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240" yWindow="1965" windowWidth="14805" windowHeight="6150" tabRatio="708" activeTab="6"/>
  </bookViews>
  <sheets>
    <sheet name="Details" sheetId="2" r:id="rId1"/>
    <sheet name="AE" sheetId="7" r:id="rId2"/>
    <sheet name="AE (2)" sheetId="8" r:id="rId3"/>
    <sheet name="SUP" sheetId="3" r:id="rId4"/>
    <sheet name="SUP (2)" sheetId="9" r:id="rId5"/>
    <sheet name="MAN" sheetId="4" r:id="rId6"/>
    <sheet name="MAN (2)" sheetId="10" r:id="rId7"/>
    <sheet name="MD" sheetId="5" r:id="rId8"/>
    <sheet name="MD (2)" sheetId="11" r:id="rId9"/>
    <sheet name="Summary " sheetId="12" r:id="rId10"/>
    <sheet name="TOTAL" sheetId="13" r:id="rId11"/>
  </sheets>
  <externalReferences>
    <externalReference r:id="rId12"/>
  </externalReferences>
  <definedNames>
    <definedName name="_xlnm._FilterDatabase" localSheetId="1" hidden="1">AE!$A$1:$AE$433</definedName>
    <definedName name="_xlnm._FilterDatabase" localSheetId="2" hidden="1">'AE (2)'!$A$1:$AP$434</definedName>
    <definedName name="_xlnm._FilterDatabase" localSheetId="0" hidden="1">Details!$A$1:$AD$484</definedName>
    <definedName name="_xlnm._FilterDatabase" localSheetId="5" hidden="1">MAN!$A$1:$AI$10</definedName>
    <definedName name="_xlnm._FilterDatabase" localSheetId="6" hidden="1">'MAN (2)'!$A$1:$AN$14</definedName>
    <definedName name="_xlnm._FilterDatabase" localSheetId="7" hidden="1">MD!$A$1:$G$3</definedName>
    <definedName name="_xlnm._FilterDatabase" localSheetId="8" hidden="1">'MD (2)'!$A$1:$G$3</definedName>
    <definedName name="_xlnm._FilterDatabase" localSheetId="3" hidden="1">SUP!$A$1:$CL$39</definedName>
    <definedName name="_xlnm._FilterDatabase" localSheetId="4" hidden="1">'SUP (2)'!$A$1:$DM$39</definedName>
    <definedName name="ManagerResult" localSheetId="5">MAN!#REF!</definedName>
    <definedName name="ManagerResult" localSheetId="6">'MAN (2)'!#REF!</definedName>
    <definedName name="ManagerResults_1" localSheetId="5">MAN!#REF!</definedName>
    <definedName name="ManagerResults_1" localSheetId="6">'MAN (2)'!#REF!</definedName>
    <definedName name="result" localSheetId="0">Details!$A$2:$AD$484</definedName>
    <definedName name="result_1" localSheetId="1">AE!#REF!</definedName>
    <definedName name="result_1" localSheetId="2">'AE (2)'!#REF!</definedName>
    <definedName name="result_1" localSheetId="0">Details!#REF!</definedName>
    <definedName name="result_2" localSheetId="1">AE!#REF!</definedName>
    <definedName name="result_2" localSheetId="2">'AE (2)'!#REF!</definedName>
    <definedName name="result_2" localSheetId="0">Details!#REF!</definedName>
    <definedName name="result_3" localSheetId="1">AE!#REF!</definedName>
    <definedName name="result_3" localSheetId="2">'AE (2)'!#REF!</definedName>
    <definedName name="result_3" localSheetId="0">Details!#REF!</definedName>
    <definedName name="Result_4" localSheetId="1">AE!#REF!</definedName>
    <definedName name="Result_4" localSheetId="2">'AE (2)'!#REF!</definedName>
    <definedName name="Result_4" localSheetId="0">Details!#REF!</definedName>
    <definedName name="result_5" localSheetId="1">AE!#REF!</definedName>
    <definedName name="result_5" localSheetId="2">'AE (2)'!#REF!</definedName>
    <definedName name="result_5" localSheetId="0">Details!#REF!</definedName>
  </definedNames>
  <calcPr calcId="125725" calcOnSave="0"/>
</workbook>
</file>

<file path=xl/calcChain.xml><?xml version="1.0" encoding="utf-8"?>
<calcChain xmlns="http://schemas.openxmlformats.org/spreadsheetml/2006/main">
  <c r="G4" i="10"/>
  <c r="F4"/>
  <c r="G22"/>
  <c r="G2"/>
  <c r="H19"/>
  <c r="Q29" i="9"/>
  <c r="F22" i="10" l="1"/>
  <c r="F2"/>
  <c r="E109" i="12" l="1"/>
  <c r="D109"/>
  <c r="C109"/>
  <c r="E101"/>
  <c r="D101"/>
  <c r="C101"/>
  <c r="C22" i="13" s="1"/>
  <c r="E93" i="12"/>
  <c r="D93"/>
  <c r="C93"/>
  <c r="E85"/>
  <c r="D85"/>
  <c r="D20" i="13" s="1"/>
  <c r="C85" i="12"/>
  <c r="E80"/>
  <c r="D38"/>
  <c r="C38"/>
  <c r="D14"/>
  <c r="C14"/>
  <c r="E7"/>
  <c r="D25" i="13"/>
  <c r="F25" s="1"/>
  <c r="C25"/>
  <c r="F24"/>
  <c r="D23"/>
  <c r="C23"/>
  <c r="D14"/>
  <c r="F14" s="1"/>
  <c r="C14"/>
  <c r="E13"/>
  <c r="F13" s="1"/>
  <c r="D13"/>
  <c r="C13"/>
  <c r="A8"/>
  <c r="A9" s="1"/>
  <c r="A10" s="1"/>
  <c r="A11" s="1"/>
  <c r="C126" i="12"/>
  <c r="F111"/>
  <c r="A111"/>
  <c r="F110"/>
  <c r="F109"/>
  <c r="E23" i="13"/>
  <c r="F23" s="1"/>
  <c r="D114" i="12"/>
  <c r="D115" s="1"/>
  <c r="F103"/>
  <c r="A103"/>
  <c r="F102"/>
  <c r="E22" i="13"/>
  <c r="F22" s="1"/>
  <c r="D22"/>
  <c r="F95" i="12"/>
  <c r="A95"/>
  <c r="F94"/>
  <c r="E21" i="13"/>
  <c r="F93" i="12"/>
  <c r="C21" i="13"/>
  <c r="F87" i="12"/>
  <c r="A87"/>
  <c r="F86"/>
  <c r="F85"/>
  <c r="C20" i="13"/>
  <c r="F80" i="12"/>
  <c r="E114"/>
  <c r="A75"/>
  <c r="F62"/>
  <c r="A61"/>
  <c r="A62" s="1"/>
  <c r="F60"/>
  <c r="F54"/>
  <c r="A53"/>
  <c r="A54" s="1"/>
  <c r="F46"/>
  <c r="F45"/>
  <c r="A45"/>
  <c r="A46" s="1"/>
  <c r="F37"/>
  <c r="A37"/>
  <c r="A38" s="1"/>
  <c r="F30"/>
  <c r="F29"/>
  <c r="F22"/>
  <c r="F21"/>
  <c r="F13"/>
  <c r="I3" i="11"/>
  <c r="H3"/>
  <c r="I2"/>
  <c r="H2"/>
  <c r="H4" s="1"/>
  <c r="G3"/>
  <c r="G2"/>
  <c r="U14" i="10"/>
  <c r="T14"/>
  <c r="U13"/>
  <c r="T13"/>
  <c r="U12"/>
  <c r="T12"/>
  <c r="U11"/>
  <c r="U15" s="1"/>
  <c r="T11"/>
  <c r="T15" s="1"/>
  <c r="R9"/>
  <c r="S15"/>
  <c r="R15"/>
  <c r="Q15"/>
  <c r="P15"/>
  <c r="P9"/>
  <c r="N14"/>
  <c r="O14" s="1"/>
  <c r="N13"/>
  <c r="O13" s="1"/>
  <c r="N12"/>
  <c r="O12" s="1"/>
  <c r="N11"/>
  <c r="O11" s="1"/>
  <c r="O8"/>
  <c r="N8"/>
  <c r="O7"/>
  <c r="N7"/>
  <c r="O6"/>
  <c r="N6"/>
  <c r="O5"/>
  <c r="N5"/>
  <c r="N4"/>
  <c r="O4" s="1"/>
  <c r="N3"/>
  <c r="O3" s="1"/>
  <c r="N2"/>
  <c r="O2" s="1"/>
  <c r="K14"/>
  <c r="L14" s="1"/>
  <c r="K13"/>
  <c r="L13" s="1"/>
  <c r="K12"/>
  <c r="L12" s="1"/>
  <c r="K11"/>
  <c r="K15" s="1"/>
  <c r="J15"/>
  <c r="I14"/>
  <c r="I13"/>
  <c r="I12"/>
  <c r="I11"/>
  <c r="G15"/>
  <c r="G9"/>
  <c r="F15"/>
  <c r="F9"/>
  <c r="I7" s="1"/>
  <c r="K7" s="1"/>
  <c r="E44" i="12"/>
  <c r="D44"/>
  <c r="D11" i="13" s="1"/>
  <c r="C44" i="12"/>
  <c r="C11" i="13" s="1"/>
  <c r="E12" i="12"/>
  <c r="D12"/>
  <c r="C12"/>
  <c r="E20"/>
  <c r="D20"/>
  <c r="D8" i="13" s="1"/>
  <c r="C20" i="12"/>
  <c r="C8" i="13" s="1"/>
  <c r="E52" i="12"/>
  <c r="D52"/>
  <c r="D12" i="13" s="1"/>
  <c r="C52" i="12"/>
  <c r="C12" i="13" s="1"/>
  <c r="E36" i="12"/>
  <c r="C36"/>
  <c r="E28"/>
  <c r="E9" i="13" s="1"/>
  <c r="D28" i="12"/>
  <c r="D9" i="13" s="1"/>
  <c r="Q8" i="10"/>
  <c r="S8" s="1"/>
  <c r="J8"/>
  <c r="J7"/>
  <c r="Q7" s="1"/>
  <c r="S7" s="1"/>
  <c r="J14"/>
  <c r="Q14" s="1"/>
  <c r="S14" s="1"/>
  <c r="J13"/>
  <c r="Q13" s="1"/>
  <c r="S13" s="1"/>
  <c r="Q12"/>
  <c r="S12" s="1"/>
  <c r="J12"/>
  <c r="J11"/>
  <c r="Q11" s="1"/>
  <c r="S11" s="1"/>
  <c r="J6"/>
  <c r="Q6" s="1"/>
  <c r="S6" s="1"/>
  <c r="S5"/>
  <c r="Q5"/>
  <c r="J5"/>
  <c r="J4"/>
  <c r="Q4" s="1"/>
  <c r="S4" s="1"/>
  <c r="J3"/>
  <c r="Q3" s="1"/>
  <c r="S3" s="1"/>
  <c r="J2"/>
  <c r="Q2" s="1"/>
  <c r="S2" s="1"/>
  <c r="BF42" i="9"/>
  <c r="BF45"/>
  <c r="BF43"/>
  <c r="AU40"/>
  <c r="BB40"/>
  <c r="BD40"/>
  <c r="BE40"/>
  <c r="BG40"/>
  <c r="BF40"/>
  <c r="BF39"/>
  <c r="BG39" s="1"/>
  <c r="BG38"/>
  <c r="BF38"/>
  <c r="BF37"/>
  <c r="BG37" s="1"/>
  <c r="BG36"/>
  <c r="BF36"/>
  <c r="BF35"/>
  <c r="BG35" s="1"/>
  <c r="BF34"/>
  <c r="BG34" s="1"/>
  <c r="BF33"/>
  <c r="BG33" s="1"/>
  <c r="BG32"/>
  <c r="BF32"/>
  <c r="BF31"/>
  <c r="BG31" s="1"/>
  <c r="BG30"/>
  <c r="BF30"/>
  <c r="BF29"/>
  <c r="BG29" s="1"/>
  <c r="BG28"/>
  <c r="BF28"/>
  <c r="BF27"/>
  <c r="BG27" s="1"/>
  <c r="BG26"/>
  <c r="BF26"/>
  <c r="BF25"/>
  <c r="BG25" s="1"/>
  <c r="BG24"/>
  <c r="BF24"/>
  <c r="BF23"/>
  <c r="BG23" s="1"/>
  <c r="BG22"/>
  <c r="BF22"/>
  <c r="BF21"/>
  <c r="BG21" s="1"/>
  <c r="BG20"/>
  <c r="BF20"/>
  <c r="BF19"/>
  <c r="BG19" s="1"/>
  <c r="BG18"/>
  <c r="BF18"/>
  <c r="BF17"/>
  <c r="BG17" s="1"/>
  <c r="BG16"/>
  <c r="BF16"/>
  <c r="BF15"/>
  <c r="BG15" s="1"/>
  <c r="BG14"/>
  <c r="BF14"/>
  <c r="BF13"/>
  <c r="BG13" s="1"/>
  <c r="BG12"/>
  <c r="BF12"/>
  <c r="BF11"/>
  <c r="BG11" s="1"/>
  <c r="BG10"/>
  <c r="BF10"/>
  <c r="BF9"/>
  <c r="BG9" s="1"/>
  <c r="BG8"/>
  <c r="BF8"/>
  <c r="BF7"/>
  <c r="BG7" s="1"/>
  <c r="BG6"/>
  <c r="BF6"/>
  <c r="BF5"/>
  <c r="BG5" s="1"/>
  <c r="BG4"/>
  <c r="BF4"/>
  <c r="BF3"/>
  <c r="BG3" s="1"/>
  <c r="BF2"/>
  <c r="BG2" s="1"/>
  <c r="BB39"/>
  <c r="BC39" s="1"/>
  <c r="BB38"/>
  <c r="BC38" s="1"/>
  <c r="BB37"/>
  <c r="BC37" s="1"/>
  <c r="BB36"/>
  <c r="BC36" s="1"/>
  <c r="BB35"/>
  <c r="BC35" s="1"/>
  <c r="BB34"/>
  <c r="BC34" s="1"/>
  <c r="BB33"/>
  <c r="BC33" s="1"/>
  <c r="BB32"/>
  <c r="BC32" s="1"/>
  <c r="BB31"/>
  <c r="BC31" s="1"/>
  <c r="BB30"/>
  <c r="BC30" s="1"/>
  <c r="BB29"/>
  <c r="BC29" s="1"/>
  <c r="BB28"/>
  <c r="BC28" s="1"/>
  <c r="BB27"/>
  <c r="BC27" s="1"/>
  <c r="BB26"/>
  <c r="BC26" s="1"/>
  <c r="BB25"/>
  <c r="BC25" s="1"/>
  <c r="BB24"/>
  <c r="BC24" s="1"/>
  <c r="BB23"/>
  <c r="BC23" s="1"/>
  <c r="BB22"/>
  <c r="BC22" s="1"/>
  <c r="BB21"/>
  <c r="BC21" s="1"/>
  <c r="BB20"/>
  <c r="BC20" s="1"/>
  <c r="BB19"/>
  <c r="BC19" s="1"/>
  <c r="BB18"/>
  <c r="BC18" s="1"/>
  <c r="BB17"/>
  <c r="BC17" s="1"/>
  <c r="BB16"/>
  <c r="BC16" s="1"/>
  <c r="BB15"/>
  <c r="BC15" s="1"/>
  <c r="BB14"/>
  <c r="BC14" s="1"/>
  <c r="BB13"/>
  <c r="BC13" s="1"/>
  <c r="BB12"/>
  <c r="BC12" s="1"/>
  <c r="BB11"/>
  <c r="BC11" s="1"/>
  <c r="BB10"/>
  <c r="BC10" s="1"/>
  <c r="BB9"/>
  <c r="BC9" s="1"/>
  <c r="BC8"/>
  <c r="BB7"/>
  <c r="BC7" s="1"/>
  <c r="BB6"/>
  <c r="BC6" s="1"/>
  <c r="BB5"/>
  <c r="BC5" s="1"/>
  <c r="BB4"/>
  <c r="BC4" s="1"/>
  <c r="BB3"/>
  <c r="BC3" s="1"/>
  <c r="BB2"/>
  <c r="BC2" s="1"/>
  <c r="AY39"/>
  <c r="AZ39" s="1"/>
  <c r="AY38"/>
  <c r="AZ38" s="1"/>
  <c r="AY37"/>
  <c r="AZ37" s="1"/>
  <c r="AY36"/>
  <c r="AZ36" s="1"/>
  <c r="AY35"/>
  <c r="AZ35" s="1"/>
  <c r="AY34"/>
  <c r="AZ34" s="1"/>
  <c r="AY33"/>
  <c r="AZ33" s="1"/>
  <c r="AY32"/>
  <c r="AZ32" s="1"/>
  <c r="AY31"/>
  <c r="AZ31" s="1"/>
  <c r="AY30"/>
  <c r="AZ30" s="1"/>
  <c r="AY29"/>
  <c r="AZ29" s="1"/>
  <c r="AY28"/>
  <c r="AZ28" s="1"/>
  <c r="AY27"/>
  <c r="AZ27" s="1"/>
  <c r="AY26"/>
  <c r="AZ26" s="1"/>
  <c r="AY25"/>
  <c r="AZ25" s="1"/>
  <c r="AY24"/>
  <c r="AZ24" s="1"/>
  <c r="AY23"/>
  <c r="AZ23" s="1"/>
  <c r="AY22"/>
  <c r="AZ22" s="1"/>
  <c r="AY21"/>
  <c r="AZ21" s="1"/>
  <c r="AY20"/>
  <c r="AZ20" s="1"/>
  <c r="AY19"/>
  <c r="AZ19" s="1"/>
  <c r="AY18"/>
  <c r="AZ18" s="1"/>
  <c r="AY17"/>
  <c r="AZ17" s="1"/>
  <c r="AY16"/>
  <c r="AZ16" s="1"/>
  <c r="AY15"/>
  <c r="AZ15" s="1"/>
  <c r="AY14"/>
  <c r="AZ14" s="1"/>
  <c r="AY13"/>
  <c r="AZ13" s="1"/>
  <c r="AY12"/>
  <c r="AZ12" s="1"/>
  <c r="AY11"/>
  <c r="AZ11" s="1"/>
  <c r="AY10"/>
  <c r="AZ10" s="1"/>
  <c r="AY9"/>
  <c r="AZ9" s="1"/>
  <c r="AY8"/>
  <c r="AZ8" s="1"/>
  <c r="AY7"/>
  <c r="AZ7" s="1"/>
  <c r="AY6"/>
  <c r="AZ6" s="1"/>
  <c r="AY5"/>
  <c r="AZ5" s="1"/>
  <c r="AY4"/>
  <c r="AZ4" s="1"/>
  <c r="AY3"/>
  <c r="AZ3" s="1"/>
  <c r="AY2"/>
  <c r="AZ2" s="1"/>
  <c r="AU39"/>
  <c r="AV39" s="1"/>
  <c r="AV38"/>
  <c r="AU38"/>
  <c r="AU37"/>
  <c r="AV37" s="1"/>
  <c r="AV36"/>
  <c r="AU36"/>
  <c r="AU35"/>
  <c r="AV35" s="1"/>
  <c r="AV34"/>
  <c r="AU34"/>
  <c r="AU33"/>
  <c r="AV33" s="1"/>
  <c r="AV32"/>
  <c r="AU32"/>
  <c r="AU31"/>
  <c r="AV31" s="1"/>
  <c r="AV30"/>
  <c r="AU30"/>
  <c r="AU29"/>
  <c r="AV29" s="1"/>
  <c r="AV28"/>
  <c r="AU28"/>
  <c r="AU27"/>
  <c r="AV27" s="1"/>
  <c r="AV26"/>
  <c r="AU26"/>
  <c r="AU25"/>
  <c r="AV25" s="1"/>
  <c r="AV24"/>
  <c r="AU24"/>
  <c r="AU23"/>
  <c r="AV23" s="1"/>
  <c r="AV22"/>
  <c r="AU22"/>
  <c r="AU21"/>
  <c r="AV21" s="1"/>
  <c r="AV20"/>
  <c r="AU20"/>
  <c r="AU19"/>
  <c r="AV19" s="1"/>
  <c r="AV18"/>
  <c r="AU18"/>
  <c r="AU17"/>
  <c r="AV17" s="1"/>
  <c r="AV16"/>
  <c r="AU16"/>
  <c r="AU15"/>
  <c r="AV15" s="1"/>
  <c r="AV14"/>
  <c r="AU14"/>
  <c r="AU13"/>
  <c r="AV13" s="1"/>
  <c r="AV12"/>
  <c r="AU12"/>
  <c r="AU11"/>
  <c r="AV11" s="1"/>
  <c r="AV10"/>
  <c r="AU10"/>
  <c r="AU9"/>
  <c r="AV9" s="1"/>
  <c r="AV8"/>
  <c r="AU8"/>
  <c r="AU7"/>
  <c r="AV7" s="1"/>
  <c r="AU6"/>
  <c r="AV6" s="1"/>
  <c r="AU5"/>
  <c r="AV5" s="1"/>
  <c r="AU4"/>
  <c r="AV4" s="1"/>
  <c r="AU3"/>
  <c r="AV3" s="1"/>
  <c r="AU2"/>
  <c r="AV2" s="1"/>
  <c r="AP39"/>
  <c r="AO39"/>
  <c r="AP38"/>
  <c r="AO38"/>
  <c r="AP37"/>
  <c r="AO37"/>
  <c r="AP36"/>
  <c r="AO36"/>
  <c r="AP35"/>
  <c r="AO35"/>
  <c r="AP34"/>
  <c r="AO34"/>
  <c r="AP33"/>
  <c r="AO33"/>
  <c r="AP32"/>
  <c r="AO32"/>
  <c r="AP31"/>
  <c r="AO31"/>
  <c r="AP30"/>
  <c r="AO30"/>
  <c r="AP29"/>
  <c r="AO29"/>
  <c r="AP28"/>
  <c r="AO28"/>
  <c r="AP27"/>
  <c r="AO27"/>
  <c r="AP26"/>
  <c r="AO26"/>
  <c r="AP25"/>
  <c r="AO25"/>
  <c r="AP24"/>
  <c r="AO24"/>
  <c r="AP23"/>
  <c r="AO23"/>
  <c r="AP22"/>
  <c r="AO22"/>
  <c r="AP21"/>
  <c r="AO21"/>
  <c r="AP20"/>
  <c r="AO20"/>
  <c r="AP19"/>
  <c r="AO19"/>
  <c r="AP18"/>
  <c r="AO18"/>
  <c r="AP17"/>
  <c r="AO17"/>
  <c r="AP16"/>
  <c r="AO16"/>
  <c r="AP15"/>
  <c r="AO15"/>
  <c r="AP14"/>
  <c r="AO14"/>
  <c r="AP13"/>
  <c r="AO13"/>
  <c r="AP12"/>
  <c r="AO12"/>
  <c r="AP11"/>
  <c r="AO11"/>
  <c r="AP10"/>
  <c r="AO10"/>
  <c r="AP9"/>
  <c r="AO9"/>
  <c r="AP8"/>
  <c r="AO8"/>
  <c r="AP7"/>
  <c r="AO7"/>
  <c r="AP6"/>
  <c r="AO6"/>
  <c r="AP5"/>
  <c r="AO5"/>
  <c r="AP4"/>
  <c r="AO4"/>
  <c r="AP3"/>
  <c r="AO3"/>
  <c r="AP2"/>
  <c r="AO2"/>
  <c r="U40"/>
  <c r="AF40"/>
  <c r="AM39"/>
  <c r="AM38"/>
  <c r="AM37"/>
  <c r="AM36"/>
  <c r="AM35"/>
  <c r="AM34"/>
  <c r="AM33"/>
  <c r="AM32"/>
  <c r="AM31"/>
  <c r="AM30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M7"/>
  <c r="AM6"/>
  <c r="AM5"/>
  <c r="AM4"/>
  <c r="AM3"/>
  <c r="AM2"/>
  <c r="AJ39"/>
  <c r="AK39" s="1"/>
  <c r="AJ38"/>
  <c r="AK38" s="1"/>
  <c r="AJ37"/>
  <c r="AK37" s="1"/>
  <c r="AJ36"/>
  <c r="AK36" s="1"/>
  <c r="AJ35"/>
  <c r="AK35" s="1"/>
  <c r="AJ34"/>
  <c r="AK34" s="1"/>
  <c r="AJ33"/>
  <c r="AK33" s="1"/>
  <c r="AJ32"/>
  <c r="AK32" s="1"/>
  <c r="AJ31"/>
  <c r="AK31" s="1"/>
  <c r="AJ30"/>
  <c r="AK30" s="1"/>
  <c r="AJ29"/>
  <c r="AK29" s="1"/>
  <c r="AJ28"/>
  <c r="AK28" s="1"/>
  <c r="AJ27"/>
  <c r="AK27" s="1"/>
  <c r="AJ26"/>
  <c r="AK26" s="1"/>
  <c r="AJ25"/>
  <c r="AK25" s="1"/>
  <c r="AJ24"/>
  <c r="AK24" s="1"/>
  <c r="AJ23"/>
  <c r="AK23" s="1"/>
  <c r="AJ22"/>
  <c r="AK22" s="1"/>
  <c r="AJ21"/>
  <c r="AK21" s="1"/>
  <c r="AJ20"/>
  <c r="AK20" s="1"/>
  <c r="AJ19"/>
  <c r="AK19" s="1"/>
  <c r="AJ18"/>
  <c r="AK18" s="1"/>
  <c r="AJ17"/>
  <c r="AK17" s="1"/>
  <c r="AJ16"/>
  <c r="AK16" s="1"/>
  <c r="AJ15"/>
  <c r="AK15" s="1"/>
  <c r="AJ14"/>
  <c r="AK14" s="1"/>
  <c r="AJ13"/>
  <c r="AK13" s="1"/>
  <c r="AJ12"/>
  <c r="AK12" s="1"/>
  <c r="AJ11"/>
  <c r="AK11" s="1"/>
  <c r="AJ10"/>
  <c r="AK10" s="1"/>
  <c r="AJ9"/>
  <c r="AK9" s="1"/>
  <c r="AJ8"/>
  <c r="AK8" s="1"/>
  <c r="AJ7"/>
  <c r="AK7" s="1"/>
  <c r="AJ6"/>
  <c r="AK6" s="1"/>
  <c r="AJ5"/>
  <c r="AK5" s="1"/>
  <c r="AJ4"/>
  <c r="AK4" s="1"/>
  <c r="AJ3"/>
  <c r="AK3" s="1"/>
  <c r="AJ2"/>
  <c r="AK2" s="1"/>
  <c r="E11" i="13" l="1"/>
  <c r="F11" s="1"/>
  <c r="F44" i="12"/>
  <c r="S9" i="10"/>
  <c r="I5"/>
  <c r="K5" s="1"/>
  <c r="L5" s="1"/>
  <c r="O9"/>
  <c r="I4"/>
  <c r="K4" s="1"/>
  <c r="T4" s="1"/>
  <c r="I8"/>
  <c r="K8" s="1"/>
  <c r="L8" s="1"/>
  <c r="C28" i="12"/>
  <c r="C9" i="13" s="1"/>
  <c r="E12"/>
  <c r="F12" s="1"/>
  <c r="F52" i="12"/>
  <c r="E8" i="13"/>
  <c r="F8" s="1"/>
  <c r="F20" i="12"/>
  <c r="C125"/>
  <c r="C10" i="13"/>
  <c r="C64" i="12"/>
  <c r="C65" s="1"/>
  <c r="D36"/>
  <c r="F36" s="1"/>
  <c r="C26" i="13"/>
  <c r="F9"/>
  <c r="F114" i="12"/>
  <c r="F7"/>
  <c r="F12"/>
  <c r="F28"/>
  <c r="F101"/>
  <c r="C128"/>
  <c r="D7" i="13"/>
  <c r="E20"/>
  <c r="C114" i="12"/>
  <c r="C115" s="1"/>
  <c r="C7" i="13"/>
  <c r="D21"/>
  <c r="F21" s="1"/>
  <c r="J9" i="10"/>
  <c r="Q9"/>
  <c r="L7"/>
  <c r="T7"/>
  <c r="U7" s="1"/>
  <c r="L4"/>
  <c r="T5"/>
  <c r="U5" s="1"/>
  <c r="I2"/>
  <c r="K2" s="1"/>
  <c r="I6"/>
  <c r="K6" s="1"/>
  <c r="I3"/>
  <c r="K3" s="1"/>
  <c r="O15"/>
  <c r="L11"/>
  <c r="L15" s="1"/>
  <c r="AF39" i="9"/>
  <c r="AG39" s="1"/>
  <c r="AG38"/>
  <c r="AF38"/>
  <c r="AF37"/>
  <c r="AG37" s="1"/>
  <c r="AG36"/>
  <c r="AF36"/>
  <c r="AF35"/>
  <c r="AG35" s="1"/>
  <c r="AG34"/>
  <c r="AF34"/>
  <c r="AF33"/>
  <c r="AG33" s="1"/>
  <c r="AG32"/>
  <c r="AF32"/>
  <c r="AF31"/>
  <c r="AG31" s="1"/>
  <c r="AG30"/>
  <c r="AF30"/>
  <c r="AF29"/>
  <c r="AG29" s="1"/>
  <c r="AG28"/>
  <c r="AF28"/>
  <c r="AF27"/>
  <c r="AG27" s="1"/>
  <c r="AG26"/>
  <c r="AF26"/>
  <c r="AF25"/>
  <c r="AG25" s="1"/>
  <c r="AG24"/>
  <c r="AF24"/>
  <c r="AF23"/>
  <c r="AG23" s="1"/>
  <c r="AG22"/>
  <c r="AF22"/>
  <c r="AF21"/>
  <c r="AG21" s="1"/>
  <c r="AG20"/>
  <c r="AF20"/>
  <c r="AF19"/>
  <c r="AG19" s="1"/>
  <c r="AG18"/>
  <c r="AF18"/>
  <c r="AF17"/>
  <c r="AG17" s="1"/>
  <c r="AG16"/>
  <c r="AF16"/>
  <c r="AF15"/>
  <c r="AG15" s="1"/>
  <c r="AG14"/>
  <c r="AF14"/>
  <c r="AF13"/>
  <c r="AG13" s="1"/>
  <c r="AG12"/>
  <c r="AF12"/>
  <c r="AF11"/>
  <c r="AG11" s="1"/>
  <c r="AG10"/>
  <c r="AF10"/>
  <c r="AF9"/>
  <c r="AG9" s="1"/>
  <c r="AG8"/>
  <c r="AF8"/>
  <c r="AF7"/>
  <c r="AG7" s="1"/>
  <c r="AG6"/>
  <c r="AF6"/>
  <c r="AF5"/>
  <c r="AG5" s="1"/>
  <c r="AG4"/>
  <c r="AF4"/>
  <c r="AF3"/>
  <c r="AG3" s="1"/>
  <c r="AF2"/>
  <c r="AG2" s="1"/>
  <c r="AB39"/>
  <c r="AC39" s="1"/>
  <c r="AB38"/>
  <c r="AD38" s="1"/>
  <c r="AD37"/>
  <c r="AB37"/>
  <c r="AC37" s="1"/>
  <c r="AD36"/>
  <c r="AC36"/>
  <c r="AB36"/>
  <c r="AB35"/>
  <c r="AC35" s="1"/>
  <c r="AB34"/>
  <c r="AD34" s="1"/>
  <c r="AD33"/>
  <c r="AB33"/>
  <c r="AC33" s="1"/>
  <c r="AD32"/>
  <c r="AC32"/>
  <c r="AB32"/>
  <c r="AB31"/>
  <c r="AC31" s="1"/>
  <c r="AB30"/>
  <c r="AD30" s="1"/>
  <c r="AD29"/>
  <c r="AB29"/>
  <c r="AC29" s="1"/>
  <c r="AD28"/>
  <c r="AC28"/>
  <c r="AB28"/>
  <c r="AB27"/>
  <c r="AC27" s="1"/>
  <c r="AB26"/>
  <c r="AD26" s="1"/>
  <c r="AD25"/>
  <c r="AB25"/>
  <c r="AC25" s="1"/>
  <c r="AD24"/>
  <c r="AC24"/>
  <c r="AB24"/>
  <c r="AB23"/>
  <c r="AC23" s="1"/>
  <c r="AB22"/>
  <c r="AD22" s="1"/>
  <c r="AD21"/>
  <c r="AB21"/>
  <c r="AC21" s="1"/>
  <c r="AD20"/>
  <c r="AC20"/>
  <c r="AB20"/>
  <c r="AB19"/>
  <c r="AC19" s="1"/>
  <c r="AB18"/>
  <c r="AD18" s="1"/>
  <c r="AD17"/>
  <c r="AB17"/>
  <c r="AC17" s="1"/>
  <c r="AD16"/>
  <c r="AC16"/>
  <c r="AB16"/>
  <c r="AB15"/>
  <c r="AC15" s="1"/>
  <c r="AB14"/>
  <c r="AD14" s="1"/>
  <c r="AD13"/>
  <c r="AB13"/>
  <c r="AC13" s="1"/>
  <c r="AD12"/>
  <c r="AC12"/>
  <c r="AB12"/>
  <c r="AB11"/>
  <c r="AC11" s="1"/>
  <c r="AB10"/>
  <c r="AD10" s="1"/>
  <c r="AD9"/>
  <c r="AB9"/>
  <c r="AC9" s="1"/>
  <c r="AD8"/>
  <c r="AC8"/>
  <c r="AB8"/>
  <c r="AB7"/>
  <c r="AC7" s="1"/>
  <c r="AB6"/>
  <c r="AD6" s="1"/>
  <c r="AD5"/>
  <c r="AB5"/>
  <c r="AC5" s="1"/>
  <c r="AD4"/>
  <c r="AC4"/>
  <c r="AB4"/>
  <c r="AB3"/>
  <c r="AC3" s="1"/>
  <c r="AB2"/>
  <c r="AC2" s="1"/>
  <c r="X39"/>
  <c r="Y39" s="1"/>
  <c r="X38"/>
  <c r="Z38" s="1"/>
  <c r="X37"/>
  <c r="Y37" s="1"/>
  <c r="X36"/>
  <c r="Y36" s="1"/>
  <c r="X35"/>
  <c r="Y35" s="1"/>
  <c r="X34"/>
  <c r="Z34" s="1"/>
  <c r="X33"/>
  <c r="Y33" s="1"/>
  <c r="X32"/>
  <c r="Z32" s="1"/>
  <c r="X31"/>
  <c r="Y31" s="1"/>
  <c r="X30"/>
  <c r="Y30" s="1"/>
  <c r="X29"/>
  <c r="Y29" s="1"/>
  <c r="X28"/>
  <c r="Z28" s="1"/>
  <c r="X27"/>
  <c r="Y27" s="1"/>
  <c r="X26"/>
  <c r="Z26" s="1"/>
  <c r="X25"/>
  <c r="Y25" s="1"/>
  <c r="X24"/>
  <c r="Z24" s="1"/>
  <c r="X23"/>
  <c r="Y23" s="1"/>
  <c r="X22"/>
  <c r="Z22" s="1"/>
  <c r="X21"/>
  <c r="Y21" s="1"/>
  <c r="X20"/>
  <c r="Z20" s="1"/>
  <c r="X19"/>
  <c r="Y19" s="1"/>
  <c r="X18"/>
  <c r="Z18" s="1"/>
  <c r="X17"/>
  <c r="Y17" s="1"/>
  <c r="X16"/>
  <c r="Z16" s="1"/>
  <c r="X15"/>
  <c r="Y15" s="1"/>
  <c r="X14"/>
  <c r="Z14" s="1"/>
  <c r="X13"/>
  <c r="Y13" s="1"/>
  <c r="X12"/>
  <c r="Z12" s="1"/>
  <c r="X11"/>
  <c r="Y11" s="1"/>
  <c r="X10"/>
  <c r="Z10" s="1"/>
  <c r="X9"/>
  <c r="Y9" s="1"/>
  <c r="X8"/>
  <c r="Z8" s="1"/>
  <c r="X7"/>
  <c r="Y7" s="1"/>
  <c r="X6"/>
  <c r="Z6" s="1"/>
  <c r="X5"/>
  <c r="Y5" s="1"/>
  <c r="X4"/>
  <c r="Z4" s="1"/>
  <c r="X3"/>
  <c r="Y3" s="1"/>
  <c r="X2"/>
  <c r="Y2" s="1"/>
  <c r="U28"/>
  <c r="V28" s="1"/>
  <c r="U25"/>
  <c r="V25" s="1"/>
  <c r="U12"/>
  <c r="V12" s="1"/>
  <c r="U9"/>
  <c r="V9" s="1"/>
  <c r="Q39"/>
  <c r="R39" s="1"/>
  <c r="Q38"/>
  <c r="R38" s="1"/>
  <c r="Q37"/>
  <c r="R37" s="1"/>
  <c r="Q36"/>
  <c r="R36" s="1"/>
  <c r="Q35"/>
  <c r="R35" s="1"/>
  <c r="Q34"/>
  <c r="R34" s="1"/>
  <c r="Q33"/>
  <c r="R33" s="1"/>
  <c r="Q32"/>
  <c r="R32" s="1"/>
  <c r="Q31"/>
  <c r="R31" s="1"/>
  <c r="Q30"/>
  <c r="R30" s="1"/>
  <c r="R29"/>
  <c r="Q28"/>
  <c r="R28" s="1"/>
  <c r="Q27"/>
  <c r="R27" s="1"/>
  <c r="Q26"/>
  <c r="R26" s="1"/>
  <c r="Q25"/>
  <c r="R25" s="1"/>
  <c r="Q24"/>
  <c r="R24" s="1"/>
  <c r="Q23"/>
  <c r="R23" s="1"/>
  <c r="Q22"/>
  <c r="R22" s="1"/>
  <c r="Q21"/>
  <c r="R21" s="1"/>
  <c r="Q20"/>
  <c r="R20" s="1"/>
  <c r="Q19"/>
  <c r="R19" s="1"/>
  <c r="Q18"/>
  <c r="R18" s="1"/>
  <c r="Q17"/>
  <c r="R17" s="1"/>
  <c r="Q16"/>
  <c r="R16" s="1"/>
  <c r="Q15"/>
  <c r="R15" s="1"/>
  <c r="Q14"/>
  <c r="R14" s="1"/>
  <c r="Q13"/>
  <c r="R13" s="1"/>
  <c r="Q12"/>
  <c r="R12" s="1"/>
  <c r="Q11"/>
  <c r="R11" s="1"/>
  <c r="Q10"/>
  <c r="R10" s="1"/>
  <c r="Q9"/>
  <c r="R9" s="1"/>
  <c r="Q8"/>
  <c r="R8" s="1"/>
  <c r="Q7"/>
  <c r="R7" s="1"/>
  <c r="Q6"/>
  <c r="R6" s="1"/>
  <c r="Q5"/>
  <c r="R5" s="1"/>
  <c r="Q4"/>
  <c r="R4" s="1"/>
  <c r="Q3"/>
  <c r="R3" s="1"/>
  <c r="Q2"/>
  <c r="R2" s="1"/>
  <c r="N39"/>
  <c r="O39" s="1"/>
  <c r="N38"/>
  <c r="U38" s="1"/>
  <c r="V38" s="1"/>
  <c r="N37"/>
  <c r="O37" s="1"/>
  <c r="N36"/>
  <c r="U36" s="1"/>
  <c r="V36" s="1"/>
  <c r="N35"/>
  <c r="O35" s="1"/>
  <c r="N34"/>
  <c r="U34" s="1"/>
  <c r="V34" s="1"/>
  <c r="N33"/>
  <c r="O33" s="1"/>
  <c r="N32"/>
  <c r="U32" s="1"/>
  <c r="V32" s="1"/>
  <c r="N31"/>
  <c r="O31" s="1"/>
  <c r="N30"/>
  <c r="U30" s="1"/>
  <c r="V30" s="1"/>
  <c r="N29"/>
  <c r="O29" s="1"/>
  <c r="N28"/>
  <c r="O28" s="1"/>
  <c r="N27"/>
  <c r="O27" s="1"/>
  <c r="O26"/>
  <c r="N26"/>
  <c r="U26" s="1"/>
  <c r="V26" s="1"/>
  <c r="N25"/>
  <c r="O25" s="1"/>
  <c r="N24"/>
  <c r="U24" s="1"/>
  <c r="V24" s="1"/>
  <c r="N23"/>
  <c r="O23" s="1"/>
  <c r="N22"/>
  <c r="U22" s="1"/>
  <c r="V22" s="1"/>
  <c r="N21"/>
  <c r="O21" s="1"/>
  <c r="O20"/>
  <c r="N20"/>
  <c r="U20" s="1"/>
  <c r="V20" s="1"/>
  <c r="N19"/>
  <c r="O19" s="1"/>
  <c r="N18"/>
  <c r="U18" s="1"/>
  <c r="V18" s="1"/>
  <c r="N17"/>
  <c r="O17" s="1"/>
  <c r="N16"/>
  <c r="U16" s="1"/>
  <c r="V16" s="1"/>
  <c r="N15"/>
  <c r="O15" s="1"/>
  <c r="N14"/>
  <c r="U14" s="1"/>
  <c r="V14" s="1"/>
  <c r="N13"/>
  <c r="O13" s="1"/>
  <c r="O12"/>
  <c r="N12"/>
  <c r="N11"/>
  <c r="O11" s="1"/>
  <c r="O10"/>
  <c r="N10"/>
  <c r="U10" s="1"/>
  <c r="V10" s="1"/>
  <c r="N9"/>
  <c r="O9" s="1"/>
  <c r="N8"/>
  <c r="U8" s="1"/>
  <c r="V8" s="1"/>
  <c r="N7"/>
  <c r="O7" s="1"/>
  <c r="N6"/>
  <c r="U6" s="1"/>
  <c r="V6" s="1"/>
  <c r="N5"/>
  <c r="O5" s="1"/>
  <c r="O4"/>
  <c r="N4"/>
  <c r="U4" s="1"/>
  <c r="V4" s="1"/>
  <c r="N3"/>
  <c r="O3" s="1"/>
  <c r="N2"/>
  <c r="O2" s="1"/>
  <c r="BE39"/>
  <c r="AX39"/>
  <c r="BE38"/>
  <c r="AX38"/>
  <c r="BE37"/>
  <c r="AX37"/>
  <c r="BE36"/>
  <c r="AX36"/>
  <c r="BE35"/>
  <c r="AX35"/>
  <c r="BE34"/>
  <c r="AX34"/>
  <c r="BE33"/>
  <c r="AX33"/>
  <c r="BE32"/>
  <c r="AX32"/>
  <c r="BE31"/>
  <c r="AX31"/>
  <c r="BE30"/>
  <c r="AX30"/>
  <c r="BE29"/>
  <c r="AX29"/>
  <c r="BE28"/>
  <c r="AX28"/>
  <c r="BE27"/>
  <c r="AX27"/>
  <c r="BE26"/>
  <c r="AX26"/>
  <c r="BE25"/>
  <c r="AX25"/>
  <c r="BE24"/>
  <c r="AX24"/>
  <c r="BE23"/>
  <c r="AX23"/>
  <c r="BE22"/>
  <c r="AX22"/>
  <c r="BE21"/>
  <c r="AX21"/>
  <c r="BE20"/>
  <c r="AX20"/>
  <c r="BE19"/>
  <c r="AX19"/>
  <c r="BE18"/>
  <c r="AX18"/>
  <c r="BE17"/>
  <c r="AX17"/>
  <c r="BE16"/>
  <c r="AX16"/>
  <c r="BE15"/>
  <c r="AX15"/>
  <c r="BE14"/>
  <c r="AX14"/>
  <c r="BE13"/>
  <c r="AX13"/>
  <c r="BE12"/>
  <c r="AX12"/>
  <c r="BE11"/>
  <c r="AX11"/>
  <c r="BE10"/>
  <c r="AX10"/>
  <c r="BE9"/>
  <c r="AX9"/>
  <c r="BE8"/>
  <c r="AX8"/>
  <c r="BE7"/>
  <c r="AX7"/>
  <c r="BE6"/>
  <c r="AX6"/>
  <c r="BE5"/>
  <c r="AX5"/>
  <c r="BE4"/>
  <c r="AX4"/>
  <c r="BE3"/>
  <c r="AX3"/>
  <c r="BE2"/>
  <c r="AX2"/>
  <c r="AB423" i="8"/>
  <c r="AD423" s="1"/>
  <c r="AB422"/>
  <c r="AD422" s="1"/>
  <c r="AB421"/>
  <c r="AD421" s="1"/>
  <c r="AB420"/>
  <c r="AC420" s="1"/>
  <c r="AB419"/>
  <c r="AD419" s="1"/>
  <c r="AB418"/>
  <c r="AD418" s="1"/>
  <c r="AB417"/>
  <c r="AD417" s="1"/>
  <c r="AB416"/>
  <c r="AC416" s="1"/>
  <c r="AB415"/>
  <c r="AD415" s="1"/>
  <c r="AB414"/>
  <c r="AD414" s="1"/>
  <c r="AB413"/>
  <c r="AD413" s="1"/>
  <c r="AB412"/>
  <c r="AC412" s="1"/>
  <c r="AB411"/>
  <c r="AD411" s="1"/>
  <c r="AB410"/>
  <c r="AD410" s="1"/>
  <c r="AC409"/>
  <c r="AB409"/>
  <c r="AD409" s="1"/>
  <c r="AB408"/>
  <c r="AC408" s="1"/>
  <c r="AB407"/>
  <c r="AC407" s="1"/>
  <c r="AB406"/>
  <c r="AD406" s="1"/>
  <c r="AB405"/>
  <c r="AD405" s="1"/>
  <c r="AB404"/>
  <c r="AC404" s="1"/>
  <c r="AB403"/>
  <c r="AD403" s="1"/>
  <c r="AB402"/>
  <c r="AD402" s="1"/>
  <c r="AB400"/>
  <c r="AD400" s="1"/>
  <c r="AB399"/>
  <c r="AC399" s="1"/>
  <c r="AB398"/>
  <c r="AD398" s="1"/>
  <c r="AB397"/>
  <c r="AD397" s="1"/>
  <c r="AB396"/>
  <c r="AD396" s="1"/>
  <c r="AB395"/>
  <c r="AC395" s="1"/>
  <c r="AB394"/>
  <c r="AC394" s="1"/>
  <c r="AB392"/>
  <c r="AD392" s="1"/>
  <c r="AB391"/>
  <c r="AD391" s="1"/>
  <c r="AB390"/>
  <c r="AC390" s="1"/>
  <c r="AB389"/>
  <c r="AC389" s="1"/>
  <c r="AB388"/>
  <c r="AC388" s="1"/>
  <c r="AB387"/>
  <c r="AD387" s="1"/>
  <c r="AB386"/>
  <c r="AC386" s="1"/>
  <c r="AB385"/>
  <c r="AC385" s="1"/>
  <c r="AB384"/>
  <c r="AC384" s="1"/>
  <c r="AB383"/>
  <c r="AD383" s="1"/>
  <c r="AB382"/>
  <c r="AC382" s="1"/>
  <c r="AB381"/>
  <c r="AC381" s="1"/>
  <c r="AB380"/>
  <c r="AD380" s="1"/>
  <c r="AB379"/>
  <c r="AD379" s="1"/>
  <c r="AB378"/>
  <c r="AC378" s="1"/>
  <c r="AB377"/>
  <c r="AC377" s="1"/>
  <c r="AB374"/>
  <c r="AD374" s="1"/>
  <c r="AB373"/>
  <c r="AD373" s="1"/>
  <c r="AB372"/>
  <c r="AC372" s="1"/>
  <c r="AB371"/>
  <c r="AD371" s="1"/>
  <c r="AB370"/>
  <c r="AD370" s="1"/>
  <c r="AB369"/>
  <c r="AD369" s="1"/>
  <c r="AC368"/>
  <c r="AB367"/>
  <c r="AC367" s="1"/>
  <c r="AB366"/>
  <c r="AC366" s="1"/>
  <c r="AB365"/>
  <c r="AD365" s="1"/>
  <c r="AB364"/>
  <c r="AC364" s="1"/>
  <c r="AB363"/>
  <c r="AC363" s="1"/>
  <c r="AB362"/>
  <c r="AC362" s="1"/>
  <c r="AB361"/>
  <c r="AD361" s="1"/>
  <c r="AB360"/>
  <c r="AC360" s="1"/>
  <c r="AB359"/>
  <c r="AD359" s="1"/>
  <c r="AB358"/>
  <c r="AC358" s="1"/>
  <c r="AB357"/>
  <c r="AC357" s="1"/>
  <c r="AB356"/>
  <c r="AC356" s="1"/>
  <c r="AB355"/>
  <c r="AD355" s="1"/>
  <c r="AB354"/>
  <c r="AC354" s="1"/>
  <c r="AB353"/>
  <c r="AC353" s="1"/>
  <c r="AB352"/>
  <c r="AC352" s="1"/>
  <c r="AB351"/>
  <c r="AD351" s="1"/>
  <c r="AB350"/>
  <c r="AC350" s="1"/>
  <c r="AB349"/>
  <c r="AD349" s="1"/>
  <c r="AB348"/>
  <c r="AC348" s="1"/>
  <c r="AB346"/>
  <c r="AD346" s="1"/>
  <c r="AB345"/>
  <c r="AC345" s="1"/>
  <c r="AB344"/>
  <c r="AD344" s="1"/>
  <c r="AB343"/>
  <c r="AC343" s="1"/>
  <c r="AB342"/>
  <c r="AD342" s="1"/>
  <c r="AB341"/>
  <c r="AC341" s="1"/>
  <c r="AB339"/>
  <c r="AD339" s="1"/>
  <c r="AB338"/>
  <c r="AC338" s="1"/>
  <c r="AB337"/>
  <c r="AD337" s="1"/>
  <c r="AB336"/>
  <c r="AC336" s="1"/>
  <c r="AB335"/>
  <c r="AD335" s="1"/>
  <c r="AB334"/>
  <c r="AC334" s="1"/>
  <c r="AB333"/>
  <c r="AD333" s="1"/>
  <c r="AB332"/>
  <c r="AC332" s="1"/>
  <c r="AB331"/>
  <c r="AD331" s="1"/>
  <c r="AB330"/>
  <c r="AC330" s="1"/>
  <c r="AB329"/>
  <c r="AD329" s="1"/>
  <c r="AB328"/>
  <c r="AC328" s="1"/>
  <c r="AB326"/>
  <c r="AD326" s="1"/>
  <c r="AB325"/>
  <c r="AC325" s="1"/>
  <c r="AB324"/>
  <c r="AD324" s="1"/>
  <c r="AB323"/>
  <c r="AC323" s="1"/>
  <c r="AB322"/>
  <c r="AD322" s="1"/>
  <c r="AB321"/>
  <c r="AC321" s="1"/>
  <c r="AB320"/>
  <c r="AD320" s="1"/>
  <c r="AB319"/>
  <c r="AC319" s="1"/>
  <c r="AB318"/>
  <c r="AD318" s="1"/>
  <c r="AB317"/>
  <c r="AC317" s="1"/>
  <c r="AB316"/>
  <c r="AD316" s="1"/>
  <c r="AB315"/>
  <c r="AC315" s="1"/>
  <c r="AB313"/>
  <c r="AD313" s="1"/>
  <c r="AB312"/>
  <c r="AC312" s="1"/>
  <c r="AB309"/>
  <c r="AD309" s="1"/>
  <c r="AB308"/>
  <c r="AC308" s="1"/>
  <c r="AB307"/>
  <c r="AD307" s="1"/>
  <c r="AB306"/>
  <c r="AC306" s="1"/>
  <c r="AB305"/>
  <c r="AD305" s="1"/>
  <c r="AB304"/>
  <c r="AC304" s="1"/>
  <c r="AB303"/>
  <c r="AD303" s="1"/>
  <c r="AB302"/>
  <c r="AC302" s="1"/>
  <c r="AB301"/>
  <c r="AD301" s="1"/>
  <c r="AB299"/>
  <c r="AC299" s="1"/>
  <c r="AB298"/>
  <c r="AD298" s="1"/>
  <c r="AB297"/>
  <c r="AC297" s="1"/>
  <c r="AB296"/>
  <c r="AB295"/>
  <c r="AD295" s="1"/>
  <c r="AB294"/>
  <c r="AD294" s="1"/>
  <c r="AB293"/>
  <c r="AC293" s="1"/>
  <c r="AB292"/>
  <c r="AD292" s="1"/>
  <c r="AB291"/>
  <c r="AD291" s="1"/>
  <c r="AB290"/>
  <c r="AD290" s="1"/>
  <c r="AB289"/>
  <c r="AC289" s="1"/>
  <c r="AB288"/>
  <c r="AD288" s="1"/>
  <c r="AB287"/>
  <c r="AD287" s="1"/>
  <c r="AB286"/>
  <c r="AC286" s="1"/>
  <c r="AB285"/>
  <c r="AC285" s="1"/>
  <c r="AB284"/>
  <c r="AD284" s="1"/>
  <c r="AB283"/>
  <c r="AD283" s="1"/>
  <c r="AB282"/>
  <c r="AD282" s="1"/>
  <c r="AB281"/>
  <c r="AC281" s="1"/>
  <c r="AB280"/>
  <c r="AD280" s="1"/>
  <c r="AB279"/>
  <c r="AD279" s="1"/>
  <c r="AB278"/>
  <c r="AC278" s="1"/>
  <c r="AB277"/>
  <c r="AC277" s="1"/>
  <c r="AB275"/>
  <c r="AD275" s="1"/>
  <c r="AB274"/>
  <c r="AD274" s="1"/>
  <c r="AB273"/>
  <c r="AD273" s="1"/>
  <c r="AB271"/>
  <c r="AC271" s="1"/>
  <c r="AB270"/>
  <c r="AD270" s="1"/>
  <c r="AB269"/>
  <c r="AD269" s="1"/>
  <c r="AB268"/>
  <c r="AD268" s="1"/>
  <c r="AB267"/>
  <c r="AC267" s="1"/>
  <c r="AB265"/>
  <c r="AD265" s="1"/>
  <c r="AB264"/>
  <c r="AC264" s="1"/>
  <c r="AB263"/>
  <c r="AC263" s="1"/>
  <c r="AB262"/>
  <c r="AD262" s="1"/>
  <c r="AB260"/>
  <c r="AD260" s="1"/>
  <c r="AB259"/>
  <c r="AC259" s="1"/>
  <c r="AB258"/>
  <c r="AC258" s="1"/>
  <c r="AB257"/>
  <c r="AD257" s="1"/>
  <c r="AB254"/>
  <c r="AD254" s="1"/>
  <c r="AB253"/>
  <c r="AC253" s="1"/>
  <c r="AB252"/>
  <c r="AC252" s="1"/>
  <c r="AB251"/>
  <c r="AD251" s="1"/>
  <c r="AB248"/>
  <c r="AD248" s="1"/>
  <c r="AB247"/>
  <c r="AD247" s="1"/>
  <c r="AB246"/>
  <c r="AC246" s="1"/>
  <c r="AB244"/>
  <c r="AD244" s="1"/>
  <c r="AB242"/>
  <c r="AD242" s="1"/>
  <c r="AB241"/>
  <c r="AC241" s="1"/>
  <c r="AB240"/>
  <c r="AC240" s="1"/>
  <c r="AB238"/>
  <c r="AD238" s="1"/>
  <c r="AB236"/>
  <c r="AD236" s="1"/>
  <c r="AB235"/>
  <c r="AC235" s="1"/>
  <c r="AB233"/>
  <c r="AC233" s="1"/>
  <c r="AB232"/>
  <c r="AD232" s="1"/>
  <c r="AB231"/>
  <c r="AD231" s="1"/>
  <c r="AB230"/>
  <c r="AC230" s="1"/>
  <c r="AB228"/>
  <c r="AC228" s="1"/>
  <c r="AB227"/>
  <c r="AD227" s="1"/>
  <c r="AB226"/>
  <c r="AD226" s="1"/>
  <c r="AB224"/>
  <c r="AD224" s="1"/>
  <c r="AB221"/>
  <c r="AC221" s="1"/>
  <c r="AB220"/>
  <c r="AD220" s="1"/>
  <c r="AB219"/>
  <c r="AD219" s="1"/>
  <c r="AB218"/>
  <c r="AC218" s="1"/>
  <c r="AB217"/>
  <c r="AC217" s="1"/>
  <c r="AB216"/>
  <c r="AD216" s="1"/>
  <c r="AB215"/>
  <c r="AD215" s="1"/>
  <c r="AB210"/>
  <c r="AD210" s="1"/>
  <c r="AB208"/>
  <c r="AC208" s="1"/>
  <c r="AB207"/>
  <c r="AD207" s="1"/>
  <c r="AB206"/>
  <c r="AD206" s="1"/>
  <c r="AB205"/>
  <c r="AC205" s="1"/>
  <c r="AB201"/>
  <c r="AC201" s="1"/>
  <c r="AB199"/>
  <c r="AD199" s="1"/>
  <c r="AB197"/>
  <c r="AD197" s="1"/>
  <c r="AB195"/>
  <c r="AD195" s="1"/>
  <c r="AB187"/>
  <c r="AC187" s="1"/>
  <c r="AB186"/>
  <c r="AD186" s="1"/>
  <c r="AB184"/>
  <c r="AD184" s="1"/>
  <c r="AB183"/>
  <c r="AC183" s="1"/>
  <c r="AB181"/>
  <c r="AC181" s="1"/>
  <c r="AB180"/>
  <c r="AD180" s="1"/>
  <c r="AB178"/>
  <c r="AD178" s="1"/>
  <c r="AB175"/>
  <c r="AC175" s="1"/>
  <c r="AB174"/>
  <c r="AC174" s="1"/>
  <c r="AB173"/>
  <c r="AD173" s="1"/>
  <c r="AB163"/>
  <c r="AD163" s="1"/>
  <c r="AB162"/>
  <c r="AC162" s="1"/>
  <c r="AB159"/>
  <c r="AC159" s="1"/>
  <c r="AB157"/>
  <c r="AD157" s="1"/>
  <c r="AB156"/>
  <c r="AD156" s="1"/>
  <c r="AB152"/>
  <c r="AD152" s="1"/>
  <c r="AB144"/>
  <c r="AC144" s="1"/>
  <c r="AB142"/>
  <c r="AD142" s="1"/>
  <c r="AB134"/>
  <c r="AD134" s="1"/>
  <c r="AB133"/>
  <c r="AD133" s="1"/>
  <c r="AB131"/>
  <c r="AC131" s="1"/>
  <c r="AB124"/>
  <c r="AD124" s="1"/>
  <c r="AB123"/>
  <c r="AC123" s="1"/>
  <c r="AB114"/>
  <c r="AD114" s="1"/>
  <c r="AB106"/>
  <c r="AC106" s="1"/>
  <c r="AB100"/>
  <c r="AD100" s="1"/>
  <c r="AB99"/>
  <c r="AC99" s="1"/>
  <c r="AB94"/>
  <c r="AC94" s="1"/>
  <c r="AB89"/>
  <c r="AC89" s="1"/>
  <c r="AB87"/>
  <c r="AD87" s="1"/>
  <c r="AB85"/>
  <c r="AC85" s="1"/>
  <c r="AB73"/>
  <c r="AD73" s="1"/>
  <c r="AB70"/>
  <c r="AC70" s="1"/>
  <c r="AB66"/>
  <c r="AD66" s="1"/>
  <c r="AB64"/>
  <c r="AC64" s="1"/>
  <c r="AB61"/>
  <c r="AD61" s="1"/>
  <c r="AB45"/>
  <c r="AC45" s="1"/>
  <c r="AB42"/>
  <c r="AD42" s="1"/>
  <c r="AB41"/>
  <c r="AD41" s="1"/>
  <c r="AB29"/>
  <c r="AD29" s="1"/>
  <c r="AB23"/>
  <c r="AC23" s="1"/>
  <c r="AB6"/>
  <c r="AC6" s="1"/>
  <c r="AB4"/>
  <c r="AD4" s="1"/>
  <c r="Z423"/>
  <c r="Z422"/>
  <c r="Z421"/>
  <c r="Z420"/>
  <c r="Z419"/>
  <c r="Z418"/>
  <c r="Z417"/>
  <c r="Z416"/>
  <c r="Z415"/>
  <c r="Z414"/>
  <c r="Z413"/>
  <c r="Z412"/>
  <c r="Z411"/>
  <c r="Z410"/>
  <c r="Z409"/>
  <c r="Z408"/>
  <c r="Z407"/>
  <c r="Z406"/>
  <c r="Z405"/>
  <c r="Z404"/>
  <c r="Z403"/>
  <c r="Z402"/>
  <c r="Z400"/>
  <c r="Z399"/>
  <c r="Z398"/>
  <c r="Z397"/>
  <c r="Z396"/>
  <c r="Z395"/>
  <c r="Z394"/>
  <c r="Z392"/>
  <c r="Z391"/>
  <c r="Z390"/>
  <c r="Z389"/>
  <c r="Z388"/>
  <c r="Z387"/>
  <c r="Z386"/>
  <c r="Z385"/>
  <c r="Z384"/>
  <c r="Z383"/>
  <c r="Z382"/>
  <c r="Z381"/>
  <c r="Z380"/>
  <c r="Z379"/>
  <c r="Z378"/>
  <c r="Z377"/>
  <c r="Z374"/>
  <c r="Z373"/>
  <c r="Z372"/>
  <c r="Z371"/>
  <c r="Z370"/>
  <c r="Z369"/>
  <c r="Z367"/>
  <c r="Z366"/>
  <c r="Z365"/>
  <c r="Z364"/>
  <c r="Z363"/>
  <c r="Z362"/>
  <c r="Z361"/>
  <c r="Z360"/>
  <c r="Z359"/>
  <c r="Z358"/>
  <c r="Z357"/>
  <c r="Z356"/>
  <c r="Z355"/>
  <c r="Z354"/>
  <c r="Z353"/>
  <c r="Z352"/>
  <c r="Z351"/>
  <c r="Z350"/>
  <c r="Z349"/>
  <c r="Z348"/>
  <c r="Z346"/>
  <c r="Z345"/>
  <c r="Z344"/>
  <c r="Z343"/>
  <c r="Z342"/>
  <c r="Z341"/>
  <c r="Z339"/>
  <c r="Z338"/>
  <c r="Z337"/>
  <c r="Z336"/>
  <c r="Z335"/>
  <c r="Z334"/>
  <c r="Z333"/>
  <c r="Z332"/>
  <c r="Z331"/>
  <c r="Z330"/>
  <c r="Z329"/>
  <c r="Z328"/>
  <c r="Z326"/>
  <c r="Z325"/>
  <c r="Z324"/>
  <c r="Z323"/>
  <c r="Z322"/>
  <c r="Z321"/>
  <c r="Z320"/>
  <c r="Z319"/>
  <c r="Z318"/>
  <c r="Z317"/>
  <c r="Z316"/>
  <c r="Z315"/>
  <c r="Z313"/>
  <c r="Z312"/>
  <c r="Z309"/>
  <c r="Z308"/>
  <c r="Z307"/>
  <c r="Z306"/>
  <c r="Z305"/>
  <c r="Z304"/>
  <c r="Z303"/>
  <c r="Z302"/>
  <c r="Z301"/>
  <c r="Z299"/>
  <c r="Z298"/>
  <c r="Z297"/>
  <c r="Z295"/>
  <c r="Z294"/>
  <c r="Z293"/>
  <c r="Z292"/>
  <c r="Z291"/>
  <c r="Z290"/>
  <c r="Z289"/>
  <c r="Z288"/>
  <c r="Z287"/>
  <c r="Z286"/>
  <c r="Z285"/>
  <c r="Z284"/>
  <c r="Z283"/>
  <c r="Z282"/>
  <c r="Z281"/>
  <c r="Z280"/>
  <c r="Z279"/>
  <c r="Z278"/>
  <c r="Z277"/>
  <c r="Z275"/>
  <c r="Z274"/>
  <c r="Z273"/>
  <c r="Z271"/>
  <c r="Z270"/>
  <c r="Z269"/>
  <c r="Z268"/>
  <c r="Z267"/>
  <c r="Z265"/>
  <c r="Z264"/>
  <c r="Z263"/>
  <c r="Z262"/>
  <c r="Z260"/>
  <c r="Z259"/>
  <c r="Z258"/>
  <c r="Z257"/>
  <c r="Z254"/>
  <c r="Z253"/>
  <c r="Z252"/>
  <c r="Z251"/>
  <c r="Z248"/>
  <c r="Z247"/>
  <c r="Z246"/>
  <c r="Z244"/>
  <c r="Z242"/>
  <c r="Z241"/>
  <c r="Z240"/>
  <c r="Z238"/>
  <c r="Z236"/>
  <c r="Z235"/>
  <c r="Z233"/>
  <c r="Z232"/>
  <c r="Z231"/>
  <c r="Z230"/>
  <c r="Z228"/>
  <c r="Z227"/>
  <c r="Z226"/>
  <c r="Z224"/>
  <c r="Z221"/>
  <c r="Z220"/>
  <c r="Z219"/>
  <c r="Z218"/>
  <c r="Z217"/>
  <c r="Z216"/>
  <c r="Z215"/>
  <c r="Z210"/>
  <c r="Z208"/>
  <c r="Z207"/>
  <c r="Z206"/>
  <c r="Z205"/>
  <c r="Z201"/>
  <c r="Z199"/>
  <c r="Z197"/>
  <c r="Z195"/>
  <c r="Z187"/>
  <c r="Z186"/>
  <c r="Z184"/>
  <c r="Z183"/>
  <c r="Z181"/>
  <c r="Z180"/>
  <c r="Z178"/>
  <c r="Z175"/>
  <c r="Z174"/>
  <c r="Z173"/>
  <c r="Z163"/>
  <c r="Z162"/>
  <c r="Z159"/>
  <c r="Z157"/>
  <c r="Z156"/>
  <c r="Z152"/>
  <c r="Z144"/>
  <c r="Z142"/>
  <c r="Z134"/>
  <c r="Z133"/>
  <c r="Z131"/>
  <c r="Z124"/>
  <c r="Z123"/>
  <c r="Z114"/>
  <c r="Z106"/>
  <c r="Z100"/>
  <c r="Z99"/>
  <c r="Z94"/>
  <c r="Z89"/>
  <c r="Z87"/>
  <c r="Z85"/>
  <c r="Z73"/>
  <c r="Z70"/>
  <c r="Z66"/>
  <c r="Z64"/>
  <c r="Z61"/>
  <c r="Z45"/>
  <c r="Z42"/>
  <c r="Z41"/>
  <c r="Z29"/>
  <c r="Z23"/>
  <c r="Z6"/>
  <c r="Z4"/>
  <c r="AI401"/>
  <c r="AJ401" s="1"/>
  <c r="AI393"/>
  <c r="AJ393" s="1"/>
  <c r="AI376"/>
  <c r="AJ376" s="1"/>
  <c r="AI375"/>
  <c r="AJ375" s="1"/>
  <c r="AI347"/>
  <c r="AJ347" s="1"/>
  <c r="AI340"/>
  <c r="AJ340" s="1"/>
  <c r="AI327"/>
  <c r="AJ327" s="1"/>
  <c r="AI314"/>
  <c r="AJ314" s="1"/>
  <c r="AI311"/>
  <c r="AJ311" s="1"/>
  <c r="AI310"/>
  <c r="AJ310" s="1"/>
  <c r="AI300"/>
  <c r="AJ300" s="1"/>
  <c r="AI276"/>
  <c r="AJ276" s="1"/>
  <c r="AI272"/>
  <c r="AJ272" s="1"/>
  <c r="AI261"/>
  <c r="AJ261" s="1"/>
  <c r="AI256"/>
  <c r="AI255"/>
  <c r="AJ255" s="1"/>
  <c r="AI250"/>
  <c r="AJ250" s="1"/>
  <c r="AI249"/>
  <c r="AJ249" s="1"/>
  <c r="AI245"/>
  <c r="AJ245" s="1"/>
  <c r="AI243"/>
  <c r="AJ243" s="1"/>
  <c r="AI239"/>
  <c r="AJ239" s="1"/>
  <c r="AI237"/>
  <c r="AJ237" s="1"/>
  <c r="AI234"/>
  <c r="AJ234" s="1"/>
  <c r="AI229"/>
  <c r="AJ229" s="1"/>
  <c r="AI225"/>
  <c r="AJ225" s="1"/>
  <c r="AI223"/>
  <c r="AJ223" s="1"/>
  <c r="AI222"/>
  <c r="AJ222" s="1"/>
  <c r="AI214"/>
  <c r="AJ214" s="1"/>
  <c r="AI213"/>
  <c r="AJ213" s="1"/>
  <c r="AI212"/>
  <c r="AJ212" s="1"/>
  <c r="AI211"/>
  <c r="AJ211" s="1"/>
  <c r="AI209"/>
  <c r="AJ209" s="1"/>
  <c r="AI204"/>
  <c r="AJ204" s="1"/>
  <c r="AI203"/>
  <c r="AJ203" s="1"/>
  <c r="AI202"/>
  <c r="AJ202" s="1"/>
  <c r="AI200"/>
  <c r="AJ200" s="1"/>
  <c r="AI198"/>
  <c r="AJ198" s="1"/>
  <c r="AI196"/>
  <c r="AJ196" s="1"/>
  <c r="AI194"/>
  <c r="AJ194" s="1"/>
  <c r="AI193"/>
  <c r="AJ193" s="1"/>
  <c r="AI192"/>
  <c r="AJ192" s="1"/>
  <c r="AI191"/>
  <c r="AJ191" s="1"/>
  <c r="AI190"/>
  <c r="AJ190" s="1"/>
  <c r="AI189"/>
  <c r="AJ189" s="1"/>
  <c r="AI188"/>
  <c r="AJ188" s="1"/>
  <c r="AI185"/>
  <c r="AJ185" s="1"/>
  <c r="AI182"/>
  <c r="AI179"/>
  <c r="AJ179" s="1"/>
  <c r="AI177"/>
  <c r="AJ177" s="1"/>
  <c r="AI176"/>
  <c r="AJ176" s="1"/>
  <c r="AI172"/>
  <c r="AJ172" s="1"/>
  <c r="AI171"/>
  <c r="AJ171" s="1"/>
  <c r="AI170"/>
  <c r="AJ170" s="1"/>
  <c r="AI169"/>
  <c r="AJ169" s="1"/>
  <c r="AI168"/>
  <c r="AJ168" s="1"/>
  <c r="AI167"/>
  <c r="AJ167" s="1"/>
  <c r="AI166"/>
  <c r="AJ166" s="1"/>
  <c r="AI165"/>
  <c r="AJ165" s="1"/>
  <c r="AI164"/>
  <c r="AJ164" s="1"/>
  <c r="AI161"/>
  <c r="AJ161" s="1"/>
  <c r="AI160"/>
  <c r="AJ160" s="1"/>
  <c r="AI158"/>
  <c r="AJ158" s="1"/>
  <c r="AI155"/>
  <c r="AJ155" s="1"/>
  <c r="AI154"/>
  <c r="AJ154" s="1"/>
  <c r="AI153"/>
  <c r="AJ153" s="1"/>
  <c r="AI151"/>
  <c r="AJ151" s="1"/>
  <c r="AI150"/>
  <c r="AJ150" s="1"/>
  <c r="AI149"/>
  <c r="AJ149" s="1"/>
  <c r="AI148"/>
  <c r="AJ148" s="1"/>
  <c r="AI147"/>
  <c r="AJ147" s="1"/>
  <c r="AI146"/>
  <c r="AJ146" s="1"/>
  <c r="AI145"/>
  <c r="AJ145" s="1"/>
  <c r="AI143"/>
  <c r="AJ143" s="1"/>
  <c r="AI141"/>
  <c r="AJ141" s="1"/>
  <c r="AI140"/>
  <c r="AJ140" s="1"/>
  <c r="AI139"/>
  <c r="AJ139" s="1"/>
  <c r="AI138"/>
  <c r="AJ138" s="1"/>
  <c r="AI137"/>
  <c r="AJ137" s="1"/>
  <c r="AI136"/>
  <c r="AJ136" s="1"/>
  <c r="AI135"/>
  <c r="AJ135" s="1"/>
  <c r="AI132"/>
  <c r="AJ132" s="1"/>
  <c r="AI130"/>
  <c r="AJ130" s="1"/>
  <c r="AI129"/>
  <c r="AJ129" s="1"/>
  <c r="AI128"/>
  <c r="AJ128" s="1"/>
  <c r="AI127"/>
  <c r="AJ127" s="1"/>
  <c r="AI126"/>
  <c r="AJ126" s="1"/>
  <c r="AI125"/>
  <c r="AJ125" s="1"/>
  <c r="AI122"/>
  <c r="AJ122" s="1"/>
  <c r="AI121"/>
  <c r="AJ121" s="1"/>
  <c r="AI120"/>
  <c r="AJ120" s="1"/>
  <c r="AI119"/>
  <c r="AJ119" s="1"/>
  <c r="AI118"/>
  <c r="AJ118" s="1"/>
  <c r="AI117"/>
  <c r="AJ117" s="1"/>
  <c r="AI116"/>
  <c r="AJ116" s="1"/>
  <c r="AI115"/>
  <c r="AJ115" s="1"/>
  <c r="AI113"/>
  <c r="AJ113" s="1"/>
  <c r="AI112"/>
  <c r="AJ112" s="1"/>
  <c r="AI111"/>
  <c r="AJ111" s="1"/>
  <c r="AI110"/>
  <c r="AJ110" s="1"/>
  <c r="AI109"/>
  <c r="AJ109" s="1"/>
  <c r="AI108"/>
  <c r="AJ108" s="1"/>
  <c r="AI107"/>
  <c r="AJ107" s="1"/>
  <c r="AI105"/>
  <c r="AJ105" s="1"/>
  <c r="AI104"/>
  <c r="AJ104" s="1"/>
  <c r="AI103"/>
  <c r="AJ103" s="1"/>
  <c r="AI102"/>
  <c r="AJ102" s="1"/>
  <c r="AI101"/>
  <c r="AJ101" s="1"/>
  <c r="AI98"/>
  <c r="AJ98" s="1"/>
  <c r="AI97"/>
  <c r="AJ97" s="1"/>
  <c r="AI96"/>
  <c r="AJ96" s="1"/>
  <c r="AI95"/>
  <c r="AJ95" s="1"/>
  <c r="AI93"/>
  <c r="AJ93" s="1"/>
  <c r="AI92"/>
  <c r="AJ92" s="1"/>
  <c r="AI91"/>
  <c r="AJ91" s="1"/>
  <c r="AI90"/>
  <c r="AJ90" s="1"/>
  <c r="AI88"/>
  <c r="AJ88" s="1"/>
  <c r="AI86"/>
  <c r="AJ86" s="1"/>
  <c r="AI84"/>
  <c r="AJ84" s="1"/>
  <c r="AI83"/>
  <c r="AJ83" s="1"/>
  <c r="AI82"/>
  <c r="AJ82" s="1"/>
  <c r="AI81"/>
  <c r="AJ81" s="1"/>
  <c r="AI80"/>
  <c r="AJ80" s="1"/>
  <c r="AI79"/>
  <c r="AJ79" s="1"/>
  <c r="AI78"/>
  <c r="AJ78" s="1"/>
  <c r="AI77"/>
  <c r="AJ77" s="1"/>
  <c r="AI76"/>
  <c r="AJ76" s="1"/>
  <c r="AI75"/>
  <c r="AJ75" s="1"/>
  <c r="AI74"/>
  <c r="AJ74" s="1"/>
  <c r="AI72"/>
  <c r="AJ72" s="1"/>
  <c r="AI71"/>
  <c r="AJ71" s="1"/>
  <c r="AI69"/>
  <c r="AJ69" s="1"/>
  <c r="AI68"/>
  <c r="AJ68" s="1"/>
  <c r="AI67"/>
  <c r="AJ67" s="1"/>
  <c r="AI65"/>
  <c r="AJ65" s="1"/>
  <c r="AI63"/>
  <c r="AJ63" s="1"/>
  <c r="AI62"/>
  <c r="AJ62" s="1"/>
  <c r="AI60"/>
  <c r="AJ60" s="1"/>
  <c r="AI59"/>
  <c r="AJ59" s="1"/>
  <c r="AI58"/>
  <c r="AJ58" s="1"/>
  <c r="AI57"/>
  <c r="AJ57" s="1"/>
  <c r="AI56"/>
  <c r="AJ56" s="1"/>
  <c r="AI55"/>
  <c r="AJ55" s="1"/>
  <c r="AI54"/>
  <c r="AJ54" s="1"/>
  <c r="AI53"/>
  <c r="AJ53" s="1"/>
  <c r="AI52"/>
  <c r="AJ52" s="1"/>
  <c r="AI51"/>
  <c r="AJ51" s="1"/>
  <c r="AI50"/>
  <c r="AJ50" s="1"/>
  <c r="AI49"/>
  <c r="AJ49" s="1"/>
  <c r="AI48"/>
  <c r="AJ48" s="1"/>
  <c r="AI47"/>
  <c r="AJ47" s="1"/>
  <c r="AI46"/>
  <c r="AJ46" s="1"/>
  <c r="AI44"/>
  <c r="AJ44" s="1"/>
  <c r="AI43"/>
  <c r="AJ43" s="1"/>
  <c r="AI40"/>
  <c r="AJ40" s="1"/>
  <c r="AI39"/>
  <c r="AJ39" s="1"/>
  <c r="AI38"/>
  <c r="AJ38" s="1"/>
  <c r="AI37"/>
  <c r="AJ37" s="1"/>
  <c r="AI36"/>
  <c r="AJ36" s="1"/>
  <c r="AI35"/>
  <c r="AJ35" s="1"/>
  <c r="AI34"/>
  <c r="AJ34" s="1"/>
  <c r="AI33"/>
  <c r="AJ33" s="1"/>
  <c r="AI32"/>
  <c r="AJ32" s="1"/>
  <c r="AI31"/>
  <c r="AJ31" s="1"/>
  <c r="AI30"/>
  <c r="AJ30" s="1"/>
  <c r="AI28"/>
  <c r="AJ28" s="1"/>
  <c r="AI27"/>
  <c r="AJ27" s="1"/>
  <c r="AI26"/>
  <c r="AJ26" s="1"/>
  <c r="AI25"/>
  <c r="AJ25" s="1"/>
  <c r="AI24"/>
  <c r="AJ24" s="1"/>
  <c r="AI22"/>
  <c r="AJ22" s="1"/>
  <c r="AI21"/>
  <c r="AJ21" s="1"/>
  <c r="AI20"/>
  <c r="AJ20" s="1"/>
  <c r="AI19"/>
  <c r="AJ19" s="1"/>
  <c r="AI18"/>
  <c r="AJ18" s="1"/>
  <c r="AI17"/>
  <c r="AJ17" s="1"/>
  <c r="AI16"/>
  <c r="AJ16" s="1"/>
  <c r="AI15"/>
  <c r="AJ15" s="1"/>
  <c r="AI14"/>
  <c r="AJ14" s="1"/>
  <c r="AI13"/>
  <c r="AJ13" s="1"/>
  <c r="AI12"/>
  <c r="AJ12" s="1"/>
  <c r="AI11"/>
  <c r="AJ11" s="1"/>
  <c r="AI10"/>
  <c r="AJ10" s="1"/>
  <c r="AI9"/>
  <c r="AJ9" s="1"/>
  <c r="AI8"/>
  <c r="AJ8" s="1"/>
  <c r="AI7"/>
  <c r="AJ7" s="1"/>
  <c r="AI5"/>
  <c r="AJ5" s="1"/>
  <c r="AI3"/>
  <c r="AJ3" s="1"/>
  <c r="AI2"/>
  <c r="AJ2" s="1"/>
  <c r="AB401"/>
  <c r="AC401" s="1"/>
  <c r="AB393"/>
  <c r="AC393" s="1"/>
  <c r="AB376"/>
  <c r="AC376" s="1"/>
  <c r="AB375"/>
  <c r="AC375" s="1"/>
  <c r="AB347"/>
  <c r="AD347" s="1"/>
  <c r="AD340"/>
  <c r="AB340"/>
  <c r="AC340" s="1"/>
  <c r="AB327"/>
  <c r="AC327" s="1"/>
  <c r="AB314"/>
  <c r="AC314" s="1"/>
  <c r="AB311"/>
  <c r="AD311" s="1"/>
  <c r="AB310"/>
  <c r="AC310" s="1"/>
  <c r="AB300"/>
  <c r="AC300" s="1"/>
  <c r="AB276"/>
  <c r="AC276" s="1"/>
  <c r="AB272"/>
  <c r="AD272" s="1"/>
  <c r="AB261"/>
  <c r="AC261" s="1"/>
  <c r="AB256"/>
  <c r="AC256" s="1"/>
  <c r="AB255"/>
  <c r="AC255" s="1"/>
  <c r="AB250"/>
  <c r="AD250" s="1"/>
  <c r="AB249"/>
  <c r="AC249" s="1"/>
  <c r="AB245"/>
  <c r="AC245" s="1"/>
  <c r="AB243"/>
  <c r="AC243" s="1"/>
  <c r="AB239"/>
  <c r="AD239" s="1"/>
  <c r="AB237"/>
  <c r="AC237" s="1"/>
  <c r="AB234"/>
  <c r="AC234" s="1"/>
  <c r="AB229"/>
  <c r="AC229" s="1"/>
  <c r="AB225"/>
  <c r="AD225" s="1"/>
  <c r="AB223"/>
  <c r="AC223" s="1"/>
  <c r="AB222"/>
  <c r="AC222" s="1"/>
  <c r="AB214"/>
  <c r="AC214" s="1"/>
  <c r="AB213"/>
  <c r="AD213" s="1"/>
  <c r="AB212"/>
  <c r="AC212" s="1"/>
  <c r="AB211"/>
  <c r="AC211" s="1"/>
  <c r="AB209"/>
  <c r="AC209" s="1"/>
  <c r="AB204"/>
  <c r="AD204" s="1"/>
  <c r="AB203"/>
  <c r="AC203" s="1"/>
  <c r="AB202"/>
  <c r="AC202" s="1"/>
  <c r="AB200"/>
  <c r="AC200" s="1"/>
  <c r="AB198"/>
  <c r="AD198" s="1"/>
  <c r="AB196"/>
  <c r="AC196" s="1"/>
  <c r="AB194"/>
  <c r="AC194" s="1"/>
  <c r="AB193"/>
  <c r="AC193" s="1"/>
  <c r="AB192"/>
  <c r="AD192" s="1"/>
  <c r="AB191"/>
  <c r="AC191" s="1"/>
  <c r="AB190"/>
  <c r="AC190" s="1"/>
  <c r="AB189"/>
  <c r="AC189" s="1"/>
  <c r="AB188"/>
  <c r="AD188" s="1"/>
  <c r="AB185"/>
  <c r="AC185" s="1"/>
  <c r="AB182"/>
  <c r="AC182" s="1"/>
  <c r="AB179"/>
  <c r="AC179" s="1"/>
  <c r="AB177"/>
  <c r="AD177" s="1"/>
  <c r="AB176"/>
  <c r="AC176" s="1"/>
  <c r="AB172"/>
  <c r="AC172" s="1"/>
  <c r="AB171"/>
  <c r="AC171" s="1"/>
  <c r="AB170"/>
  <c r="AD170" s="1"/>
  <c r="AB169"/>
  <c r="AC169" s="1"/>
  <c r="AB168"/>
  <c r="AD168" s="1"/>
  <c r="AB167"/>
  <c r="AC167" s="1"/>
  <c r="AB166"/>
  <c r="AC166" s="1"/>
  <c r="AB165"/>
  <c r="AD165" s="1"/>
  <c r="AB164"/>
  <c r="AC164" s="1"/>
  <c r="AB161"/>
  <c r="AC161" s="1"/>
  <c r="AB160"/>
  <c r="AC160" s="1"/>
  <c r="AB158"/>
  <c r="AD158" s="1"/>
  <c r="AB155"/>
  <c r="AC155" s="1"/>
  <c r="AB154"/>
  <c r="AC154" s="1"/>
  <c r="AB153"/>
  <c r="AC153" s="1"/>
  <c r="AB151"/>
  <c r="AD151" s="1"/>
  <c r="AB150"/>
  <c r="AC150" s="1"/>
  <c r="AB149"/>
  <c r="AC149" s="1"/>
  <c r="AB148"/>
  <c r="AC148" s="1"/>
  <c r="AB147"/>
  <c r="AD147" s="1"/>
  <c r="AB146"/>
  <c r="AC146" s="1"/>
  <c r="AB145"/>
  <c r="AC145" s="1"/>
  <c r="AB143"/>
  <c r="AC143" s="1"/>
  <c r="AB141"/>
  <c r="AD141" s="1"/>
  <c r="AB140"/>
  <c r="AC140" s="1"/>
  <c r="AB139"/>
  <c r="AC139" s="1"/>
  <c r="AB138"/>
  <c r="AC138" s="1"/>
  <c r="AB137"/>
  <c r="AD137" s="1"/>
  <c r="AB136"/>
  <c r="AC136" s="1"/>
  <c r="AB135"/>
  <c r="AC135" s="1"/>
  <c r="AB132"/>
  <c r="AC132" s="1"/>
  <c r="AB130"/>
  <c r="AD130" s="1"/>
  <c r="AB129"/>
  <c r="AC129" s="1"/>
  <c r="AB128"/>
  <c r="AC128" s="1"/>
  <c r="AB127"/>
  <c r="AC127" s="1"/>
  <c r="AB126"/>
  <c r="AD126" s="1"/>
  <c r="AB125"/>
  <c r="AC125" s="1"/>
  <c r="AB122"/>
  <c r="AC122" s="1"/>
  <c r="AB121"/>
  <c r="AC121" s="1"/>
  <c r="AB120"/>
  <c r="AD120" s="1"/>
  <c r="AB119"/>
  <c r="AC119" s="1"/>
  <c r="AB118"/>
  <c r="AC118" s="1"/>
  <c r="AB117"/>
  <c r="AC117" s="1"/>
  <c r="AB116"/>
  <c r="AD116" s="1"/>
  <c r="AB115"/>
  <c r="AC115" s="1"/>
  <c r="AB113"/>
  <c r="AC113" s="1"/>
  <c r="AB112"/>
  <c r="AC112" s="1"/>
  <c r="AB111"/>
  <c r="AD111" s="1"/>
  <c r="AB110"/>
  <c r="AC110" s="1"/>
  <c r="AB109"/>
  <c r="AC109" s="1"/>
  <c r="AB108"/>
  <c r="AC108" s="1"/>
  <c r="AB107"/>
  <c r="AD107" s="1"/>
  <c r="AB105"/>
  <c r="AC105" s="1"/>
  <c r="AB104"/>
  <c r="AC104" s="1"/>
  <c r="AB103"/>
  <c r="AC103" s="1"/>
  <c r="AB102"/>
  <c r="AD102" s="1"/>
  <c r="AB101"/>
  <c r="AC101" s="1"/>
  <c r="AB98"/>
  <c r="AC98" s="1"/>
  <c r="AB97"/>
  <c r="AC97" s="1"/>
  <c r="AB96"/>
  <c r="AD96" s="1"/>
  <c r="AB95"/>
  <c r="AC95" s="1"/>
  <c r="AB93"/>
  <c r="AC93" s="1"/>
  <c r="AB92"/>
  <c r="AC92" s="1"/>
  <c r="AB91"/>
  <c r="AD91" s="1"/>
  <c r="AB90"/>
  <c r="AC90" s="1"/>
  <c r="AB88"/>
  <c r="AC88" s="1"/>
  <c r="AB86"/>
  <c r="AC86" s="1"/>
  <c r="AB84"/>
  <c r="AD84" s="1"/>
  <c r="AB83"/>
  <c r="AC83" s="1"/>
  <c r="AB82"/>
  <c r="AC82" s="1"/>
  <c r="AB81"/>
  <c r="AC81" s="1"/>
  <c r="AB80"/>
  <c r="AD80" s="1"/>
  <c r="AB79"/>
  <c r="AC79" s="1"/>
  <c r="AB78"/>
  <c r="AC78" s="1"/>
  <c r="AB77"/>
  <c r="AC77" s="1"/>
  <c r="AB76"/>
  <c r="AD76" s="1"/>
  <c r="AB75"/>
  <c r="AC75" s="1"/>
  <c r="AB74"/>
  <c r="AC74" s="1"/>
  <c r="AB72"/>
  <c r="AC72" s="1"/>
  <c r="AB71"/>
  <c r="AD71" s="1"/>
  <c r="AB69"/>
  <c r="AC69" s="1"/>
  <c r="AB68"/>
  <c r="AC68" s="1"/>
  <c r="AB67"/>
  <c r="AC67" s="1"/>
  <c r="AB65"/>
  <c r="AD65" s="1"/>
  <c r="AB63"/>
  <c r="AC63" s="1"/>
  <c r="AB62"/>
  <c r="AC62" s="1"/>
  <c r="AB60"/>
  <c r="AC60" s="1"/>
  <c r="AB59"/>
  <c r="AD59" s="1"/>
  <c r="AB58"/>
  <c r="AC58" s="1"/>
  <c r="AB57"/>
  <c r="AC57" s="1"/>
  <c r="AB56"/>
  <c r="AC56" s="1"/>
  <c r="AB55"/>
  <c r="AD55" s="1"/>
  <c r="AB54"/>
  <c r="AC54" s="1"/>
  <c r="AB53"/>
  <c r="AC53" s="1"/>
  <c r="AB52"/>
  <c r="AC52" s="1"/>
  <c r="AB51"/>
  <c r="AD51" s="1"/>
  <c r="AB50"/>
  <c r="AC50" s="1"/>
  <c r="AB49"/>
  <c r="AC49" s="1"/>
  <c r="AB48"/>
  <c r="AC48" s="1"/>
  <c r="AB47"/>
  <c r="AD47" s="1"/>
  <c r="AB46"/>
  <c r="AC46" s="1"/>
  <c r="AB44"/>
  <c r="AC44" s="1"/>
  <c r="AB43"/>
  <c r="AC43" s="1"/>
  <c r="AB40"/>
  <c r="AD40" s="1"/>
  <c r="AB39"/>
  <c r="AC39" s="1"/>
  <c r="AB38"/>
  <c r="AC38" s="1"/>
  <c r="AB37"/>
  <c r="AC37" s="1"/>
  <c r="AB36"/>
  <c r="AD36" s="1"/>
  <c r="AB35"/>
  <c r="AC35" s="1"/>
  <c r="AB34"/>
  <c r="AC34" s="1"/>
  <c r="AB33"/>
  <c r="AC33" s="1"/>
  <c r="AB32"/>
  <c r="AD32" s="1"/>
  <c r="AB31"/>
  <c r="AC31" s="1"/>
  <c r="AB30"/>
  <c r="AC30" s="1"/>
  <c r="AB28"/>
  <c r="AC28" s="1"/>
  <c r="AB27"/>
  <c r="AD27" s="1"/>
  <c r="AB26"/>
  <c r="AC26" s="1"/>
  <c r="AB25"/>
  <c r="AC25" s="1"/>
  <c r="AB24"/>
  <c r="AC24" s="1"/>
  <c r="AB22"/>
  <c r="AD22" s="1"/>
  <c r="AB21"/>
  <c r="AC21" s="1"/>
  <c r="AB20"/>
  <c r="AC20" s="1"/>
  <c r="AB19"/>
  <c r="AC19" s="1"/>
  <c r="AB18"/>
  <c r="AD18" s="1"/>
  <c r="AB17"/>
  <c r="AC17" s="1"/>
  <c r="AB16"/>
  <c r="AC16" s="1"/>
  <c r="AB15"/>
  <c r="AC15" s="1"/>
  <c r="AB14"/>
  <c r="AD14" s="1"/>
  <c r="AB13"/>
  <c r="AC13" s="1"/>
  <c r="AB12"/>
  <c r="AC12" s="1"/>
  <c r="AB11"/>
  <c r="AC11" s="1"/>
  <c r="AB10"/>
  <c r="AD10" s="1"/>
  <c r="AB9"/>
  <c r="AC9" s="1"/>
  <c r="AB8"/>
  <c r="AC8" s="1"/>
  <c r="AB7"/>
  <c r="AC7" s="1"/>
  <c r="AB5"/>
  <c r="AD5" s="1"/>
  <c r="AB3"/>
  <c r="AC3" s="1"/>
  <c r="AB2"/>
  <c r="AC2" s="1"/>
  <c r="X401"/>
  <c r="Z401" s="1"/>
  <c r="X393"/>
  <c r="Y393" s="1"/>
  <c r="X376"/>
  <c r="Y376" s="1"/>
  <c r="X375"/>
  <c r="Z375" s="1"/>
  <c r="X347"/>
  <c r="Y347" s="1"/>
  <c r="X340"/>
  <c r="Z340" s="1"/>
  <c r="X327"/>
  <c r="Y327" s="1"/>
  <c r="X314"/>
  <c r="Z314" s="1"/>
  <c r="X311"/>
  <c r="Y311" s="1"/>
  <c r="X310"/>
  <c r="Z310" s="1"/>
  <c r="X300"/>
  <c r="Y300" s="1"/>
  <c r="X276"/>
  <c r="Z276" s="1"/>
  <c r="X272"/>
  <c r="Z272" s="1"/>
  <c r="X261"/>
  <c r="Z261" s="1"/>
  <c r="X256"/>
  <c r="Y256" s="1"/>
  <c r="X255"/>
  <c r="Y255" s="1"/>
  <c r="X250"/>
  <c r="Y250" s="1"/>
  <c r="X249"/>
  <c r="Z249" s="1"/>
  <c r="X245"/>
  <c r="Y245" s="1"/>
  <c r="X243"/>
  <c r="Z243" s="1"/>
  <c r="X239"/>
  <c r="Y239" s="1"/>
  <c r="X237"/>
  <c r="Z237" s="1"/>
  <c r="X234"/>
  <c r="Y234" s="1"/>
  <c r="X229"/>
  <c r="Z229" s="1"/>
  <c r="X225"/>
  <c r="Y225" s="1"/>
  <c r="X223"/>
  <c r="Y223" s="1"/>
  <c r="X222"/>
  <c r="Y222" s="1"/>
  <c r="X214"/>
  <c r="Z214" s="1"/>
  <c r="X213"/>
  <c r="Z213" s="1"/>
  <c r="X212"/>
  <c r="Z212" s="1"/>
  <c r="X211"/>
  <c r="Y211" s="1"/>
  <c r="X209"/>
  <c r="Z209" s="1"/>
  <c r="X204"/>
  <c r="Z204" s="1"/>
  <c r="X203"/>
  <c r="Z203" s="1"/>
  <c r="X202"/>
  <c r="Y202" s="1"/>
  <c r="X200"/>
  <c r="Z200" s="1"/>
  <c r="X198"/>
  <c r="Z198" s="1"/>
  <c r="X196"/>
  <c r="Y196" s="1"/>
  <c r="X194"/>
  <c r="Y194" s="1"/>
  <c r="X193"/>
  <c r="Z193" s="1"/>
  <c r="X192"/>
  <c r="Z192" s="1"/>
  <c r="X191"/>
  <c r="Z191" s="1"/>
  <c r="X190"/>
  <c r="Y190" s="1"/>
  <c r="X189"/>
  <c r="Z189" s="1"/>
  <c r="X188"/>
  <c r="Z188" s="1"/>
  <c r="X185"/>
  <c r="Y185" s="1"/>
  <c r="X182"/>
  <c r="Y182" s="1"/>
  <c r="X179"/>
  <c r="Z179" s="1"/>
  <c r="X177"/>
  <c r="Z177" s="1"/>
  <c r="X176"/>
  <c r="Y176" s="1"/>
  <c r="X172"/>
  <c r="Y172" s="1"/>
  <c r="X171"/>
  <c r="Z171" s="1"/>
  <c r="X170"/>
  <c r="Z170" s="1"/>
  <c r="X169"/>
  <c r="Y169" s="1"/>
  <c r="X168"/>
  <c r="Y168" s="1"/>
  <c r="X167"/>
  <c r="Z167" s="1"/>
  <c r="X166"/>
  <c r="Z166" s="1"/>
  <c r="X165"/>
  <c r="Y165" s="1"/>
  <c r="X164"/>
  <c r="Y164" s="1"/>
  <c r="X161"/>
  <c r="Z161" s="1"/>
  <c r="X160"/>
  <c r="Z160" s="1"/>
  <c r="X158"/>
  <c r="Z158" s="1"/>
  <c r="X155"/>
  <c r="Y155" s="1"/>
  <c r="Y154"/>
  <c r="X154"/>
  <c r="Z154" s="1"/>
  <c r="X153"/>
  <c r="Z153" s="1"/>
  <c r="X151"/>
  <c r="Y151" s="1"/>
  <c r="X150"/>
  <c r="Y150" s="1"/>
  <c r="X149"/>
  <c r="Z149" s="1"/>
  <c r="X148"/>
  <c r="Z148" s="1"/>
  <c r="X147"/>
  <c r="Y147" s="1"/>
  <c r="X146"/>
  <c r="Y146" s="1"/>
  <c r="X145"/>
  <c r="Z145" s="1"/>
  <c r="X143"/>
  <c r="Y143" s="1"/>
  <c r="X141"/>
  <c r="Z141" s="1"/>
  <c r="X140"/>
  <c r="Y140" s="1"/>
  <c r="X139"/>
  <c r="Z139" s="1"/>
  <c r="X138"/>
  <c r="Z138" s="1"/>
  <c r="X137"/>
  <c r="Y137" s="1"/>
  <c r="X136"/>
  <c r="Y136" s="1"/>
  <c r="X135"/>
  <c r="Z135" s="1"/>
  <c r="X132"/>
  <c r="Y132" s="1"/>
  <c r="X130"/>
  <c r="Y130" s="1"/>
  <c r="X129"/>
  <c r="Y129" s="1"/>
  <c r="X128"/>
  <c r="Z128" s="1"/>
  <c r="X127"/>
  <c r="Y127" s="1"/>
  <c r="X126"/>
  <c r="Y126" s="1"/>
  <c r="X125"/>
  <c r="Y125" s="1"/>
  <c r="X122"/>
  <c r="Z122" s="1"/>
  <c r="X121"/>
  <c r="Y121" s="1"/>
  <c r="X120"/>
  <c r="Y120" s="1"/>
  <c r="X119"/>
  <c r="Y119" s="1"/>
  <c r="X118"/>
  <c r="Z118" s="1"/>
  <c r="X117"/>
  <c r="Y117" s="1"/>
  <c r="X116"/>
  <c r="Y116" s="1"/>
  <c r="X115"/>
  <c r="Y115" s="1"/>
  <c r="X113"/>
  <c r="Z113" s="1"/>
  <c r="X112"/>
  <c r="Z112" s="1"/>
  <c r="X111"/>
  <c r="Z111" s="1"/>
  <c r="X110"/>
  <c r="Y110" s="1"/>
  <c r="X109"/>
  <c r="Z109" s="1"/>
  <c r="X108"/>
  <c r="Z108" s="1"/>
  <c r="X107"/>
  <c r="Z107" s="1"/>
  <c r="X105"/>
  <c r="Y105" s="1"/>
  <c r="X104"/>
  <c r="Z104" s="1"/>
  <c r="X103"/>
  <c r="Y103" s="1"/>
  <c r="X102"/>
  <c r="Y102" s="1"/>
  <c r="X101"/>
  <c r="Y101" s="1"/>
  <c r="X98"/>
  <c r="Z98" s="1"/>
  <c r="X97"/>
  <c r="Y97" s="1"/>
  <c r="X96"/>
  <c r="Z96" s="1"/>
  <c r="X95"/>
  <c r="Y95" s="1"/>
  <c r="X93"/>
  <c r="Z93" s="1"/>
  <c r="X92"/>
  <c r="Y92" s="1"/>
  <c r="X91"/>
  <c r="Z91" s="1"/>
  <c r="X90"/>
  <c r="Y90" s="1"/>
  <c r="X88"/>
  <c r="Z88" s="1"/>
  <c r="X86"/>
  <c r="Y86" s="1"/>
  <c r="X84"/>
  <c r="Z84" s="1"/>
  <c r="X83"/>
  <c r="Y83" s="1"/>
  <c r="X82"/>
  <c r="Z82" s="1"/>
  <c r="X81"/>
  <c r="Y81" s="1"/>
  <c r="X80"/>
  <c r="Z80" s="1"/>
  <c r="X79"/>
  <c r="Y79" s="1"/>
  <c r="X78"/>
  <c r="Y78" s="1"/>
  <c r="X77"/>
  <c r="Y77" s="1"/>
  <c r="X76"/>
  <c r="Z76" s="1"/>
  <c r="X75"/>
  <c r="Y75" s="1"/>
  <c r="X74"/>
  <c r="Y74" s="1"/>
  <c r="X72"/>
  <c r="Y72" s="1"/>
  <c r="X71"/>
  <c r="Z71" s="1"/>
  <c r="X69"/>
  <c r="Y69" s="1"/>
  <c r="X68"/>
  <c r="Y68" s="1"/>
  <c r="X67"/>
  <c r="Y67" s="1"/>
  <c r="X65"/>
  <c r="Z65" s="1"/>
  <c r="X63"/>
  <c r="Y63" s="1"/>
  <c r="X62"/>
  <c r="Z62" s="1"/>
  <c r="X60"/>
  <c r="Y60" s="1"/>
  <c r="X59"/>
  <c r="Z59" s="1"/>
  <c r="X58"/>
  <c r="Y58" s="1"/>
  <c r="X57"/>
  <c r="Z57" s="1"/>
  <c r="X56"/>
  <c r="Y56" s="1"/>
  <c r="X55"/>
  <c r="Z55" s="1"/>
  <c r="X54"/>
  <c r="Y54" s="1"/>
  <c r="X53"/>
  <c r="Z53" s="1"/>
  <c r="X52"/>
  <c r="Z52" s="1"/>
  <c r="X51"/>
  <c r="Z51" s="1"/>
  <c r="X50"/>
  <c r="Y50" s="1"/>
  <c r="X49"/>
  <c r="Z49" s="1"/>
  <c r="X48"/>
  <c r="Z48" s="1"/>
  <c r="X47"/>
  <c r="Z47" s="1"/>
  <c r="X46"/>
  <c r="Y46" s="1"/>
  <c r="X44"/>
  <c r="Y44" s="1"/>
  <c r="X43"/>
  <c r="Z43" s="1"/>
  <c r="X40"/>
  <c r="Z40" s="1"/>
  <c r="X39"/>
  <c r="Y39" s="1"/>
  <c r="X38"/>
  <c r="Z38" s="1"/>
  <c r="X37"/>
  <c r="Y37" s="1"/>
  <c r="X36"/>
  <c r="Z36" s="1"/>
  <c r="X35"/>
  <c r="Y35" s="1"/>
  <c r="X34"/>
  <c r="Z34" s="1"/>
  <c r="X33"/>
  <c r="Y33" s="1"/>
  <c r="X32"/>
  <c r="Y32" s="1"/>
  <c r="X31"/>
  <c r="Y31" s="1"/>
  <c r="X30"/>
  <c r="Z30" s="1"/>
  <c r="X28"/>
  <c r="Y28" s="1"/>
  <c r="X27"/>
  <c r="Z27" s="1"/>
  <c r="X26"/>
  <c r="Y26" s="1"/>
  <c r="X25"/>
  <c r="Z25" s="1"/>
  <c r="X24"/>
  <c r="Y24" s="1"/>
  <c r="X22"/>
  <c r="Y22" s="1"/>
  <c r="X21"/>
  <c r="Y21" s="1"/>
  <c r="X20"/>
  <c r="Z20" s="1"/>
  <c r="X19"/>
  <c r="Y19" s="1"/>
  <c r="X18"/>
  <c r="Z18" s="1"/>
  <c r="X17"/>
  <c r="Y17" s="1"/>
  <c r="X16"/>
  <c r="Z16" s="1"/>
  <c r="X15"/>
  <c r="Y15" s="1"/>
  <c r="X14"/>
  <c r="Y14" s="1"/>
  <c r="X13"/>
  <c r="Y13" s="1"/>
  <c r="X12"/>
  <c r="Z12" s="1"/>
  <c r="X11"/>
  <c r="Y11" s="1"/>
  <c r="X10"/>
  <c r="Y10" s="1"/>
  <c r="X9"/>
  <c r="Y9" s="1"/>
  <c r="X8"/>
  <c r="Z8" s="1"/>
  <c r="X7"/>
  <c r="Y7" s="1"/>
  <c r="X5"/>
  <c r="Y5" s="1"/>
  <c r="X3"/>
  <c r="Y3" s="1"/>
  <c r="X2"/>
  <c r="Y2" s="1"/>
  <c r="Q433"/>
  <c r="R433" s="1"/>
  <c r="Q432"/>
  <c r="R432" s="1"/>
  <c r="Q431"/>
  <c r="R431" s="1"/>
  <c r="Q430"/>
  <c r="R430" s="1"/>
  <c r="Q429"/>
  <c r="R429" s="1"/>
  <c r="Q428"/>
  <c r="R428" s="1"/>
  <c r="Q427"/>
  <c r="R427" s="1"/>
  <c r="Q426"/>
  <c r="R426" s="1"/>
  <c r="Q425"/>
  <c r="R425" s="1"/>
  <c r="Q424"/>
  <c r="R424" s="1"/>
  <c r="Q423"/>
  <c r="R423" s="1"/>
  <c r="Q422"/>
  <c r="R422" s="1"/>
  <c r="Q421"/>
  <c r="R421" s="1"/>
  <c r="Q420"/>
  <c r="R420" s="1"/>
  <c r="Q419"/>
  <c r="R419" s="1"/>
  <c r="Q418"/>
  <c r="R418" s="1"/>
  <c r="Q417"/>
  <c r="R417" s="1"/>
  <c r="Q416"/>
  <c r="R416" s="1"/>
  <c r="Q415"/>
  <c r="R415" s="1"/>
  <c r="Q414"/>
  <c r="R414" s="1"/>
  <c r="Q413"/>
  <c r="R413" s="1"/>
  <c r="Q412"/>
  <c r="R412" s="1"/>
  <c r="Q411"/>
  <c r="R411" s="1"/>
  <c r="Q410"/>
  <c r="R410" s="1"/>
  <c r="Q409"/>
  <c r="R409" s="1"/>
  <c r="Q408"/>
  <c r="R408" s="1"/>
  <c r="Q407"/>
  <c r="R407" s="1"/>
  <c r="Q406"/>
  <c r="R406" s="1"/>
  <c r="Q405"/>
  <c r="R405" s="1"/>
  <c r="Q404"/>
  <c r="R404" s="1"/>
  <c r="Q403"/>
  <c r="R403" s="1"/>
  <c r="Q402"/>
  <c r="R402" s="1"/>
  <c r="Q401"/>
  <c r="R401" s="1"/>
  <c r="Q400"/>
  <c r="R400" s="1"/>
  <c r="Q399"/>
  <c r="R399" s="1"/>
  <c r="Q398"/>
  <c r="R398" s="1"/>
  <c r="Q397"/>
  <c r="R397" s="1"/>
  <c r="Q396"/>
  <c r="R396" s="1"/>
  <c r="Q395"/>
  <c r="R395" s="1"/>
  <c r="Q394"/>
  <c r="R394" s="1"/>
  <c r="Q393"/>
  <c r="R393" s="1"/>
  <c r="Q392"/>
  <c r="R392" s="1"/>
  <c r="Q391"/>
  <c r="R391" s="1"/>
  <c r="Q390"/>
  <c r="R390" s="1"/>
  <c r="Q389"/>
  <c r="R389" s="1"/>
  <c r="Q388"/>
  <c r="R388" s="1"/>
  <c r="Q387"/>
  <c r="R387" s="1"/>
  <c r="Q386"/>
  <c r="R386" s="1"/>
  <c r="Q385"/>
  <c r="R385" s="1"/>
  <c r="Q384"/>
  <c r="R384" s="1"/>
  <c r="Q383"/>
  <c r="R383" s="1"/>
  <c r="Q382"/>
  <c r="R382" s="1"/>
  <c r="Q381"/>
  <c r="R381" s="1"/>
  <c r="Q380"/>
  <c r="R380" s="1"/>
  <c r="Q379"/>
  <c r="R379" s="1"/>
  <c r="Q378"/>
  <c r="R378" s="1"/>
  <c r="Q377"/>
  <c r="R377" s="1"/>
  <c r="Q376"/>
  <c r="R376" s="1"/>
  <c r="Q375"/>
  <c r="R375" s="1"/>
  <c r="Q374"/>
  <c r="R374" s="1"/>
  <c r="Q373"/>
  <c r="R373" s="1"/>
  <c r="Q372"/>
  <c r="R372" s="1"/>
  <c r="Q371"/>
  <c r="R371" s="1"/>
  <c r="Q370"/>
  <c r="R370" s="1"/>
  <c r="Q369"/>
  <c r="R369" s="1"/>
  <c r="Q368"/>
  <c r="R368" s="1"/>
  <c r="Q367"/>
  <c r="R367" s="1"/>
  <c r="Q366"/>
  <c r="R366" s="1"/>
  <c r="Q365"/>
  <c r="R365" s="1"/>
  <c r="Q364"/>
  <c r="R364" s="1"/>
  <c r="Q363"/>
  <c r="R363" s="1"/>
  <c r="Q362"/>
  <c r="R362" s="1"/>
  <c r="Q361"/>
  <c r="R361" s="1"/>
  <c r="Q360"/>
  <c r="R360" s="1"/>
  <c r="Q359"/>
  <c r="R359" s="1"/>
  <c r="Q358"/>
  <c r="R358" s="1"/>
  <c r="Q357"/>
  <c r="R357" s="1"/>
  <c r="Q356"/>
  <c r="R356" s="1"/>
  <c r="Q355"/>
  <c r="R355" s="1"/>
  <c r="Q354"/>
  <c r="R354" s="1"/>
  <c r="Q353"/>
  <c r="R353" s="1"/>
  <c r="Q352"/>
  <c r="R352" s="1"/>
  <c r="Q351"/>
  <c r="R351" s="1"/>
  <c r="Q350"/>
  <c r="R350" s="1"/>
  <c r="Q349"/>
  <c r="R349" s="1"/>
  <c r="Q348"/>
  <c r="R348" s="1"/>
  <c r="Q347"/>
  <c r="R347" s="1"/>
  <c r="Q346"/>
  <c r="R346" s="1"/>
  <c r="Q345"/>
  <c r="R345" s="1"/>
  <c r="Q344"/>
  <c r="R344" s="1"/>
  <c r="Q343"/>
  <c r="R343" s="1"/>
  <c r="Q342"/>
  <c r="R342" s="1"/>
  <c r="Q341"/>
  <c r="R341" s="1"/>
  <c r="Q340"/>
  <c r="R340" s="1"/>
  <c r="Q339"/>
  <c r="R339" s="1"/>
  <c r="Q338"/>
  <c r="R338" s="1"/>
  <c r="Q337"/>
  <c r="R337" s="1"/>
  <c r="Q336"/>
  <c r="R336" s="1"/>
  <c r="Q335"/>
  <c r="R335" s="1"/>
  <c r="Q334"/>
  <c r="R334" s="1"/>
  <c r="Q333"/>
  <c r="R333" s="1"/>
  <c r="Q332"/>
  <c r="R332" s="1"/>
  <c r="Q331"/>
  <c r="R331" s="1"/>
  <c r="Q330"/>
  <c r="R330" s="1"/>
  <c r="Q329"/>
  <c r="R329" s="1"/>
  <c r="Q328"/>
  <c r="R328" s="1"/>
  <c r="Q327"/>
  <c r="R327" s="1"/>
  <c r="Q326"/>
  <c r="R326" s="1"/>
  <c r="Q325"/>
  <c r="R325" s="1"/>
  <c r="Q324"/>
  <c r="R324" s="1"/>
  <c r="Q323"/>
  <c r="R323" s="1"/>
  <c r="Q322"/>
  <c r="R322" s="1"/>
  <c r="Q321"/>
  <c r="R321" s="1"/>
  <c r="Q320"/>
  <c r="R320" s="1"/>
  <c r="Q319"/>
  <c r="R319" s="1"/>
  <c r="Q318"/>
  <c r="R318" s="1"/>
  <c r="Q317"/>
  <c r="R317" s="1"/>
  <c r="Q316"/>
  <c r="R316" s="1"/>
  <c r="Q315"/>
  <c r="R315" s="1"/>
  <c r="Q314"/>
  <c r="R314" s="1"/>
  <c r="Q313"/>
  <c r="R313" s="1"/>
  <c r="Q312"/>
  <c r="R312" s="1"/>
  <c r="Q311"/>
  <c r="R311" s="1"/>
  <c r="Q310"/>
  <c r="R310" s="1"/>
  <c r="Q309"/>
  <c r="R309" s="1"/>
  <c r="Q308"/>
  <c r="R308" s="1"/>
  <c r="Q307"/>
  <c r="R307" s="1"/>
  <c r="Q306"/>
  <c r="R306" s="1"/>
  <c r="Q305"/>
  <c r="R305" s="1"/>
  <c r="Q304"/>
  <c r="R304" s="1"/>
  <c r="Q303"/>
  <c r="R303" s="1"/>
  <c r="Q302"/>
  <c r="R302" s="1"/>
  <c r="Q301"/>
  <c r="R301" s="1"/>
  <c r="Q300"/>
  <c r="R300" s="1"/>
  <c r="Q299"/>
  <c r="R299" s="1"/>
  <c r="Q298"/>
  <c r="R298" s="1"/>
  <c r="Q297"/>
  <c r="R297" s="1"/>
  <c r="Q296"/>
  <c r="R296" s="1"/>
  <c r="Q295"/>
  <c r="R295" s="1"/>
  <c r="Q294"/>
  <c r="R294" s="1"/>
  <c r="Q293"/>
  <c r="R293" s="1"/>
  <c r="Q292"/>
  <c r="R292" s="1"/>
  <c r="Q291"/>
  <c r="R291" s="1"/>
  <c r="Q290"/>
  <c r="R290" s="1"/>
  <c r="Q289"/>
  <c r="R289" s="1"/>
  <c r="Q288"/>
  <c r="R288" s="1"/>
  <c r="Q287"/>
  <c r="R287" s="1"/>
  <c r="Q286"/>
  <c r="R286" s="1"/>
  <c r="Q285"/>
  <c r="R285" s="1"/>
  <c r="Q284"/>
  <c r="R284" s="1"/>
  <c r="Q283"/>
  <c r="R283" s="1"/>
  <c r="Q282"/>
  <c r="R282" s="1"/>
  <c r="Q281"/>
  <c r="R281" s="1"/>
  <c r="Q280"/>
  <c r="R280" s="1"/>
  <c r="Q279"/>
  <c r="R279" s="1"/>
  <c r="Q278"/>
  <c r="R278" s="1"/>
  <c r="Q277"/>
  <c r="R277" s="1"/>
  <c r="Q276"/>
  <c r="R276" s="1"/>
  <c r="Q275"/>
  <c r="R275" s="1"/>
  <c r="Q274"/>
  <c r="R274" s="1"/>
  <c r="Q273"/>
  <c r="R273" s="1"/>
  <c r="Q272"/>
  <c r="R272" s="1"/>
  <c r="Q271"/>
  <c r="R271" s="1"/>
  <c r="Q270"/>
  <c r="R270" s="1"/>
  <c r="Q269"/>
  <c r="R269" s="1"/>
  <c r="Q268"/>
  <c r="R268" s="1"/>
  <c r="Q267"/>
  <c r="R267" s="1"/>
  <c r="Q266"/>
  <c r="R266" s="1"/>
  <c r="Q265"/>
  <c r="R265" s="1"/>
  <c r="Q264"/>
  <c r="R264" s="1"/>
  <c r="Q263"/>
  <c r="R263" s="1"/>
  <c r="Q262"/>
  <c r="R262" s="1"/>
  <c r="Q261"/>
  <c r="R261" s="1"/>
  <c r="Q260"/>
  <c r="R260" s="1"/>
  <c r="Q259"/>
  <c r="R259" s="1"/>
  <c r="Q258"/>
  <c r="R258" s="1"/>
  <c r="Q257"/>
  <c r="R257" s="1"/>
  <c r="Q256"/>
  <c r="R256" s="1"/>
  <c r="Q255"/>
  <c r="R255" s="1"/>
  <c r="Q254"/>
  <c r="R254" s="1"/>
  <c r="Q253"/>
  <c r="R253" s="1"/>
  <c r="Q252"/>
  <c r="R252" s="1"/>
  <c r="Q251"/>
  <c r="R251" s="1"/>
  <c r="Q250"/>
  <c r="R250" s="1"/>
  <c r="Q249"/>
  <c r="R249" s="1"/>
  <c r="Q248"/>
  <c r="R248" s="1"/>
  <c r="Q247"/>
  <c r="R247" s="1"/>
  <c r="Q246"/>
  <c r="R246" s="1"/>
  <c r="Q245"/>
  <c r="R245" s="1"/>
  <c r="Q244"/>
  <c r="R244" s="1"/>
  <c r="Q243"/>
  <c r="R243" s="1"/>
  <c r="Q242"/>
  <c r="R242" s="1"/>
  <c r="Q241"/>
  <c r="R241" s="1"/>
  <c r="Q240"/>
  <c r="R240" s="1"/>
  <c r="Q239"/>
  <c r="R239" s="1"/>
  <c r="Q238"/>
  <c r="R238" s="1"/>
  <c r="Q237"/>
  <c r="R237" s="1"/>
  <c r="Q236"/>
  <c r="R236" s="1"/>
  <c r="Q235"/>
  <c r="R235" s="1"/>
  <c r="Q234"/>
  <c r="R234" s="1"/>
  <c r="Q233"/>
  <c r="R233" s="1"/>
  <c r="Q232"/>
  <c r="R232" s="1"/>
  <c r="Q231"/>
  <c r="R231" s="1"/>
  <c r="Q230"/>
  <c r="R230" s="1"/>
  <c r="Q229"/>
  <c r="R229" s="1"/>
  <c r="Q228"/>
  <c r="R228" s="1"/>
  <c r="Q227"/>
  <c r="R227" s="1"/>
  <c r="Q226"/>
  <c r="R226" s="1"/>
  <c r="Q225"/>
  <c r="R225" s="1"/>
  <c r="Q224"/>
  <c r="R224" s="1"/>
  <c r="Q223"/>
  <c r="R223" s="1"/>
  <c r="Q222"/>
  <c r="R222" s="1"/>
  <c r="Q221"/>
  <c r="R221" s="1"/>
  <c r="Q220"/>
  <c r="R220" s="1"/>
  <c r="Q219"/>
  <c r="R219" s="1"/>
  <c r="Q218"/>
  <c r="R218" s="1"/>
  <c r="Q217"/>
  <c r="R217" s="1"/>
  <c r="Q216"/>
  <c r="R216" s="1"/>
  <c r="Q215"/>
  <c r="R215" s="1"/>
  <c r="Q214"/>
  <c r="R214" s="1"/>
  <c r="Q213"/>
  <c r="R213" s="1"/>
  <c r="Q212"/>
  <c r="R212" s="1"/>
  <c r="Q211"/>
  <c r="R211" s="1"/>
  <c r="Q210"/>
  <c r="R210" s="1"/>
  <c r="Q209"/>
  <c r="R209" s="1"/>
  <c r="Q208"/>
  <c r="R208" s="1"/>
  <c r="Q207"/>
  <c r="R207" s="1"/>
  <c r="Q206"/>
  <c r="R206" s="1"/>
  <c r="Q205"/>
  <c r="R205" s="1"/>
  <c r="Q204"/>
  <c r="R204" s="1"/>
  <c r="Q203"/>
  <c r="R203" s="1"/>
  <c r="Q202"/>
  <c r="R202" s="1"/>
  <c r="Q201"/>
  <c r="R201" s="1"/>
  <c r="Q200"/>
  <c r="R200" s="1"/>
  <c r="Q199"/>
  <c r="R199" s="1"/>
  <c r="Q198"/>
  <c r="R198" s="1"/>
  <c r="Q197"/>
  <c r="R197" s="1"/>
  <c r="Q196"/>
  <c r="R196" s="1"/>
  <c r="Q195"/>
  <c r="R195" s="1"/>
  <c r="Q194"/>
  <c r="R194" s="1"/>
  <c r="Q193"/>
  <c r="R193" s="1"/>
  <c r="Q192"/>
  <c r="R192" s="1"/>
  <c r="Q191"/>
  <c r="R191" s="1"/>
  <c r="Q190"/>
  <c r="R190" s="1"/>
  <c r="Q189"/>
  <c r="R189" s="1"/>
  <c r="Q188"/>
  <c r="R188" s="1"/>
  <c r="Q187"/>
  <c r="R187" s="1"/>
  <c r="Q186"/>
  <c r="R186" s="1"/>
  <c r="Q185"/>
  <c r="R185" s="1"/>
  <c r="Q184"/>
  <c r="R184" s="1"/>
  <c r="Q183"/>
  <c r="R183" s="1"/>
  <c r="Q182"/>
  <c r="R182" s="1"/>
  <c r="Q181"/>
  <c r="R181" s="1"/>
  <c r="Q180"/>
  <c r="R180" s="1"/>
  <c r="Q179"/>
  <c r="R179" s="1"/>
  <c r="Q178"/>
  <c r="R178" s="1"/>
  <c r="Q177"/>
  <c r="R177" s="1"/>
  <c r="Q176"/>
  <c r="R176" s="1"/>
  <c r="Q175"/>
  <c r="R175" s="1"/>
  <c r="Q174"/>
  <c r="R174" s="1"/>
  <c r="Q173"/>
  <c r="R173" s="1"/>
  <c r="Q172"/>
  <c r="R172" s="1"/>
  <c r="Q171"/>
  <c r="R171" s="1"/>
  <c r="Q170"/>
  <c r="R170" s="1"/>
  <c r="Q169"/>
  <c r="R169" s="1"/>
  <c r="Q168"/>
  <c r="R168" s="1"/>
  <c r="Q167"/>
  <c r="R167" s="1"/>
  <c r="Q166"/>
  <c r="R166" s="1"/>
  <c r="Q165"/>
  <c r="R165" s="1"/>
  <c r="Q164"/>
  <c r="R164" s="1"/>
  <c r="Q163"/>
  <c r="R163" s="1"/>
  <c r="Q162"/>
  <c r="R162" s="1"/>
  <c r="Q161"/>
  <c r="R161" s="1"/>
  <c r="Q160"/>
  <c r="R160" s="1"/>
  <c r="Q159"/>
  <c r="R159" s="1"/>
  <c r="Q158"/>
  <c r="R158" s="1"/>
  <c r="Q157"/>
  <c r="R157" s="1"/>
  <c r="Q156"/>
  <c r="R156" s="1"/>
  <c r="Q155"/>
  <c r="R155" s="1"/>
  <c r="Q154"/>
  <c r="R154" s="1"/>
  <c r="Q153"/>
  <c r="R153" s="1"/>
  <c r="Q152"/>
  <c r="R152" s="1"/>
  <c r="Q151"/>
  <c r="R151" s="1"/>
  <c r="Q150"/>
  <c r="R150" s="1"/>
  <c r="Q149"/>
  <c r="R149" s="1"/>
  <c r="Q148"/>
  <c r="R148" s="1"/>
  <c r="Q147"/>
  <c r="R147" s="1"/>
  <c r="Q146"/>
  <c r="R146" s="1"/>
  <c r="Q145"/>
  <c r="R145" s="1"/>
  <c r="Q144"/>
  <c r="R144" s="1"/>
  <c r="Q143"/>
  <c r="R143" s="1"/>
  <c r="Q142"/>
  <c r="R142" s="1"/>
  <c r="Q141"/>
  <c r="R141" s="1"/>
  <c r="Q140"/>
  <c r="R140" s="1"/>
  <c r="Q139"/>
  <c r="R139" s="1"/>
  <c r="Q138"/>
  <c r="R138" s="1"/>
  <c r="Q137"/>
  <c r="R137" s="1"/>
  <c r="Q136"/>
  <c r="R136" s="1"/>
  <c r="Q135"/>
  <c r="R135" s="1"/>
  <c r="Q134"/>
  <c r="R134" s="1"/>
  <c r="Q133"/>
  <c r="R133" s="1"/>
  <c r="Q132"/>
  <c r="R132" s="1"/>
  <c r="Q131"/>
  <c r="R131" s="1"/>
  <c r="Q130"/>
  <c r="R130" s="1"/>
  <c r="Q129"/>
  <c r="R129" s="1"/>
  <c r="Q128"/>
  <c r="R128" s="1"/>
  <c r="Q127"/>
  <c r="R127" s="1"/>
  <c r="Q126"/>
  <c r="R126" s="1"/>
  <c r="Q125"/>
  <c r="R125" s="1"/>
  <c r="Q124"/>
  <c r="R124" s="1"/>
  <c r="Q123"/>
  <c r="R123" s="1"/>
  <c r="Q122"/>
  <c r="R122" s="1"/>
  <c r="Q121"/>
  <c r="R121" s="1"/>
  <c r="Q120"/>
  <c r="R120" s="1"/>
  <c r="Q119"/>
  <c r="R119" s="1"/>
  <c r="Q118"/>
  <c r="R118" s="1"/>
  <c r="Q117"/>
  <c r="R117" s="1"/>
  <c r="Q116"/>
  <c r="R116" s="1"/>
  <c r="Q115"/>
  <c r="R115" s="1"/>
  <c r="Q114"/>
  <c r="R114" s="1"/>
  <c r="Q113"/>
  <c r="R113" s="1"/>
  <c r="Q112"/>
  <c r="R112" s="1"/>
  <c r="Q111"/>
  <c r="R111" s="1"/>
  <c r="Q110"/>
  <c r="R110" s="1"/>
  <c r="Q109"/>
  <c r="R109" s="1"/>
  <c r="Q108"/>
  <c r="R108" s="1"/>
  <c r="Q107"/>
  <c r="R107" s="1"/>
  <c r="Q106"/>
  <c r="R106" s="1"/>
  <c r="Q105"/>
  <c r="R105" s="1"/>
  <c r="Q104"/>
  <c r="R104" s="1"/>
  <c r="Q103"/>
  <c r="R103" s="1"/>
  <c r="Q102"/>
  <c r="R102" s="1"/>
  <c r="Q101"/>
  <c r="R101" s="1"/>
  <c r="Q100"/>
  <c r="R100" s="1"/>
  <c r="Q99"/>
  <c r="R99" s="1"/>
  <c r="Q98"/>
  <c r="R98" s="1"/>
  <c r="Q97"/>
  <c r="R97" s="1"/>
  <c r="Q96"/>
  <c r="R96" s="1"/>
  <c r="Q95"/>
  <c r="R95" s="1"/>
  <c r="Q94"/>
  <c r="R94" s="1"/>
  <c r="Q93"/>
  <c r="R93" s="1"/>
  <c r="Q92"/>
  <c r="R92" s="1"/>
  <c r="Q91"/>
  <c r="R91" s="1"/>
  <c r="Q90"/>
  <c r="R90" s="1"/>
  <c r="Q89"/>
  <c r="R89" s="1"/>
  <c r="Q88"/>
  <c r="R88" s="1"/>
  <c r="Q87"/>
  <c r="R87" s="1"/>
  <c r="Q86"/>
  <c r="R86" s="1"/>
  <c r="Q85"/>
  <c r="R85" s="1"/>
  <c r="Q84"/>
  <c r="R84" s="1"/>
  <c r="Q83"/>
  <c r="R83" s="1"/>
  <c r="Q82"/>
  <c r="R82" s="1"/>
  <c r="Q81"/>
  <c r="R81" s="1"/>
  <c r="Q80"/>
  <c r="R80" s="1"/>
  <c r="Q79"/>
  <c r="R79" s="1"/>
  <c r="Q78"/>
  <c r="R78" s="1"/>
  <c r="Q77"/>
  <c r="R77" s="1"/>
  <c r="Q76"/>
  <c r="R76" s="1"/>
  <c r="Q75"/>
  <c r="R75" s="1"/>
  <c r="Q74"/>
  <c r="R74" s="1"/>
  <c r="Q73"/>
  <c r="R73" s="1"/>
  <c r="Q72"/>
  <c r="R72" s="1"/>
  <c r="Q71"/>
  <c r="R71" s="1"/>
  <c r="Q70"/>
  <c r="R70" s="1"/>
  <c r="Q69"/>
  <c r="R69" s="1"/>
  <c r="Q68"/>
  <c r="R68" s="1"/>
  <c r="Q67"/>
  <c r="R67" s="1"/>
  <c r="Q66"/>
  <c r="R66" s="1"/>
  <c r="Q65"/>
  <c r="R65" s="1"/>
  <c r="Q64"/>
  <c r="R64" s="1"/>
  <c r="Q63"/>
  <c r="R63" s="1"/>
  <c r="Q62"/>
  <c r="R62" s="1"/>
  <c r="Q61"/>
  <c r="R61" s="1"/>
  <c r="Q60"/>
  <c r="R60" s="1"/>
  <c r="Q59"/>
  <c r="R59" s="1"/>
  <c r="Q58"/>
  <c r="R58" s="1"/>
  <c r="Q57"/>
  <c r="R57" s="1"/>
  <c r="Q56"/>
  <c r="R56" s="1"/>
  <c r="Q55"/>
  <c r="R55" s="1"/>
  <c r="Q54"/>
  <c r="R54" s="1"/>
  <c r="Q53"/>
  <c r="R53" s="1"/>
  <c r="Q52"/>
  <c r="R52" s="1"/>
  <c r="Q51"/>
  <c r="R51" s="1"/>
  <c r="Q50"/>
  <c r="R50" s="1"/>
  <c r="Q49"/>
  <c r="R49" s="1"/>
  <c r="Q48"/>
  <c r="R48" s="1"/>
  <c r="Q47"/>
  <c r="R47" s="1"/>
  <c r="Q46"/>
  <c r="R46" s="1"/>
  <c r="Q45"/>
  <c r="R45" s="1"/>
  <c r="Q44"/>
  <c r="R44" s="1"/>
  <c r="Q43"/>
  <c r="R43" s="1"/>
  <c r="Q42"/>
  <c r="R42" s="1"/>
  <c r="Q41"/>
  <c r="R41" s="1"/>
  <c r="Q40"/>
  <c r="R40" s="1"/>
  <c r="Q39"/>
  <c r="R39" s="1"/>
  <c r="Q38"/>
  <c r="R38" s="1"/>
  <c r="Q37"/>
  <c r="R37" s="1"/>
  <c r="Q36"/>
  <c r="R36" s="1"/>
  <c r="Q35"/>
  <c r="R35" s="1"/>
  <c r="Q34"/>
  <c r="R34" s="1"/>
  <c r="Q33"/>
  <c r="R33" s="1"/>
  <c r="Q32"/>
  <c r="R32" s="1"/>
  <c r="Q31"/>
  <c r="R31" s="1"/>
  <c r="Q30"/>
  <c r="R30" s="1"/>
  <c r="Q29"/>
  <c r="R29" s="1"/>
  <c r="Q28"/>
  <c r="R28" s="1"/>
  <c r="Q27"/>
  <c r="R27" s="1"/>
  <c r="Q26"/>
  <c r="R26" s="1"/>
  <c r="Q25"/>
  <c r="R25" s="1"/>
  <c r="Q24"/>
  <c r="R24" s="1"/>
  <c r="Q23"/>
  <c r="R23" s="1"/>
  <c r="Q22"/>
  <c r="R22" s="1"/>
  <c r="Q21"/>
  <c r="R21" s="1"/>
  <c r="Q20"/>
  <c r="R20" s="1"/>
  <c r="Q19"/>
  <c r="R19" s="1"/>
  <c r="Q18"/>
  <c r="R18" s="1"/>
  <c r="Q17"/>
  <c r="R17" s="1"/>
  <c r="Q16"/>
  <c r="R16" s="1"/>
  <c r="Q15"/>
  <c r="R15" s="1"/>
  <c r="Q14"/>
  <c r="R14" s="1"/>
  <c r="Q13"/>
  <c r="R13" s="1"/>
  <c r="Q12"/>
  <c r="R12" s="1"/>
  <c r="Q11"/>
  <c r="R11" s="1"/>
  <c r="Q10"/>
  <c r="R10" s="1"/>
  <c r="Q9"/>
  <c r="R9" s="1"/>
  <c r="Q8"/>
  <c r="R8" s="1"/>
  <c r="Q7"/>
  <c r="R7" s="1"/>
  <c r="Q6"/>
  <c r="R6" s="1"/>
  <c r="Q5"/>
  <c r="R5" s="1"/>
  <c r="Q4"/>
  <c r="R4" s="1"/>
  <c r="Q3"/>
  <c r="R3" s="1"/>
  <c r="Q2"/>
  <c r="R2" s="1"/>
  <c r="N433"/>
  <c r="O433" s="1"/>
  <c r="N432"/>
  <c r="O432" s="1"/>
  <c r="N431"/>
  <c r="O431" s="1"/>
  <c r="N430"/>
  <c r="O430" s="1"/>
  <c r="N429"/>
  <c r="O429" s="1"/>
  <c r="N428"/>
  <c r="N427"/>
  <c r="O427" s="1"/>
  <c r="N426"/>
  <c r="O426" s="1"/>
  <c r="N425"/>
  <c r="O425" s="1"/>
  <c r="N424"/>
  <c r="N423"/>
  <c r="O423" s="1"/>
  <c r="N422"/>
  <c r="O422" s="1"/>
  <c r="N421"/>
  <c r="O421" s="1"/>
  <c r="N420"/>
  <c r="U420" s="1"/>
  <c r="V420" s="1"/>
  <c r="N419"/>
  <c r="O419" s="1"/>
  <c r="N418"/>
  <c r="O418" s="1"/>
  <c r="N417"/>
  <c r="O417" s="1"/>
  <c r="N416"/>
  <c r="U416" s="1"/>
  <c r="V416" s="1"/>
  <c r="N415"/>
  <c r="O415" s="1"/>
  <c r="N414"/>
  <c r="O414" s="1"/>
  <c r="N413"/>
  <c r="O413" s="1"/>
  <c r="N412"/>
  <c r="U412" s="1"/>
  <c r="V412" s="1"/>
  <c r="N411"/>
  <c r="O411" s="1"/>
  <c r="N410"/>
  <c r="O410" s="1"/>
  <c r="N409"/>
  <c r="O409" s="1"/>
  <c r="N408"/>
  <c r="U408" s="1"/>
  <c r="V408" s="1"/>
  <c r="N407"/>
  <c r="O407" s="1"/>
  <c r="N406"/>
  <c r="O406" s="1"/>
  <c r="N405"/>
  <c r="O405" s="1"/>
  <c r="N404"/>
  <c r="U404" s="1"/>
  <c r="V404" s="1"/>
  <c r="N403"/>
  <c r="O403" s="1"/>
  <c r="N402"/>
  <c r="O402" s="1"/>
  <c r="N401"/>
  <c r="O401" s="1"/>
  <c r="N400"/>
  <c r="U400" s="1"/>
  <c r="V400" s="1"/>
  <c r="N399"/>
  <c r="O399" s="1"/>
  <c r="N398"/>
  <c r="O398" s="1"/>
  <c r="N397"/>
  <c r="O397" s="1"/>
  <c r="N396"/>
  <c r="U396" s="1"/>
  <c r="V396" s="1"/>
  <c r="N395"/>
  <c r="O395" s="1"/>
  <c r="N394"/>
  <c r="O394" s="1"/>
  <c r="N393"/>
  <c r="O393" s="1"/>
  <c r="N392"/>
  <c r="U392" s="1"/>
  <c r="V392" s="1"/>
  <c r="N391"/>
  <c r="O391" s="1"/>
  <c r="N390"/>
  <c r="O390" s="1"/>
  <c r="N389"/>
  <c r="O389" s="1"/>
  <c r="N388"/>
  <c r="U388" s="1"/>
  <c r="V388" s="1"/>
  <c r="N387"/>
  <c r="O387" s="1"/>
  <c r="N386"/>
  <c r="O386" s="1"/>
  <c r="N385"/>
  <c r="O385" s="1"/>
  <c r="N384"/>
  <c r="U384" s="1"/>
  <c r="V384" s="1"/>
  <c r="N383"/>
  <c r="O383" s="1"/>
  <c r="N382"/>
  <c r="O382" s="1"/>
  <c r="N381"/>
  <c r="O381" s="1"/>
  <c r="N380"/>
  <c r="U380" s="1"/>
  <c r="V380" s="1"/>
  <c r="N379"/>
  <c r="O379" s="1"/>
  <c r="N378"/>
  <c r="O378" s="1"/>
  <c r="N377"/>
  <c r="O377" s="1"/>
  <c r="N376"/>
  <c r="U376" s="1"/>
  <c r="V376" s="1"/>
  <c r="N375"/>
  <c r="O375" s="1"/>
  <c r="N374"/>
  <c r="O374" s="1"/>
  <c r="N373"/>
  <c r="O373" s="1"/>
  <c r="N372"/>
  <c r="U372" s="1"/>
  <c r="V372" s="1"/>
  <c r="N371"/>
  <c r="O371" s="1"/>
  <c r="N370"/>
  <c r="O370" s="1"/>
  <c r="N369"/>
  <c r="O369" s="1"/>
  <c r="N368"/>
  <c r="U368" s="1"/>
  <c r="V368" s="1"/>
  <c r="N367"/>
  <c r="O367" s="1"/>
  <c r="N366"/>
  <c r="O366" s="1"/>
  <c r="N365"/>
  <c r="O365" s="1"/>
  <c r="N364"/>
  <c r="U364" s="1"/>
  <c r="V364" s="1"/>
  <c r="N363"/>
  <c r="O363" s="1"/>
  <c r="N362"/>
  <c r="O362" s="1"/>
  <c r="N361"/>
  <c r="O361" s="1"/>
  <c r="N360"/>
  <c r="U360" s="1"/>
  <c r="V360" s="1"/>
  <c r="N359"/>
  <c r="O359" s="1"/>
  <c r="N358"/>
  <c r="O358" s="1"/>
  <c r="N357"/>
  <c r="O357" s="1"/>
  <c r="N356"/>
  <c r="U356" s="1"/>
  <c r="V356" s="1"/>
  <c r="N355"/>
  <c r="O355" s="1"/>
  <c r="N354"/>
  <c r="O354" s="1"/>
  <c r="N353"/>
  <c r="O353" s="1"/>
  <c r="N352"/>
  <c r="U352" s="1"/>
  <c r="V352" s="1"/>
  <c r="N351"/>
  <c r="N350"/>
  <c r="O350" s="1"/>
  <c r="N349"/>
  <c r="O349" s="1"/>
  <c r="N348"/>
  <c r="U348" s="1"/>
  <c r="V348" s="1"/>
  <c r="N347"/>
  <c r="O347" s="1"/>
  <c r="N346"/>
  <c r="N345"/>
  <c r="O345" s="1"/>
  <c r="N344"/>
  <c r="U344" s="1"/>
  <c r="V344" s="1"/>
  <c r="N343"/>
  <c r="N342"/>
  <c r="O342" s="1"/>
  <c r="N341"/>
  <c r="O341" s="1"/>
  <c r="N340"/>
  <c r="U340" s="1"/>
  <c r="V340" s="1"/>
  <c r="N339"/>
  <c r="O339" s="1"/>
  <c r="N338"/>
  <c r="N337"/>
  <c r="O337" s="1"/>
  <c r="N336"/>
  <c r="U336" s="1"/>
  <c r="V336" s="1"/>
  <c r="N335"/>
  <c r="N334"/>
  <c r="O334" s="1"/>
  <c r="N333"/>
  <c r="O333" s="1"/>
  <c r="N332"/>
  <c r="U332" s="1"/>
  <c r="V332" s="1"/>
  <c r="N331"/>
  <c r="O331" s="1"/>
  <c r="N330"/>
  <c r="N329"/>
  <c r="O329" s="1"/>
  <c r="N328"/>
  <c r="U328" s="1"/>
  <c r="V328" s="1"/>
  <c r="N327"/>
  <c r="N326"/>
  <c r="O326" s="1"/>
  <c r="N325"/>
  <c r="O325" s="1"/>
  <c r="N324"/>
  <c r="U324" s="1"/>
  <c r="V324" s="1"/>
  <c r="N323"/>
  <c r="O323" s="1"/>
  <c r="N322"/>
  <c r="N321"/>
  <c r="O321" s="1"/>
  <c r="N320"/>
  <c r="U320" s="1"/>
  <c r="V320" s="1"/>
  <c r="N319"/>
  <c r="N318"/>
  <c r="O318" s="1"/>
  <c r="N317"/>
  <c r="O317" s="1"/>
  <c r="N316"/>
  <c r="U316" s="1"/>
  <c r="V316" s="1"/>
  <c r="N315"/>
  <c r="O315" s="1"/>
  <c r="N314"/>
  <c r="N313"/>
  <c r="O313" s="1"/>
  <c r="N312"/>
  <c r="N311"/>
  <c r="N310"/>
  <c r="O310" s="1"/>
  <c r="N309"/>
  <c r="O308"/>
  <c r="N308"/>
  <c r="U308" s="1"/>
  <c r="V308" s="1"/>
  <c r="N307"/>
  <c r="O307" s="1"/>
  <c r="N306"/>
  <c r="U306" s="1"/>
  <c r="V306" s="1"/>
  <c r="N305"/>
  <c r="O305" s="1"/>
  <c r="N304"/>
  <c r="N303"/>
  <c r="N302"/>
  <c r="O302" s="1"/>
  <c r="N301"/>
  <c r="N300"/>
  <c r="U300" s="1"/>
  <c r="V300" s="1"/>
  <c r="N299"/>
  <c r="O299" s="1"/>
  <c r="N298"/>
  <c r="U298" s="1"/>
  <c r="V298" s="1"/>
  <c r="N297"/>
  <c r="O297" s="1"/>
  <c r="N296"/>
  <c r="N295"/>
  <c r="N294"/>
  <c r="O294" s="1"/>
  <c r="N293"/>
  <c r="N292"/>
  <c r="U292" s="1"/>
  <c r="V292" s="1"/>
  <c r="N291"/>
  <c r="N290"/>
  <c r="U290" s="1"/>
  <c r="V290" s="1"/>
  <c r="N289"/>
  <c r="O289" s="1"/>
  <c r="N288"/>
  <c r="U288" s="1"/>
  <c r="V288" s="1"/>
  <c r="N287"/>
  <c r="N286"/>
  <c r="N285"/>
  <c r="O284"/>
  <c r="N284"/>
  <c r="U284" s="1"/>
  <c r="V284" s="1"/>
  <c r="N283"/>
  <c r="N282"/>
  <c r="U282" s="1"/>
  <c r="V282" s="1"/>
  <c r="N281"/>
  <c r="O281" s="1"/>
  <c r="N280"/>
  <c r="U280" s="1"/>
  <c r="V280" s="1"/>
  <c r="N279"/>
  <c r="N278"/>
  <c r="N277"/>
  <c r="N276"/>
  <c r="U276" s="1"/>
  <c r="V276" s="1"/>
  <c r="N275"/>
  <c r="N274"/>
  <c r="U274" s="1"/>
  <c r="V274" s="1"/>
  <c r="N273"/>
  <c r="O273" s="1"/>
  <c r="N272"/>
  <c r="U272" s="1"/>
  <c r="V272" s="1"/>
  <c r="N271"/>
  <c r="N270"/>
  <c r="N269"/>
  <c r="N268"/>
  <c r="U268" s="1"/>
  <c r="V268" s="1"/>
  <c r="N267"/>
  <c r="N266"/>
  <c r="U266" s="1"/>
  <c r="V266" s="1"/>
  <c r="N265"/>
  <c r="O265" s="1"/>
  <c r="N264"/>
  <c r="U264" s="1"/>
  <c r="V264" s="1"/>
  <c r="N263"/>
  <c r="N262"/>
  <c r="N261"/>
  <c r="N260"/>
  <c r="U260" s="1"/>
  <c r="V260" s="1"/>
  <c r="N259"/>
  <c r="N258"/>
  <c r="U258" s="1"/>
  <c r="V258" s="1"/>
  <c r="N257"/>
  <c r="O257" s="1"/>
  <c r="N256"/>
  <c r="U256" s="1"/>
  <c r="V256" s="1"/>
  <c r="N255"/>
  <c r="N254"/>
  <c r="N253"/>
  <c r="N252"/>
  <c r="U252" s="1"/>
  <c r="V252" s="1"/>
  <c r="N251"/>
  <c r="N250"/>
  <c r="U250" s="1"/>
  <c r="V250" s="1"/>
  <c r="N249"/>
  <c r="O249" s="1"/>
  <c r="N248"/>
  <c r="U248" s="1"/>
  <c r="V248" s="1"/>
  <c r="N247"/>
  <c r="N246"/>
  <c r="N245"/>
  <c r="N244"/>
  <c r="U244" s="1"/>
  <c r="V244" s="1"/>
  <c r="N243"/>
  <c r="N242"/>
  <c r="U242" s="1"/>
  <c r="V242" s="1"/>
  <c r="N241"/>
  <c r="O241" s="1"/>
  <c r="N240"/>
  <c r="U240" s="1"/>
  <c r="V240" s="1"/>
  <c r="N239"/>
  <c r="N238"/>
  <c r="N237"/>
  <c r="N236"/>
  <c r="U236" s="1"/>
  <c r="V236" s="1"/>
  <c r="N235"/>
  <c r="N234"/>
  <c r="U234" s="1"/>
  <c r="V234" s="1"/>
  <c r="N233"/>
  <c r="O233" s="1"/>
  <c r="N232"/>
  <c r="U232" s="1"/>
  <c r="V232" s="1"/>
  <c r="N231"/>
  <c r="N230"/>
  <c r="N229"/>
  <c r="N228"/>
  <c r="U228" s="1"/>
  <c r="V228" s="1"/>
  <c r="N227"/>
  <c r="N226"/>
  <c r="U226" s="1"/>
  <c r="V226" s="1"/>
  <c r="N225"/>
  <c r="O225" s="1"/>
  <c r="O224"/>
  <c r="N224"/>
  <c r="U224" s="1"/>
  <c r="V224" s="1"/>
  <c r="N223"/>
  <c r="N222"/>
  <c r="N221"/>
  <c r="N220"/>
  <c r="U220" s="1"/>
  <c r="V220" s="1"/>
  <c r="N219"/>
  <c r="N218"/>
  <c r="U218" s="1"/>
  <c r="V218" s="1"/>
  <c r="N217"/>
  <c r="O217" s="1"/>
  <c r="N216"/>
  <c r="U216" s="1"/>
  <c r="V216" s="1"/>
  <c r="N215"/>
  <c r="N214"/>
  <c r="N213"/>
  <c r="N212"/>
  <c r="U212" s="1"/>
  <c r="V212" s="1"/>
  <c r="N211"/>
  <c r="N210"/>
  <c r="U210" s="1"/>
  <c r="V210" s="1"/>
  <c r="N209"/>
  <c r="O209" s="1"/>
  <c r="N208"/>
  <c r="U208" s="1"/>
  <c r="V208" s="1"/>
  <c r="N207"/>
  <c r="N206"/>
  <c r="N205"/>
  <c r="N204"/>
  <c r="U204" s="1"/>
  <c r="V204" s="1"/>
  <c r="N203"/>
  <c r="N202"/>
  <c r="U202" s="1"/>
  <c r="V202" s="1"/>
  <c r="N201"/>
  <c r="O201" s="1"/>
  <c r="N200"/>
  <c r="U200" s="1"/>
  <c r="V200" s="1"/>
  <c r="N199"/>
  <c r="N198"/>
  <c r="N197"/>
  <c r="N196"/>
  <c r="U196" s="1"/>
  <c r="V196" s="1"/>
  <c r="N195"/>
  <c r="N194"/>
  <c r="U194" s="1"/>
  <c r="V194" s="1"/>
  <c r="N193"/>
  <c r="O193" s="1"/>
  <c r="N192"/>
  <c r="U192" s="1"/>
  <c r="V192" s="1"/>
  <c r="N191"/>
  <c r="N190"/>
  <c r="N189"/>
  <c r="N188"/>
  <c r="U188" s="1"/>
  <c r="V188" s="1"/>
  <c r="N187"/>
  <c r="N186"/>
  <c r="U186" s="1"/>
  <c r="V186" s="1"/>
  <c r="N185"/>
  <c r="O185" s="1"/>
  <c r="N184"/>
  <c r="U184" s="1"/>
  <c r="V184" s="1"/>
  <c r="N183"/>
  <c r="N182"/>
  <c r="N181"/>
  <c r="N180"/>
  <c r="U180" s="1"/>
  <c r="V180" s="1"/>
  <c r="N179"/>
  <c r="N178"/>
  <c r="U178" s="1"/>
  <c r="V178" s="1"/>
  <c r="N177"/>
  <c r="O177" s="1"/>
  <c r="N176"/>
  <c r="U176" s="1"/>
  <c r="V176" s="1"/>
  <c r="N175"/>
  <c r="N174"/>
  <c r="N173"/>
  <c r="N172"/>
  <c r="U172" s="1"/>
  <c r="V172" s="1"/>
  <c r="N171"/>
  <c r="N170"/>
  <c r="U170" s="1"/>
  <c r="V170" s="1"/>
  <c r="N169"/>
  <c r="O169" s="1"/>
  <c r="N168"/>
  <c r="U168" s="1"/>
  <c r="V168" s="1"/>
  <c r="N167"/>
  <c r="N166"/>
  <c r="N165"/>
  <c r="N164"/>
  <c r="U164" s="1"/>
  <c r="V164" s="1"/>
  <c r="N163"/>
  <c r="N162"/>
  <c r="U162" s="1"/>
  <c r="V162" s="1"/>
  <c r="N161"/>
  <c r="O161" s="1"/>
  <c r="N160"/>
  <c r="U160" s="1"/>
  <c r="V160" s="1"/>
  <c r="N159"/>
  <c r="N158"/>
  <c r="N157"/>
  <c r="N156"/>
  <c r="U156" s="1"/>
  <c r="V156" s="1"/>
  <c r="N155"/>
  <c r="N154"/>
  <c r="U154" s="1"/>
  <c r="V154" s="1"/>
  <c r="N153"/>
  <c r="O153" s="1"/>
  <c r="N152"/>
  <c r="U152" s="1"/>
  <c r="V152" s="1"/>
  <c r="N151"/>
  <c r="N150"/>
  <c r="N149"/>
  <c r="N148"/>
  <c r="U148" s="1"/>
  <c r="V148" s="1"/>
  <c r="N147"/>
  <c r="N146"/>
  <c r="U146" s="1"/>
  <c r="V146" s="1"/>
  <c r="N145"/>
  <c r="O145" s="1"/>
  <c r="N144"/>
  <c r="U144" s="1"/>
  <c r="V144" s="1"/>
  <c r="N143"/>
  <c r="N142"/>
  <c r="N141"/>
  <c r="N140"/>
  <c r="U140" s="1"/>
  <c r="V140" s="1"/>
  <c r="N139"/>
  <c r="N138"/>
  <c r="U138" s="1"/>
  <c r="V138" s="1"/>
  <c r="N137"/>
  <c r="O137" s="1"/>
  <c r="N136"/>
  <c r="U136" s="1"/>
  <c r="V136" s="1"/>
  <c r="N135"/>
  <c r="N134"/>
  <c r="N133"/>
  <c r="N132"/>
  <c r="U132" s="1"/>
  <c r="V132" s="1"/>
  <c r="N131"/>
  <c r="N130"/>
  <c r="U130" s="1"/>
  <c r="V130" s="1"/>
  <c r="N129"/>
  <c r="O129" s="1"/>
  <c r="N128"/>
  <c r="U128" s="1"/>
  <c r="V128" s="1"/>
  <c r="N127"/>
  <c r="N126"/>
  <c r="N125"/>
  <c r="N124"/>
  <c r="U124" s="1"/>
  <c r="V124" s="1"/>
  <c r="N123"/>
  <c r="N122"/>
  <c r="U122" s="1"/>
  <c r="V122" s="1"/>
  <c r="N121"/>
  <c r="O121" s="1"/>
  <c r="N120"/>
  <c r="U120" s="1"/>
  <c r="V120" s="1"/>
  <c r="N119"/>
  <c r="N118"/>
  <c r="N117"/>
  <c r="N116"/>
  <c r="U116" s="1"/>
  <c r="V116" s="1"/>
  <c r="N115"/>
  <c r="N114"/>
  <c r="U114" s="1"/>
  <c r="V114" s="1"/>
  <c r="N113"/>
  <c r="N112"/>
  <c r="U112" s="1"/>
  <c r="V112" s="1"/>
  <c r="N111"/>
  <c r="N110"/>
  <c r="U110" s="1"/>
  <c r="V110" s="1"/>
  <c r="N109"/>
  <c r="N108"/>
  <c r="U108" s="1"/>
  <c r="V108" s="1"/>
  <c r="N107"/>
  <c r="N106"/>
  <c r="U106" s="1"/>
  <c r="V106" s="1"/>
  <c r="N105"/>
  <c r="N104"/>
  <c r="U104" s="1"/>
  <c r="V104" s="1"/>
  <c r="N103"/>
  <c r="N102"/>
  <c r="U102" s="1"/>
  <c r="V102" s="1"/>
  <c r="N101"/>
  <c r="N100"/>
  <c r="U100" s="1"/>
  <c r="V100" s="1"/>
  <c r="N99"/>
  <c r="N98"/>
  <c r="U98" s="1"/>
  <c r="V98" s="1"/>
  <c r="N97"/>
  <c r="N96"/>
  <c r="U96" s="1"/>
  <c r="V96" s="1"/>
  <c r="N95"/>
  <c r="N94"/>
  <c r="U94" s="1"/>
  <c r="V94" s="1"/>
  <c r="N93"/>
  <c r="N92"/>
  <c r="U92" s="1"/>
  <c r="V92" s="1"/>
  <c r="N91"/>
  <c r="N90"/>
  <c r="U90" s="1"/>
  <c r="V90" s="1"/>
  <c r="N89"/>
  <c r="N88"/>
  <c r="U88" s="1"/>
  <c r="V88" s="1"/>
  <c r="N87"/>
  <c r="N86"/>
  <c r="U86" s="1"/>
  <c r="V86" s="1"/>
  <c r="N85"/>
  <c r="N84"/>
  <c r="U84" s="1"/>
  <c r="V84" s="1"/>
  <c r="N83"/>
  <c r="N82"/>
  <c r="U82" s="1"/>
  <c r="V82" s="1"/>
  <c r="N81"/>
  <c r="N80"/>
  <c r="U80" s="1"/>
  <c r="V80" s="1"/>
  <c r="N79"/>
  <c r="N78"/>
  <c r="U78" s="1"/>
  <c r="V78" s="1"/>
  <c r="N77"/>
  <c r="N76"/>
  <c r="U76" s="1"/>
  <c r="V76" s="1"/>
  <c r="N75"/>
  <c r="N74"/>
  <c r="U74" s="1"/>
  <c r="V74" s="1"/>
  <c r="N73"/>
  <c r="N72"/>
  <c r="U72" s="1"/>
  <c r="V72" s="1"/>
  <c r="N71"/>
  <c r="N70"/>
  <c r="U70" s="1"/>
  <c r="V70" s="1"/>
  <c r="N69"/>
  <c r="O68"/>
  <c r="N68"/>
  <c r="U68" s="1"/>
  <c r="V68" s="1"/>
  <c r="N67"/>
  <c r="N66"/>
  <c r="U66" s="1"/>
  <c r="V66" s="1"/>
  <c r="N65"/>
  <c r="N64"/>
  <c r="U64" s="1"/>
  <c r="V64" s="1"/>
  <c r="N63"/>
  <c r="N62"/>
  <c r="U62" s="1"/>
  <c r="V62" s="1"/>
  <c r="N61"/>
  <c r="N60"/>
  <c r="U60" s="1"/>
  <c r="V60" s="1"/>
  <c r="N59"/>
  <c r="N58"/>
  <c r="U58" s="1"/>
  <c r="V58" s="1"/>
  <c r="N57"/>
  <c r="N56"/>
  <c r="U56" s="1"/>
  <c r="V56" s="1"/>
  <c r="N55"/>
  <c r="N54"/>
  <c r="U54" s="1"/>
  <c r="V54" s="1"/>
  <c r="N53"/>
  <c r="N52"/>
  <c r="U52" s="1"/>
  <c r="V52" s="1"/>
  <c r="N51"/>
  <c r="N50"/>
  <c r="U50" s="1"/>
  <c r="V50" s="1"/>
  <c r="N49"/>
  <c r="N48"/>
  <c r="U48" s="1"/>
  <c r="V48" s="1"/>
  <c r="N47"/>
  <c r="N46"/>
  <c r="U46" s="1"/>
  <c r="V46" s="1"/>
  <c r="N45"/>
  <c r="N44"/>
  <c r="U44" s="1"/>
  <c r="V44" s="1"/>
  <c r="N43"/>
  <c r="N42"/>
  <c r="U42" s="1"/>
  <c r="V42" s="1"/>
  <c r="N41"/>
  <c r="N40"/>
  <c r="U40" s="1"/>
  <c r="V40" s="1"/>
  <c r="N39"/>
  <c r="N38"/>
  <c r="U38" s="1"/>
  <c r="V38" s="1"/>
  <c r="N37"/>
  <c r="N36"/>
  <c r="U36" s="1"/>
  <c r="V36" s="1"/>
  <c r="N35"/>
  <c r="N34"/>
  <c r="U34" s="1"/>
  <c r="V34" s="1"/>
  <c r="N33"/>
  <c r="N32"/>
  <c r="U32" s="1"/>
  <c r="V32" s="1"/>
  <c r="N31"/>
  <c r="N30"/>
  <c r="U30" s="1"/>
  <c r="V30" s="1"/>
  <c r="N29"/>
  <c r="N28"/>
  <c r="U28" s="1"/>
  <c r="V28" s="1"/>
  <c r="N27"/>
  <c r="N26"/>
  <c r="U26" s="1"/>
  <c r="V26" s="1"/>
  <c r="N25"/>
  <c r="N24"/>
  <c r="U24" s="1"/>
  <c r="V24" s="1"/>
  <c r="N23"/>
  <c r="N22"/>
  <c r="U22" s="1"/>
  <c r="V22" s="1"/>
  <c r="N21"/>
  <c r="N20"/>
  <c r="U20" s="1"/>
  <c r="V20" s="1"/>
  <c r="N19"/>
  <c r="N18"/>
  <c r="U18" s="1"/>
  <c r="V18" s="1"/>
  <c r="N17"/>
  <c r="N16"/>
  <c r="U16" s="1"/>
  <c r="V16" s="1"/>
  <c r="N15"/>
  <c r="N14"/>
  <c r="U14" s="1"/>
  <c r="V14" s="1"/>
  <c r="N13"/>
  <c r="N12"/>
  <c r="U12" s="1"/>
  <c r="V12" s="1"/>
  <c r="N11"/>
  <c r="N10"/>
  <c r="U10" s="1"/>
  <c r="V10" s="1"/>
  <c r="N9"/>
  <c r="N8"/>
  <c r="U8" s="1"/>
  <c r="V8" s="1"/>
  <c r="N7"/>
  <c r="N6"/>
  <c r="U6" s="1"/>
  <c r="V6" s="1"/>
  <c r="N5"/>
  <c r="N4"/>
  <c r="U4" s="1"/>
  <c r="V4" s="1"/>
  <c r="N3"/>
  <c r="N2"/>
  <c r="AM423"/>
  <c r="AM422"/>
  <c r="AM421"/>
  <c r="AM420"/>
  <c r="AM419"/>
  <c r="AM418"/>
  <c r="AM417"/>
  <c r="AM416"/>
  <c r="AM415"/>
  <c r="AM414"/>
  <c r="AM413"/>
  <c r="AM412"/>
  <c r="AM411"/>
  <c r="AM410"/>
  <c r="AM409"/>
  <c r="AM408"/>
  <c r="AM407"/>
  <c r="AM406"/>
  <c r="AM405"/>
  <c r="AM404"/>
  <c r="AM403"/>
  <c r="AM402"/>
  <c r="AM401"/>
  <c r="AM400"/>
  <c r="AM399"/>
  <c r="AM398"/>
  <c r="AM397"/>
  <c r="AM396"/>
  <c r="AM395"/>
  <c r="AM394"/>
  <c r="AM393"/>
  <c r="AM392"/>
  <c r="AM391"/>
  <c r="AM390"/>
  <c r="AM389"/>
  <c r="AM388"/>
  <c r="AM387"/>
  <c r="AM386"/>
  <c r="AM385"/>
  <c r="AM384"/>
  <c r="AM383"/>
  <c r="AM382"/>
  <c r="AM381"/>
  <c r="AM380"/>
  <c r="AM379"/>
  <c r="AM378"/>
  <c r="AM377"/>
  <c r="AM376"/>
  <c r="AM375"/>
  <c r="AM374"/>
  <c r="AM373"/>
  <c r="AM372"/>
  <c r="AM371"/>
  <c r="AM370"/>
  <c r="AM369"/>
  <c r="AE368"/>
  <c r="AK368" s="1"/>
  <c r="AM368" s="1"/>
  <c r="AM367"/>
  <c r="AM366"/>
  <c r="AM365"/>
  <c r="AM364"/>
  <c r="AM363"/>
  <c r="AM362"/>
  <c r="AM361"/>
  <c r="AM360"/>
  <c r="AM359"/>
  <c r="AM358"/>
  <c r="AM357"/>
  <c r="AM356"/>
  <c r="AM355"/>
  <c r="AM354"/>
  <c r="AM353"/>
  <c r="AM352"/>
  <c r="AM351"/>
  <c r="AM350"/>
  <c r="AM349"/>
  <c r="AM348"/>
  <c r="AM347"/>
  <c r="AM346"/>
  <c r="AM345"/>
  <c r="AM344"/>
  <c r="AM343"/>
  <c r="AM342"/>
  <c r="AM341"/>
  <c r="AM340"/>
  <c r="AM339"/>
  <c r="AM338"/>
  <c r="AM337"/>
  <c r="AM336"/>
  <c r="AM335"/>
  <c r="AM334"/>
  <c r="AM333"/>
  <c r="AM332"/>
  <c r="AM331"/>
  <c r="AM330"/>
  <c r="AM329"/>
  <c r="AM328"/>
  <c r="AM327"/>
  <c r="AM326"/>
  <c r="AM325"/>
  <c r="AM324"/>
  <c r="AM323"/>
  <c r="AM322"/>
  <c r="AM321"/>
  <c r="AM320"/>
  <c r="AM319"/>
  <c r="AM318"/>
  <c r="AM317"/>
  <c r="AM316"/>
  <c r="AM315"/>
  <c r="AM314"/>
  <c r="AM313"/>
  <c r="AM312"/>
  <c r="AM311"/>
  <c r="AM310"/>
  <c r="AM309"/>
  <c r="AM308"/>
  <c r="AM307"/>
  <c r="AM306"/>
  <c r="AM305"/>
  <c r="AM304"/>
  <c r="AM303"/>
  <c r="AM302"/>
  <c r="AM301"/>
  <c r="AM300"/>
  <c r="AM299"/>
  <c r="AM298"/>
  <c r="AM297"/>
  <c r="AE296"/>
  <c r="AK296" s="1"/>
  <c r="AM296" s="1"/>
  <c r="AM295"/>
  <c r="AM294"/>
  <c r="AM293"/>
  <c r="AM292"/>
  <c r="AM291"/>
  <c r="AM290"/>
  <c r="AM289"/>
  <c r="AM288"/>
  <c r="AM287"/>
  <c r="AM286"/>
  <c r="AM285"/>
  <c r="AM284"/>
  <c r="AM283"/>
  <c r="AM282"/>
  <c r="AM281"/>
  <c r="AM280"/>
  <c r="AM279"/>
  <c r="AM278"/>
  <c r="AM277"/>
  <c r="AM276"/>
  <c r="AM275"/>
  <c r="AM274"/>
  <c r="AM273"/>
  <c r="AM272"/>
  <c r="AM271"/>
  <c r="AM270"/>
  <c r="AM269"/>
  <c r="AM268"/>
  <c r="AM267"/>
  <c r="AE266"/>
  <c r="AK266" s="1"/>
  <c r="AM266" s="1"/>
  <c r="AM265"/>
  <c r="AM264"/>
  <c r="AM263"/>
  <c r="AM262"/>
  <c r="AM261"/>
  <c r="AM260"/>
  <c r="AM259"/>
  <c r="AM258"/>
  <c r="AM257"/>
  <c r="AM256"/>
  <c r="AM255"/>
  <c r="AM254"/>
  <c r="AM253"/>
  <c r="AM252"/>
  <c r="AM251"/>
  <c r="AM250"/>
  <c r="AM249"/>
  <c r="AM248"/>
  <c r="AM247"/>
  <c r="AM246"/>
  <c r="AM245"/>
  <c r="AM244"/>
  <c r="AM243"/>
  <c r="AM242"/>
  <c r="AM241"/>
  <c r="AM240"/>
  <c r="AM239"/>
  <c r="AM238"/>
  <c r="AM237"/>
  <c r="AM236"/>
  <c r="AM235"/>
  <c r="AM234"/>
  <c r="AM233"/>
  <c r="AM232"/>
  <c r="AM231"/>
  <c r="AM230"/>
  <c r="AM229"/>
  <c r="AM228"/>
  <c r="AM227"/>
  <c r="AM226"/>
  <c r="AM225"/>
  <c r="AM224"/>
  <c r="AM223"/>
  <c r="AM222"/>
  <c r="AM221"/>
  <c r="AM220"/>
  <c r="AM219"/>
  <c r="AM218"/>
  <c r="AM217"/>
  <c r="AM216"/>
  <c r="AM215"/>
  <c r="AM214"/>
  <c r="AM213"/>
  <c r="AM212"/>
  <c r="AM211"/>
  <c r="AM210"/>
  <c r="AM209"/>
  <c r="AM208"/>
  <c r="AM207"/>
  <c r="AM206"/>
  <c r="AM205"/>
  <c r="AM204"/>
  <c r="AM203"/>
  <c r="AM202"/>
  <c r="AM201"/>
  <c r="AM200"/>
  <c r="AM199"/>
  <c r="AM198"/>
  <c r="AM197"/>
  <c r="AM196"/>
  <c r="AM195"/>
  <c r="AM194"/>
  <c r="AM193"/>
  <c r="AM192"/>
  <c r="AM191"/>
  <c r="AM190"/>
  <c r="AM189"/>
  <c r="AM188"/>
  <c r="AM187"/>
  <c r="AM186"/>
  <c r="AM185"/>
  <c r="AM184"/>
  <c r="AM183"/>
  <c r="AM182"/>
  <c r="AM181"/>
  <c r="AM180"/>
  <c r="AM179"/>
  <c r="AM178"/>
  <c r="AM177"/>
  <c r="AM176"/>
  <c r="AM175"/>
  <c r="AM174"/>
  <c r="AM173"/>
  <c r="AM172"/>
  <c r="AM171"/>
  <c r="AM170"/>
  <c r="AM169"/>
  <c r="AM168"/>
  <c r="AM167"/>
  <c r="AM166"/>
  <c r="AM165"/>
  <c r="AM164"/>
  <c r="AM163"/>
  <c r="AM162"/>
  <c r="AM161"/>
  <c r="AM160"/>
  <c r="AM159"/>
  <c r="AM158"/>
  <c r="AM157"/>
  <c r="AM156"/>
  <c r="AM155"/>
  <c r="AM154"/>
  <c r="AM153"/>
  <c r="AM152"/>
  <c r="AM151"/>
  <c r="AM150"/>
  <c r="AM149"/>
  <c r="AM148"/>
  <c r="AM147"/>
  <c r="AM146"/>
  <c r="AM145"/>
  <c r="AM144"/>
  <c r="AM143"/>
  <c r="AM142"/>
  <c r="AM141"/>
  <c r="AM140"/>
  <c r="AM139"/>
  <c r="AM138"/>
  <c r="AM137"/>
  <c r="AM136"/>
  <c r="AM135"/>
  <c r="AM134"/>
  <c r="AM133"/>
  <c r="AM132"/>
  <c r="AM131"/>
  <c r="AM130"/>
  <c r="AM129"/>
  <c r="AM128"/>
  <c r="AM127"/>
  <c r="AM126"/>
  <c r="AM125"/>
  <c r="AM124"/>
  <c r="AM123"/>
  <c r="AM122"/>
  <c r="AM121"/>
  <c r="AM120"/>
  <c r="AM119"/>
  <c r="AM118"/>
  <c r="AM117"/>
  <c r="AM116"/>
  <c r="AM115"/>
  <c r="AM114"/>
  <c r="AM113"/>
  <c r="AM112"/>
  <c r="AM111"/>
  <c r="AM110"/>
  <c r="AM109"/>
  <c r="AM108"/>
  <c r="AM107"/>
  <c r="AM106"/>
  <c r="AM105"/>
  <c r="AM104"/>
  <c r="AM103"/>
  <c r="AM102"/>
  <c r="AM101"/>
  <c r="AM100"/>
  <c r="AM99"/>
  <c r="AM98"/>
  <c r="AM97"/>
  <c r="AM96"/>
  <c r="AM95"/>
  <c r="AM94"/>
  <c r="AM93"/>
  <c r="AM92"/>
  <c r="AM91"/>
  <c r="AM90"/>
  <c r="AM89"/>
  <c r="AM88"/>
  <c r="AM87"/>
  <c r="AM86"/>
  <c r="AM85"/>
  <c r="AM84"/>
  <c r="AM83"/>
  <c r="AM82"/>
  <c r="AM81"/>
  <c r="AM80"/>
  <c r="AM79"/>
  <c r="AM78"/>
  <c r="AM77"/>
  <c r="AM76"/>
  <c r="AM75"/>
  <c r="AM74"/>
  <c r="AM73"/>
  <c r="AM72"/>
  <c r="AM71"/>
  <c r="AM70"/>
  <c r="AM69"/>
  <c r="AM68"/>
  <c r="AM67"/>
  <c r="AM66"/>
  <c r="AM65"/>
  <c r="AM64"/>
  <c r="AM63"/>
  <c r="AM62"/>
  <c r="AM61"/>
  <c r="AM60"/>
  <c r="AM59"/>
  <c r="AM58"/>
  <c r="AM57"/>
  <c r="AM56"/>
  <c r="AM55"/>
  <c r="AM54"/>
  <c r="AM53"/>
  <c r="AM52"/>
  <c r="AM51"/>
  <c r="AM50"/>
  <c r="AM49"/>
  <c r="AM48"/>
  <c r="AM47"/>
  <c r="AM46"/>
  <c r="AM45"/>
  <c r="AM44"/>
  <c r="AM43"/>
  <c r="AM42"/>
  <c r="AM41"/>
  <c r="AM40"/>
  <c r="AM39"/>
  <c r="AM38"/>
  <c r="AM37"/>
  <c r="AM36"/>
  <c r="AM35"/>
  <c r="AM34"/>
  <c r="AM33"/>
  <c r="AM32"/>
  <c r="AM31"/>
  <c r="AM30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M7"/>
  <c r="AM6"/>
  <c r="AM5"/>
  <c r="AM4"/>
  <c r="AM3"/>
  <c r="AM2"/>
  <c r="AM434" s="1"/>
  <c r="AF38" i="3"/>
  <c r="C15" i="13" l="1"/>
  <c r="C28" s="1"/>
  <c r="K9" i="10"/>
  <c r="L9" s="1"/>
  <c r="T8"/>
  <c r="U8" s="1"/>
  <c r="U4"/>
  <c r="E38" i="12"/>
  <c r="D10" i="13"/>
  <c r="D64" i="12"/>
  <c r="D65" s="1"/>
  <c r="C32" i="13"/>
  <c r="C31"/>
  <c r="D26"/>
  <c r="F20"/>
  <c r="E26"/>
  <c r="L2" i="10"/>
  <c r="T2"/>
  <c r="E14" i="12" s="1"/>
  <c r="L6" i="10"/>
  <c r="T6"/>
  <c r="U6" s="1"/>
  <c r="L3"/>
  <c r="T3"/>
  <c r="U3" s="1"/>
  <c r="AD3" i="9"/>
  <c r="AC6"/>
  <c r="AD7"/>
  <c r="AC10"/>
  <c r="AD11"/>
  <c r="AC14"/>
  <c r="AD15"/>
  <c r="AC18"/>
  <c r="AD19"/>
  <c r="AC22"/>
  <c r="AD23"/>
  <c r="AC26"/>
  <c r="AD27"/>
  <c r="AC30"/>
  <c r="AD31"/>
  <c r="AC34"/>
  <c r="AD35"/>
  <c r="AC38"/>
  <c r="AD39"/>
  <c r="AD2"/>
  <c r="O18"/>
  <c r="O34"/>
  <c r="U17"/>
  <c r="V17" s="1"/>
  <c r="U33"/>
  <c r="V33" s="1"/>
  <c r="Y14"/>
  <c r="Y24"/>
  <c r="Z31"/>
  <c r="O36"/>
  <c r="Y16"/>
  <c r="Y8"/>
  <c r="O6"/>
  <c r="O14"/>
  <c r="O22"/>
  <c r="O30"/>
  <c r="O38"/>
  <c r="U2"/>
  <c r="V2" s="1"/>
  <c r="Y6"/>
  <c r="Y10"/>
  <c r="Z15"/>
  <c r="Y22"/>
  <c r="Y26"/>
  <c r="Y28"/>
  <c r="Z30"/>
  <c r="Y32"/>
  <c r="Z36"/>
  <c r="O8"/>
  <c r="O16"/>
  <c r="O24"/>
  <c r="O32"/>
  <c r="U5"/>
  <c r="V5" s="1"/>
  <c r="U13"/>
  <c r="V13" s="1"/>
  <c r="U21"/>
  <c r="V21" s="1"/>
  <c r="U29"/>
  <c r="V29" s="1"/>
  <c r="U37"/>
  <c r="V37" s="1"/>
  <c r="Z7"/>
  <c r="Y12"/>
  <c r="Z19"/>
  <c r="Z23"/>
  <c r="Y34"/>
  <c r="Y38"/>
  <c r="U3"/>
  <c r="V3" s="1"/>
  <c r="U7"/>
  <c r="V7" s="1"/>
  <c r="U11"/>
  <c r="V11" s="1"/>
  <c r="U15"/>
  <c r="V15" s="1"/>
  <c r="U19"/>
  <c r="V19" s="1"/>
  <c r="U23"/>
  <c r="V23" s="1"/>
  <c r="U27"/>
  <c r="V27" s="1"/>
  <c r="U31"/>
  <c r="V31" s="1"/>
  <c r="U35"/>
  <c r="V35" s="1"/>
  <c r="U39"/>
  <c r="V39" s="1"/>
  <c r="Y4"/>
  <c r="Y18"/>
  <c r="Y20"/>
  <c r="Z35"/>
  <c r="Z3"/>
  <c r="Z11"/>
  <c r="Z27"/>
  <c r="Z39"/>
  <c r="Z5"/>
  <c r="Z9"/>
  <c r="Z13"/>
  <c r="Z17"/>
  <c r="Z21"/>
  <c r="Z25"/>
  <c r="Z29"/>
  <c r="Z33"/>
  <c r="Z37"/>
  <c r="Z2"/>
  <c r="AD296" i="8"/>
  <c r="AF296" s="1"/>
  <c r="AC29"/>
  <c r="AC284"/>
  <c r="AD353"/>
  <c r="AF353" s="1"/>
  <c r="O124"/>
  <c r="AC307"/>
  <c r="AD175"/>
  <c r="AC282"/>
  <c r="AD407"/>
  <c r="AD384"/>
  <c r="AF4"/>
  <c r="AG4" s="1"/>
  <c r="AF66"/>
  <c r="AF87"/>
  <c r="AF100"/>
  <c r="AF124"/>
  <c r="AF142"/>
  <c r="AF157"/>
  <c r="AF173"/>
  <c r="AF175"/>
  <c r="AF236"/>
  <c r="AF247"/>
  <c r="AF269"/>
  <c r="AF274"/>
  <c r="AF279"/>
  <c r="AF287"/>
  <c r="AF291"/>
  <c r="AF295"/>
  <c r="AF313"/>
  <c r="AF318"/>
  <c r="AF322"/>
  <c r="AF326"/>
  <c r="AF331"/>
  <c r="AF337"/>
  <c r="AF342"/>
  <c r="AF346"/>
  <c r="AF351"/>
  <c r="AF361"/>
  <c r="AF365"/>
  <c r="AF369"/>
  <c r="AF373"/>
  <c r="AF379"/>
  <c r="AF383"/>
  <c r="AF413"/>
  <c r="AF417"/>
  <c r="AF421"/>
  <c r="O148"/>
  <c r="AF29"/>
  <c r="AC42"/>
  <c r="AD64"/>
  <c r="AF64" s="1"/>
  <c r="AF134"/>
  <c r="AF156"/>
  <c r="AF163"/>
  <c r="AC180"/>
  <c r="AF186"/>
  <c r="AF199"/>
  <c r="AF207"/>
  <c r="AF216"/>
  <c r="AF220"/>
  <c r="AF227"/>
  <c r="AF232"/>
  <c r="AD235"/>
  <c r="AF235" s="1"/>
  <c r="AF268"/>
  <c r="AF273"/>
  <c r="AF284"/>
  <c r="AD286"/>
  <c r="AF286" s="1"/>
  <c r="AF290"/>
  <c r="AF294"/>
  <c r="AF298"/>
  <c r="AF303"/>
  <c r="AF307"/>
  <c r="AC333"/>
  <c r="AD336"/>
  <c r="AF336" s="1"/>
  <c r="AF398"/>
  <c r="AF403"/>
  <c r="AF409"/>
  <c r="AF42"/>
  <c r="AF73"/>
  <c r="AF114"/>
  <c r="AF133"/>
  <c r="AF152"/>
  <c r="AF180"/>
  <c r="AF184"/>
  <c r="AF197"/>
  <c r="AF206"/>
  <c r="AF215"/>
  <c r="AF219"/>
  <c r="AF226"/>
  <c r="AF231"/>
  <c r="AC238"/>
  <c r="AF244"/>
  <c r="AF251"/>
  <c r="AF257"/>
  <c r="AF262"/>
  <c r="AF283"/>
  <c r="AF309"/>
  <c r="AF316"/>
  <c r="AF320"/>
  <c r="AF324"/>
  <c r="AF329"/>
  <c r="AF333"/>
  <c r="AF339"/>
  <c r="AF344"/>
  <c r="AF349"/>
  <c r="AF355"/>
  <c r="AF359"/>
  <c r="AF371"/>
  <c r="AF384"/>
  <c r="AF392"/>
  <c r="AF397"/>
  <c r="AF402"/>
  <c r="AF406"/>
  <c r="AF411"/>
  <c r="AF415"/>
  <c r="AF419"/>
  <c r="AF423"/>
  <c r="AF41"/>
  <c r="AF61"/>
  <c r="AF178"/>
  <c r="AF195"/>
  <c r="AF210"/>
  <c r="AF224"/>
  <c r="AF238"/>
  <c r="AF242"/>
  <c r="AF248"/>
  <c r="AF254"/>
  <c r="AF260"/>
  <c r="AF265"/>
  <c r="AF270"/>
  <c r="AF275"/>
  <c r="AF280"/>
  <c r="AF282"/>
  <c r="AF288"/>
  <c r="AF292"/>
  <c r="AF301"/>
  <c r="AF305"/>
  <c r="AF335"/>
  <c r="AC351"/>
  <c r="AF370"/>
  <c r="AF374"/>
  <c r="AF380"/>
  <c r="AF387"/>
  <c r="AF391"/>
  <c r="AF396"/>
  <c r="AF400"/>
  <c r="AF405"/>
  <c r="AF407"/>
  <c r="AF410"/>
  <c r="AF414"/>
  <c r="AF418"/>
  <c r="AF422"/>
  <c r="O388"/>
  <c r="AD323"/>
  <c r="AF323" s="1"/>
  <c r="AC326"/>
  <c r="AD345"/>
  <c r="AF345" s="1"/>
  <c r="AC359"/>
  <c r="AD362"/>
  <c r="AF362" s="1"/>
  <c r="AD394"/>
  <c r="AF394" s="1"/>
  <c r="AD378"/>
  <c r="AF378" s="1"/>
  <c r="AC396"/>
  <c r="AD183"/>
  <c r="AF183" s="1"/>
  <c r="AD241"/>
  <c r="AF241" s="1"/>
  <c r="AC268"/>
  <c r="AC419"/>
  <c r="O4"/>
  <c r="AC61"/>
  <c r="AC66"/>
  <c r="AD85"/>
  <c r="AF85" s="1"/>
  <c r="AC142"/>
  <c r="AD162"/>
  <c r="AF162" s="1"/>
  <c r="AC210"/>
  <c r="AC216"/>
  <c r="AD218"/>
  <c r="AF218" s="1"/>
  <c r="AD263"/>
  <c r="AF263" s="1"/>
  <c r="AD267"/>
  <c r="AF267" s="1"/>
  <c r="AC275"/>
  <c r="AD278"/>
  <c r="AF278" s="1"/>
  <c r="AC329"/>
  <c r="AC337"/>
  <c r="AD341"/>
  <c r="AF341" s="1"/>
  <c r="AC344"/>
  <c r="AC346"/>
  <c r="AC355"/>
  <c r="AD363"/>
  <c r="AF363" s="1"/>
  <c r="AD367"/>
  <c r="AF367" s="1"/>
  <c r="AC398"/>
  <c r="AD368"/>
  <c r="AF368" s="1"/>
  <c r="AC173"/>
  <c r="AC220"/>
  <c r="AD258"/>
  <c r="AF258" s="1"/>
  <c r="AD271"/>
  <c r="AF271" s="1"/>
  <c r="AC280"/>
  <c r="AD293"/>
  <c r="AF293" s="1"/>
  <c r="AD299"/>
  <c r="AF299" s="1"/>
  <c r="AC303"/>
  <c r="AC305"/>
  <c r="AC316"/>
  <c r="AD319"/>
  <c r="AF319" s="1"/>
  <c r="AC322"/>
  <c r="AC331"/>
  <c r="AC349"/>
  <c r="AD357"/>
  <c r="AF357" s="1"/>
  <c r="AC365"/>
  <c r="AC369"/>
  <c r="AD388"/>
  <c r="AF388" s="1"/>
  <c r="AC405"/>
  <c r="AC417"/>
  <c r="AD266"/>
  <c r="AF266" s="1"/>
  <c r="AD99"/>
  <c r="AF99" s="1"/>
  <c r="AC133"/>
  <c r="AC186"/>
  <c r="AC244"/>
  <c r="AC270"/>
  <c r="AC273"/>
  <c r="AC288"/>
  <c r="AC298"/>
  <c r="AD304"/>
  <c r="AF304" s="1"/>
  <c r="AC309"/>
  <c r="AD315"/>
  <c r="AF315" s="1"/>
  <c r="AD366"/>
  <c r="AF366" s="1"/>
  <c r="O38"/>
  <c r="AD185"/>
  <c r="AD6"/>
  <c r="AF6" s="1"/>
  <c r="AC73"/>
  <c r="AC87"/>
  <c r="AD94"/>
  <c r="AF94" s="1"/>
  <c r="AC100"/>
  <c r="AC152"/>
  <c r="AC195"/>
  <c r="AC199"/>
  <c r="AD205"/>
  <c r="AF205" s="1"/>
  <c r="AC224"/>
  <c r="AC227"/>
  <c r="AD230"/>
  <c r="AF230" s="1"/>
  <c r="AC247"/>
  <c r="AC251"/>
  <c r="AD253"/>
  <c r="AF253" s="1"/>
  <c r="AD259"/>
  <c r="AF259" s="1"/>
  <c r="AD264"/>
  <c r="AF264" s="1"/>
  <c r="AD281"/>
  <c r="AF281" s="1"/>
  <c r="AC290"/>
  <c r="AC292"/>
  <c r="AC294"/>
  <c r="AC296"/>
  <c r="AC301"/>
  <c r="AD308"/>
  <c r="AF308" s="1"/>
  <c r="AC318"/>
  <c r="AC320"/>
  <c r="AC324"/>
  <c r="AD332"/>
  <c r="AF332" s="1"/>
  <c r="AC339"/>
  <c r="AC342"/>
  <c r="AD350"/>
  <c r="AF350" s="1"/>
  <c r="AD354"/>
  <c r="AF354" s="1"/>
  <c r="AD358"/>
  <c r="AF358" s="1"/>
  <c r="AC371"/>
  <c r="AC373"/>
  <c r="AD377"/>
  <c r="AF377" s="1"/>
  <c r="AC379"/>
  <c r="AD381"/>
  <c r="AF381" s="1"/>
  <c r="AD385"/>
  <c r="AF385" s="1"/>
  <c r="AD389"/>
  <c r="AF389" s="1"/>
  <c r="AC400"/>
  <c r="AC403"/>
  <c r="AC413"/>
  <c r="AC423"/>
  <c r="AC114"/>
  <c r="AC124"/>
  <c r="AC157"/>
  <c r="AD181"/>
  <c r="AF181" s="1"/>
  <c r="AC207"/>
  <c r="AC232"/>
  <c r="AC257"/>
  <c r="AC262"/>
  <c r="AC266"/>
  <c r="AC383"/>
  <c r="AC387"/>
  <c r="AC391"/>
  <c r="AC415"/>
  <c r="AD261"/>
  <c r="AC4"/>
  <c r="AD123"/>
  <c r="AF123" s="1"/>
  <c r="AC313"/>
  <c r="AD328"/>
  <c r="AF328" s="1"/>
  <c r="AC335"/>
  <c r="AC361"/>
  <c r="AC411"/>
  <c r="AD416"/>
  <c r="AF416" s="1"/>
  <c r="AC421"/>
  <c r="AC41"/>
  <c r="AC134"/>
  <c r="AC156"/>
  <c r="AC163"/>
  <c r="AC178"/>
  <c r="AC184"/>
  <c r="AC197"/>
  <c r="AC206"/>
  <c r="AC215"/>
  <c r="AC219"/>
  <c r="AC226"/>
  <c r="AC231"/>
  <c r="AC236"/>
  <c r="AC242"/>
  <c r="AC248"/>
  <c r="AC254"/>
  <c r="AC260"/>
  <c r="AC265"/>
  <c r="AC269"/>
  <c r="AC274"/>
  <c r="AC279"/>
  <c r="AC283"/>
  <c r="AC287"/>
  <c r="AC291"/>
  <c r="AC295"/>
  <c r="AC370"/>
  <c r="AC374"/>
  <c r="AC380"/>
  <c r="AC392"/>
  <c r="AC397"/>
  <c r="AC402"/>
  <c r="AC406"/>
  <c r="AC410"/>
  <c r="AC414"/>
  <c r="AC418"/>
  <c r="AC422"/>
  <c r="AD23"/>
  <c r="AF23" s="1"/>
  <c r="AD45"/>
  <c r="AF45" s="1"/>
  <c r="AD70"/>
  <c r="AF70" s="1"/>
  <c r="AD89"/>
  <c r="AF89" s="1"/>
  <c r="AD106"/>
  <c r="AF106" s="1"/>
  <c r="AD131"/>
  <c r="AF131" s="1"/>
  <c r="AD144"/>
  <c r="AF144" s="1"/>
  <c r="AD159"/>
  <c r="AF159" s="1"/>
  <c r="AD174"/>
  <c r="AF174" s="1"/>
  <c r="AD187"/>
  <c r="AF187" s="1"/>
  <c r="AD201"/>
  <c r="AF201" s="1"/>
  <c r="AD208"/>
  <c r="AF208" s="1"/>
  <c r="AD217"/>
  <c r="AF217" s="1"/>
  <c r="AD221"/>
  <c r="AF221" s="1"/>
  <c r="AD228"/>
  <c r="AF228" s="1"/>
  <c r="AD233"/>
  <c r="AF233" s="1"/>
  <c r="AD240"/>
  <c r="AF240" s="1"/>
  <c r="AD246"/>
  <c r="AF246" s="1"/>
  <c r="AD252"/>
  <c r="AF252" s="1"/>
  <c r="AD277"/>
  <c r="AF277" s="1"/>
  <c r="AD285"/>
  <c r="AF285" s="1"/>
  <c r="AD289"/>
  <c r="AF289" s="1"/>
  <c r="AD297"/>
  <c r="AF297" s="1"/>
  <c r="AD302"/>
  <c r="AF302" s="1"/>
  <c r="AD306"/>
  <c r="AF306" s="1"/>
  <c r="AD312"/>
  <c r="AF312" s="1"/>
  <c r="AD317"/>
  <c r="AF317" s="1"/>
  <c r="AD321"/>
  <c r="AF321" s="1"/>
  <c r="AD325"/>
  <c r="AF325" s="1"/>
  <c r="AD330"/>
  <c r="AF330" s="1"/>
  <c r="AD334"/>
  <c r="AF334" s="1"/>
  <c r="AD338"/>
  <c r="AF338" s="1"/>
  <c r="AD343"/>
  <c r="AF343" s="1"/>
  <c r="AD348"/>
  <c r="AF348" s="1"/>
  <c r="AD352"/>
  <c r="AF352" s="1"/>
  <c r="AD356"/>
  <c r="AF356" s="1"/>
  <c r="AD360"/>
  <c r="AF360" s="1"/>
  <c r="AD364"/>
  <c r="AF364" s="1"/>
  <c r="AD372"/>
  <c r="AF372" s="1"/>
  <c r="AD382"/>
  <c r="AF382" s="1"/>
  <c r="AD386"/>
  <c r="AF386" s="1"/>
  <c r="AD390"/>
  <c r="AF390" s="1"/>
  <c r="AD395"/>
  <c r="AF395" s="1"/>
  <c r="AD399"/>
  <c r="AF399" s="1"/>
  <c r="AD404"/>
  <c r="AF404" s="1"/>
  <c r="AD408"/>
  <c r="AF408" s="1"/>
  <c r="AD412"/>
  <c r="AF412" s="1"/>
  <c r="AD420"/>
  <c r="AF420" s="1"/>
  <c r="Y84"/>
  <c r="AJ256"/>
  <c r="AJ182"/>
  <c r="Y27"/>
  <c r="Y30"/>
  <c r="O20"/>
  <c r="Z151"/>
  <c r="AF151" s="1"/>
  <c r="AG151" s="1"/>
  <c r="AD237"/>
  <c r="AF237" s="1"/>
  <c r="AG237" s="1"/>
  <c r="Z121"/>
  <c r="Z176"/>
  <c r="AD196"/>
  <c r="O52"/>
  <c r="O160"/>
  <c r="O372"/>
  <c r="Y20"/>
  <c r="Y62"/>
  <c r="Y179"/>
  <c r="O30"/>
  <c r="Z10"/>
  <c r="AF10" s="1"/>
  <c r="AG10" s="1"/>
  <c r="Y36"/>
  <c r="Z74"/>
  <c r="Z103"/>
  <c r="Z147"/>
  <c r="AF147" s="1"/>
  <c r="AG147" s="1"/>
  <c r="Z185"/>
  <c r="Z202"/>
  <c r="Y209"/>
  <c r="Z239"/>
  <c r="AF239" s="1"/>
  <c r="AG239" s="1"/>
  <c r="Y249"/>
  <c r="Y276"/>
  <c r="Z311"/>
  <c r="AF311" s="1"/>
  <c r="AG311" s="1"/>
  <c r="O212"/>
  <c r="O268"/>
  <c r="O348"/>
  <c r="Y12"/>
  <c r="Y18"/>
  <c r="Y49"/>
  <c r="Y65"/>
  <c r="Y76"/>
  <c r="Z132"/>
  <c r="Y141"/>
  <c r="Z168"/>
  <c r="Z255"/>
  <c r="AD169"/>
  <c r="O14"/>
  <c r="O92"/>
  <c r="O188"/>
  <c r="O218"/>
  <c r="O244"/>
  <c r="O324"/>
  <c r="O412"/>
  <c r="Z14"/>
  <c r="AF14" s="1"/>
  <c r="AG14" s="1"/>
  <c r="Z68"/>
  <c r="Y82"/>
  <c r="Y91"/>
  <c r="Y109"/>
  <c r="AD212"/>
  <c r="AF212" s="1"/>
  <c r="AG212" s="1"/>
  <c r="Z32"/>
  <c r="AF32" s="1"/>
  <c r="AG32" s="1"/>
  <c r="Z78"/>
  <c r="Z393"/>
  <c r="AF168"/>
  <c r="AG168" s="1"/>
  <c r="AF177"/>
  <c r="AG177" s="1"/>
  <c r="AF204"/>
  <c r="AG204" s="1"/>
  <c r="AF261"/>
  <c r="AG261" s="1"/>
  <c r="O12"/>
  <c r="O18"/>
  <c r="O54"/>
  <c r="O76"/>
  <c r="O140"/>
  <c r="O154"/>
  <c r="O164"/>
  <c r="O216"/>
  <c r="O228"/>
  <c r="O316"/>
  <c r="O356"/>
  <c r="O404"/>
  <c r="Y16"/>
  <c r="Y34"/>
  <c r="Z56"/>
  <c r="Y59"/>
  <c r="Y80"/>
  <c r="Y93"/>
  <c r="Z97"/>
  <c r="Z117"/>
  <c r="Y189"/>
  <c r="Z225"/>
  <c r="AF225" s="1"/>
  <c r="AG225" s="1"/>
  <c r="Y261"/>
  <c r="Z347"/>
  <c r="AF347" s="1"/>
  <c r="AG347" s="1"/>
  <c r="AF170"/>
  <c r="AG170" s="1"/>
  <c r="AD176"/>
  <c r="AF198"/>
  <c r="AG198" s="1"/>
  <c r="AD203"/>
  <c r="AF203" s="1"/>
  <c r="AG203" s="1"/>
  <c r="AD249"/>
  <c r="AF249" s="1"/>
  <c r="AG249" s="1"/>
  <c r="AD393"/>
  <c r="Z5"/>
  <c r="AF5" s="1"/>
  <c r="AG5" s="1"/>
  <c r="Z22"/>
  <c r="AF22" s="1"/>
  <c r="AF192"/>
  <c r="AG192" s="1"/>
  <c r="AF340"/>
  <c r="AG340" s="1"/>
  <c r="O22"/>
  <c r="O36"/>
  <c r="O46"/>
  <c r="O100"/>
  <c r="O204"/>
  <c r="O220"/>
  <c r="O260"/>
  <c r="O282"/>
  <c r="O288"/>
  <c r="O340"/>
  <c r="O380"/>
  <c r="Y8"/>
  <c r="Y25"/>
  <c r="Y38"/>
  <c r="Y51"/>
  <c r="Y71"/>
  <c r="Y88"/>
  <c r="Y111"/>
  <c r="Z127"/>
  <c r="Z143"/>
  <c r="Y149"/>
  <c r="Z194"/>
  <c r="Y212"/>
  <c r="AF18"/>
  <c r="AG18" s="1"/>
  <c r="AF27"/>
  <c r="AG27" s="1"/>
  <c r="AF36"/>
  <c r="AG36" s="1"/>
  <c r="AF40"/>
  <c r="AG40" s="1"/>
  <c r="AF47"/>
  <c r="AG47" s="1"/>
  <c r="AF51"/>
  <c r="AG51" s="1"/>
  <c r="AF55"/>
  <c r="AG55" s="1"/>
  <c r="AF59"/>
  <c r="AG59" s="1"/>
  <c r="AF65"/>
  <c r="AG65" s="1"/>
  <c r="AF71"/>
  <c r="AG71" s="1"/>
  <c r="AF76"/>
  <c r="AG76" s="1"/>
  <c r="AF80"/>
  <c r="AG80" s="1"/>
  <c r="AF84"/>
  <c r="AG84" s="1"/>
  <c r="AF91"/>
  <c r="AG91" s="1"/>
  <c r="AF96"/>
  <c r="AG96" s="1"/>
  <c r="AF107"/>
  <c r="AG107" s="1"/>
  <c r="AF111"/>
  <c r="AG111" s="1"/>
  <c r="AF141"/>
  <c r="AG141" s="1"/>
  <c r="AF188"/>
  <c r="AG188" s="1"/>
  <c r="AD191"/>
  <c r="AF191" s="1"/>
  <c r="AG191" s="1"/>
  <c r="AF213"/>
  <c r="AG213" s="1"/>
  <c r="AD223"/>
  <c r="AF272"/>
  <c r="AG272" s="1"/>
  <c r="AD310"/>
  <c r="AF310" s="1"/>
  <c r="AG310" s="1"/>
  <c r="AF158"/>
  <c r="AG158" s="1"/>
  <c r="O6"/>
  <c r="O28"/>
  <c r="O44"/>
  <c r="O60"/>
  <c r="O84"/>
  <c r="O116"/>
  <c r="O132"/>
  <c r="O156"/>
  <c r="O180"/>
  <c r="O196"/>
  <c r="O236"/>
  <c r="O250"/>
  <c r="O256"/>
  <c r="O300"/>
  <c r="O332"/>
  <c r="O364"/>
  <c r="O396"/>
  <c r="O428"/>
  <c r="Z7"/>
  <c r="Z11"/>
  <c r="Z15"/>
  <c r="Z19"/>
  <c r="Z24"/>
  <c r="Z28"/>
  <c r="Z33"/>
  <c r="Y40"/>
  <c r="Z44"/>
  <c r="Y53"/>
  <c r="Z60"/>
  <c r="Z67"/>
  <c r="Z72"/>
  <c r="Z77"/>
  <c r="Z81"/>
  <c r="Z86"/>
  <c r="Y96"/>
  <c r="Y98"/>
  <c r="Z102"/>
  <c r="AF102" s="1"/>
  <c r="AG102" s="1"/>
  <c r="Y104"/>
  <c r="Y113"/>
  <c r="Z116"/>
  <c r="AF116" s="1"/>
  <c r="AG116" s="1"/>
  <c r="Y118"/>
  <c r="Z120"/>
  <c r="AF120" s="1"/>
  <c r="AG120" s="1"/>
  <c r="Y122"/>
  <c r="Z126"/>
  <c r="AF126" s="1"/>
  <c r="AG126" s="1"/>
  <c r="Y128"/>
  <c r="Z130"/>
  <c r="AF130" s="1"/>
  <c r="AG130" s="1"/>
  <c r="Y135"/>
  <c r="Z137"/>
  <c r="AF137" s="1"/>
  <c r="AG137" s="1"/>
  <c r="Y158"/>
  <c r="Y161"/>
  <c r="Z165"/>
  <c r="AF165" s="1"/>
  <c r="AG165" s="1"/>
  <c r="Z169"/>
  <c r="Y191"/>
  <c r="Z196"/>
  <c r="Y214"/>
  <c r="Z223"/>
  <c r="Y229"/>
  <c r="Z250"/>
  <c r="AF250" s="1"/>
  <c r="AG250" s="1"/>
  <c r="Y310"/>
  <c r="Y314"/>
  <c r="AC5"/>
  <c r="AD7"/>
  <c r="AC10"/>
  <c r="AD11"/>
  <c r="AC14"/>
  <c r="AD15"/>
  <c r="AC18"/>
  <c r="AD19"/>
  <c r="AC22"/>
  <c r="AD24"/>
  <c r="AC27"/>
  <c r="AD28"/>
  <c r="AC32"/>
  <c r="AD33"/>
  <c r="AC36"/>
  <c r="AD37"/>
  <c r="AC40"/>
  <c r="AD43"/>
  <c r="AF43" s="1"/>
  <c r="AG43" s="1"/>
  <c r="AC47"/>
  <c r="AD48"/>
  <c r="AF48" s="1"/>
  <c r="AG48" s="1"/>
  <c r="AC51"/>
  <c r="AD52"/>
  <c r="AF52" s="1"/>
  <c r="AG52" s="1"/>
  <c r="AC55"/>
  <c r="AD56"/>
  <c r="AC59"/>
  <c r="AD60"/>
  <c r="AC65"/>
  <c r="AD67"/>
  <c r="AC71"/>
  <c r="AD72"/>
  <c r="AC76"/>
  <c r="AD77"/>
  <c r="AC80"/>
  <c r="AD81"/>
  <c r="AC84"/>
  <c r="AD86"/>
  <c r="AC91"/>
  <c r="AD92"/>
  <c r="AC96"/>
  <c r="AD97"/>
  <c r="AC102"/>
  <c r="AD103"/>
  <c r="AF103" s="1"/>
  <c r="AG103" s="1"/>
  <c r="AC107"/>
  <c r="AD108"/>
  <c r="AF108" s="1"/>
  <c r="AG108" s="1"/>
  <c r="AC111"/>
  <c r="AD112"/>
  <c r="AF112" s="1"/>
  <c r="AG112" s="1"/>
  <c r="AC116"/>
  <c r="AD117"/>
  <c r="AC120"/>
  <c r="AD121"/>
  <c r="AF121" s="1"/>
  <c r="AG121" s="1"/>
  <c r="AC126"/>
  <c r="AD127"/>
  <c r="AC130"/>
  <c r="AD132"/>
  <c r="AC137"/>
  <c r="AD138"/>
  <c r="AF138" s="1"/>
  <c r="AG138" s="1"/>
  <c r="AC141"/>
  <c r="AD143"/>
  <c r="AC147"/>
  <c r="AD148"/>
  <c r="AF148" s="1"/>
  <c r="AG148" s="1"/>
  <c r="AC151"/>
  <c r="AD153"/>
  <c r="AF153" s="1"/>
  <c r="AG153" s="1"/>
  <c r="AC158"/>
  <c r="AD160"/>
  <c r="AF160" s="1"/>
  <c r="AG160" s="1"/>
  <c r="AC165"/>
  <c r="AD166"/>
  <c r="AF166" s="1"/>
  <c r="AG166" s="1"/>
  <c r="AC170"/>
  <c r="AC177"/>
  <c r="AC188"/>
  <c r="AC192"/>
  <c r="AC198"/>
  <c r="AC204"/>
  <c r="AC213"/>
  <c r="AC225"/>
  <c r="AC239"/>
  <c r="AC250"/>
  <c r="AC272"/>
  <c r="AC311"/>
  <c r="AC347"/>
  <c r="AD401"/>
  <c r="AF401" s="1"/>
  <c r="AG401" s="1"/>
  <c r="O62"/>
  <c r="O108"/>
  <c r="O122"/>
  <c r="O128"/>
  <c r="O172"/>
  <c r="O186"/>
  <c r="O192"/>
  <c r="O252"/>
  <c r="O276"/>
  <c r="O292"/>
  <c r="O420"/>
  <c r="Z37"/>
  <c r="Y47"/>
  <c r="Y55"/>
  <c r="Y57"/>
  <c r="Z92"/>
  <c r="Y107"/>
  <c r="Y139"/>
  <c r="Y145"/>
  <c r="Y167"/>
  <c r="Y171"/>
  <c r="Y193"/>
  <c r="Y200"/>
  <c r="Y203"/>
  <c r="Y237"/>
  <c r="Y243"/>
  <c r="Y340"/>
  <c r="Y375"/>
  <c r="AC168"/>
  <c r="AD8"/>
  <c r="AF8" s="1"/>
  <c r="AG8" s="1"/>
  <c r="AD12"/>
  <c r="AF12" s="1"/>
  <c r="AG12" s="1"/>
  <c r="AD16"/>
  <c r="AF16" s="1"/>
  <c r="AG16" s="1"/>
  <c r="AD20"/>
  <c r="AF20" s="1"/>
  <c r="AG20" s="1"/>
  <c r="AD25"/>
  <c r="AF25" s="1"/>
  <c r="AG25" s="1"/>
  <c r="AD30"/>
  <c r="AF30" s="1"/>
  <c r="AG30" s="1"/>
  <c r="AD34"/>
  <c r="AF34" s="1"/>
  <c r="AG34" s="1"/>
  <c r="AD38"/>
  <c r="AF38" s="1"/>
  <c r="AG38" s="1"/>
  <c r="AD44"/>
  <c r="AD49"/>
  <c r="AF49" s="1"/>
  <c r="AG49" s="1"/>
  <c r="AD53"/>
  <c r="AF53" s="1"/>
  <c r="AG53" s="1"/>
  <c r="AD57"/>
  <c r="AF57" s="1"/>
  <c r="AG57" s="1"/>
  <c r="AD62"/>
  <c r="AF62" s="1"/>
  <c r="AG62" s="1"/>
  <c r="AD68"/>
  <c r="AF68" s="1"/>
  <c r="AG68" s="1"/>
  <c r="AD74"/>
  <c r="AF74" s="1"/>
  <c r="AG74" s="1"/>
  <c r="AD78"/>
  <c r="AF78" s="1"/>
  <c r="AG78" s="1"/>
  <c r="AD82"/>
  <c r="AF82" s="1"/>
  <c r="AG82" s="1"/>
  <c r="AD88"/>
  <c r="AF88" s="1"/>
  <c r="AG88" s="1"/>
  <c r="AD93"/>
  <c r="AF93" s="1"/>
  <c r="AG93" s="1"/>
  <c r="AD98"/>
  <c r="AF98" s="1"/>
  <c r="AG98" s="1"/>
  <c r="AD104"/>
  <c r="AF104" s="1"/>
  <c r="AG104" s="1"/>
  <c r="AD109"/>
  <c r="AF109" s="1"/>
  <c r="AG109" s="1"/>
  <c r="AD113"/>
  <c r="AF113" s="1"/>
  <c r="AG113" s="1"/>
  <c r="AD118"/>
  <c r="AF118" s="1"/>
  <c r="AG118" s="1"/>
  <c r="AD122"/>
  <c r="AF122" s="1"/>
  <c r="AG122" s="1"/>
  <c r="AD128"/>
  <c r="AF128" s="1"/>
  <c r="AG128" s="1"/>
  <c r="AD135"/>
  <c r="AF135" s="1"/>
  <c r="AG135" s="1"/>
  <c r="AD139"/>
  <c r="AF139" s="1"/>
  <c r="AG139" s="1"/>
  <c r="AD145"/>
  <c r="AF145" s="1"/>
  <c r="AG145" s="1"/>
  <c r="AD149"/>
  <c r="AF149" s="1"/>
  <c r="AG149" s="1"/>
  <c r="AD154"/>
  <c r="AF154" s="1"/>
  <c r="AG154" s="1"/>
  <c r="AD161"/>
  <c r="AF161" s="1"/>
  <c r="AG161" s="1"/>
  <c r="AD167"/>
  <c r="AF167" s="1"/>
  <c r="AG167" s="1"/>
  <c r="AD171"/>
  <c r="AF171" s="1"/>
  <c r="AG171" s="1"/>
  <c r="AD179"/>
  <c r="AF179" s="1"/>
  <c r="AG179" s="1"/>
  <c r="AD189"/>
  <c r="AF189" s="1"/>
  <c r="AG189" s="1"/>
  <c r="AD193"/>
  <c r="AF193" s="1"/>
  <c r="AG193" s="1"/>
  <c r="AD200"/>
  <c r="AF200" s="1"/>
  <c r="AG200" s="1"/>
  <c r="AD209"/>
  <c r="AF209" s="1"/>
  <c r="AG209" s="1"/>
  <c r="AD214"/>
  <c r="AF214" s="1"/>
  <c r="AG214" s="1"/>
  <c r="AD229"/>
  <c r="AF229" s="1"/>
  <c r="AG229" s="1"/>
  <c r="AD243"/>
  <c r="AF243" s="1"/>
  <c r="AG243" s="1"/>
  <c r="AD255"/>
  <c r="AF255" s="1"/>
  <c r="AG255" s="1"/>
  <c r="AD276"/>
  <c r="AF276" s="1"/>
  <c r="AG276" s="1"/>
  <c r="AD314"/>
  <c r="AF314" s="1"/>
  <c r="AG314" s="1"/>
  <c r="AD375"/>
  <c r="AF375" s="1"/>
  <c r="AG375" s="1"/>
  <c r="AD3"/>
  <c r="AD9"/>
  <c r="AD13"/>
  <c r="AD17"/>
  <c r="AD21"/>
  <c r="AD26"/>
  <c r="AD31"/>
  <c r="AD35"/>
  <c r="AD39"/>
  <c r="AD46"/>
  <c r="AD50"/>
  <c r="AD54"/>
  <c r="AD58"/>
  <c r="AD63"/>
  <c r="AD69"/>
  <c r="AD75"/>
  <c r="AD79"/>
  <c r="AD83"/>
  <c r="AD90"/>
  <c r="AD95"/>
  <c r="AD101"/>
  <c r="AD105"/>
  <c r="AD110"/>
  <c r="AD115"/>
  <c r="AD119"/>
  <c r="AD125"/>
  <c r="AD129"/>
  <c r="AD136"/>
  <c r="AD140"/>
  <c r="AD146"/>
  <c r="AD150"/>
  <c r="AD155"/>
  <c r="AD164"/>
  <c r="AD172"/>
  <c r="AD182"/>
  <c r="AD190"/>
  <c r="AD194"/>
  <c r="AF194" s="1"/>
  <c r="AG194" s="1"/>
  <c r="AD202"/>
  <c r="AF202" s="1"/>
  <c r="AG202" s="1"/>
  <c r="AD211"/>
  <c r="AD222"/>
  <c r="AD234"/>
  <c r="AD245"/>
  <c r="AD256"/>
  <c r="AD300"/>
  <c r="AD327"/>
  <c r="AD376"/>
  <c r="AD2"/>
  <c r="Y43"/>
  <c r="Y48"/>
  <c r="Y52"/>
  <c r="Y108"/>
  <c r="Y112"/>
  <c r="Y138"/>
  <c r="Y148"/>
  <c r="Y153"/>
  <c r="Y160"/>
  <c r="Y166"/>
  <c r="Y170"/>
  <c r="Y177"/>
  <c r="Y188"/>
  <c r="Y192"/>
  <c r="Y198"/>
  <c r="Y204"/>
  <c r="Y213"/>
  <c r="Y272"/>
  <c r="Y401"/>
  <c r="Z3"/>
  <c r="Z9"/>
  <c r="Z13"/>
  <c r="Z17"/>
  <c r="Z21"/>
  <c r="Z26"/>
  <c r="Z31"/>
  <c r="Z35"/>
  <c r="Z39"/>
  <c r="Z46"/>
  <c r="Z50"/>
  <c r="Z54"/>
  <c r="Z58"/>
  <c r="Z63"/>
  <c r="Z69"/>
  <c r="Z75"/>
  <c r="Z79"/>
  <c r="Z83"/>
  <c r="Z90"/>
  <c r="Z95"/>
  <c r="Z101"/>
  <c r="Z105"/>
  <c r="Z110"/>
  <c r="Z115"/>
  <c r="Z119"/>
  <c r="Z125"/>
  <c r="Z129"/>
  <c r="Z136"/>
  <c r="Z140"/>
  <c r="Z146"/>
  <c r="Z150"/>
  <c r="Z155"/>
  <c r="Z164"/>
  <c r="Z172"/>
  <c r="Z182"/>
  <c r="Z190"/>
  <c r="Z211"/>
  <c r="Z222"/>
  <c r="Z234"/>
  <c r="Z245"/>
  <c r="Z256"/>
  <c r="Z300"/>
  <c r="Z327"/>
  <c r="Z376"/>
  <c r="O9"/>
  <c r="U9"/>
  <c r="V9" s="1"/>
  <c r="O17"/>
  <c r="U17"/>
  <c r="V17" s="1"/>
  <c r="O25"/>
  <c r="U25"/>
  <c r="V25" s="1"/>
  <c r="O33"/>
  <c r="U33"/>
  <c r="V33" s="1"/>
  <c r="O41"/>
  <c r="U41"/>
  <c r="V41" s="1"/>
  <c r="O49"/>
  <c r="U49"/>
  <c r="V49" s="1"/>
  <c r="O57"/>
  <c r="U57"/>
  <c r="V57" s="1"/>
  <c r="O65"/>
  <c r="U65"/>
  <c r="V65" s="1"/>
  <c r="O73"/>
  <c r="U73"/>
  <c r="V73" s="1"/>
  <c r="O81"/>
  <c r="U81"/>
  <c r="V81" s="1"/>
  <c r="O89"/>
  <c r="U89"/>
  <c r="V89" s="1"/>
  <c r="O97"/>
  <c r="U97"/>
  <c r="V97" s="1"/>
  <c r="O105"/>
  <c r="U105"/>
  <c r="V105" s="1"/>
  <c r="O113"/>
  <c r="U113"/>
  <c r="V113" s="1"/>
  <c r="O119"/>
  <c r="U119"/>
  <c r="V119" s="1"/>
  <c r="O133"/>
  <c r="U133"/>
  <c r="V133" s="1"/>
  <c r="O139"/>
  <c r="U139"/>
  <c r="V139" s="1"/>
  <c r="O142"/>
  <c r="U142"/>
  <c r="V142" s="1"/>
  <c r="O151"/>
  <c r="U151"/>
  <c r="V151" s="1"/>
  <c r="O165"/>
  <c r="U165"/>
  <c r="V165" s="1"/>
  <c r="O171"/>
  <c r="U171"/>
  <c r="V171" s="1"/>
  <c r="O174"/>
  <c r="U174"/>
  <c r="V174" s="1"/>
  <c r="O183"/>
  <c r="U183"/>
  <c r="V183" s="1"/>
  <c r="O197"/>
  <c r="U197"/>
  <c r="V197" s="1"/>
  <c r="O203"/>
  <c r="U203"/>
  <c r="V203" s="1"/>
  <c r="O206"/>
  <c r="U206"/>
  <c r="V206" s="1"/>
  <c r="O215"/>
  <c r="U215"/>
  <c r="V215" s="1"/>
  <c r="O229"/>
  <c r="U229"/>
  <c r="V229" s="1"/>
  <c r="O235"/>
  <c r="U235"/>
  <c r="V235" s="1"/>
  <c r="O238"/>
  <c r="U238"/>
  <c r="V238" s="1"/>
  <c r="O247"/>
  <c r="U247"/>
  <c r="V247" s="1"/>
  <c r="O261"/>
  <c r="U261"/>
  <c r="V261" s="1"/>
  <c r="O267"/>
  <c r="U267"/>
  <c r="V267" s="1"/>
  <c r="O270"/>
  <c r="U270"/>
  <c r="V270" s="1"/>
  <c r="O279"/>
  <c r="U279"/>
  <c r="V279" s="1"/>
  <c r="O293"/>
  <c r="U293"/>
  <c r="V293" s="1"/>
  <c r="O303"/>
  <c r="U303"/>
  <c r="V303" s="1"/>
  <c r="O309"/>
  <c r="U309"/>
  <c r="V309" s="1"/>
  <c r="O327"/>
  <c r="U327"/>
  <c r="V327" s="1"/>
  <c r="O338"/>
  <c r="U338"/>
  <c r="V338" s="1"/>
  <c r="O70"/>
  <c r="O78"/>
  <c r="O86"/>
  <c r="O94"/>
  <c r="O102"/>
  <c r="O110"/>
  <c r="O130"/>
  <c r="O136"/>
  <c r="O162"/>
  <c r="O168"/>
  <c r="O194"/>
  <c r="O200"/>
  <c r="O226"/>
  <c r="O232"/>
  <c r="O258"/>
  <c r="O264"/>
  <c r="O290"/>
  <c r="O306"/>
  <c r="O3"/>
  <c r="U3"/>
  <c r="V3" s="1"/>
  <c r="O11"/>
  <c r="U11"/>
  <c r="V11" s="1"/>
  <c r="O19"/>
  <c r="U19"/>
  <c r="V19" s="1"/>
  <c r="O27"/>
  <c r="U27"/>
  <c r="V27" s="1"/>
  <c r="O35"/>
  <c r="U35"/>
  <c r="V35" s="1"/>
  <c r="O43"/>
  <c r="U43"/>
  <c r="V43" s="1"/>
  <c r="O51"/>
  <c r="U51"/>
  <c r="V51" s="1"/>
  <c r="O59"/>
  <c r="U59"/>
  <c r="V59" s="1"/>
  <c r="O67"/>
  <c r="U67"/>
  <c r="V67" s="1"/>
  <c r="O75"/>
  <c r="U75"/>
  <c r="V75" s="1"/>
  <c r="O83"/>
  <c r="U83"/>
  <c r="V83" s="1"/>
  <c r="O91"/>
  <c r="U91"/>
  <c r="V91" s="1"/>
  <c r="O99"/>
  <c r="U99"/>
  <c r="V99" s="1"/>
  <c r="O107"/>
  <c r="U107"/>
  <c r="V107" s="1"/>
  <c r="O115"/>
  <c r="U115"/>
  <c r="V115" s="1"/>
  <c r="O118"/>
  <c r="U118"/>
  <c r="V118" s="1"/>
  <c r="O127"/>
  <c r="U127"/>
  <c r="V127" s="1"/>
  <c r="O141"/>
  <c r="U141"/>
  <c r="V141" s="1"/>
  <c r="O147"/>
  <c r="U147"/>
  <c r="V147" s="1"/>
  <c r="O150"/>
  <c r="U150"/>
  <c r="V150" s="1"/>
  <c r="O159"/>
  <c r="U159"/>
  <c r="V159" s="1"/>
  <c r="O173"/>
  <c r="U173"/>
  <c r="V173" s="1"/>
  <c r="O179"/>
  <c r="U179"/>
  <c r="V179" s="1"/>
  <c r="O182"/>
  <c r="U182"/>
  <c r="V182" s="1"/>
  <c r="O191"/>
  <c r="U191"/>
  <c r="V191" s="1"/>
  <c r="O205"/>
  <c r="U205"/>
  <c r="V205" s="1"/>
  <c r="O211"/>
  <c r="U211"/>
  <c r="V211" s="1"/>
  <c r="O214"/>
  <c r="U214"/>
  <c r="V214" s="1"/>
  <c r="O223"/>
  <c r="U223"/>
  <c r="V223" s="1"/>
  <c r="O237"/>
  <c r="U237"/>
  <c r="V237" s="1"/>
  <c r="O243"/>
  <c r="U243"/>
  <c r="V243" s="1"/>
  <c r="O246"/>
  <c r="U246"/>
  <c r="V246" s="1"/>
  <c r="O255"/>
  <c r="U255"/>
  <c r="V255" s="1"/>
  <c r="O269"/>
  <c r="U269"/>
  <c r="V269" s="1"/>
  <c r="O275"/>
  <c r="U275"/>
  <c r="V275" s="1"/>
  <c r="O278"/>
  <c r="U278"/>
  <c r="V278" s="1"/>
  <c r="O287"/>
  <c r="U287"/>
  <c r="V287" s="1"/>
  <c r="U296"/>
  <c r="V296" s="1"/>
  <c r="O296"/>
  <c r="U312"/>
  <c r="V312" s="1"/>
  <c r="O312"/>
  <c r="O319"/>
  <c r="U319"/>
  <c r="V319" s="1"/>
  <c r="O330"/>
  <c r="U330"/>
  <c r="V330" s="1"/>
  <c r="O351"/>
  <c r="U351"/>
  <c r="V351" s="1"/>
  <c r="O8"/>
  <c r="O16"/>
  <c r="O24"/>
  <c r="O32"/>
  <c r="O40"/>
  <c r="O48"/>
  <c r="O56"/>
  <c r="O64"/>
  <c r="O72"/>
  <c r="O80"/>
  <c r="O88"/>
  <c r="O96"/>
  <c r="O104"/>
  <c r="O112"/>
  <c r="O138"/>
  <c r="O144"/>
  <c r="O170"/>
  <c r="O176"/>
  <c r="O202"/>
  <c r="O208"/>
  <c r="O234"/>
  <c r="O240"/>
  <c r="O266"/>
  <c r="O272"/>
  <c r="O2"/>
  <c r="U2"/>
  <c r="V2" s="1"/>
  <c r="O5"/>
  <c r="U5"/>
  <c r="V5" s="1"/>
  <c r="O13"/>
  <c r="U13"/>
  <c r="V13" s="1"/>
  <c r="O21"/>
  <c r="U21"/>
  <c r="V21" s="1"/>
  <c r="O29"/>
  <c r="U29"/>
  <c r="V29" s="1"/>
  <c r="O37"/>
  <c r="U37"/>
  <c r="V37" s="1"/>
  <c r="O45"/>
  <c r="U45"/>
  <c r="V45" s="1"/>
  <c r="O53"/>
  <c r="U53"/>
  <c r="V53" s="1"/>
  <c r="O61"/>
  <c r="U61"/>
  <c r="V61" s="1"/>
  <c r="O69"/>
  <c r="U69"/>
  <c r="V69" s="1"/>
  <c r="O77"/>
  <c r="U77"/>
  <c r="V77" s="1"/>
  <c r="O85"/>
  <c r="U85"/>
  <c r="V85" s="1"/>
  <c r="O93"/>
  <c r="U93"/>
  <c r="V93" s="1"/>
  <c r="O101"/>
  <c r="U101"/>
  <c r="V101" s="1"/>
  <c r="O109"/>
  <c r="U109"/>
  <c r="V109" s="1"/>
  <c r="O117"/>
  <c r="U117"/>
  <c r="V117" s="1"/>
  <c r="O123"/>
  <c r="U123"/>
  <c r="V123" s="1"/>
  <c r="O126"/>
  <c r="U126"/>
  <c r="V126" s="1"/>
  <c r="O135"/>
  <c r="U135"/>
  <c r="V135" s="1"/>
  <c r="O149"/>
  <c r="U149"/>
  <c r="V149" s="1"/>
  <c r="O155"/>
  <c r="U155"/>
  <c r="V155" s="1"/>
  <c r="O158"/>
  <c r="U158"/>
  <c r="V158" s="1"/>
  <c r="O167"/>
  <c r="U167"/>
  <c r="V167" s="1"/>
  <c r="O181"/>
  <c r="U181"/>
  <c r="V181" s="1"/>
  <c r="O187"/>
  <c r="U187"/>
  <c r="V187" s="1"/>
  <c r="O190"/>
  <c r="U190"/>
  <c r="V190" s="1"/>
  <c r="O199"/>
  <c r="U199"/>
  <c r="V199" s="1"/>
  <c r="O213"/>
  <c r="U213"/>
  <c r="V213" s="1"/>
  <c r="O219"/>
  <c r="U219"/>
  <c r="V219" s="1"/>
  <c r="O222"/>
  <c r="U222"/>
  <c r="V222" s="1"/>
  <c r="O231"/>
  <c r="U231"/>
  <c r="V231" s="1"/>
  <c r="O245"/>
  <c r="U245"/>
  <c r="V245" s="1"/>
  <c r="O251"/>
  <c r="U251"/>
  <c r="V251" s="1"/>
  <c r="O254"/>
  <c r="U254"/>
  <c r="V254" s="1"/>
  <c r="O263"/>
  <c r="U263"/>
  <c r="V263" s="1"/>
  <c r="O277"/>
  <c r="U277"/>
  <c r="V277" s="1"/>
  <c r="O283"/>
  <c r="U283"/>
  <c r="V283" s="1"/>
  <c r="O286"/>
  <c r="U286"/>
  <c r="V286" s="1"/>
  <c r="O295"/>
  <c r="U295"/>
  <c r="V295" s="1"/>
  <c r="O301"/>
  <c r="U301"/>
  <c r="V301" s="1"/>
  <c r="O311"/>
  <c r="U311"/>
  <c r="V311" s="1"/>
  <c r="O322"/>
  <c r="U322"/>
  <c r="V322" s="1"/>
  <c r="O343"/>
  <c r="U343"/>
  <c r="V343" s="1"/>
  <c r="O10"/>
  <c r="O26"/>
  <c r="O34"/>
  <c r="O42"/>
  <c r="O50"/>
  <c r="O58"/>
  <c r="O66"/>
  <c r="O74"/>
  <c r="O82"/>
  <c r="O90"/>
  <c r="O98"/>
  <c r="O106"/>
  <c r="O114"/>
  <c r="O120"/>
  <c r="O146"/>
  <c r="O152"/>
  <c r="O178"/>
  <c r="O184"/>
  <c r="O210"/>
  <c r="O242"/>
  <c r="O248"/>
  <c r="O274"/>
  <c r="O280"/>
  <c r="O298"/>
  <c r="O7"/>
  <c r="U7"/>
  <c r="V7" s="1"/>
  <c r="O15"/>
  <c r="U15"/>
  <c r="V15" s="1"/>
  <c r="O23"/>
  <c r="U23"/>
  <c r="V23" s="1"/>
  <c r="O31"/>
  <c r="U31"/>
  <c r="V31" s="1"/>
  <c r="O39"/>
  <c r="U39"/>
  <c r="V39" s="1"/>
  <c r="O47"/>
  <c r="U47"/>
  <c r="V47" s="1"/>
  <c r="O55"/>
  <c r="U55"/>
  <c r="V55" s="1"/>
  <c r="O63"/>
  <c r="U63"/>
  <c r="V63" s="1"/>
  <c r="O71"/>
  <c r="U71"/>
  <c r="V71" s="1"/>
  <c r="O79"/>
  <c r="U79"/>
  <c r="V79" s="1"/>
  <c r="O87"/>
  <c r="U87"/>
  <c r="V87" s="1"/>
  <c r="O95"/>
  <c r="U95"/>
  <c r="V95" s="1"/>
  <c r="O103"/>
  <c r="U103"/>
  <c r="V103" s="1"/>
  <c r="O111"/>
  <c r="U111"/>
  <c r="V111" s="1"/>
  <c r="O125"/>
  <c r="U125"/>
  <c r="V125" s="1"/>
  <c r="O131"/>
  <c r="U131"/>
  <c r="V131" s="1"/>
  <c r="O134"/>
  <c r="U134"/>
  <c r="V134" s="1"/>
  <c r="O143"/>
  <c r="U143"/>
  <c r="V143" s="1"/>
  <c r="O157"/>
  <c r="U157"/>
  <c r="V157" s="1"/>
  <c r="O163"/>
  <c r="U163"/>
  <c r="V163" s="1"/>
  <c r="O166"/>
  <c r="U166"/>
  <c r="V166" s="1"/>
  <c r="O175"/>
  <c r="U175"/>
  <c r="V175" s="1"/>
  <c r="O189"/>
  <c r="U189"/>
  <c r="V189" s="1"/>
  <c r="O195"/>
  <c r="U195"/>
  <c r="V195" s="1"/>
  <c r="O198"/>
  <c r="U198"/>
  <c r="V198" s="1"/>
  <c r="O207"/>
  <c r="U207"/>
  <c r="V207" s="1"/>
  <c r="O221"/>
  <c r="U221"/>
  <c r="V221" s="1"/>
  <c r="O227"/>
  <c r="U227"/>
  <c r="V227" s="1"/>
  <c r="O230"/>
  <c r="U230"/>
  <c r="V230" s="1"/>
  <c r="O239"/>
  <c r="U239"/>
  <c r="V239" s="1"/>
  <c r="O253"/>
  <c r="U253"/>
  <c r="V253" s="1"/>
  <c r="O259"/>
  <c r="U259"/>
  <c r="V259" s="1"/>
  <c r="O262"/>
  <c r="U262"/>
  <c r="V262" s="1"/>
  <c r="O271"/>
  <c r="U271"/>
  <c r="V271" s="1"/>
  <c r="O285"/>
  <c r="U285"/>
  <c r="V285" s="1"/>
  <c r="O291"/>
  <c r="U291"/>
  <c r="V291" s="1"/>
  <c r="U304"/>
  <c r="V304" s="1"/>
  <c r="O304"/>
  <c r="O314"/>
  <c r="U314"/>
  <c r="V314" s="1"/>
  <c r="O335"/>
  <c r="U335"/>
  <c r="V335" s="1"/>
  <c r="O346"/>
  <c r="U346"/>
  <c r="V346" s="1"/>
  <c r="O320"/>
  <c r="O328"/>
  <c r="O336"/>
  <c r="O344"/>
  <c r="O352"/>
  <c r="O360"/>
  <c r="O368"/>
  <c r="O376"/>
  <c r="O384"/>
  <c r="O392"/>
  <c r="O400"/>
  <c r="O408"/>
  <c r="O416"/>
  <c r="O424"/>
  <c r="U294"/>
  <c r="V294" s="1"/>
  <c r="U302"/>
  <c r="V302" s="1"/>
  <c r="U310"/>
  <c r="V310" s="1"/>
  <c r="U318"/>
  <c r="V318" s="1"/>
  <c r="U326"/>
  <c r="V326" s="1"/>
  <c r="U334"/>
  <c r="V334" s="1"/>
  <c r="U342"/>
  <c r="V342" s="1"/>
  <c r="U350"/>
  <c r="V350" s="1"/>
  <c r="U354"/>
  <c r="V354" s="1"/>
  <c r="U358"/>
  <c r="V358" s="1"/>
  <c r="U362"/>
  <c r="V362" s="1"/>
  <c r="U366"/>
  <c r="V366" s="1"/>
  <c r="U370"/>
  <c r="V370" s="1"/>
  <c r="U374"/>
  <c r="V374" s="1"/>
  <c r="U378"/>
  <c r="V378" s="1"/>
  <c r="U382"/>
  <c r="V382" s="1"/>
  <c r="U386"/>
  <c r="V386" s="1"/>
  <c r="U390"/>
  <c r="V390" s="1"/>
  <c r="U394"/>
  <c r="V394" s="1"/>
  <c r="U398"/>
  <c r="V398" s="1"/>
  <c r="U402"/>
  <c r="V402" s="1"/>
  <c r="U406"/>
  <c r="V406" s="1"/>
  <c r="U410"/>
  <c r="V410" s="1"/>
  <c r="U414"/>
  <c r="V414" s="1"/>
  <c r="U418"/>
  <c r="V418" s="1"/>
  <c r="U422"/>
  <c r="V422" s="1"/>
  <c r="U121"/>
  <c r="V121" s="1"/>
  <c r="U129"/>
  <c r="V129" s="1"/>
  <c r="U137"/>
  <c r="V137" s="1"/>
  <c r="U145"/>
  <c r="V145" s="1"/>
  <c r="U153"/>
  <c r="V153" s="1"/>
  <c r="U161"/>
  <c r="V161" s="1"/>
  <c r="U169"/>
  <c r="V169" s="1"/>
  <c r="U177"/>
  <c r="V177" s="1"/>
  <c r="U185"/>
  <c r="V185" s="1"/>
  <c r="U193"/>
  <c r="V193" s="1"/>
  <c r="U201"/>
  <c r="V201" s="1"/>
  <c r="U209"/>
  <c r="V209" s="1"/>
  <c r="U217"/>
  <c r="V217" s="1"/>
  <c r="U225"/>
  <c r="V225" s="1"/>
  <c r="U233"/>
  <c r="V233" s="1"/>
  <c r="U241"/>
  <c r="V241" s="1"/>
  <c r="U249"/>
  <c r="V249" s="1"/>
  <c r="U257"/>
  <c r="V257" s="1"/>
  <c r="U265"/>
  <c r="V265" s="1"/>
  <c r="U273"/>
  <c r="V273" s="1"/>
  <c r="U281"/>
  <c r="V281" s="1"/>
  <c r="U289"/>
  <c r="V289" s="1"/>
  <c r="U297"/>
  <c r="V297" s="1"/>
  <c r="U299"/>
  <c r="V299" s="1"/>
  <c r="U305"/>
  <c r="V305" s="1"/>
  <c r="U307"/>
  <c r="V307" s="1"/>
  <c r="U313"/>
  <c r="V313" s="1"/>
  <c r="U315"/>
  <c r="V315" s="1"/>
  <c r="U317"/>
  <c r="V317" s="1"/>
  <c r="U321"/>
  <c r="V321" s="1"/>
  <c r="U323"/>
  <c r="V323" s="1"/>
  <c r="U325"/>
  <c r="V325" s="1"/>
  <c r="U329"/>
  <c r="V329" s="1"/>
  <c r="U331"/>
  <c r="V331" s="1"/>
  <c r="U333"/>
  <c r="V333" s="1"/>
  <c r="U337"/>
  <c r="V337" s="1"/>
  <c r="U339"/>
  <c r="V339" s="1"/>
  <c r="U341"/>
  <c r="V341" s="1"/>
  <c r="U345"/>
  <c r="V345" s="1"/>
  <c r="U347"/>
  <c r="V347" s="1"/>
  <c r="U349"/>
  <c r="V349" s="1"/>
  <c r="U353"/>
  <c r="V353" s="1"/>
  <c r="U355"/>
  <c r="V355" s="1"/>
  <c r="U357"/>
  <c r="V357" s="1"/>
  <c r="U359"/>
  <c r="V359" s="1"/>
  <c r="U361"/>
  <c r="V361" s="1"/>
  <c r="U363"/>
  <c r="V363" s="1"/>
  <c r="U365"/>
  <c r="V365" s="1"/>
  <c r="U367"/>
  <c r="V367" s="1"/>
  <c r="U369"/>
  <c r="V369" s="1"/>
  <c r="U371"/>
  <c r="V371" s="1"/>
  <c r="U373"/>
  <c r="V373" s="1"/>
  <c r="U375"/>
  <c r="V375" s="1"/>
  <c r="U377"/>
  <c r="V377" s="1"/>
  <c r="U379"/>
  <c r="V379" s="1"/>
  <c r="U381"/>
  <c r="V381" s="1"/>
  <c r="U383"/>
  <c r="V383" s="1"/>
  <c r="U385"/>
  <c r="V385" s="1"/>
  <c r="U387"/>
  <c r="V387" s="1"/>
  <c r="U389"/>
  <c r="V389" s="1"/>
  <c r="U391"/>
  <c r="V391" s="1"/>
  <c r="U393"/>
  <c r="V393" s="1"/>
  <c r="U395"/>
  <c r="V395" s="1"/>
  <c r="U397"/>
  <c r="V397" s="1"/>
  <c r="U399"/>
  <c r="V399" s="1"/>
  <c r="U401"/>
  <c r="V401" s="1"/>
  <c r="U403"/>
  <c r="V403" s="1"/>
  <c r="U405"/>
  <c r="V405" s="1"/>
  <c r="U407"/>
  <c r="V407" s="1"/>
  <c r="U409"/>
  <c r="V409" s="1"/>
  <c r="U411"/>
  <c r="V411" s="1"/>
  <c r="U413"/>
  <c r="V413" s="1"/>
  <c r="U415"/>
  <c r="V415" s="1"/>
  <c r="U417"/>
  <c r="V417" s="1"/>
  <c r="U419"/>
  <c r="V419" s="1"/>
  <c r="U421"/>
  <c r="V421" s="1"/>
  <c r="U423"/>
  <c r="V423" s="1"/>
  <c r="Z2"/>
  <c r="AF33" i="3"/>
  <c r="F14" i="12" l="1"/>
  <c r="C127"/>
  <c r="C129" s="1"/>
  <c r="C130" s="1"/>
  <c r="E64"/>
  <c r="F64" s="1"/>
  <c r="E7" i="13"/>
  <c r="F38" i="12"/>
  <c r="E10" i="13"/>
  <c r="F10" s="1"/>
  <c r="D15"/>
  <c r="F26"/>
  <c r="T9" i="10"/>
  <c r="T16" s="1"/>
  <c r="U2"/>
  <c r="U9" s="1"/>
  <c r="AN4" i="8"/>
  <c r="AO4" s="1"/>
  <c r="AF86"/>
  <c r="AG86" s="1"/>
  <c r="AF67"/>
  <c r="AG67" s="1"/>
  <c r="AF19"/>
  <c r="AG19" s="1"/>
  <c r="AG412"/>
  <c r="AN412"/>
  <c r="AO412" s="1"/>
  <c r="AG395"/>
  <c r="AN395"/>
  <c r="AO395" s="1"/>
  <c r="AG372"/>
  <c r="AN372"/>
  <c r="AO372" s="1"/>
  <c r="AG352"/>
  <c r="AN352"/>
  <c r="AO352" s="1"/>
  <c r="AG334"/>
  <c r="AN334"/>
  <c r="AO334" s="1"/>
  <c r="AG317"/>
  <c r="AN317"/>
  <c r="AO317" s="1"/>
  <c r="AG297"/>
  <c r="AN297"/>
  <c r="AO297" s="1"/>
  <c r="AG252"/>
  <c r="AN252"/>
  <c r="AO252" s="1"/>
  <c r="AG228"/>
  <c r="AN228"/>
  <c r="AO228" s="1"/>
  <c r="AG201"/>
  <c r="AN201"/>
  <c r="AO201" s="1"/>
  <c r="AG144"/>
  <c r="AN144"/>
  <c r="AO144" s="1"/>
  <c r="AG70"/>
  <c r="AN70"/>
  <c r="AO70" s="1"/>
  <c r="AG416"/>
  <c r="AN416"/>
  <c r="AO416" s="1"/>
  <c r="AG328"/>
  <c r="AN328"/>
  <c r="AO328" s="1"/>
  <c r="AG381"/>
  <c r="AN381"/>
  <c r="AO381" s="1"/>
  <c r="AG281"/>
  <c r="AN281"/>
  <c r="AO281" s="1"/>
  <c r="AG366"/>
  <c r="AN366"/>
  <c r="AO366" s="1"/>
  <c r="AG266"/>
  <c r="AN266"/>
  <c r="AO266" s="1"/>
  <c r="AG363"/>
  <c r="AN363"/>
  <c r="AO363" s="1"/>
  <c r="AG341"/>
  <c r="AN341"/>
  <c r="AO341" s="1"/>
  <c r="AG85"/>
  <c r="AN85"/>
  <c r="AO85" s="1"/>
  <c r="AG418"/>
  <c r="AN418"/>
  <c r="AO418" s="1"/>
  <c r="AG405"/>
  <c r="AN405"/>
  <c r="AO405" s="1"/>
  <c r="AG387"/>
  <c r="AN387"/>
  <c r="AO387" s="1"/>
  <c r="AG296"/>
  <c r="AN296"/>
  <c r="AO296" s="1"/>
  <c r="AG280"/>
  <c r="AN280"/>
  <c r="AO280" s="1"/>
  <c r="AG260"/>
  <c r="AN260"/>
  <c r="AO260" s="1"/>
  <c r="AG238"/>
  <c r="AN238"/>
  <c r="AO238" s="1"/>
  <c r="AG178"/>
  <c r="AN178"/>
  <c r="AO178" s="1"/>
  <c r="AG419"/>
  <c r="AN419"/>
  <c r="AO419" s="1"/>
  <c r="AG402"/>
  <c r="AN402"/>
  <c r="AO402" s="1"/>
  <c r="AG371"/>
  <c r="AN371"/>
  <c r="AO371" s="1"/>
  <c r="AG344"/>
  <c r="AN344"/>
  <c r="AO344" s="1"/>
  <c r="AG324"/>
  <c r="AN324"/>
  <c r="AO324" s="1"/>
  <c r="AG283"/>
  <c r="AN283"/>
  <c r="AO283" s="1"/>
  <c r="AG244"/>
  <c r="AN244"/>
  <c r="AO244" s="1"/>
  <c r="AG219"/>
  <c r="AN219"/>
  <c r="AO219" s="1"/>
  <c r="AG184"/>
  <c r="AN184"/>
  <c r="AO184" s="1"/>
  <c r="AG114"/>
  <c r="AN114"/>
  <c r="AO114" s="1"/>
  <c r="AG403"/>
  <c r="AN403"/>
  <c r="AO403" s="1"/>
  <c r="AG307"/>
  <c r="AN307"/>
  <c r="AO307" s="1"/>
  <c r="AG290"/>
  <c r="AN290"/>
  <c r="AO290" s="1"/>
  <c r="AG268"/>
  <c r="AN268"/>
  <c r="AO268" s="1"/>
  <c r="AG220"/>
  <c r="AN220"/>
  <c r="AO220" s="1"/>
  <c r="AG186"/>
  <c r="AN186"/>
  <c r="AO186" s="1"/>
  <c r="AG134"/>
  <c r="AN134"/>
  <c r="AO134" s="1"/>
  <c r="AG383"/>
  <c r="AN383"/>
  <c r="AO383" s="1"/>
  <c r="AG365"/>
  <c r="AN365"/>
  <c r="AO365" s="1"/>
  <c r="AG346"/>
  <c r="AN346"/>
  <c r="AO346" s="1"/>
  <c r="AG326"/>
  <c r="AN326"/>
  <c r="AO326" s="1"/>
  <c r="AG295"/>
  <c r="AN295"/>
  <c r="AO295" s="1"/>
  <c r="AG274"/>
  <c r="AN274"/>
  <c r="AO274" s="1"/>
  <c r="AG175"/>
  <c r="AN175"/>
  <c r="AO175" s="1"/>
  <c r="AG124"/>
  <c r="AN124"/>
  <c r="AO124" s="1"/>
  <c r="AG420"/>
  <c r="AN420"/>
  <c r="AO420" s="1"/>
  <c r="AG399"/>
  <c r="AN399"/>
  <c r="AO399" s="1"/>
  <c r="AG382"/>
  <c r="AN382"/>
  <c r="AO382" s="1"/>
  <c r="AG356"/>
  <c r="AN356"/>
  <c r="AO356" s="1"/>
  <c r="AG338"/>
  <c r="AN338"/>
  <c r="AO338" s="1"/>
  <c r="AG321"/>
  <c r="AN321"/>
  <c r="AO321" s="1"/>
  <c r="AG302"/>
  <c r="AN302"/>
  <c r="AO302" s="1"/>
  <c r="AG277"/>
  <c r="AN277"/>
  <c r="AO277" s="1"/>
  <c r="AG233"/>
  <c r="AN233"/>
  <c r="AO233" s="1"/>
  <c r="AG208"/>
  <c r="AN208"/>
  <c r="AO208" s="1"/>
  <c r="AG159"/>
  <c r="AN159"/>
  <c r="AO159" s="1"/>
  <c r="AG89"/>
  <c r="AN89"/>
  <c r="AO89" s="1"/>
  <c r="AG385"/>
  <c r="AN385"/>
  <c r="AO385" s="1"/>
  <c r="AG350"/>
  <c r="AN350"/>
  <c r="AO350" s="1"/>
  <c r="AG253"/>
  <c r="AN253"/>
  <c r="AO253" s="1"/>
  <c r="AG304"/>
  <c r="AN304"/>
  <c r="AO304" s="1"/>
  <c r="AG99"/>
  <c r="AN99"/>
  <c r="AO99" s="1"/>
  <c r="AG388"/>
  <c r="AN388"/>
  <c r="AO388" s="1"/>
  <c r="AG293"/>
  <c r="AN293"/>
  <c r="AO293" s="1"/>
  <c r="AG367"/>
  <c r="AN367"/>
  <c r="AO367" s="1"/>
  <c r="AG278"/>
  <c r="AN278"/>
  <c r="AO278" s="1"/>
  <c r="AG218"/>
  <c r="AN218"/>
  <c r="AO218" s="1"/>
  <c r="AG183"/>
  <c r="AN183"/>
  <c r="AO183" s="1"/>
  <c r="AG362"/>
  <c r="AN362"/>
  <c r="AO362" s="1"/>
  <c r="AG323"/>
  <c r="AN323"/>
  <c r="AO323" s="1"/>
  <c r="AG422"/>
  <c r="AN422"/>
  <c r="AO422" s="1"/>
  <c r="AG407"/>
  <c r="AN407"/>
  <c r="AO407" s="1"/>
  <c r="AG391"/>
  <c r="AN391"/>
  <c r="AO391" s="1"/>
  <c r="AG370"/>
  <c r="AN370"/>
  <c r="AO370" s="1"/>
  <c r="AG301"/>
  <c r="AN301"/>
  <c r="AO301" s="1"/>
  <c r="AG282"/>
  <c r="AN282"/>
  <c r="AO282" s="1"/>
  <c r="AG265"/>
  <c r="AN265"/>
  <c r="AO265" s="1"/>
  <c r="AG242"/>
  <c r="AN242"/>
  <c r="AO242" s="1"/>
  <c r="AG195"/>
  <c r="AN195"/>
  <c r="AO195" s="1"/>
  <c r="AG423"/>
  <c r="AN423"/>
  <c r="AO423" s="1"/>
  <c r="AG406"/>
  <c r="AN406"/>
  <c r="AO406" s="1"/>
  <c r="AG384"/>
  <c r="AN384"/>
  <c r="AO384" s="1"/>
  <c r="AG349"/>
  <c r="AN349"/>
  <c r="AO349" s="1"/>
  <c r="AG329"/>
  <c r="AN329"/>
  <c r="AO329" s="1"/>
  <c r="AG309"/>
  <c r="AN309"/>
  <c r="AO309" s="1"/>
  <c r="AG251"/>
  <c r="AN251"/>
  <c r="AO251" s="1"/>
  <c r="AG226"/>
  <c r="AN226"/>
  <c r="AO226" s="1"/>
  <c r="AG197"/>
  <c r="AN197"/>
  <c r="AO197" s="1"/>
  <c r="AG133"/>
  <c r="AN133"/>
  <c r="AO133" s="1"/>
  <c r="AG409"/>
  <c r="AN409"/>
  <c r="AO409" s="1"/>
  <c r="AG294"/>
  <c r="AN294"/>
  <c r="AO294" s="1"/>
  <c r="AG273"/>
  <c r="AN273"/>
  <c r="AO273" s="1"/>
  <c r="AG227"/>
  <c r="AN227"/>
  <c r="AO227" s="1"/>
  <c r="AG199"/>
  <c r="AN199"/>
  <c r="AO199" s="1"/>
  <c r="AG156"/>
  <c r="AN156"/>
  <c r="AO156" s="1"/>
  <c r="AG29"/>
  <c r="AN29"/>
  <c r="AO29" s="1"/>
  <c r="AG413"/>
  <c r="AN413"/>
  <c r="AO413" s="1"/>
  <c r="AG369"/>
  <c r="AN369"/>
  <c r="AO369" s="1"/>
  <c r="AG351"/>
  <c r="AN351"/>
  <c r="AO351" s="1"/>
  <c r="AG331"/>
  <c r="AN331"/>
  <c r="AO331" s="1"/>
  <c r="AG313"/>
  <c r="AN313"/>
  <c r="AO313" s="1"/>
  <c r="AG279"/>
  <c r="AN279"/>
  <c r="AO279" s="1"/>
  <c r="AG236"/>
  <c r="AN236"/>
  <c r="AO236" s="1"/>
  <c r="AG142"/>
  <c r="AN142"/>
  <c r="AO142" s="1"/>
  <c r="AG66"/>
  <c r="AN66"/>
  <c r="AO66" s="1"/>
  <c r="AG404"/>
  <c r="AN404"/>
  <c r="AO404" s="1"/>
  <c r="AG386"/>
  <c r="AN386"/>
  <c r="AO386" s="1"/>
  <c r="AG360"/>
  <c r="AN360"/>
  <c r="AO360" s="1"/>
  <c r="AG343"/>
  <c r="AN343"/>
  <c r="AO343" s="1"/>
  <c r="AG325"/>
  <c r="AN325"/>
  <c r="AO325" s="1"/>
  <c r="AG306"/>
  <c r="AN306"/>
  <c r="AO306" s="1"/>
  <c r="AG285"/>
  <c r="AN285"/>
  <c r="AO285" s="1"/>
  <c r="AG240"/>
  <c r="AN240"/>
  <c r="AO240" s="1"/>
  <c r="AG217"/>
  <c r="AN217"/>
  <c r="AO217" s="1"/>
  <c r="AG174"/>
  <c r="AN174"/>
  <c r="AO174" s="1"/>
  <c r="AG106"/>
  <c r="AN106"/>
  <c r="AO106" s="1"/>
  <c r="AG23"/>
  <c r="AN23"/>
  <c r="AO23" s="1"/>
  <c r="AG123"/>
  <c r="AN123"/>
  <c r="AO123" s="1"/>
  <c r="AG181"/>
  <c r="AN181"/>
  <c r="AO181" s="1"/>
  <c r="AG389"/>
  <c r="AN389"/>
  <c r="AO389" s="1"/>
  <c r="AG377"/>
  <c r="AN377"/>
  <c r="AO377" s="1"/>
  <c r="AG354"/>
  <c r="AN354"/>
  <c r="AO354" s="1"/>
  <c r="AG332"/>
  <c r="AN332"/>
  <c r="AO332" s="1"/>
  <c r="AG308"/>
  <c r="AN308"/>
  <c r="AO308" s="1"/>
  <c r="AG259"/>
  <c r="AN259"/>
  <c r="AO259" s="1"/>
  <c r="AG230"/>
  <c r="AN230"/>
  <c r="AO230" s="1"/>
  <c r="AG94"/>
  <c r="AN94"/>
  <c r="AO94" s="1"/>
  <c r="AG357"/>
  <c r="AN357"/>
  <c r="AO357" s="1"/>
  <c r="AG319"/>
  <c r="AN319"/>
  <c r="AO319" s="1"/>
  <c r="AG299"/>
  <c r="AN299"/>
  <c r="AO299" s="1"/>
  <c r="AG258"/>
  <c r="AN258"/>
  <c r="AO258" s="1"/>
  <c r="AG263"/>
  <c r="AN263"/>
  <c r="AO263" s="1"/>
  <c r="AG162"/>
  <c r="AN162"/>
  <c r="AO162" s="1"/>
  <c r="AG241"/>
  <c r="AN241"/>
  <c r="AO241" s="1"/>
  <c r="AG394"/>
  <c r="AN394"/>
  <c r="AO394" s="1"/>
  <c r="AG410"/>
  <c r="AN410"/>
  <c r="AO410" s="1"/>
  <c r="AG396"/>
  <c r="AN396"/>
  <c r="AO396" s="1"/>
  <c r="AG374"/>
  <c r="AN374"/>
  <c r="AO374" s="1"/>
  <c r="AG305"/>
  <c r="AN305"/>
  <c r="AO305" s="1"/>
  <c r="AG288"/>
  <c r="AN288"/>
  <c r="AO288" s="1"/>
  <c r="AG270"/>
  <c r="AN270"/>
  <c r="AO270" s="1"/>
  <c r="AG248"/>
  <c r="AN248"/>
  <c r="AO248" s="1"/>
  <c r="AG210"/>
  <c r="AN210"/>
  <c r="AO210" s="1"/>
  <c r="AG41"/>
  <c r="AN41"/>
  <c r="AO41" s="1"/>
  <c r="AG411"/>
  <c r="AN411"/>
  <c r="AO411" s="1"/>
  <c r="AG392"/>
  <c r="AN392"/>
  <c r="AO392" s="1"/>
  <c r="AG355"/>
  <c r="AN355"/>
  <c r="AO355" s="1"/>
  <c r="AG333"/>
  <c r="AN333"/>
  <c r="AO333" s="1"/>
  <c r="AG316"/>
  <c r="AN316"/>
  <c r="AO316" s="1"/>
  <c r="AG257"/>
  <c r="AN257"/>
  <c r="AO257" s="1"/>
  <c r="AG231"/>
  <c r="AN231"/>
  <c r="AO231" s="1"/>
  <c r="AG206"/>
  <c r="AN206"/>
  <c r="AO206" s="1"/>
  <c r="AG152"/>
  <c r="AN152"/>
  <c r="AO152" s="1"/>
  <c r="AG42"/>
  <c r="AN42"/>
  <c r="AO42" s="1"/>
  <c r="AG336"/>
  <c r="AN336"/>
  <c r="AO336" s="1"/>
  <c r="AG298"/>
  <c r="AN298"/>
  <c r="AO298" s="1"/>
  <c r="AG284"/>
  <c r="AN284"/>
  <c r="AO284" s="1"/>
  <c r="AG232"/>
  <c r="AN232"/>
  <c r="AO232" s="1"/>
  <c r="AG207"/>
  <c r="AN207"/>
  <c r="AO207" s="1"/>
  <c r="AG163"/>
  <c r="AN163"/>
  <c r="AO163" s="1"/>
  <c r="AG417"/>
  <c r="AN417"/>
  <c r="AO417" s="1"/>
  <c r="AG373"/>
  <c r="AN373"/>
  <c r="AO373" s="1"/>
  <c r="AG353"/>
  <c r="AN353"/>
  <c r="AO353" s="1"/>
  <c r="AG337"/>
  <c r="AN337"/>
  <c r="AO337" s="1"/>
  <c r="AG318"/>
  <c r="AN318"/>
  <c r="AO318" s="1"/>
  <c r="AG287"/>
  <c r="AN287"/>
  <c r="AO287" s="1"/>
  <c r="AG247"/>
  <c r="AN247"/>
  <c r="AO247" s="1"/>
  <c r="AG157"/>
  <c r="AN157"/>
  <c r="AO157" s="1"/>
  <c r="AG87"/>
  <c r="AN87"/>
  <c r="AO87" s="1"/>
  <c r="AG408"/>
  <c r="AN408"/>
  <c r="AO408" s="1"/>
  <c r="AG390"/>
  <c r="AN390"/>
  <c r="AO390" s="1"/>
  <c r="AG364"/>
  <c r="AN364"/>
  <c r="AO364" s="1"/>
  <c r="AG348"/>
  <c r="AN348"/>
  <c r="AO348" s="1"/>
  <c r="AG330"/>
  <c r="AN330"/>
  <c r="AO330" s="1"/>
  <c r="AG312"/>
  <c r="AN312"/>
  <c r="AO312" s="1"/>
  <c r="AG289"/>
  <c r="AN289"/>
  <c r="AO289" s="1"/>
  <c r="AG246"/>
  <c r="AN246"/>
  <c r="AO246" s="1"/>
  <c r="AG221"/>
  <c r="AN221"/>
  <c r="AO221" s="1"/>
  <c r="AG187"/>
  <c r="AN187"/>
  <c r="AO187" s="1"/>
  <c r="AG131"/>
  <c r="AN131"/>
  <c r="AO131" s="1"/>
  <c r="AG45"/>
  <c r="AN45"/>
  <c r="AO45" s="1"/>
  <c r="AG358"/>
  <c r="AN358"/>
  <c r="AO358" s="1"/>
  <c r="AG264"/>
  <c r="AN264"/>
  <c r="AO264" s="1"/>
  <c r="AG205"/>
  <c r="AN205"/>
  <c r="AO205" s="1"/>
  <c r="AG6"/>
  <c r="AN6"/>
  <c r="AO6" s="1"/>
  <c r="AG315"/>
  <c r="AN315"/>
  <c r="AO315" s="1"/>
  <c r="AG271"/>
  <c r="AN271"/>
  <c r="AO271" s="1"/>
  <c r="AG368"/>
  <c r="AN368"/>
  <c r="AO368" s="1"/>
  <c r="AG267"/>
  <c r="AN267"/>
  <c r="AO267" s="1"/>
  <c r="AG378"/>
  <c r="AN378"/>
  <c r="AO378" s="1"/>
  <c r="AG345"/>
  <c r="AN345"/>
  <c r="AO345" s="1"/>
  <c r="AG414"/>
  <c r="AN414"/>
  <c r="AO414" s="1"/>
  <c r="AG400"/>
  <c r="AN400"/>
  <c r="AO400" s="1"/>
  <c r="AG380"/>
  <c r="AN380"/>
  <c r="AO380" s="1"/>
  <c r="AG335"/>
  <c r="AN335"/>
  <c r="AO335" s="1"/>
  <c r="AG292"/>
  <c r="AN292"/>
  <c r="AO292" s="1"/>
  <c r="AG275"/>
  <c r="AN275"/>
  <c r="AO275" s="1"/>
  <c r="AG254"/>
  <c r="AN254"/>
  <c r="AO254" s="1"/>
  <c r="AG224"/>
  <c r="AN224"/>
  <c r="AO224" s="1"/>
  <c r="AG61"/>
  <c r="AN61"/>
  <c r="AO61" s="1"/>
  <c r="AG415"/>
  <c r="AN415"/>
  <c r="AO415" s="1"/>
  <c r="AG397"/>
  <c r="AN397"/>
  <c r="AO397" s="1"/>
  <c r="AG359"/>
  <c r="AN359"/>
  <c r="AO359" s="1"/>
  <c r="AG339"/>
  <c r="AN339"/>
  <c r="AO339" s="1"/>
  <c r="AG320"/>
  <c r="AN320"/>
  <c r="AO320" s="1"/>
  <c r="AG262"/>
  <c r="AN262"/>
  <c r="AO262" s="1"/>
  <c r="AG215"/>
  <c r="AN215"/>
  <c r="AO215" s="1"/>
  <c r="AG180"/>
  <c r="AN180"/>
  <c r="AO180" s="1"/>
  <c r="AG73"/>
  <c r="AN73"/>
  <c r="AO73" s="1"/>
  <c r="AG398"/>
  <c r="AN398"/>
  <c r="AO398" s="1"/>
  <c r="AG303"/>
  <c r="AN303"/>
  <c r="AO303" s="1"/>
  <c r="AG286"/>
  <c r="AN286"/>
  <c r="AO286" s="1"/>
  <c r="AG235"/>
  <c r="AN235"/>
  <c r="AO235" s="1"/>
  <c r="AG216"/>
  <c r="AN216"/>
  <c r="AO216" s="1"/>
  <c r="AG64"/>
  <c r="AN64"/>
  <c r="AO64" s="1"/>
  <c r="AG421"/>
  <c r="AN421"/>
  <c r="AO421" s="1"/>
  <c r="AG379"/>
  <c r="AN379"/>
  <c r="AO379" s="1"/>
  <c r="AG361"/>
  <c r="AN361"/>
  <c r="AO361" s="1"/>
  <c r="AG342"/>
  <c r="AN342"/>
  <c r="AO342" s="1"/>
  <c r="AG322"/>
  <c r="AN322"/>
  <c r="AO322" s="1"/>
  <c r="AG291"/>
  <c r="AN291"/>
  <c r="AO291" s="1"/>
  <c r="AG269"/>
  <c r="AN269"/>
  <c r="AO269" s="1"/>
  <c r="AG173"/>
  <c r="AN173"/>
  <c r="AO173" s="1"/>
  <c r="AG100"/>
  <c r="AN100"/>
  <c r="AO100" s="1"/>
  <c r="AF132"/>
  <c r="AG132" s="1"/>
  <c r="AF117"/>
  <c r="AG117" s="1"/>
  <c r="AF196"/>
  <c r="AG196" s="1"/>
  <c r="AF176"/>
  <c r="AG176" s="1"/>
  <c r="AN40"/>
  <c r="AO40" s="1"/>
  <c r="AF185"/>
  <c r="AG185" s="1"/>
  <c r="AG22"/>
  <c r="AN22"/>
  <c r="AO22" s="1"/>
  <c r="AN80"/>
  <c r="AO80" s="1"/>
  <c r="AN151"/>
  <c r="AO151" s="1"/>
  <c r="AN130"/>
  <c r="AO130" s="1"/>
  <c r="AN111"/>
  <c r="AO111" s="1"/>
  <c r="AN91"/>
  <c r="AO91" s="1"/>
  <c r="AN71"/>
  <c r="AO71" s="1"/>
  <c r="AN51"/>
  <c r="AO51" s="1"/>
  <c r="AN32"/>
  <c r="AO32" s="1"/>
  <c r="AN14"/>
  <c r="AO14" s="1"/>
  <c r="AN311"/>
  <c r="AO311" s="1"/>
  <c r="AN225"/>
  <c r="AO225" s="1"/>
  <c r="AN192"/>
  <c r="AO192" s="1"/>
  <c r="AN166"/>
  <c r="AO166" s="1"/>
  <c r="AN121"/>
  <c r="AO121" s="1"/>
  <c r="AN103"/>
  <c r="AO103" s="1"/>
  <c r="AN43"/>
  <c r="AO43" s="1"/>
  <c r="AN340"/>
  <c r="AO340" s="1"/>
  <c r="AN237"/>
  <c r="AO237" s="1"/>
  <c r="AN196"/>
  <c r="AO196" s="1"/>
  <c r="AN147"/>
  <c r="AO147" s="1"/>
  <c r="AN126"/>
  <c r="AO126" s="1"/>
  <c r="AN107"/>
  <c r="AO107" s="1"/>
  <c r="AN82"/>
  <c r="AO82" s="1"/>
  <c r="AN62"/>
  <c r="AO62" s="1"/>
  <c r="AN25"/>
  <c r="AO25" s="1"/>
  <c r="AN8"/>
  <c r="AO8" s="1"/>
  <c r="AN272"/>
  <c r="AO272" s="1"/>
  <c r="AN213"/>
  <c r="AO213" s="1"/>
  <c r="AN188"/>
  <c r="AO188" s="1"/>
  <c r="AN160"/>
  <c r="AO160" s="1"/>
  <c r="AN138"/>
  <c r="AO138" s="1"/>
  <c r="AN117"/>
  <c r="AO117" s="1"/>
  <c r="AN191"/>
  <c r="AO191" s="1"/>
  <c r="AN96"/>
  <c r="AO96" s="1"/>
  <c r="AN76"/>
  <c r="AO76" s="1"/>
  <c r="AN55"/>
  <c r="AO55" s="1"/>
  <c r="AN36"/>
  <c r="AO36" s="1"/>
  <c r="AN18"/>
  <c r="AO18" s="1"/>
  <c r="AN375"/>
  <c r="AO375" s="1"/>
  <c r="AN243"/>
  <c r="AO243" s="1"/>
  <c r="AN200"/>
  <c r="AO200" s="1"/>
  <c r="AN171"/>
  <c r="AO171" s="1"/>
  <c r="AN149"/>
  <c r="AO149" s="1"/>
  <c r="AN128"/>
  <c r="AO128" s="1"/>
  <c r="AN109"/>
  <c r="AO109" s="1"/>
  <c r="AN86"/>
  <c r="AO86" s="1"/>
  <c r="AN67"/>
  <c r="AO67" s="1"/>
  <c r="AN48"/>
  <c r="AO48" s="1"/>
  <c r="AN202"/>
  <c r="AO202" s="1"/>
  <c r="AN88"/>
  <c r="AO88" s="1"/>
  <c r="AN68"/>
  <c r="AO68" s="1"/>
  <c r="AN49"/>
  <c r="AO49" s="1"/>
  <c r="AN30"/>
  <c r="AO30" s="1"/>
  <c r="AN12"/>
  <c r="AO12" s="1"/>
  <c r="AN314"/>
  <c r="AO314" s="1"/>
  <c r="AN229"/>
  <c r="AO229" s="1"/>
  <c r="AN193"/>
  <c r="AO193" s="1"/>
  <c r="AN167"/>
  <c r="AO167" s="1"/>
  <c r="AN145"/>
  <c r="AO145" s="1"/>
  <c r="AN122"/>
  <c r="AO122" s="1"/>
  <c r="AN104"/>
  <c r="AO104" s="1"/>
  <c r="AN249"/>
  <c r="AO249" s="1"/>
  <c r="AN194"/>
  <c r="AO194" s="1"/>
  <c r="AN165"/>
  <c r="AO165" s="1"/>
  <c r="AN141"/>
  <c r="AO141" s="1"/>
  <c r="AN120"/>
  <c r="AO120" s="1"/>
  <c r="AN102"/>
  <c r="AO102" s="1"/>
  <c r="AN59"/>
  <c r="AO59" s="1"/>
  <c r="AN5"/>
  <c r="AO5" s="1"/>
  <c r="AN401"/>
  <c r="AO401" s="1"/>
  <c r="AN250"/>
  <c r="AO250" s="1"/>
  <c r="AN204"/>
  <c r="AO204" s="1"/>
  <c r="AN177"/>
  <c r="AO177" s="1"/>
  <c r="AN153"/>
  <c r="AO153" s="1"/>
  <c r="AN112"/>
  <c r="AO112" s="1"/>
  <c r="AN52"/>
  <c r="AO52" s="1"/>
  <c r="AN261"/>
  <c r="AO261" s="1"/>
  <c r="AN212"/>
  <c r="AO212" s="1"/>
  <c r="AN158"/>
  <c r="AO158" s="1"/>
  <c r="AN137"/>
  <c r="AO137" s="1"/>
  <c r="AN116"/>
  <c r="AO116" s="1"/>
  <c r="AN93"/>
  <c r="AO93" s="1"/>
  <c r="AN74"/>
  <c r="AO74" s="1"/>
  <c r="AN53"/>
  <c r="AO53" s="1"/>
  <c r="AN34"/>
  <c r="AO34" s="1"/>
  <c r="AN16"/>
  <c r="AO16" s="1"/>
  <c r="AN347"/>
  <c r="AO347" s="1"/>
  <c r="AN239"/>
  <c r="AO239" s="1"/>
  <c r="AN198"/>
  <c r="AO198" s="1"/>
  <c r="AN170"/>
  <c r="AO170" s="1"/>
  <c r="AN148"/>
  <c r="AO148" s="1"/>
  <c r="AN108"/>
  <c r="AO108" s="1"/>
  <c r="AF97"/>
  <c r="AF56"/>
  <c r="AN310"/>
  <c r="AO310" s="1"/>
  <c r="AN203"/>
  <c r="AO203" s="1"/>
  <c r="AN168"/>
  <c r="AO168" s="1"/>
  <c r="AN84"/>
  <c r="AO84" s="1"/>
  <c r="AN65"/>
  <c r="AO65" s="1"/>
  <c r="AN47"/>
  <c r="AO47" s="1"/>
  <c r="AN27"/>
  <c r="AO27" s="1"/>
  <c r="AN10"/>
  <c r="AO10" s="1"/>
  <c r="AN276"/>
  <c r="AO276" s="1"/>
  <c r="AN214"/>
  <c r="AO214" s="1"/>
  <c r="AN189"/>
  <c r="AO189" s="1"/>
  <c r="AN161"/>
  <c r="AO161" s="1"/>
  <c r="AN139"/>
  <c r="AO139" s="1"/>
  <c r="AN118"/>
  <c r="AO118" s="1"/>
  <c r="AN19"/>
  <c r="AO19" s="1"/>
  <c r="AN98"/>
  <c r="AO98" s="1"/>
  <c r="AN78"/>
  <c r="AO78" s="1"/>
  <c r="AN57"/>
  <c r="AO57" s="1"/>
  <c r="AN38"/>
  <c r="AO38" s="1"/>
  <c r="AN20"/>
  <c r="AO20" s="1"/>
  <c r="AN255"/>
  <c r="AO255" s="1"/>
  <c r="AN209"/>
  <c r="AO209" s="1"/>
  <c r="AN179"/>
  <c r="AO179" s="1"/>
  <c r="AN154"/>
  <c r="AO154" s="1"/>
  <c r="AN135"/>
  <c r="AO135" s="1"/>
  <c r="AN113"/>
  <c r="AO113" s="1"/>
  <c r="AF72"/>
  <c r="AF24"/>
  <c r="AF7"/>
  <c r="AF169"/>
  <c r="AF393"/>
  <c r="AF143"/>
  <c r="AF223"/>
  <c r="AF164"/>
  <c r="AF140"/>
  <c r="AF119"/>
  <c r="AF101"/>
  <c r="AF79"/>
  <c r="AF58"/>
  <c r="AF39"/>
  <c r="AF21"/>
  <c r="AF3"/>
  <c r="AF127"/>
  <c r="AF77"/>
  <c r="AF37"/>
  <c r="AF28"/>
  <c r="AF11"/>
  <c r="AF190"/>
  <c r="AF155"/>
  <c r="AF136"/>
  <c r="AF115"/>
  <c r="AF95"/>
  <c r="AF75"/>
  <c r="AF54"/>
  <c r="AF35"/>
  <c r="AF17"/>
  <c r="AF44"/>
  <c r="AF256"/>
  <c r="AF211"/>
  <c r="AF182"/>
  <c r="AF150"/>
  <c r="AF129"/>
  <c r="AF110"/>
  <c r="AF90"/>
  <c r="AF69"/>
  <c r="AF50"/>
  <c r="AF31"/>
  <c r="AF13"/>
  <c r="AF92"/>
  <c r="AF81"/>
  <c r="AF60"/>
  <c r="AF33"/>
  <c r="AF15"/>
  <c r="AF300"/>
  <c r="AF222"/>
  <c r="AF2"/>
  <c r="AF327"/>
  <c r="AF234"/>
  <c r="AF376"/>
  <c r="AF245"/>
  <c r="AF172"/>
  <c r="AF146"/>
  <c r="AF125"/>
  <c r="AF105"/>
  <c r="AF83"/>
  <c r="AF63"/>
  <c r="AF46"/>
  <c r="AF26"/>
  <c r="AF9"/>
  <c r="S296" i="7"/>
  <c r="AB296" s="1"/>
  <c r="F7" i="13" l="1"/>
  <c r="E15"/>
  <c r="E28" s="1"/>
  <c r="D28"/>
  <c r="D32" s="1"/>
  <c r="AN132" i="8"/>
  <c r="AO132" s="1"/>
  <c r="AN176"/>
  <c r="AO176" s="1"/>
  <c r="AN185"/>
  <c r="AO185" s="1"/>
  <c r="AG245"/>
  <c r="AN245"/>
  <c r="AO245" s="1"/>
  <c r="AG92"/>
  <c r="AN92"/>
  <c r="AO92" s="1"/>
  <c r="AG150"/>
  <c r="AN150"/>
  <c r="AO150" s="1"/>
  <c r="AG136"/>
  <c r="AN136"/>
  <c r="AO136" s="1"/>
  <c r="AG79"/>
  <c r="AN79"/>
  <c r="AO79" s="1"/>
  <c r="AG169"/>
  <c r="AN169"/>
  <c r="AO169" s="1"/>
  <c r="AG26"/>
  <c r="AN26"/>
  <c r="AO26" s="1"/>
  <c r="AG105"/>
  <c r="AN105"/>
  <c r="AO105" s="1"/>
  <c r="AG2"/>
  <c r="AN2"/>
  <c r="AG15"/>
  <c r="AN15"/>
  <c r="AO15" s="1"/>
  <c r="AG69"/>
  <c r="AN69"/>
  <c r="AO69" s="1"/>
  <c r="AG54"/>
  <c r="AN54"/>
  <c r="AO54" s="1"/>
  <c r="AG28"/>
  <c r="AN28"/>
  <c r="AO28" s="1"/>
  <c r="AG3"/>
  <c r="AN3"/>
  <c r="AO3" s="1"/>
  <c r="AG164"/>
  <c r="AN164"/>
  <c r="AO164" s="1"/>
  <c r="AG9"/>
  <c r="AN9"/>
  <c r="AO9" s="1"/>
  <c r="AG83"/>
  <c r="AN83"/>
  <c r="AO83" s="1"/>
  <c r="AG172"/>
  <c r="AN172"/>
  <c r="AO172" s="1"/>
  <c r="AG327"/>
  <c r="AN327"/>
  <c r="AO327" s="1"/>
  <c r="AG81"/>
  <c r="AN81"/>
  <c r="AO81" s="1"/>
  <c r="AG50"/>
  <c r="AN50"/>
  <c r="AO50" s="1"/>
  <c r="AG129"/>
  <c r="AN129"/>
  <c r="AO129" s="1"/>
  <c r="AG256"/>
  <c r="AN256"/>
  <c r="AO256" s="1"/>
  <c r="AG35"/>
  <c r="AN35"/>
  <c r="AO35" s="1"/>
  <c r="AG115"/>
  <c r="AN115"/>
  <c r="AO115" s="1"/>
  <c r="AG11"/>
  <c r="AN11"/>
  <c r="AO11" s="1"/>
  <c r="AG127"/>
  <c r="AN127"/>
  <c r="AO127" s="1"/>
  <c r="AG58"/>
  <c r="AN58"/>
  <c r="AO58" s="1"/>
  <c r="AG140"/>
  <c r="AN140"/>
  <c r="AO140" s="1"/>
  <c r="AG393"/>
  <c r="AN393"/>
  <c r="AO393" s="1"/>
  <c r="AG72"/>
  <c r="AN72"/>
  <c r="AO72" s="1"/>
  <c r="AG63"/>
  <c r="AN63"/>
  <c r="AO63" s="1"/>
  <c r="AG300"/>
  <c r="AN300"/>
  <c r="AO300" s="1"/>
  <c r="AG110"/>
  <c r="AN110"/>
  <c r="AO110" s="1"/>
  <c r="AG95"/>
  <c r="AN95"/>
  <c r="AO95" s="1"/>
  <c r="AG39"/>
  <c r="AN39"/>
  <c r="AO39" s="1"/>
  <c r="AG143"/>
  <c r="AN143"/>
  <c r="AO143" s="1"/>
  <c r="AG24"/>
  <c r="AN24"/>
  <c r="AO24" s="1"/>
  <c r="AG146"/>
  <c r="AN146"/>
  <c r="AO146" s="1"/>
  <c r="AG234"/>
  <c r="AN234"/>
  <c r="AO234" s="1"/>
  <c r="AG60"/>
  <c r="AN60"/>
  <c r="AO60" s="1"/>
  <c r="AG31"/>
  <c r="AN31"/>
  <c r="AO31" s="1"/>
  <c r="AG211"/>
  <c r="AN211"/>
  <c r="AO211" s="1"/>
  <c r="AG17"/>
  <c r="AN17"/>
  <c r="AO17" s="1"/>
  <c r="AG190"/>
  <c r="AN190"/>
  <c r="AO190" s="1"/>
  <c r="AG77"/>
  <c r="AN77"/>
  <c r="AO77" s="1"/>
  <c r="AG119"/>
  <c r="AN119"/>
  <c r="AO119" s="1"/>
  <c r="AG97"/>
  <c r="AN97"/>
  <c r="AO97" s="1"/>
  <c r="AG46"/>
  <c r="AN46"/>
  <c r="AO46" s="1"/>
  <c r="AG125"/>
  <c r="AN125"/>
  <c r="AO125" s="1"/>
  <c r="AG376"/>
  <c r="AN376"/>
  <c r="AO376" s="1"/>
  <c r="AG222"/>
  <c r="AN222"/>
  <c r="AO222" s="1"/>
  <c r="AG33"/>
  <c r="AN33"/>
  <c r="AO33" s="1"/>
  <c r="AG13"/>
  <c r="AN13"/>
  <c r="AO13" s="1"/>
  <c r="AG90"/>
  <c r="AN90"/>
  <c r="AO90" s="1"/>
  <c r="AG182"/>
  <c r="AN182"/>
  <c r="AO182" s="1"/>
  <c r="AG44"/>
  <c r="AN44"/>
  <c r="AO44" s="1"/>
  <c r="AG75"/>
  <c r="AN75"/>
  <c r="AO75" s="1"/>
  <c r="AG155"/>
  <c r="AN155"/>
  <c r="AO155" s="1"/>
  <c r="AG37"/>
  <c r="AN37"/>
  <c r="AO37" s="1"/>
  <c r="AG21"/>
  <c r="AN21"/>
  <c r="AO21" s="1"/>
  <c r="AG101"/>
  <c r="AN101"/>
  <c r="AO101" s="1"/>
  <c r="AG223"/>
  <c r="AN223"/>
  <c r="AO223" s="1"/>
  <c r="AG7"/>
  <c r="AN7"/>
  <c r="AO7" s="1"/>
  <c r="AG56"/>
  <c r="AN56"/>
  <c r="AO56" s="1"/>
  <c r="S266" i="7"/>
  <c r="AB266" s="1"/>
  <c r="AD266" s="1"/>
  <c r="S368"/>
  <c r="AB368" s="1"/>
  <c r="AD368" s="1"/>
  <c r="AF3" i="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4"/>
  <c r="AF35"/>
  <c r="AF36"/>
  <c r="AF37"/>
  <c r="AF39"/>
  <c r="AF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2"/>
  <c r="AD3" i="7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2"/>
  <c r="F28" i="13" l="1"/>
  <c r="D31"/>
  <c r="E32"/>
  <c r="E31"/>
  <c r="F15"/>
  <c r="I32"/>
  <c r="AO2" i="8"/>
  <c r="AO434" s="1"/>
  <c r="AN434"/>
  <c r="I8" i="4"/>
  <c r="L8" s="1"/>
  <c r="N8" s="1"/>
  <c r="G16"/>
  <c r="F16"/>
  <c r="I12" l="1"/>
  <c r="L12" s="1"/>
  <c r="N12" s="1"/>
  <c r="I11"/>
  <c r="L11" s="1"/>
  <c r="N11" s="1"/>
  <c r="I3" l="1"/>
  <c r="L3" s="1"/>
  <c r="N3" s="1"/>
  <c r="G21" l="1"/>
  <c r="F21"/>
  <c r="G488" i="2" l="1"/>
  <c r="M488" l="1"/>
  <c r="I4" i="4" l="1"/>
  <c r="L4" s="1"/>
  <c r="N4" s="1"/>
  <c r="I5"/>
  <c r="L5" s="1"/>
  <c r="N5" s="1"/>
  <c r="I6"/>
  <c r="L6" s="1"/>
  <c r="N6" s="1"/>
  <c r="I7"/>
  <c r="L7" s="1"/>
  <c r="N7" s="1"/>
  <c r="I9"/>
  <c r="L9" s="1"/>
  <c r="N9" s="1"/>
  <c r="I10"/>
  <c r="L10" s="1"/>
  <c r="N10" s="1"/>
  <c r="I2"/>
  <c r="L2" s="1"/>
  <c r="N2" s="1"/>
  <c r="G2" i="5" l="1"/>
  <c r="G3"/>
</calcChain>
</file>

<file path=xl/connections.xml><?xml version="1.0" encoding="utf-8"?>
<connections xmlns="http://schemas.openxmlformats.org/spreadsheetml/2006/main">
  <connection id="1" name="ManagerResult" type="6" refreshedVersion="4" background="1" saveData="1">
    <textPr sourceFile="D:\Monthly Comission\052011\ManagerResul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agerResults" type="6" refreshedVersion="4" background="1" saveData="1">
    <textPr sourceFile="D:\Monthly Comission\042011\ManagerResul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0" background="1" saveData="1">
    <textPr sourceFile="C:\Users\thang.tm\Desktop\result_201206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4" background="1" saveData="1">
    <textPr sourceFile="D:\Monthly Comission\07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4" background="1" saveData="1">
    <textPr sourceFile="D:\Monthly Comission\09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3" type="6" refreshedVersion="4" background="1" saveData="1">
    <textPr sourceFile="D:\Monthly Comission\10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4" type="6" refreshedVersion="4" background="1" saveData="1">
    <textPr sourceFile="D:\Monthly Comission\12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5" type="6" refreshedVersion="4" background="1" saveData="1">
    <textPr sourceFile="D:\Monthly Comission\01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6" type="6" refreshedVersion="4" background="1" saveData="1">
    <textPr sourceFile="D:\Monthly Comission\02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7" type="6" refreshedVersion="4" background="1" saveData="1">
    <textPr sourceFile="D:\Monthly Comission\03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8" type="6" refreshedVersion="4" background="1" saveData="1">
    <textPr sourceFile="D:\Monthly Comission\04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9" type="6" refreshedVersion="4" background="1" saveData="1">
    <textPr codePage="65001" sourceFile="C:\Work\BrokerManager\Result\201511\result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<sst xmlns="http://schemas.openxmlformats.org/spreadsheetml/2006/main" count="8176" uniqueCount="627">
  <si>
    <t>MAN</t>
  </si>
  <si>
    <t>NULL</t>
  </si>
  <si>
    <t>HCM</t>
  </si>
  <si>
    <t>Nguyễn Cảnh Thịnh</t>
  </si>
  <si>
    <t>TVL</t>
  </si>
  <si>
    <t>Đoàn Thị Ngọc Bích</t>
  </si>
  <si>
    <t>Nguyễn Thị Quỳnh Hoa</t>
  </si>
  <si>
    <t>Nguyễn Thị Nguyệt Anh</t>
  </si>
  <si>
    <t>THD</t>
  </si>
  <si>
    <t>HN</t>
  </si>
  <si>
    <t>Phạm Hoàng Linh</t>
  </si>
  <si>
    <t>Trần Khánh</t>
  </si>
  <si>
    <t>SUP</t>
  </si>
  <si>
    <t>Lương Đình Phúc</t>
  </si>
  <si>
    <t>Trần Thị Kim Oanh</t>
  </si>
  <si>
    <t>LTT</t>
  </si>
  <si>
    <t>Trần Quốc Cường</t>
  </si>
  <si>
    <t>Nguyễn Văn Khuyện</t>
  </si>
  <si>
    <t>Lê Nguyễn Kim Ngân</t>
  </si>
  <si>
    <t>Phan Minh Thúy</t>
  </si>
  <si>
    <t>Nguyễn Thị Thanh Hà</t>
  </si>
  <si>
    <t>Luân Thị Xuân Đào</t>
  </si>
  <si>
    <t>Lê Văn Hồng</t>
  </si>
  <si>
    <t>Nguyễn Hữu Thịnh</t>
  </si>
  <si>
    <t>Nghiêm Việt Văn</t>
  </si>
  <si>
    <t>Phan Năng Vĩ</t>
  </si>
  <si>
    <t>Nguyễn Quang Dũng</t>
  </si>
  <si>
    <t>BT</t>
  </si>
  <si>
    <t>Nguyễn Xuân Khánh</t>
  </si>
  <si>
    <t>Hồ Đức Thắng</t>
  </si>
  <si>
    <t>Nguyễn Đức Anh</t>
  </si>
  <si>
    <t>Vũ Cao Nguyên</t>
  </si>
  <si>
    <t>Phạm Nguyên Thạch</t>
  </si>
  <si>
    <t>Đỗ Hữu Chí</t>
  </si>
  <si>
    <t>Phạm Như Cương</t>
  </si>
  <si>
    <t>Phạm Quang Vinh</t>
  </si>
  <si>
    <t>Hoàng Thị Tuyết Mai</t>
  </si>
  <si>
    <t>Trương Thị Thanh Trúc</t>
  </si>
  <si>
    <t>Lâm Anh Quốc</t>
  </si>
  <si>
    <t>Đoàn Anh Tuấn</t>
  </si>
  <si>
    <t>Trần Anh Thư</t>
  </si>
  <si>
    <t>Đoàn Trần Phương Phi</t>
  </si>
  <si>
    <t>La Kiếm Siêu</t>
  </si>
  <si>
    <t>Nguyễn Thị Hường</t>
  </si>
  <si>
    <t>Trương Văn Mạnh</t>
  </si>
  <si>
    <t>Trần Văn Phước</t>
  </si>
  <si>
    <t>Trần Quang Thế Phong</t>
  </si>
  <si>
    <t>Ngô Phú Thanh</t>
  </si>
  <si>
    <t>Trịnh Chí Hùng</t>
  </si>
  <si>
    <t>Trịnh Thị Phương Anh</t>
  </si>
  <si>
    <t>Trần Hoài Nam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</si>
  <si>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</si>
  <si>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</si>
  <si>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</si>
  <si>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</si>
  <si>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</si>
  <si>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</si>
  <si>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Minh Ngọc</t>
  </si>
  <si>
    <t>Nguyễn Mạnh Khôi</t>
  </si>
  <si>
    <t>Nguyễn Thị Nhung</t>
  </si>
  <si>
    <t>Nguyễn Thị Vân Anh</t>
  </si>
  <si>
    <t>Lê Hải Đăng</t>
  </si>
  <si>
    <t>Phạm Thị Sương</t>
  </si>
  <si>
    <t>Vũ Quang Vinh</t>
  </si>
  <si>
    <t>Nguyễn Hữu Bình</t>
  </si>
  <si>
    <t>Vũ Ngọc Chí</t>
  </si>
  <si>
    <t>Vũ Trường Giang</t>
  </si>
  <si>
    <t>Đặng Ngọc Lộc</t>
  </si>
  <si>
    <t>Nguyễn Viết Mạnh</t>
  </si>
  <si>
    <t>Nguyễn Mạnh Chính</t>
  </si>
  <si>
    <t>Trần Đình Bắc</t>
  </si>
  <si>
    <t>Vũ Mạnh Thắng</t>
  </si>
  <si>
    <t>Đinh Duy Linh</t>
  </si>
  <si>
    <t>Trần Ngọc Thái</t>
  </si>
  <si>
    <t>Nguyễn Mạnh Cường</t>
  </si>
  <si>
    <t>Nguyễn Ngọc Trìu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</si>
  <si>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</si>
  <si>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</si>
  <si>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</si>
  <si>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</si>
  <si>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</si>
  <si>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</si>
  <si>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</si>
  <si>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Hứa Thị Bích Thảo</t>
  </si>
  <si>
    <t>Nguyễn Thanh Hà</t>
  </si>
  <si>
    <t>Nguyễn Việt Khánh</t>
  </si>
  <si>
    <t>Tân Thúy Hương</t>
  </si>
  <si>
    <t>Huỳnh Ngọc Huy</t>
  </si>
  <si>
    <t>Lê Minh Đức</t>
  </si>
  <si>
    <t>Bùi Mạnh Hòa</t>
  </si>
  <si>
    <t>Nguyễn Tiến Quân</t>
  </si>
  <si>
    <t>Nguyễn Đức Tùng</t>
  </si>
  <si>
    <t>Phan Anh Đức</t>
  </si>
  <si>
    <t>Đỗ Thành Chung</t>
  </si>
  <si>
    <t>Bùi Quốc Thư</t>
  </si>
  <si>
    <t>Nguyễn Vương Quế Phương</t>
  </si>
  <si>
    <t>Ngô Nhật Tiến</t>
  </si>
  <si>
    <t>Nguyễn Thanh Nhân</t>
  </si>
  <si>
    <t>Nguyễn Đức Thanh</t>
  </si>
  <si>
    <t>Lê Thị Chi Mai</t>
  </si>
  <si>
    <t>Lê Thiên Mệnh</t>
  </si>
  <si>
    <t>Trần Xuân Phú</t>
  </si>
  <si>
    <t>Lê Minh Khang</t>
  </si>
  <si>
    <t>Nguyễn Nhân Hòa</t>
  </si>
  <si>
    <t>Nguyễn Duy Hùng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</si>
  <si>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</si>
  <si>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</si>
  <si>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</si>
  <si>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</si>
  <si>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</si>
  <si>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</si>
  <si>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Code</t>
  </si>
  <si>
    <t>Level</t>
  </si>
  <si>
    <t>AE Type</t>
  </si>
  <si>
    <t>Location</t>
  </si>
  <si>
    <t>Name</t>
  </si>
  <si>
    <t>GTGD</t>
  </si>
  <si>
    <t>GTGD (cu)</t>
  </si>
  <si>
    <t>GTGD (moi)</t>
  </si>
  <si>
    <t>PGD (cu)</t>
  </si>
  <si>
    <t>PGD (moi)</t>
  </si>
  <si>
    <t>PGDR</t>
  </si>
  <si>
    <t>PGDR (cu)</t>
  </si>
  <si>
    <t>PGDR (moi)</t>
  </si>
  <si>
    <t>Tro cap</t>
  </si>
  <si>
    <t>PGDR Nhom</t>
  </si>
  <si>
    <t>PGDR Nhom (cu)</t>
  </si>
  <si>
    <t>PGDR Nhom (moi)</t>
  </si>
  <si>
    <t>GTGD Nhom</t>
  </si>
  <si>
    <t>GTGD Nhom (cu)</t>
  </si>
  <si>
    <t>GTGD Nhom (moi)</t>
  </si>
  <si>
    <t>Supervisor</t>
  </si>
  <si>
    <t>GTGD PGD</t>
  </si>
  <si>
    <t>PGDR PGD</t>
  </si>
  <si>
    <t>Mã NV</t>
  </si>
  <si>
    <t>Tên</t>
  </si>
  <si>
    <t>GTGD HN</t>
  </si>
  <si>
    <t>GTGD HCM</t>
  </si>
  <si>
    <t xml:space="preserve">  Tổng PGDR của toàn HN  </t>
  </si>
  <si>
    <t xml:space="preserve">  Tổng PGDR của toàn HCM  </t>
  </si>
  <si>
    <t xml:space="preserve">  Tiền thưởng  </t>
  </si>
  <si>
    <t>000041</t>
  </si>
  <si>
    <t>BẠCH QUỐC VINH</t>
  </si>
  <si>
    <t>000218</t>
  </si>
  <si>
    <t>Lê Công Thiện</t>
  </si>
  <si>
    <t>AE code</t>
  </si>
  <si>
    <t>Tong</t>
  </si>
  <si>
    <t>AE</t>
  </si>
  <si>
    <t>Bạch Quốc Vinh</t>
  </si>
  <si>
    <t>Office</t>
  </si>
  <si>
    <t>Trần Ngọc Bích Phượng</t>
  </si>
  <si>
    <t>PGD</t>
  </si>
  <si>
    <t>Ti le thuong (cu)</t>
  </si>
  <si>
    <t>Tien thuong (cu)</t>
  </si>
  <si>
    <t>Ti le thuong (moi)</t>
  </si>
  <si>
    <t>Tien thuong (moi)</t>
  </si>
  <si>
    <t>Ho tro dao tao</t>
  </si>
  <si>
    <t>Phạm Quốc Hiến</t>
  </si>
  <si>
    <t>Phạm Đắc Thành</t>
  </si>
  <si>
    <t>Trần Đình Sơn</t>
  </si>
  <si>
    <t>Vương Đình Tiến</t>
  </si>
  <si>
    <t>Nguyễn Hồng Phương</t>
  </si>
  <si>
    <t>Nguyễn Hồng Quân</t>
  </si>
  <si>
    <t>Trần Thị Thanh Tâm</t>
  </si>
  <si>
    <t>Phạm Xuân Khoa</t>
  </si>
  <si>
    <t>Nguyễn Thị Kim Xuân</t>
  </si>
  <si>
    <t>Lê Sỹ Công</t>
  </si>
  <si>
    <t>Nguyễn Đình Hạnh</t>
  </si>
  <si>
    <t>Trịnh Nguyên Minh Đức</t>
  </si>
  <si>
    <t>Phan Lương Nhã</t>
  </si>
  <si>
    <t>Phạm Thanh Phong</t>
  </si>
  <si>
    <t>Huỳnh Đức Tâm</t>
  </si>
  <si>
    <t>Nguyễn Long Vương</t>
  </si>
  <si>
    <t>Nguyễn Thị Hồng</t>
  </si>
  <si>
    <t>Phùng Ngọc Sơn</t>
  </si>
  <si>
    <t>Quách Công Sử</t>
  </si>
  <si>
    <t>Phạm Trung Hiếu</t>
  </si>
  <si>
    <t>Lê Ngọc Kiên</t>
  </si>
  <si>
    <t>Đỗ Thành Trung</t>
  </si>
  <si>
    <t>Nguyễn Thị Quỳnh Trâm</t>
  </si>
  <si>
    <t>Thị phần PGD</t>
  </si>
  <si>
    <t>Group</t>
  </si>
  <si>
    <t>Đoàn Duy Long</t>
  </si>
  <si>
    <t>Lim Mộng Thuận</t>
  </si>
  <si>
    <t>Võ Thị Xuân Trang</t>
  </si>
  <si>
    <t>Phan Thị Hương Liên</t>
  </si>
  <si>
    <t>Tiền thưởng
 theo thi phan</t>
  </si>
  <si>
    <t>Tổng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</si>
  <si>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</si>
  <si>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</si>
  <si>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</si>
  <si>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</si>
  <si>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</si>
  <si>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</si>
  <si>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Phạm Thị Phương Thảo</t>
  </si>
  <si>
    <t>Phạm Thành Nhân</t>
  </si>
  <si>
    <t>Trần Văn Dương</t>
  </si>
  <si>
    <t>Trương Phước Tuấn</t>
  </si>
  <si>
    <t>Nguyễn Thanh Minh</t>
  </si>
  <si>
    <t>Phạm Thị Quỳnh Nga</t>
  </si>
  <si>
    <t>CL</t>
  </si>
  <si>
    <t>Ti le thuong luy tien(moi)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</si>
  <si>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</si>
  <si>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</si>
  <si>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</si>
  <si>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</si>
  <si>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</si>
  <si>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</si>
  <si>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</si>
  <si>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Phan Tuấn Chương</t>
  </si>
  <si>
    <t>Cao Thị Huệ</t>
  </si>
  <si>
    <t>Phạm Duy Khanh</t>
  </si>
  <si>
    <t>Lê Thị Thúy Anh</t>
  </si>
  <si>
    <t>Nguyễn Thị Thu Huyền</t>
  </si>
  <si>
    <t>Bùi Thị Thu Quỳnh</t>
  </si>
  <si>
    <t>Nguyễn Đức Long</t>
  </si>
  <si>
    <t>Phạm Thị Thanh Nga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</si>
  <si>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</si>
  <si>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</si>
  <si>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</si>
  <si>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</si>
  <si>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</si>
  <si>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</si>
  <si>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</si>
  <si>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Nhom Chung LL</t>
  </si>
  <si>
    <t>CG_THD</t>
  </si>
  <si>
    <t>Nhom Chung THD</t>
  </si>
  <si>
    <t>Nhom Chung TVL</t>
  </si>
  <si>
    <t>Nguyễn Thành Nhân JR</t>
  </si>
  <si>
    <t>JR</t>
  </si>
  <si>
    <t>Nguyễn Vũ Minh Trang</t>
  </si>
  <si>
    <t xml:space="preserve"> Ti le thuong
theo doanh so (PGD) </t>
  </si>
  <si>
    <t xml:space="preserve"> Thuong theo doanh so </t>
  </si>
  <si>
    <t>Total</t>
  </si>
  <si>
    <t>Nguyễn Thị Lan Hương</t>
  </si>
  <si>
    <t>Bạch Lê Ngọc Thái</t>
  </si>
  <si>
    <t>Trần Cẩm Tú</t>
  </si>
  <si>
    <t>Trương Nguyên Đoan Châu</t>
  </si>
  <si>
    <t>Nguyễn Ngọc Quang</t>
  </si>
  <si>
    <t>Hoàng Như Trung</t>
  </si>
  <si>
    <t>Nguyễn Hữu Thiện</t>
  </si>
  <si>
    <t>Nguyễn Duy Phương</t>
  </si>
  <si>
    <t>Nguyễn Thị Bích Nga</t>
  </si>
  <si>
    <t>Lê Văn Tĩnh</t>
  </si>
  <si>
    <t>Phạm Trung Thành</t>
  </si>
  <si>
    <t>Thạch Kim Độ</t>
  </si>
  <si>
    <t>Lê Trọng Đại</t>
  </si>
  <si>
    <t>Nguyễn Quốc Tú</t>
  </si>
  <si>
    <t>Nguyễn Tấn Phát</t>
  </si>
  <si>
    <t>Nguyễn Thị Tình</t>
  </si>
  <si>
    <t>Nguyễn Hưng</t>
  </si>
  <si>
    <t>Nguyễn Phan Huy</t>
  </si>
  <si>
    <t>Hà Anh Tuấn</t>
  </si>
  <si>
    <t>Hồ Ngọc Tâm</t>
  </si>
  <si>
    <t>Nguyễn Hoàng Trung</t>
  </si>
  <si>
    <t>Nguyễn Phúc Quý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</si>
  <si>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</si>
  <si>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</si>
  <si>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</si>
  <si>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</si>
  <si>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</si>
  <si>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</si>
  <si>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</si>
  <si>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 xml:space="preserve">HV        </t>
  </si>
  <si>
    <t xml:space="preserve">AE2       </t>
  </si>
  <si>
    <t>Phụ cấp vị trí</t>
  </si>
  <si>
    <t>Hoàng Đinh Trúc Vân</t>
  </si>
  <si>
    <t>Từ Minh Thiện</t>
  </si>
  <si>
    <t>Phạm Thị Diệu Thu</t>
  </si>
  <si>
    <t>Lý Minh Dũng</t>
  </si>
  <si>
    <t>Quách Minh Trí</t>
  </si>
  <si>
    <t>Đỗ Hoàng Ngọc Phượng</t>
  </si>
  <si>
    <t>Lê Nguyễn Hoàng Anh</t>
  </si>
  <si>
    <t>Nguyễn Thị Thu Thủy</t>
  </si>
  <si>
    <t>SUP2</t>
  </si>
  <si>
    <t>Nghiêm Anh Tuấn</t>
  </si>
  <si>
    <t>Luân Thanh Phúc</t>
  </si>
  <si>
    <t>Đàm Văn Đạt</t>
  </si>
  <si>
    <t>Phạm Thị Lan Dung</t>
  </si>
  <si>
    <t>Ngô Phương Vy</t>
  </si>
  <si>
    <t>Hồ Nghĩa Hữu</t>
  </si>
  <si>
    <t>Nguyễn Thị Thùy Trang</t>
  </si>
  <si>
    <t>Trần Trung Hiếu</t>
  </si>
  <si>
    <t>Đào Thị Lý</t>
  </si>
  <si>
    <t>Nguyễn Mai Thi</t>
  </si>
  <si>
    <t>Phùng Quang Vinh</t>
  </si>
  <si>
    <t>LL1</t>
  </si>
  <si>
    <t>LL2</t>
  </si>
  <si>
    <t>Phạm Công Hòa</t>
  </si>
  <si>
    <t>Nguyễn Đức Thụy My</t>
  </si>
  <si>
    <t>Võ Thị Thúy Lan</t>
  </si>
  <si>
    <t>Hà Văn Trung Hiếu</t>
  </si>
  <si>
    <t>Nguyễn Thị Chính</t>
  </si>
  <si>
    <t>Nguyễn Thị Quý</t>
  </si>
  <si>
    <t>Phạm Lan Chi</t>
  </si>
  <si>
    <t>Xa Châu Thanh Thảo</t>
  </si>
  <si>
    <t>Trần Văn Bảo</t>
  </si>
  <si>
    <t>Nguyễn Thị Ánh Nguyệt</t>
  </si>
  <si>
    <t>Nguyễn Thị Hà</t>
  </si>
  <si>
    <t>Đoàn Đức Thịnh</t>
  </si>
  <si>
    <t>Đỗ Thị Hồng Vân</t>
  </si>
  <si>
    <t>Nguyễn Văn Thành</t>
  </si>
  <si>
    <t>Ninh Văn Tuấn</t>
  </si>
  <si>
    <t>Thái Khánh Hòa</t>
  </si>
  <si>
    <t>Giang Quốc Hưng</t>
  </si>
  <si>
    <t>Võ Thị Tường Vi</t>
  </si>
  <si>
    <t>Đinh Thị Thu Thùy</t>
  </si>
  <si>
    <t>Trần Quốc Anh</t>
  </si>
  <si>
    <t>Phạm Thị Huyền Trang</t>
  </si>
  <si>
    <t>Trần Tuyết Hương</t>
  </si>
  <si>
    <t>Dương Tuấn Anh</t>
  </si>
  <si>
    <t>Nguyễn Quốc Duy</t>
  </si>
  <si>
    <t>Nguyễn Thị Phương Thảo</t>
  </si>
  <si>
    <t>Lê Đình Huy</t>
  </si>
  <si>
    <t>Nguyễn Quốc Huy</t>
  </si>
  <si>
    <t>Phạm Thị Ngọc Ly</t>
  </si>
  <si>
    <t>Nguyễn Chánh Niệm</t>
  </si>
  <si>
    <t>Trần Triệu Nhân</t>
  </si>
  <si>
    <t>Vũ Công Hoan</t>
  </si>
  <si>
    <t>Thân Xuân Nghĩa</t>
  </si>
  <si>
    <t>Phạm Kim Ngân</t>
  </si>
  <si>
    <t>Nguyễn Thúy Điệp Anh</t>
  </si>
  <si>
    <t>Lê Anh Tuấn</t>
  </si>
  <si>
    <t>Vũ Đức Minh</t>
  </si>
  <si>
    <t>Nguyễn Tuấn Vũ</t>
  </si>
  <si>
    <t>Nhom Chung LL2</t>
  </si>
  <si>
    <t>NVT</t>
  </si>
  <si>
    <t>Huỳnh Tấn Thuế</t>
  </si>
  <si>
    <t>Dương Văn Sỹ Khiêm</t>
  </si>
  <si>
    <t>Phan Huy Tín</t>
  </si>
  <si>
    <t>Trần Thượng Hải</t>
  </si>
  <si>
    <t>Vũ Thị Bích Quyên</t>
  </si>
  <si>
    <t>Ngô Sỹ Hoàng</t>
  </si>
  <si>
    <t>Trần Thị Hải Yến</t>
  </si>
  <si>
    <t>Phạm Như Lan</t>
  </si>
  <si>
    <t>Trần Thị Lệ Thoa</t>
  </si>
  <si>
    <t>Nguyễn Phi Hùng</t>
  </si>
  <si>
    <t>CG_NVT</t>
  </si>
  <si>
    <t>Nhom Chung NVT</t>
  </si>
  <si>
    <t>Vũ Trọng Hiếu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</si>
  <si>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</si>
  <si>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</si>
  <si>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</si>
  <si>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</si>
  <si>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</si>
  <si>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</si>
  <si>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</si>
  <si>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Phạm Ngọc Trường</t>
  </si>
  <si>
    <t>Phạm Hoàng Chiến</t>
  </si>
  <si>
    <t>Nguyễn Tấn Lộc</t>
  </si>
  <si>
    <t>Phạm Võ Thanh Điệp</t>
  </si>
  <si>
    <t>Trịnh Thanh Long</t>
  </si>
  <si>
    <t>Phạm Bá Hữu</t>
  </si>
  <si>
    <t>Lưu Hữu Tài</t>
  </si>
  <si>
    <t>Lê Thị Xuân Anh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</si>
  <si>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</si>
  <si>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</si>
  <si>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</si>
  <si>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</si>
  <si>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</si>
  <si>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</si>
  <si>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</si>
  <si>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</si>
  <si>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</si>
  <si>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</si>
  <si>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</si>
  <si>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Phạm Văn Thạnh</t>
  </si>
  <si>
    <t>Đào Quang Trung</t>
  </si>
  <si>
    <t>Nguyễn Tiến Thọ</t>
  </si>
  <si>
    <t>Phạm Hoàng Hải</t>
  </si>
  <si>
    <t>Đỗ Thanh Tùng</t>
  </si>
  <si>
    <t>Bùi Lương Quốc Thái</t>
  </si>
  <si>
    <t>Phạm Văn Duy</t>
  </si>
  <si>
    <t>Huỳnh Thụy Thạch Thảo</t>
  </si>
  <si>
    <t>Nguyễn Thị Hồng Trân</t>
  </si>
  <si>
    <t>Võ Kim Phụng</t>
  </si>
  <si>
    <t>Dương Hoàng Minh Nhật</t>
  </si>
  <si>
    <t>Ngô Thị Thùy Dương</t>
  </si>
  <si>
    <t>Lê Thị Trúc Lan</t>
  </si>
  <si>
    <t>Vũ Thanh Tiến Dũng</t>
  </si>
  <si>
    <t>Trịnh Huy Ánh</t>
  </si>
  <si>
    <t>Nguyễn Văn Tuấn</t>
  </si>
  <si>
    <t>Phạm Thị Như</t>
  </si>
  <si>
    <t>Nguyễn Hà Vân</t>
  </si>
  <si>
    <t>LH1</t>
  </si>
  <si>
    <t>LH2</t>
  </si>
  <si>
    <t>NVT2</t>
  </si>
  <si>
    <t>Nguyễn Thị Thúy Phượng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</si>
  <si>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</si>
  <si>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</si>
  <si>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</si>
  <si>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</si>
  <si>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</si>
  <si>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</si>
  <si>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</si>
  <si>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NVT1</t>
  </si>
  <si>
    <t>Phụ cấp</t>
  </si>
  <si>
    <t>Đoàn Nhựt Hoa</t>
  </si>
  <si>
    <t>Nguyễn Hữu Việt</t>
  </si>
  <si>
    <t>Nguyễn Thị Hồng Mai</t>
  </si>
  <si>
    <t>Phạm Thị Giang</t>
  </si>
  <si>
    <t>Phạm Văn Dương</t>
  </si>
  <si>
    <t>CG_HN_6</t>
  </si>
  <si>
    <t>Nhom Chung LH2</t>
  </si>
  <si>
    <t>Dương Thị Mỹ Ngọc</t>
  </si>
  <si>
    <t>Nguyễn Thị Thanh Trúc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</si>
  <si>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</si>
  <si>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</si>
  <si>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</si>
  <si>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</si>
  <si>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</si>
  <si>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</si>
  <si>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</si>
  <si>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Phạm Thu Hương</t>
  </si>
  <si>
    <t>Nguyễn Quốc Việt</t>
  </si>
  <si>
    <t>Nguyễn Đại Nam</t>
  </si>
  <si>
    <t>Phạm Hải Long</t>
  </si>
  <si>
    <t>Trương Công Hoàng Duy</t>
  </si>
  <si>
    <t>Hứa Minh Trí</t>
  </si>
  <si>
    <t>Trần Anh Tuân</t>
  </si>
  <si>
    <t>Nguyễn Lê Hồng Hoa</t>
  </si>
  <si>
    <t>Huỳnh Tấn Sĩ</t>
  </si>
  <si>
    <t>Phạm Nguyễn Đăng Khoa</t>
  </si>
  <si>
    <t>Hoa Ta Mi Pha</t>
  </si>
  <si>
    <t>Phạm Xuân Thắng</t>
  </si>
  <si>
    <t>Nguyễn Xuân Trường</t>
  </si>
  <si>
    <t>Kiều Đăng Khuê</t>
  </si>
  <si>
    <t>Nguyễn Thùy Dương</t>
  </si>
  <si>
    <t>Trần Thị Hiền</t>
  </si>
  <si>
    <t>Đồng Thị Hà Nhung</t>
  </si>
  <si>
    <t>Trần Viết Trung</t>
  </si>
  <si>
    <t>Vương Đình Dũng</t>
  </si>
  <si>
    <t>Võ Nhật Viên</t>
  </si>
  <si>
    <t>Nguyễn Hoàng Vĩnh Phú</t>
  </si>
  <si>
    <t>Phan Văn Dũng</t>
  </si>
  <si>
    <t>Nguyễn Ngọc Lảnh Quan</t>
  </si>
  <si>
    <t>Nguyễn Xuân Lộc</t>
  </si>
  <si>
    <t>Đỗ Văn Khiêm</t>
  </si>
  <si>
    <t>Lê Quốc Minh Dương</t>
  </si>
  <si>
    <t>Nguyễn Kim Hoàn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</si>
  <si>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</si>
  <si>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</si>
  <si>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</si>
  <si>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</si>
  <si>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</si>
  <si>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</si>
  <si>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</si>
  <si>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</si>
  <si>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</si>
  <si>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</si>
  <si>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Trần Đăng Khoa</t>
  </si>
  <si>
    <t>Hoàng Hồng Trang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</si>
  <si>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</si>
  <si>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</si>
  <si>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</si>
  <si>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</si>
  <si>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</si>
  <si>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</si>
  <si>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</si>
  <si>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</si>
  <si>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</si>
  <si>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</si>
  <si>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</si>
  <si>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</si>
  <si>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</si>
  <si>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Nguyễn Anh Tuấn</t>
  </si>
  <si>
    <t>Phan Thị Bích Liên</t>
  </si>
  <si>
    <t>Nguyễn Thị Phương Anh</t>
  </si>
  <si>
    <t>Triệu Hoài Thương</t>
  </si>
  <si>
    <t>Phan Thị Thúy Hằng</t>
  </si>
  <si>
    <t>Huỳnh Thị Thanh Thủy</t>
  </si>
  <si>
    <t>Trần Thị Thu Hằng</t>
  </si>
  <si>
    <t>Hà Hoàng Việt</t>
  </si>
  <si>
    <t>Nguyễn Văn Tú</t>
  </si>
  <si>
    <t>Tổng PGDR(Cá nhân + Nhóm)</t>
  </si>
  <si>
    <t>Nguyễn Đình Nguyên</t>
  </si>
  <si>
    <t>Nguyễn Vũ Thành</t>
  </si>
  <si>
    <t>Trần Duy Tâm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</si>
  <si>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</si>
  <si>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</si>
  <si>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</si>
  <si>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</si>
  <si>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</si>
  <si>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</si>
  <si>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</si>
  <si>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</si>
  <si>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</si>
  <si>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</si>
  <si>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</si>
  <si>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</si>
  <si>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</si>
  <si>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</si>
  <si>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</si>
  <si>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</si>
  <si>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</si>
  <si>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Chu Trường Giang</t>
  </si>
  <si>
    <t>Lý Vinh Thọ</t>
  </si>
  <si>
    <t>Vương Việt Tân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</si>
  <si>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</si>
  <si>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</si>
  <si>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</si>
  <si>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</si>
  <si>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</si>
  <si>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</si>
  <si>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</si>
  <si>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Nguyễn Đức Thọ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</si>
  <si>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</si>
  <si>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</si>
  <si>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</si>
  <si>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</si>
  <si>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</si>
  <si>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</si>
  <si>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</si>
  <si>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Phụ cấp đặc biệt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</si>
  <si>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</si>
  <si>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</si>
  <si>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</si>
  <si>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</si>
  <si>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</si>
  <si>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</si>
  <si>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</si>
  <si>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</si>
  <si>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</si>
  <si>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Lương Thế Vinh</t>
  </si>
  <si>
    <t>Nguyễn Thị Thanh Xuân</t>
  </si>
  <si>
    <t>Nguyễn Thị Việt Hiếu</t>
  </si>
  <si>
    <t>Lê Tấn Thành</t>
  </si>
  <si>
    <t>Huỳnh Quang Triết Nguyên</t>
  </si>
  <si>
    <t>Nguyễn Thị Hạnh Hoa</t>
  </si>
  <si>
    <t>Nguyễn Gia Hòa</t>
  </si>
  <si>
    <t>Tôn Thiện Mai Nhi</t>
  </si>
  <si>
    <t>Lục Gia Bửu</t>
  </si>
  <si>
    <t>Ngô Văn Quang</t>
  </si>
  <si>
    <t>Phùng Gia Hồng</t>
  </si>
  <si>
    <t>Nguyễn Thị Khánh</t>
  </si>
  <si>
    <t>Võ Thị Lê Quỳnh</t>
  </si>
  <si>
    <t>Phạm Văn Cường</t>
  </si>
  <si>
    <t>Hoàng Tú Hiếu</t>
  </si>
  <si>
    <t>Trần Minh Hải</t>
  </si>
  <si>
    <t>Nguyễn Thành Sơn</t>
  </si>
  <si>
    <t>Bùi Thanh Lâm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</si>
  <si>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</si>
  <si>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</si>
  <si>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</si>
  <si>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</si>
  <si>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</si>
  <si>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</si>
  <si>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Đỗ Tuấn Liêm</t>
  </si>
  <si>
    <t>Nguyễn Thị Khánh Linh</t>
  </si>
  <si>
    <t>Lưu Chí Kháng</t>
  </si>
  <si>
    <t>Đỗ Nguyên Mạnh</t>
  </si>
  <si>
    <t>Trần Đăng Hưởng</t>
  </si>
  <si>
    <t>Nguyễn Thị Ánh Ngọc</t>
  </si>
  <si>
    <t>Nguyễn Thanh Mộng Hùng</t>
  </si>
  <si>
    <t>Nguyễn Thúy Quỳnh</t>
  </si>
  <si>
    <t>Nguyễn Thị Bình</t>
  </si>
  <si>
    <t>CG_CHOLON</t>
  </si>
  <si>
    <t>CG_LELAI</t>
  </si>
  <si>
    <t>CG_LELAI_2</t>
  </si>
  <si>
    <t>CG1</t>
  </si>
  <si>
    <t>MD</t>
  </si>
  <si>
    <t>BÁO CÁO TỔNG HỢP</t>
  </si>
  <si>
    <t>TP HỒ CHÍ MINH</t>
  </si>
  <si>
    <t>I</t>
  </si>
  <si>
    <t>GIÁM ĐỐC ĐIỀU HÀNH</t>
  </si>
  <si>
    <t>STT</t>
  </si>
  <si>
    <t>Vị trí</t>
  </si>
  <si>
    <t>Tổng giá trị giao dịch</t>
  </si>
  <si>
    <t>Tổng phí ròng</t>
  </si>
  <si>
    <t>Mức thưởng 
trước thuế</t>
  </si>
  <si>
    <t>Tỷ lệ thưởng</t>
  </si>
  <si>
    <t>(1)</t>
  </si>
  <si>
    <t>(2)</t>
  </si>
  <si>
    <t>(3)</t>
  </si>
  <si>
    <t>(4)=(3/2)</t>
  </si>
  <si>
    <t>II</t>
  </si>
  <si>
    <t>VĂN PHÒNG LÊ LAI I</t>
  </si>
  <si>
    <r>
      <t>AE (</t>
    </r>
    <r>
      <rPr>
        <i/>
        <sz val="11"/>
        <color indexed="8"/>
        <rFont val="Arial"/>
        <family val="2"/>
      </rPr>
      <t>Include SUP.</t>
    </r>
    <r>
      <rPr>
        <b/>
        <sz val="11"/>
        <color indexed="8"/>
        <rFont val="Arial"/>
        <family val="2"/>
      </rPr>
      <t>)</t>
    </r>
  </si>
  <si>
    <r>
      <t xml:space="preserve">SUP. </t>
    </r>
    <r>
      <rPr>
        <i/>
        <sz val="11"/>
        <color indexed="8"/>
        <rFont val="Arial"/>
        <family val="2"/>
      </rPr>
      <t>(overriding)</t>
    </r>
  </si>
  <si>
    <t>MANAGER</t>
  </si>
  <si>
    <t>Nhóm Chung</t>
  </si>
  <si>
    <t>III</t>
  </si>
  <si>
    <t>VĂN PHÒNG LÊ LAI II</t>
  </si>
  <si>
    <t>IV</t>
  </si>
  <si>
    <t>VĂN PHÒNG THÁI VĂN LUNG</t>
  </si>
  <si>
    <t>V</t>
  </si>
  <si>
    <t>VĂN PHÒNG TRẦN HƯNG ĐẠO</t>
  </si>
  <si>
    <t>VI</t>
  </si>
  <si>
    <t>CHỢ LỚN</t>
  </si>
  <si>
    <t>VII</t>
  </si>
  <si>
    <t>NGUYỄN VĂN TRỖI I</t>
  </si>
  <si>
    <t>VIII</t>
  </si>
  <si>
    <t>NGUYỄN VĂN TRỖI II</t>
  </si>
  <si>
    <t>Tổng cộng HCM</t>
  </si>
  <si>
    <t>Người lập</t>
  </si>
  <si>
    <t>Kế toán</t>
  </si>
  <si>
    <t>Nhân sự</t>
  </si>
  <si>
    <t>Tổng giám đốc</t>
  </si>
  <si>
    <t>Đỗ Thị Thu Hà</t>
  </si>
  <si>
    <t>Lâm Hữu Hổ</t>
  </si>
  <si>
    <t>Trịnh Huyền Anh</t>
  </si>
  <si>
    <t>Johan Nyvene</t>
  </si>
  <si>
    <t>TP HÀ NỘI</t>
  </si>
  <si>
    <t>Mức thưởng trước thuế</t>
  </si>
  <si>
    <t>VĂN PHÒNG LÊ THÁNH TÔNG</t>
  </si>
  <si>
    <t>VĂN PHÒNG LÁNG HẠ I</t>
  </si>
  <si>
    <t>VĂN PHÒNG LÁNG HẠ II</t>
  </si>
  <si>
    <t>VĂN PHÒNG BÀ TRIỆU</t>
  </si>
  <si>
    <t>Tổng cộng Hà Nội</t>
  </si>
  <si>
    <t>Sup</t>
  </si>
  <si>
    <t>Man</t>
  </si>
  <si>
    <t>Branch</t>
  </si>
  <si>
    <t>Tỷ lệ</t>
  </si>
  <si>
    <t>Chợ Lớn</t>
  </si>
  <si>
    <t>NVT 1</t>
  </si>
  <si>
    <t>NVT 2</t>
  </si>
  <si>
    <t>HÀ NỘI</t>
  </si>
  <si>
    <t>LH 1</t>
  </si>
  <si>
    <t>LH 2</t>
  </si>
  <si>
    <t>KL</t>
  </si>
  <si>
    <t>Tổng cộng HSC</t>
  </si>
  <si>
    <t>Canh Thinh</t>
  </si>
  <si>
    <t>MANAGER DIRECTOR HCM</t>
  </si>
  <si>
    <t>MANAGER DIRECTOR HN</t>
  </si>
  <si>
    <t>CHI TRẢ HOA HỒNG THÁNG 11/2015</t>
  </si>
  <si>
    <t>TỔNG HỢP CHI PHÍ THƯỞNG CHO THÁNG 11.2015</t>
  </si>
  <si>
    <t>Từ 21.10.2015 - 20.11.2015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</si>
</sst>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,##0.00_ ;\-#,##0.00\ "/>
    <numFmt numFmtId="168" formatCode="000000"/>
    <numFmt numFmtId="169" formatCode="0.0%"/>
    <numFmt numFmtId="170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indexed="8"/>
      <name val="Arial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indexed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b/>
      <sz val="18"/>
      <color indexed="8"/>
      <name val="Arial"/>
      <family val="2"/>
    </font>
    <font>
      <b/>
      <sz val="15"/>
      <color indexed="8"/>
      <name val="Arial"/>
      <family val="2"/>
    </font>
    <font>
      <b/>
      <sz val="12"/>
      <color indexed="10"/>
      <name val="Arial"/>
      <family val="2"/>
    </font>
    <font>
      <i/>
      <sz val="12"/>
      <color indexed="8"/>
      <name val="Arial"/>
      <family val="2"/>
    </font>
    <font>
      <sz val="12"/>
      <color indexed="8"/>
      <name val="Times New Roman"/>
      <family val="1"/>
    </font>
    <font>
      <b/>
      <i/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17365D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63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3" fontId="0" fillId="0" borderId="0" xfId="0" applyNumberFormat="1"/>
    <xf numFmtId="0" fontId="3" fillId="2" borderId="0" xfId="0" applyFont="1" applyFill="1"/>
    <xf numFmtId="0" fontId="3" fillId="3" borderId="0" xfId="0" applyFont="1" applyFill="1"/>
    <xf numFmtId="166" fontId="0" fillId="0" borderId="0" xfId="1" applyNumberFormat="1" applyFont="1"/>
    <xf numFmtId="165" fontId="0" fillId="0" borderId="0" xfId="0" applyNumberFormat="1"/>
    <xf numFmtId="164" fontId="3" fillId="2" borderId="0" xfId="1" applyFont="1" applyFill="1"/>
    <xf numFmtId="10" fontId="0" fillId="0" borderId="0" xfId="2" applyNumberFormat="1" applyFont="1"/>
    <xf numFmtId="0" fontId="3" fillId="3" borderId="0" xfId="0" applyFont="1" applyFill="1" applyAlignment="1">
      <alignment wrapText="1"/>
    </xf>
    <xf numFmtId="166" fontId="3" fillId="3" borderId="0" xfId="1" applyNumberFormat="1" applyFont="1" applyFill="1" applyAlignment="1">
      <alignment wrapText="1"/>
    </xf>
    <xf numFmtId="167" fontId="0" fillId="0" borderId="0" xfId="1" applyNumberFormat="1" applyFont="1"/>
    <xf numFmtId="4" fontId="3" fillId="2" borderId="0" xfId="0" applyNumberFormat="1" applyFont="1" applyFill="1"/>
    <xf numFmtId="4" fontId="0" fillId="0" borderId="0" xfId="1" applyNumberFormat="1" applyFont="1"/>
    <xf numFmtId="4" fontId="0" fillId="0" borderId="0" xfId="0" applyNumberFormat="1"/>
    <xf numFmtId="3" fontId="3" fillId="2" borderId="0" xfId="0" applyNumberFormat="1" applyFont="1" applyFill="1"/>
    <xf numFmtId="3" fontId="0" fillId="0" borderId="0" xfId="1" applyNumberFormat="1" applyFont="1"/>
    <xf numFmtId="168" fontId="3" fillId="2" borderId="0" xfId="0" applyNumberFormat="1" applyFont="1" applyFill="1"/>
    <xf numFmtId="168" fontId="0" fillId="0" borderId="0" xfId="0" applyNumberFormat="1"/>
    <xf numFmtId="4" fontId="3" fillId="2" borderId="0" xfId="1" applyNumberFormat="1" applyFont="1" applyFill="1"/>
    <xf numFmtId="169" fontId="0" fillId="0" borderId="0" xfId="2" applyNumberFormat="1" applyFont="1"/>
    <xf numFmtId="3" fontId="3" fillId="3" borderId="0" xfId="0" applyNumberFormat="1" applyFont="1" applyFill="1"/>
    <xf numFmtId="3" fontId="2" fillId="0" borderId="0" xfId="0" applyNumberFormat="1" applyFont="1"/>
    <xf numFmtId="10" fontId="0" fillId="0" borderId="0" xfId="0" applyNumberFormat="1"/>
    <xf numFmtId="3" fontId="3" fillId="3" borderId="0" xfId="0" applyNumberFormat="1" applyFont="1" applyFill="1" applyAlignment="1">
      <alignment wrapText="1"/>
    </xf>
    <xf numFmtId="10" fontId="3" fillId="3" borderId="0" xfId="0" applyNumberFormat="1" applyFont="1" applyFill="1" applyAlignment="1">
      <alignment wrapText="1"/>
    </xf>
    <xf numFmtId="10" fontId="3" fillId="3" borderId="0" xfId="0" applyNumberFormat="1" applyFont="1" applyFill="1"/>
    <xf numFmtId="0" fontId="4" fillId="0" borderId="0" xfId="0" applyFont="1"/>
    <xf numFmtId="0" fontId="0" fillId="0" borderId="0" xfId="0" applyFill="1"/>
    <xf numFmtId="3" fontId="0" fillId="0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43" fontId="0" fillId="0" borderId="0" xfId="0" applyNumberFormat="1" applyFill="1"/>
    <xf numFmtId="0" fontId="0" fillId="6" borderId="0" xfId="0" applyFill="1"/>
    <xf numFmtId="165" fontId="0" fillId="6" borderId="0" xfId="1" applyNumberFormat="1" applyFont="1" applyFill="1"/>
    <xf numFmtId="3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5" fontId="0" fillId="9" borderId="0" xfId="1" applyNumberFormat="1" applyFont="1" applyFill="1"/>
    <xf numFmtId="3" fontId="0" fillId="9" borderId="0" xfId="0" applyNumberFormat="1" applyFill="1"/>
    <xf numFmtId="0" fontId="0" fillId="10" borderId="0" xfId="0" applyFill="1"/>
    <xf numFmtId="3" fontId="0" fillId="10" borderId="0" xfId="0" applyNumberFormat="1" applyFill="1"/>
    <xf numFmtId="0" fontId="0" fillId="11" borderId="0" xfId="0" applyFill="1"/>
    <xf numFmtId="168" fontId="0" fillId="6" borderId="0" xfId="0" applyNumberFormat="1" applyFill="1"/>
    <xf numFmtId="4" fontId="0" fillId="6" borderId="0" xfId="1" applyNumberFormat="1" applyFont="1" applyFill="1"/>
    <xf numFmtId="167" fontId="0" fillId="6" borderId="0" xfId="1" applyNumberFormat="1" applyFont="1" applyFill="1"/>
    <xf numFmtId="3" fontId="0" fillId="6" borderId="0" xfId="1" applyNumberFormat="1" applyFont="1" applyFill="1"/>
    <xf numFmtId="168" fontId="0" fillId="4" borderId="0" xfId="0" applyNumberFormat="1" applyFill="1"/>
    <xf numFmtId="165" fontId="0" fillId="4" borderId="0" xfId="1" applyNumberFormat="1" applyFont="1" applyFill="1"/>
    <xf numFmtId="4" fontId="0" fillId="4" borderId="0" xfId="1" applyNumberFormat="1" applyFont="1" applyFill="1"/>
    <xf numFmtId="167" fontId="0" fillId="4" borderId="0" xfId="1" applyNumberFormat="1" applyFont="1" applyFill="1"/>
    <xf numFmtId="3" fontId="0" fillId="4" borderId="0" xfId="1" applyNumberFormat="1" applyFont="1" applyFill="1"/>
    <xf numFmtId="168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4" fontId="3" fillId="2" borderId="0" xfId="1" applyNumberFormat="1" applyFont="1" applyFill="1" applyAlignment="1">
      <alignment wrapText="1"/>
    </xf>
    <xf numFmtId="164" fontId="3" fillId="2" borderId="0" xfId="1" applyFont="1" applyFill="1" applyAlignment="1">
      <alignment wrapText="1"/>
    </xf>
    <xf numFmtId="4" fontId="3" fillId="2" borderId="0" xfId="0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5" fontId="0" fillId="10" borderId="0" xfId="1" applyNumberFormat="1" applyFont="1" applyFill="1"/>
    <xf numFmtId="164" fontId="0" fillId="10" borderId="0" xfId="1" applyFont="1" applyFill="1"/>
    <xf numFmtId="4" fontId="0" fillId="10" borderId="0" xfId="1" applyNumberFormat="1" applyFont="1" applyFill="1"/>
    <xf numFmtId="165" fontId="0" fillId="10" borderId="0" xfId="1" applyNumberFormat="1" applyFont="1" applyFill="1" applyAlignment="1">
      <alignment horizontal="left" indent="1"/>
    </xf>
    <xf numFmtId="165" fontId="4" fillId="10" borderId="0" xfId="1" applyNumberFormat="1" applyFont="1" applyFill="1"/>
    <xf numFmtId="165" fontId="0" fillId="12" borderId="0" xfId="1" applyNumberFormat="1" applyFont="1" applyFill="1"/>
    <xf numFmtId="4" fontId="0" fillId="12" borderId="0" xfId="1" applyNumberFormat="1" applyFont="1" applyFill="1"/>
    <xf numFmtId="165" fontId="4" fillId="10" borderId="0" xfId="1" applyNumberFormat="1" applyFont="1" applyFill="1" applyAlignment="1">
      <alignment vertical="center"/>
    </xf>
    <xf numFmtId="9" fontId="6" fillId="6" borderId="0" xfId="0" applyNumberFormat="1" applyFont="1" applyFill="1" applyAlignment="1">
      <alignment horizontal="center" wrapText="1"/>
    </xf>
    <xf numFmtId="165" fontId="0" fillId="0" borderId="0" xfId="0" applyNumberFormat="1" applyFill="1"/>
    <xf numFmtId="165" fontId="2" fillId="0" borderId="0" xfId="0" applyNumberFormat="1" applyFont="1" applyFill="1"/>
    <xf numFmtId="165" fontId="4" fillId="6" borderId="0" xfId="0" applyNumberFormat="1" applyFont="1" applyFill="1"/>
    <xf numFmtId="165" fontId="4" fillId="6" borderId="0" xfId="1" applyNumberFormat="1" applyFont="1" applyFill="1"/>
    <xf numFmtId="164" fontId="0" fillId="6" borderId="0" xfId="1" applyFont="1" applyFill="1"/>
    <xf numFmtId="165" fontId="4" fillId="6" borderId="0" xfId="1" applyNumberFormat="1" applyFont="1" applyFill="1" applyAlignment="1">
      <alignment vertical="center"/>
    </xf>
    <xf numFmtId="3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7" fillId="0" borderId="0" xfId="0" applyFont="1"/>
    <xf numFmtId="10" fontId="2" fillId="0" borderId="0" xfId="0" applyNumberFormat="1" applyFont="1"/>
    <xf numFmtId="169" fontId="2" fillId="0" borderId="0" xfId="2" applyNumberFormat="1" applyFont="1"/>
    <xf numFmtId="165" fontId="2" fillId="0" borderId="0" xfId="1" applyNumberFormat="1" applyFont="1"/>
    <xf numFmtId="10" fontId="2" fillId="0" borderId="0" xfId="2" applyNumberFormat="1" applyFont="1"/>
    <xf numFmtId="165" fontId="2" fillId="0" borderId="0" xfId="0" applyNumberFormat="1" applyFont="1"/>
    <xf numFmtId="10" fontId="0" fillId="10" borderId="0" xfId="0" applyNumberFormat="1" applyFill="1"/>
    <xf numFmtId="10" fontId="4" fillId="0" borderId="0" xfId="0" applyNumberFormat="1" applyFont="1" applyBorder="1" applyAlignment="1">
      <alignment vertical="center"/>
    </xf>
    <xf numFmtId="10" fontId="4" fillId="0" borderId="0" xfId="0" applyNumberFormat="1" applyFont="1"/>
    <xf numFmtId="3" fontId="7" fillId="0" borderId="0" xfId="0" applyNumberFormat="1" applyFont="1"/>
    <xf numFmtId="3" fontId="4" fillId="0" borderId="0" xfId="0" applyNumberFormat="1" applyFont="1"/>
    <xf numFmtId="10" fontId="0" fillId="10" borderId="0" xfId="2" applyNumberFormat="1" applyFont="1" applyFill="1"/>
    <xf numFmtId="10" fontId="7" fillId="0" borderId="0" xfId="0" applyNumberFormat="1" applyFont="1"/>
    <xf numFmtId="165" fontId="7" fillId="0" borderId="0" xfId="0" applyNumberFormat="1" applyFont="1"/>
    <xf numFmtId="165" fontId="4" fillId="13" borderId="0" xfId="1" applyNumberFormat="1" applyFont="1" applyFill="1" applyAlignment="1">
      <alignment vertical="center"/>
    </xf>
    <xf numFmtId="165" fontId="2" fillId="14" borderId="0" xfId="0" applyNumberFormat="1" applyFont="1" applyFill="1"/>
    <xf numFmtId="3" fontId="0" fillId="13" borderId="0" xfId="0" applyNumberFormat="1" applyFill="1"/>
    <xf numFmtId="165" fontId="0" fillId="13" borderId="0" xfId="1" applyNumberFormat="1" applyFont="1" applyFill="1"/>
    <xf numFmtId="165" fontId="0" fillId="15" borderId="0" xfId="1" applyNumberFormat="1" applyFont="1" applyFill="1"/>
    <xf numFmtId="0" fontId="10" fillId="16" borderId="0" xfId="0" applyFont="1" applyFill="1" applyAlignment="1">
      <alignment horizontal="center"/>
    </xf>
    <xf numFmtId="0" fontId="10" fillId="16" borderId="0" xfId="0" applyFont="1" applyFill="1"/>
    <xf numFmtId="0" fontId="11" fillId="16" borderId="0" xfId="0" applyFont="1" applyFill="1"/>
    <xf numFmtId="169" fontId="11" fillId="16" borderId="0" xfId="2" applyNumberFormat="1" applyFont="1" applyFill="1"/>
    <xf numFmtId="0" fontId="10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 wrapText="1"/>
    </xf>
    <xf numFmtId="169" fontId="10" fillId="0" borderId="2" xfId="2" applyNumberFormat="1" applyFont="1" applyFill="1" applyBorder="1" applyAlignment="1" applyProtection="1">
      <alignment horizontal="center" vertical="center" wrapText="1"/>
    </xf>
    <xf numFmtId="0" fontId="12" fillId="0" borderId="2" xfId="0" quotePrefix="1" applyFont="1" applyBorder="1" applyAlignment="1" applyProtection="1">
      <alignment horizontal="center" vertical="center"/>
    </xf>
    <xf numFmtId="0" fontId="12" fillId="0" borderId="2" xfId="0" quotePrefix="1" applyFont="1" applyFill="1" applyBorder="1" applyAlignment="1" applyProtection="1">
      <alignment horizontal="center" vertical="center"/>
    </xf>
    <xf numFmtId="169" fontId="12" fillId="0" borderId="2" xfId="2" quotePrefix="1" applyNumberFormat="1" applyFont="1" applyFill="1" applyBorder="1" applyAlignment="1" applyProtection="1">
      <alignment horizontal="center" vertic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/>
    <xf numFmtId="170" fontId="11" fillId="0" borderId="2" xfId="1" applyNumberFormat="1" applyFont="1" applyFill="1" applyBorder="1"/>
    <xf numFmtId="169" fontId="11" fillId="0" borderId="2" xfId="2" applyNumberFormat="1" applyFont="1" applyFill="1" applyBorder="1"/>
    <xf numFmtId="0" fontId="13" fillId="0" borderId="0" xfId="0" applyFont="1" applyAlignment="1">
      <alignment horizontal="center"/>
    </xf>
    <xf numFmtId="169" fontId="13" fillId="0" borderId="0" xfId="2" applyNumberFormat="1" applyFont="1" applyAlignment="1">
      <alignment horizontal="center"/>
    </xf>
    <xf numFmtId="170" fontId="11" fillId="16" borderId="0" xfId="0" applyNumberFormat="1" applyFont="1" applyFill="1"/>
    <xf numFmtId="0" fontId="11" fillId="0" borderId="3" xfId="0" applyFont="1" applyFill="1" applyBorder="1" applyAlignment="1">
      <alignment horizontal="center"/>
    </xf>
    <xf numFmtId="0" fontId="10" fillId="0" borderId="3" xfId="0" applyFont="1" applyFill="1" applyBorder="1"/>
    <xf numFmtId="170" fontId="11" fillId="0" borderId="3" xfId="1" applyNumberFormat="1" applyFont="1" applyFill="1" applyBorder="1"/>
    <xf numFmtId="165" fontId="11" fillId="0" borderId="3" xfId="1" applyNumberFormat="1" applyFont="1" applyFill="1" applyBorder="1"/>
    <xf numFmtId="169" fontId="11" fillId="0" borderId="3" xfId="2" applyNumberFormat="1" applyFont="1" applyFill="1" applyBorder="1"/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/>
    <xf numFmtId="170" fontId="11" fillId="0" borderId="4" xfId="1" applyNumberFormat="1" applyFont="1" applyFill="1" applyBorder="1"/>
    <xf numFmtId="165" fontId="11" fillId="0" borderId="4" xfId="1" applyNumberFormat="1" applyFont="1" applyFill="1" applyBorder="1"/>
    <xf numFmtId="169" fontId="11" fillId="0" borderId="4" xfId="2" applyNumberFormat="1" applyFont="1" applyFill="1" applyBorder="1"/>
    <xf numFmtId="0" fontId="11" fillId="0" borderId="5" xfId="0" applyFont="1" applyFill="1" applyBorder="1" applyAlignment="1">
      <alignment horizontal="center"/>
    </xf>
    <xf numFmtId="0" fontId="10" fillId="0" borderId="5" xfId="0" applyFont="1" applyFill="1" applyBorder="1"/>
    <xf numFmtId="170" fontId="11" fillId="0" borderId="5" xfId="1" applyNumberFormat="1" applyFont="1" applyFill="1" applyBorder="1"/>
    <xf numFmtId="165" fontId="11" fillId="0" borderId="5" xfId="1" applyNumberFormat="1" applyFont="1" applyFill="1" applyBorder="1"/>
    <xf numFmtId="169" fontId="11" fillId="0" borderId="5" xfId="2" applyNumberFormat="1" applyFont="1" applyFill="1" applyBorder="1"/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/>
    <xf numFmtId="170" fontId="11" fillId="0" borderId="0" xfId="1" applyNumberFormat="1" applyFont="1" applyFill="1" applyBorder="1"/>
    <xf numFmtId="169" fontId="11" fillId="0" borderId="0" xfId="2" applyNumberFormat="1" applyFont="1" applyFill="1" applyBorder="1"/>
    <xf numFmtId="165" fontId="11" fillId="0" borderId="0" xfId="1" applyNumberFormat="1" applyFont="1" applyFill="1" applyBorder="1"/>
    <xf numFmtId="0" fontId="12" fillId="0" borderId="6" xfId="0" applyFont="1" applyBorder="1" applyAlignment="1">
      <alignment horizontal="center"/>
    </xf>
    <xf numFmtId="170" fontId="10" fillId="0" borderId="6" xfId="0" applyNumberFormat="1" applyFont="1" applyBorder="1"/>
    <xf numFmtId="169" fontId="10" fillId="0" borderId="6" xfId="2" applyNumberFormat="1" applyFont="1" applyBorder="1"/>
    <xf numFmtId="170" fontId="15" fillId="0" borderId="5" xfId="1" applyNumberFormat="1" applyFont="1" applyFill="1" applyBorder="1"/>
    <xf numFmtId="0" fontId="11" fillId="0" borderId="7" xfId="0" applyFont="1" applyFill="1" applyBorder="1" applyAlignment="1">
      <alignment horizontal="center"/>
    </xf>
    <xf numFmtId="0" fontId="10" fillId="0" borderId="8" xfId="0" applyFont="1" applyFill="1" applyBorder="1"/>
    <xf numFmtId="170" fontId="11" fillId="0" borderId="9" xfId="1" applyNumberFormat="1" applyFont="1" applyFill="1" applyBorder="1"/>
    <xf numFmtId="169" fontId="11" fillId="0" borderId="9" xfId="2" applyNumberFormat="1" applyFont="1" applyFill="1" applyBorder="1"/>
    <xf numFmtId="170" fontId="10" fillId="17" borderId="2" xfId="0" applyNumberFormat="1" applyFont="1" applyFill="1" applyBorder="1" applyAlignment="1">
      <alignment vertical="center"/>
    </xf>
    <xf numFmtId="169" fontId="10" fillId="17" borderId="2" xfId="2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/>
    </xf>
    <xf numFmtId="170" fontId="10" fillId="0" borderId="0" xfId="0" applyNumberFormat="1" applyFont="1" applyFill="1" applyBorder="1"/>
    <xf numFmtId="0" fontId="13" fillId="0" borderId="0" xfId="0" applyFont="1" applyFill="1" applyBorder="1" applyAlignment="1" applyProtection="1"/>
    <xf numFmtId="0" fontId="13" fillId="0" borderId="0" xfId="0" applyFont="1" applyBorder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13" fillId="0" borderId="0" xfId="0" applyFont="1" applyFill="1" applyBorder="1" applyAlignment="1" applyProtection="1">
      <alignment horizontal="center"/>
    </xf>
    <xf numFmtId="0" fontId="13" fillId="0" borderId="0" xfId="0" applyFont="1" applyFill="1" applyProtection="1"/>
    <xf numFmtId="169" fontId="13" fillId="0" borderId="0" xfId="2" applyNumberFormat="1" applyFont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3" fillId="0" borderId="0" xfId="0" applyFont="1" applyFill="1" applyAlignment="1" applyProtection="1"/>
    <xf numFmtId="0" fontId="17" fillId="0" borderId="0" xfId="0" applyFont="1" applyAlignment="1"/>
    <xf numFmtId="169" fontId="13" fillId="0" borderId="0" xfId="2" applyNumberFormat="1" applyFont="1" applyFill="1" applyAlignment="1" applyProtection="1">
      <alignment horizontal="center"/>
    </xf>
    <xf numFmtId="0" fontId="11" fillId="0" borderId="5" xfId="0" applyFont="1" applyBorder="1" applyAlignment="1">
      <alignment horizontal="center"/>
    </xf>
    <xf numFmtId="0" fontId="10" fillId="0" borderId="5" xfId="0" applyFont="1" applyBorder="1"/>
    <xf numFmtId="0" fontId="11" fillId="0" borderId="3" xfId="0" applyFont="1" applyBorder="1" applyAlignment="1">
      <alignment horizontal="center"/>
    </xf>
    <xf numFmtId="170" fontId="11" fillId="0" borderId="12" xfId="1" applyNumberFormat="1" applyFont="1" applyFill="1" applyBorder="1"/>
    <xf numFmtId="170" fontId="10" fillId="0" borderId="6" xfId="0" applyNumberFormat="1" applyFont="1" applyFill="1" applyBorder="1"/>
    <xf numFmtId="169" fontId="10" fillId="0" borderId="6" xfId="2" applyNumberFormat="1" applyFont="1" applyFill="1" applyBorder="1"/>
    <xf numFmtId="170" fontId="11" fillId="0" borderId="4" xfId="1" applyNumberFormat="1" applyFont="1" applyFill="1" applyBorder="1" applyAlignment="1">
      <alignment horizontal="left" indent="1"/>
    </xf>
    <xf numFmtId="0" fontId="12" fillId="0" borderId="0" xfId="0" applyFont="1" applyBorder="1" applyAlignment="1">
      <alignment horizontal="center"/>
    </xf>
    <xf numFmtId="169" fontId="11" fillId="0" borderId="0" xfId="2" applyNumberFormat="1" applyFont="1" applyBorder="1"/>
    <xf numFmtId="0" fontId="9" fillId="0" borderId="0" xfId="0" applyFont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170" fontId="9" fillId="0" borderId="0" xfId="0" applyNumberFormat="1" applyFont="1" applyFill="1" applyBorder="1" applyProtection="1"/>
    <xf numFmtId="165" fontId="18" fillId="0" borderId="0" xfId="1" applyNumberFormat="1" applyFont="1" applyFill="1" applyProtection="1"/>
    <xf numFmtId="170" fontId="9" fillId="0" borderId="0" xfId="1" applyNumberFormat="1" applyFont="1" applyFill="1" applyProtection="1"/>
    <xf numFmtId="169" fontId="9" fillId="0" borderId="0" xfId="2" applyNumberFormat="1" applyFont="1" applyProtection="1"/>
    <xf numFmtId="170" fontId="13" fillId="0" borderId="0" xfId="0" applyNumberFormat="1" applyFont="1" applyBorder="1" applyAlignment="1" applyProtection="1">
      <alignment horizontal="center"/>
    </xf>
    <xf numFmtId="170" fontId="0" fillId="0" borderId="0" xfId="0" applyNumberFormat="1"/>
    <xf numFmtId="9" fontId="12" fillId="0" borderId="0" xfId="2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7" fillId="0" borderId="14" xfId="0" quotePrefix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3" fontId="17" fillId="0" borderId="15" xfId="0" applyNumberFormat="1" applyFont="1" applyFill="1" applyBorder="1" applyAlignment="1">
      <alignment horizontal="right" vertical="center"/>
    </xf>
    <xf numFmtId="169" fontId="17" fillId="0" borderId="3" xfId="2" applyNumberFormat="1" applyFont="1" applyFill="1" applyBorder="1" applyAlignment="1">
      <alignment horizontal="right" vertical="center"/>
    </xf>
    <xf numFmtId="0" fontId="17" fillId="0" borderId="15" xfId="0" applyFont="1" applyBorder="1" applyAlignment="1">
      <alignment horizontal="center" vertical="center"/>
    </xf>
    <xf numFmtId="169" fontId="17" fillId="0" borderId="15" xfId="2" applyNumberFormat="1" applyFont="1" applyFill="1" applyBorder="1" applyAlignment="1">
      <alignment horizontal="right" vertical="center"/>
    </xf>
    <xf numFmtId="0" fontId="17" fillId="0" borderId="15" xfId="0" quotePrefix="1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3" fontId="17" fillId="0" borderId="16" xfId="0" applyNumberFormat="1" applyFont="1" applyFill="1" applyBorder="1" applyAlignment="1">
      <alignment horizontal="right" vertical="center"/>
    </xf>
    <xf numFmtId="0" fontId="17" fillId="0" borderId="17" xfId="0" applyFont="1" applyFill="1" applyBorder="1" applyAlignment="1">
      <alignment horizontal="center" vertical="center"/>
    </xf>
    <xf numFmtId="3" fontId="17" fillId="0" borderId="17" xfId="0" applyNumberFormat="1" applyFont="1" applyFill="1" applyBorder="1" applyAlignment="1">
      <alignment horizontal="right" vertical="center"/>
    </xf>
    <xf numFmtId="164" fontId="17" fillId="0" borderId="17" xfId="1" applyFont="1" applyFill="1" applyBorder="1" applyAlignment="1">
      <alignment horizontal="right" vertical="center"/>
    </xf>
    <xf numFmtId="169" fontId="17" fillId="0" borderId="17" xfId="2" applyNumberFormat="1" applyFont="1" applyFill="1" applyBorder="1" applyAlignment="1">
      <alignment horizontal="right" vertical="center"/>
    </xf>
    <xf numFmtId="3" fontId="21" fillId="0" borderId="2" xfId="0" applyNumberFormat="1" applyFont="1" applyBorder="1" applyAlignment="1">
      <alignment horizontal="right" vertical="center"/>
    </xf>
    <xf numFmtId="169" fontId="21" fillId="0" borderId="2" xfId="2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quotePrefix="1" applyFont="1" applyBorder="1" applyAlignment="1">
      <alignment horizontal="center" vertical="center"/>
    </xf>
    <xf numFmtId="10" fontId="17" fillId="0" borderId="0" xfId="2" applyNumberFormat="1" applyFont="1" applyBorder="1" applyAlignment="1">
      <alignment horizontal="center" vertical="center"/>
    </xf>
    <xf numFmtId="3" fontId="17" fillId="0" borderId="0" xfId="0" applyNumberFormat="1" applyFont="1" applyBorder="1" applyAlignment="1">
      <alignment horizontal="center" vertical="center"/>
    </xf>
    <xf numFmtId="9" fontId="17" fillId="0" borderId="0" xfId="2" applyFont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right"/>
    </xf>
    <xf numFmtId="0" fontId="23" fillId="0" borderId="0" xfId="0" applyFont="1" applyAlignment="1"/>
    <xf numFmtId="0" fontId="17" fillId="0" borderId="0" xfId="0" applyFont="1"/>
    <xf numFmtId="9" fontId="17" fillId="0" borderId="0" xfId="2" applyFont="1"/>
    <xf numFmtId="0" fontId="10" fillId="0" borderId="1" xfId="0" applyFont="1" applyBorder="1" applyAlignment="1">
      <alignment horizontal="center" vertical="center" wrapText="1"/>
    </xf>
    <xf numFmtId="0" fontId="17" fillId="0" borderId="3" xfId="0" quotePrefix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3" fontId="17" fillId="0" borderId="3" xfId="0" applyNumberFormat="1" applyFont="1" applyFill="1" applyBorder="1" applyAlignment="1">
      <alignment horizontal="right" vertical="center"/>
    </xf>
    <xf numFmtId="0" fontId="17" fillId="0" borderId="4" xfId="0" quotePrefix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3" fontId="17" fillId="0" borderId="4" xfId="0" applyNumberFormat="1" applyFont="1" applyFill="1" applyBorder="1" applyAlignment="1">
      <alignment horizontal="right" vertical="center"/>
    </xf>
    <xf numFmtId="169" fontId="17" fillId="0" borderId="4" xfId="2" applyNumberFormat="1" applyFont="1" applyFill="1" applyBorder="1" applyAlignment="1">
      <alignment horizontal="right" vertical="center"/>
    </xf>
    <xf numFmtId="0" fontId="17" fillId="0" borderId="4" xfId="0" quotePrefix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12" xfId="0" quotePrefix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3" fontId="17" fillId="0" borderId="12" xfId="0" applyNumberFormat="1" applyFont="1" applyFill="1" applyBorder="1" applyAlignment="1">
      <alignment horizontal="right" vertical="center"/>
    </xf>
    <xf numFmtId="164" fontId="17" fillId="0" borderId="12" xfId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quotePrefix="1" applyFont="1" applyBorder="1" applyAlignment="1">
      <alignment horizontal="center" vertical="center"/>
    </xf>
    <xf numFmtId="3" fontId="21" fillId="0" borderId="0" xfId="0" applyNumberFormat="1" applyFont="1" applyBorder="1" applyAlignment="1">
      <alignment horizontal="right" vertical="center"/>
    </xf>
    <xf numFmtId="169" fontId="21" fillId="0" borderId="0" xfId="2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1" applyNumberFormat="1" applyFont="1" applyBorder="1"/>
    <xf numFmtId="0" fontId="17" fillId="0" borderId="0" xfId="0" applyFont="1" applyFill="1" applyBorder="1" applyAlignment="1">
      <alignment horizontal="center" vertical="center"/>
    </xf>
    <xf numFmtId="165" fontId="5" fillId="0" borderId="0" xfId="1" applyNumberFormat="1" applyFont="1" applyFill="1"/>
    <xf numFmtId="0" fontId="10" fillId="0" borderId="0" xfId="0" applyFont="1" applyFill="1" applyBorder="1" applyAlignment="1" applyProtection="1"/>
    <xf numFmtId="0" fontId="10" fillId="0" borderId="0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10" fillId="0" borderId="0" xfId="0" applyFont="1" applyFill="1" applyBorder="1" applyAlignment="1" applyProtection="1">
      <alignment horizontal="center"/>
    </xf>
    <xf numFmtId="0" fontId="10" fillId="0" borderId="0" xfId="0" applyFont="1" applyFill="1" applyProtection="1"/>
    <xf numFmtId="165" fontId="10" fillId="0" borderId="0" xfId="0" applyNumberFormat="1" applyFont="1" applyAlignment="1" applyProtection="1">
      <alignment horizontal="center"/>
    </xf>
    <xf numFmtId="169" fontId="10" fillId="0" borderId="0" xfId="2" applyNumberFormat="1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170" fontId="10" fillId="0" borderId="0" xfId="1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Fill="1" applyAlignment="1" applyProtection="1"/>
    <xf numFmtId="0" fontId="25" fillId="0" borderId="0" xfId="0" applyFont="1"/>
    <xf numFmtId="165" fontId="25" fillId="0" borderId="0" xfId="1" applyNumberFormat="1" applyFont="1"/>
    <xf numFmtId="0" fontId="0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17" borderId="10" xfId="0" applyFont="1" applyFill="1" applyBorder="1" applyAlignment="1">
      <alignment horizontal="center" vertical="center"/>
    </xf>
    <xf numFmtId="0" fontId="0" fillId="0" borderId="11" xfId="0" applyBorder="1"/>
    <xf numFmtId="0" fontId="13" fillId="0" borderId="0" xfId="0" applyFont="1" applyFill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26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2" xfId="0" quotePrefix="1" applyFont="1" applyBorder="1" applyAlignment="1">
      <alignment horizontal="center" vertical="center"/>
    </xf>
    <xf numFmtId="0" fontId="24" fillId="18" borderId="2" xfId="0" applyFont="1" applyFill="1" applyBorder="1" applyAlignment="1">
      <alignment horizontal="center" vertical="center"/>
    </xf>
    <xf numFmtId="3" fontId="24" fillId="18" borderId="2" xfId="0" applyNumberFormat="1" applyFont="1" applyFill="1" applyBorder="1" applyAlignment="1">
      <alignment horizontal="center" vertical="center"/>
    </xf>
    <xf numFmtId="165" fontId="24" fillId="18" borderId="2" xfId="1" applyNumberFormat="1" applyFont="1" applyFill="1" applyBorder="1" applyAlignment="1">
      <alignment horizontal="center" vertical="center"/>
    </xf>
    <xf numFmtId="169" fontId="24" fillId="18" borderId="2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/>
    </xf>
    <xf numFmtId="3" fontId="27" fillId="15" borderId="2" xfId="0" applyNumberFormat="1" applyFont="1" applyFill="1" applyBorder="1" applyAlignment="1">
      <alignment horizontal="center"/>
    </xf>
    <xf numFmtId="165" fontId="0" fillId="0" borderId="2" xfId="1" applyNumberFormat="1" applyFont="1" applyBorder="1"/>
  </cellXfs>
  <cellStyles count="5">
    <cellStyle name="Comma" xfId="1" builtinId="3"/>
    <cellStyle name="Comma 3" xfId="3"/>
    <cellStyle name="Normal" xfId="0" builtinId="0"/>
    <cellStyle name="Normal 3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NG%20HOP%20T11.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 refreshError="1"/>
      <sheetData sheetId="1">
        <row r="30">
          <cell r="F30">
            <v>14296464000</v>
          </cell>
          <cell r="G30">
            <v>31553734.399999999</v>
          </cell>
        </row>
        <row r="37">
          <cell r="F37">
            <v>1292388801000</v>
          </cell>
          <cell r="G37">
            <v>1881776758.6000001</v>
          </cell>
          <cell r="H37">
            <v>468618759.19800013</v>
          </cell>
        </row>
        <row r="90">
          <cell r="F90">
            <v>1757503000</v>
          </cell>
          <cell r="G90">
            <v>5017211.8</v>
          </cell>
        </row>
        <row r="96">
          <cell r="F96">
            <v>1355675341100</v>
          </cell>
          <cell r="G96">
            <v>2123320658.5600004</v>
          </cell>
          <cell r="H96">
            <v>606611322.98199999</v>
          </cell>
        </row>
        <row r="148">
          <cell r="F148">
            <v>101338000</v>
          </cell>
          <cell r="G148">
            <v>314147.8</v>
          </cell>
        </row>
        <row r="150">
          <cell r="F150">
            <v>405109706000</v>
          </cell>
          <cell r="G150">
            <v>593892086.60000002</v>
          </cell>
          <cell r="H150">
            <v>191459713.72000003</v>
          </cell>
        </row>
        <row r="203">
          <cell r="F203">
            <v>12978000</v>
          </cell>
          <cell r="G203">
            <v>40235.800000000003</v>
          </cell>
        </row>
        <row r="207">
          <cell r="F207">
            <v>413835045100</v>
          </cell>
          <cell r="G207">
            <v>704600276.9599998</v>
          </cell>
          <cell r="H207">
            <v>157864640.94</v>
          </cell>
        </row>
        <row r="270">
          <cell r="F270">
            <v>3425562000</v>
          </cell>
          <cell r="G270">
            <v>8929659.1999999993</v>
          </cell>
        </row>
        <row r="275">
          <cell r="F275">
            <v>1147750485700</v>
          </cell>
          <cell r="G275">
            <v>1772430308.7200005</v>
          </cell>
          <cell r="H275">
            <v>421566490.22400004</v>
          </cell>
        </row>
        <row r="328">
          <cell r="F328">
            <v>219803500</v>
          </cell>
          <cell r="G328">
            <v>681392.6</v>
          </cell>
        </row>
        <row r="332">
          <cell r="F332">
            <v>1574093896400</v>
          </cell>
          <cell r="G332">
            <v>2013113473.4400001</v>
          </cell>
          <cell r="H332">
            <v>708865749.14799988</v>
          </cell>
        </row>
        <row r="368">
          <cell r="F368">
            <v>1252697000</v>
          </cell>
          <cell r="G368">
            <v>3529272.2</v>
          </cell>
        </row>
        <row r="373">
          <cell r="F373">
            <v>1040420966800</v>
          </cell>
          <cell r="G373">
            <v>1545523439.2800002</v>
          </cell>
          <cell r="H373">
            <v>392725718.7560001</v>
          </cell>
        </row>
        <row r="390">
          <cell r="F390">
            <v>960369000</v>
          </cell>
          <cell r="G390">
            <v>1962895.4</v>
          </cell>
        </row>
        <row r="393">
          <cell r="F393">
            <v>833701335300</v>
          </cell>
          <cell r="G393">
            <v>1103727835.8799999</v>
          </cell>
          <cell r="H393">
            <v>299588078.16400003</v>
          </cell>
        </row>
        <row r="439">
          <cell r="F439">
            <v>599813000</v>
          </cell>
          <cell r="G439">
            <v>1796143.8</v>
          </cell>
        </row>
        <row r="445">
          <cell r="F445">
            <v>912401861300</v>
          </cell>
          <cell r="G445">
            <v>1408739549.4800003</v>
          </cell>
          <cell r="H445">
            <v>346268817.88399994</v>
          </cell>
        </row>
        <row r="478">
          <cell r="F478">
            <v>1758618800</v>
          </cell>
          <cell r="G478">
            <v>4935508.4800000004</v>
          </cell>
        </row>
        <row r="482">
          <cell r="F482">
            <v>480699036800</v>
          </cell>
          <cell r="G482">
            <v>837399076.28000021</v>
          </cell>
          <cell r="H482">
            <v>182139241.94800001</v>
          </cell>
        </row>
      </sheetData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name="result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AD542"/>
  <sheetViews>
    <sheetView zoomScaleNormal="100" workbookViewId="0">
      <pane ySplit="1" topLeftCell="A16" activePane="bottomLeft" state="frozen"/>
      <selection activeCell="G1" sqref="G1"/>
      <selection pane="bottomLeft" activeCell="F385" sqref="F385"/>
    </sheetView>
  </sheetViews>
  <sheetFormatPr defaultRowHeight="15"/>
  <cols>
    <col min="1" max="1" width="12" style="20" customWidth="1"/>
    <col min="2" max="2" width="5.42578125" customWidth="1"/>
    <col min="3" max="3" width="7.28515625" customWidth="1"/>
    <col min="4" max="4" width="5.140625" customWidth="1"/>
    <col min="5" max="5" width="4.7109375" customWidth="1"/>
    <col min="6" max="6" width="26.42578125" customWidth="1"/>
    <col min="7" max="7" width="16.28515625" customWidth="1"/>
    <col min="8" max="8" width="15.28515625" customWidth="1"/>
    <col min="9" max="9" width="16.28515625" customWidth="1"/>
    <col min="10" max="10" width="14.28515625" customWidth="1"/>
    <col min="11" max="11" width="11.5703125" customWidth="1"/>
    <col min="12" max="12" width="14.28515625" customWidth="1"/>
    <col min="13" max="13" width="12.5703125" customWidth="1"/>
    <col min="14" max="14" width="11.5703125" customWidth="1"/>
    <col min="15" max="15" width="12.5703125" customWidth="1"/>
    <col min="16" max="16" width="4.5703125" style="15" customWidth="1"/>
    <col min="17" max="17" width="10.5703125" customWidth="1"/>
    <col min="18" max="18" width="5" style="1" customWidth="1"/>
    <col min="19" max="19" width="4.5703125" style="16" customWidth="1"/>
    <col min="20" max="20" width="12.5703125" customWidth="1"/>
    <col min="21" max="21" width="10.5703125" customWidth="1"/>
    <col min="22" max="24" width="12.5703125" customWidth="1"/>
    <col min="25" max="25" width="16.28515625" customWidth="1"/>
    <col min="26" max="26" width="15.28515625" customWidth="1"/>
    <col min="27" max="27" width="16.28515625" customWidth="1"/>
    <col min="28" max="28" width="10.140625" style="4" customWidth="1"/>
    <col min="29" max="29" width="11.140625" style="4" customWidth="1"/>
    <col min="30" max="30" width="26.42578125" customWidth="1"/>
  </cols>
  <sheetData>
    <row r="1" spans="1:30">
      <c r="A1" s="19" t="s">
        <v>145</v>
      </c>
      <c r="B1" s="5" t="s">
        <v>112</v>
      </c>
      <c r="C1" s="5" t="s">
        <v>113</v>
      </c>
      <c r="D1" s="5" t="s">
        <v>114</v>
      </c>
      <c r="E1" s="5" t="s">
        <v>149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151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21" t="s">
        <v>152</v>
      </c>
      <c r="Q1" s="5" t="s">
        <v>153</v>
      </c>
      <c r="R1" s="9" t="s">
        <v>154</v>
      </c>
      <c r="S1" s="14" t="s">
        <v>201</v>
      </c>
      <c r="T1" s="5" t="s">
        <v>155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17" t="s">
        <v>156</v>
      </c>
      <c r="AC1" s="17" t="s">
        <v>146</v>
      </c>
      <c r="AD1" s="5" t="s">
        <v>131</v>
      </c>
    </row>
    <row r="2" spans="1:30" hidden="1">
      <c r="A2" s="20">
        <v>8</v>
      </c>
      <c r="B2" t="s">
        <v>0</v>
      </c>
      <c r="C2" t="s">
        <v>1</v>
      </c>
      <c r="D2" t="s">
        <v>2</v>
      </c>
      <c r="E2" t="s">
        <v>286</v>
      </c>
      <c r="F2" t="s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5">
        <v>0</v>
      </c>
      <c r="Q2" s="2">
        <v>0</v>
      </c>
      <c r="R2" s="13">
        <v>0</v>
      </c>
      <c r="S2" s="1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8">
        <v>0</v>
      </c>
      <c r="AC2" s="4">
        <v>0</v>
      </c>
      <c r="AD2" t="s">
        <v>144</v>
      </c>
    </row>
    <row r="3" spans="1:30" hidden="1">
      <c r="A3" s="20">
        <v>17</v>
      </c>
      <c r="B3" t="s">
        <v>147</v>
      </c>
      <c r="C3" t="s">
        <v>264</v>
      </c>
      <c r="D3" t="s">
        <v>2</v>
      </c>
      <c r="E3" t="s">
        <v>4</v>
      </c>
      <c r="F3" t="s">
        <v>5</v>
      </c>
      <c r="G3" s="2">
        <v>135852990000</v>
      </c>
      <c r="H3" s="2">
        <v>13262470000</v>
      </c>
      <c r="I3" s="2">
        <v>122590520000</v>
      </c>
      <c r="J3" s="2">
        <v>226904167</v>
      </c>
      <c r="K3" s="2">
        <v>33459545</v>
      </c>
      <c r="L3" s="2">
        <v>193444622</v>
      </c>
      <c r="M3" s="2">
        <v>172562971</v>
      </c>
      <c r="N3" s="2">
        <v>28154557</v>
      </c>
      <c r="O3" s="2">
        <v>144408414</v>
      </c>
      <c r="P3" s="15">
        <v>0.1</v>
      </c>
      <c r="Q3" s="2">
        <v>2815455.7</v>
      </c>
      <c r="R3" s="13">
        <v>0.25</v>
      </c>
      <c r="S3" s="15">
        <v>0.4</v>
      </c>
      <c r="T3" s="2">
        <v>36102103.5</v>
      </c>
      <c r="U3" s="2">
        <v>6000000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44917559.200000003</v>
      </c>
      <c r="AD3" t="s">
        <v>41</v>
      </c>
    </row>
    <row r="4" spans="1:30" hidden="1">
      <c r="A4" s="20">
        <v>23</v>
      </c>
      <c r="B4" t="s">
        <v>147</v>
      </c>
      <c r="C4" t="s">
        <v>264</v>
      </c>
      <c r="D4" t="s">
        <v>2</v>
      </c>
      <c r="E4" t="s">
        <v>4</v>
      </c>
      <c r="F4" t="s">
        <v>7</v>
      </c>
      <c r="G4" s="2">
        <v>18361004000</v>
      </c>
      <c r="H4" s="2">
        <v>17441214000</v>
      </c>
      <c r="I4" s="2">
        <v>919790000</v>
      </c>
      <c r="J4" s="2">
        <v>39709579</v>
      </c>
      <c r="K4" s="2">
        <v>37510564</v>
      </c>
      <c r="L4" s="2">
        <v>2199015</v>
      </c>
      <c r="M4" s="2">
        <v>32365177.399999999</v>
      </c>
      <c r="N4" s="2">
        <v>30534078.399999999</v>
      </c>
      <c r="O4" s="2">
        <v>1831099</v>
      </c>
      <c r="P4" s="15">
        <v>0.1</v>
      </c>
      <c r="Q4" s="2">
        <v>3053407.84</v>
      </c>
      <c r="R4" s="13">
        <v>0.15</v>
      </c>
      <c r="S4" s="15">
        <v>0</v>
      </c>
      <c r="T4" s="2">
        <v>274664.84999999998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6328072.6900000004</v>
      </c>
      <c r="AD4" t="s">
        <v>6</v>
      </c>
    </row>
    <row r="5" spans="1:30" hidden="1">
      <c r="A5" s="20">
        <v>30</v>
      </c>
      <c r="B5" t="s">
        <v>147</v>
      </c>
      <c r="C5" t="s">
        <v>263</v>
      </c>
      <c r="D5" t="s">
        <v>9</v>
      </c>
      <c r="E5" t="s">
        <v>384</v>
      </c>
      <c r="F5" t="s">
        <v>10</v>
      </c>
      <c r="G5" s="2">
        <v>4352717000</v>
      </c>
      <c r="H5" s="2">
        <v>0</v>
      </c>
      <c r="I5" s="2">
        <v>4352717000</v>
      </c>
      <c r="J5" s="2">
        <v>12040420</v>
      </c>
      <c r="K5" s="2">
        <v>0</v>
      </c>
      <c r="L5" s="2">
        <v>12040420</v>
      </c>
      <c r="M5" s="2">
        <v>10299333.199999999</v>
      </c>
      <c r="N5" s="2">
        <v>0</v>
      </c>
      <c r="O5" s="2">
        <v>10299333.199999999</v>
      </c>
      <c r="P5" s="15">
        <v>0.1</v>
      </c>
      <c r="Q5" s="2">
        <v>0</v>
      </c>
      <c r="R5" s="13">
        <v>0.3</v>
      </c>
      <c r="S5" s="15">
        <v>0</v>
      </c>
      <c r="T5" s="2">
        <v>3089799.96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3089799.96</v>
      </c>
      <c r="AD5" t="s">
        <v>11</v>
      </c>
    </row>
    <row r="6" spans="1:30" hidden="1">
      <c r="A6" s="20">
        <v>41</v>
      </c>
      <c r="B6" t="s">
        <v>0</v>
      </c>
      <c r="C6" t="s">
        <v>1</v>
      </c>
      <c r="D6" t="s">
        <v>9</v>
      </c>
      <c r="E6" t="s">
        <v>15</v>
      </c>
      <c r="F6" t="s">
        <v>148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5">
        <v>0</v>
      </c>
      <c r="Q6" s="2">
        <v>0</v>
      </c>
      <c r="R6" s="13">
        <v>0</v>
      </c>
      <c r="S6" s="15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0</v>
      </c>
      <c r="AD6" t="s">
        <v>1</v>
      </c>
    </row>
    <row r="7" spans="1:30" hidden="1">
      <c r="A7" s="20">
        <v>42</v>
      </c>
      <c r="B7" t="s">
        <v>0</v>
      </c>
      <c r="C7" t="s">
        <v>1</v>
      </c>
      <c r="D7" t="s">
        <v>2</v>
      </c>
      <c r="E7" t="s">
        <v>287</v>
      </c>
      <c r="F7" t="s">
        <v>13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5">
        <v>0</v>
      </c>
      <c r="Q7" s="2">
        <v>0</v>
      </c>
      <c r="R7" s="13">
        <v>0</v>
      </c>
      <c r="S7" s="15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0</v>
      </c>
      <c r="AD7" t="s">
        <v>144</v>
      </c>
    </row>
    <row r="8" spans="1:30" hidden="1">
      <c r="A8" s="20">
        <v>44</v>
      </c>
      <c r="B8" t="s">
        <v>0</v>
      </c>
      <c r="C8" t="s">
        <v>1</v>
      </c>
      <c r="D8" t="s">
        <v>2</v>
      </c>
      <c r="E8" t="s">
        <v>8</v>
      </c>
      <c r="F8" t="s">
        <v>14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5">
        <v>0</v>
      </c>
      <c r="Q8" s="2">
        <v>0</v>
      </c>
      <c r="R8" s="13">
        <v>0</v>
      </c>
      <c r="S8" s="15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8">
        <v>0</v>
      </c>
      <c r="AC8" s="4">
        <v>0</v>
      </c>
      <c r="AD8" t="s">
        <v>144</v>
      </c>
    </row>
    <row r="9" spans="1:30" hidden="1">
      <c r="A9" s="20">
        <v>51</v>
      </c>
      <c r="B9" t="s">
        <v>0</v>
      </c>
      <c r="C9" t="s">
        <v>1</v>
      </c>
      <c r="D9" t="s">
        <v>9</v>
      </c>
      <c r="E9" t="s">
        <v>15</v>
      </c>
      <c r="F9" t="s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5">
        <v>0</v>
      </c>
      <c r="Q9" s="2">
        <v>0</v>
      </c>
      <c r="R9" s="13">
        <v>0</v>
      </c>
      <c r="S9" s="1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0</v>
      </c>
      <c r="AD9" t="s">
        <v>148</v>
      </c>
    </row>
    <row r="10" spans="1:30">
      <c r="A10" s="20">
        <v>57</v>
      </c>
      <c r="B10" t="s">
        <v>12</v>
      </c>
      <c r="C10" t="s">
        <v>264</v>
      </c>
      <c r="D10" t="s">
        <v>9</v>
      </c>
      <c r="E10" t="s">
        <v>15</v>
      </c>
      <c r="F10" t="s">
        <v>17</v>
      </c>
      <c r="G10" s="2">
        <v>39749374000</v>
      </c>
      <c r="H10" s="2">
        <v>0</v>
      </c>
      <c r="I10" s="2">
        <v>39749374000</v>
      </c>
      <c r="J10" s="2">
        <v>78993673</v>
      </c>
      <c r="K10" s="2">
        <v>0</v>
      </c>
      <c r="L10" s="2">
        <v>78993673</v>
      </c>
      <c r="M10" s="2">
        <v>63093923.399999999</v>
      </c>
      <c r="N10" s="2">
        <v>0</v>
      </c>
      <c r="O10" s="2">
        <v>63093923.399999999</v>
      </c>
      <c r="P10" s="15">
        <v>0.1</v>
      </c>
      <c r="Q10" s="2">
        <v>0</v>
      </c>
      <c r="R10" s="13">
        <v>0.2</v>
      </c>
      <c r="S10" s="15">
        <v>0</v>
      </c>
      <c r="T10" s="2">
        <v>12618784.68</v>
      </c>
      <c r="U10" s="2">
        <v>0</v>
      </c>
      <c r="V10" s="2">
        <v>527764504.80000001</v>
      </c>
      <c r="W10" s="2">
        <v>0</v>
      </c>
      <c r="X10" s="2">
        <v>527764504.80000001</v>
      </c>
      <c r="Y10" s="2">
        <v>413797283000</v>
      </c>
      <c r="Z10" s="2">
        <v>0</v>
      </c>
      <c r="AA10" s="2">
        <v>413797283000</v>
      </c>
      <c r="AB10" s="18">
        <v>21110580.192000002</v>
      </c>
      <c r="AC10" s="4">
        <v>33729364.872000001</v>
      </c>
      <c r="AD10" t="s">
        <v>16</v>
      </c>
    </row>
    <row r="11" spans="1:30" hidden="1">
      <c r="A11" s="20">
        <v>58</v>
      </c>
      <c r="B11" t="s">
        <v>147</v>
      </c>
      <c r="C11" t="s">
        <v>264</v>
      </c>
      <c r="D11" t="s">
        <v>9</v>
      </c>
      <c r="E11" t="s">
        <v>15</v>
      </c>
      <c r="F11" t="s">
        <v>18</v>
      </c>
      <c r="G11" s="2">
        <v>50644078000</v>
      </c>
      <c r="H11" s="2">
        <v>0</v>
      </c>
      <c r="I11" s="2">
        <v>50644078000</v>
      </c>
      <c r="J11" s="2">
        <v>106069553</v>
      </c>
      <c r="K11" s="2">
        <v>0</v>
      </c>
      <c r="L11" s="2">
        <v>106069553</v>
      </c>
      <c r="M11" s="2">
        <v>85811921.799999997</v>
      </c>
      <c r="N11" s="2">
        <v>0</v>
      </c>
      <c r="O11" s="2">
        <v>85811921.799999997</v>
      </c>
      <c r="P11" s="15">
        <v>0.1</v>
      </c>
      <c r="Q11" s="2">
        <v>0</v>
      </c>
      <c r="R11" s="13">
        <v>0.2</v>
      </c>
      <c r="S11" s="15">
        <v>0</v>
      </c>
      <c r="T11" s="2">
        <v>17162384.359999999</v>
      </c>
      <c r="U11" s="2">
        <v>4000000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8">
        <v>0</v>
      </c>
      <c r="AC11" s="4">
        <v>21162384.359999999</v>
      </c>
      <c r="AD11" t="s">
        <v>19</v>
      </c>
    </row>
    <row r="12" spans="1:30" hidden="1">
      <c r="A12" s="20">
        <v>62</v>
      </c>
      <c r="B12" t="s">
        <v>147</v>
      </c>
      <c r="C12" t="s">
        <v>263</v>
      </c>
      <c r="D12" t="s">
        <v>9</v>
      </c>
      <c r="E12" t="s">
        <v>15</v>
      </c>
      <c r="F12" t="s">
        <v>20</v>
      </c>
      <c r="G12" s="2">
        <v>6215915000</v>
      </c>
      <c r="H12" s="2">
        <v>0</v>
      </c>
      <c r="I12" s="2">
        <v>6215915000</v>
      </c>
      <c r="J12" s="2">
        <v>13580308</v>
      </c>
      <c r="K12" s="2">
        <v>0</v>
      </c>
      <c r="L12" s="2">
        <v>13580308</v>
      </c>
      <c r="M12" s="2">
        <v>11093942</v>
      </c>
      <c r="N12" s="2">
        <v>0</v>
      </c>
      <c r="O12" s="2">
        <v>11093942</v>
      </c>
      <c r="P12" s="15">
        <v>0.1</v>
      </c>
      <c r="Q12" s="2">
        <v>0</v>
      </c>
      <c r="R12" s="13">
        <v>0.3</v>
      </c>
      <c r="S12" s="15">
        <v>0</v>
      </c>
      <c r="T12" s="2">
        <v>3328182.6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3328182.6</v>
      </c>
      <c r="AD12" t="s">
        <v>24</v>
      </c>
    </row>
    <row r="13" spans="1:30" hidden="1">
      <c r="A13" s="20">
        <v>63</v>
      </c>
      <c r="B13" t="s">
        <v>0</v>
      </c>
      <c r="C13" t="s">
        <v>1</v>
      </c>
      <c r="D13" t="s">
        <v>2</v>
      </c>
      <c r="E13" t="s">
        <v>4</v>
      </c>
      <c r="F13" t="s">
        <v>21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5">
        <v>0</v>
      </c>
      <c r="Q13" s="2">
        <v>0</v>
      </c>
      <c r="R13" s="13">
        <v>0</v>
      </c>
      <c r="S13" s="15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0</v>
      </c>
      <c r="AD13" t="s">
        <v>144</v>
      </c>
    </row>
    <row r="14" spans="1:30" hidden="1">
      <c r="A14" s="20">
        <v>66</v>
      </c>
      <c r="B14" t="s">
        <v>147</v>
      </c>
      <c r="C14" t="s">
        <v>264</v>
      </c>
      <c r="D14" t="s">
        <v>2</v>
      </c>
      <c r="E14" t="s">
        <v>4</v>
      </c>
      <c r="F14" t="s">
        <v>22</v>
      </c>
      <c r="G14" s="2">
        <v>53076917600</v>
      </c>
      <c r="H14" s="2">
        <v>6970363500</v>
      </c>
      <c r="I14" s="2">
        <v>46106554100</v>
      </c>
      <c r="J14" s="2">
        <v>113190676</v>
      </c>
      <c r="K14" s="2">
        <v>21870921</v>
      </c>
      <c r="L14" s="2">
        <v>91319755</v>
      </c>
      <c r="M14" s="2">
        <v>91959908.959999993</v>
      </c>
      <c r="N14" s="2">
        <v>19082775.600000001</v>
      </c>
      <c r="O14" s="2">
        <v>72877133.359999999</v>
      </c>
      <c r="P14" s="15">
        <v>0.1</v>
      </c>
      <c r="Q14" s="2">
        <v>1908277.56</v>
      </c>
      <c r="R14" s="13">
        <v>0.2</v>
      </c>
      <c r="S14" s="15">
        <v>0</v>
      </c>
      <c r="T14" s="2">
        <v>14575426.672</v>
      </c>
      <c r="U14" s="2">
        <v>4000000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20483704.232000001</v>
      </c>
      <c r="AD14" t="s">
        <v>6</v>
      </c>
    </row>
    <row r="15" spans="1:30">
      <c r="A15" s="20">
        <v>69</v>
      </c>
      <c r="B15" t="s">
        <v>12</v>
      </c>
      <c r="C15" t="s">
        <v>264</v>
      </c>
      <c r="D15" t="s">
        <v>2</v>
      </c>
      <c r="E15" t="s">
        <v>4</v>
      </c>
      <c r="F15" t="s">
        <v>279</v>
      </c>
      <c r="G15" s="2">
        <v>34839255300</v>
      </c>
      <c r="H15" s="2">
        <v>14539187500</v>
      </c>
      <c r="I15" s="2">
        <v>20300067800</v>
      </c>
      <c r="J15" s="2">
        <v>80360127</v>
      </c>
      <c r="K15" s="2">
        <v>31961650</v>
      </c>
      <c r="L15" s="2">
        <v>48398477</v>
      </c>
      <c r="M15" s="2">
        <v>66424424.880000003</v>
      </c>
      <c r="N15" s="2">
        <v>26145975</v>
      </c>
      <c r="O15" s="2">
        <v>40278449.880000003</v>
      </c>
      <c r="P15" s="15">
        <v>0.1</v>
      </c>
      <c r="Q15" s="2">
        <v>2614597.5</v>
      </c>
      <c r="R15" s="13">
        <v>0.2</v>
      </c>
      <c r="S15" s="15">
        <v>0</v>
      </c>
      <c r="T15" s="2">
        <v>8055689.9759999998</v>
      </c>
      <c r="U15" s="2">
        <v>0</v>
      </c>
      <c r="V15" s="2">
        <v>206804017</v>
      </c>
      <c r="W15" s="2">
        <v>104098382.40000001</v>
      </c>
      <c r="X15" s="2">
        <v>102705634.59999999</v>
      </c>
      <c r="Y15" s="2">
        <v>157477605000</v>
      </c>
      <c r="Z15" s="2">
        <v>84671429000</v>
      </c>
      <c r="AA15" s="2">
        <v>72806176000</v>
      </c>
      <c r="AB15" s="18">
        <v>5149209.2079999996</v>
      </c>
      <c r="AC15" s="4">
        <v>15819496.684</v>
      </c>
      <c r="AD15" t="s">
        <v>21</v>
      </c>
    </row>
    <row r="16" spans="1:30">
      <c r="A16" s="20">
        <v>71</v>
      </c>
      <c r="B16" t="s">
        <v>12</v>
      </c>
      <c r="C16" t="s">
        <v>264</v>
      </c>
      <c r="D16" t="s">
        <v>9</v>
      </c>
      <c r="E16" t="s">
        <v>15</v>
      </c>
      <c r="F16" t="s">
        <v>24</v>
      </c>
      <c r="G16" s="2">
        <v>15720016300</v>
      </c>
      <c r="H16" s="2">
        <v>0</v>
      </c>
      <c r="I16" s="2">
        <v>15720016300</v>
      </c>
      <c r="J16" s="2">
        <v>39038745</v>
      </c>
      <c r="K16" s="2">
        <v>0</v>
      </c>
      <c r="L16" s="2">
        <v>39038745</v>
      </c>
      <c r="M16" s="2">
        <v>32750738.48</v>
      </c>
      <c r="N16" s="2">
        <v>0</v>
      </c>
      <c r="O16" s="2">
        <v>32750738.48</v>
      </c>
      <c r="P16" s="15">
        <v>0.1</v>
      </c>
      <c r="Q16" s="2">
        <v>0</v>
      </c>
      <c r="R16" s="13">
        <v>0.15</v>
      </c>
      <c r="S16" s="15">
        <v>0</v>
      </c>
      <c r="T16" s="2">
        <v>4912610.7719999999</v>
      </c>
      <c r="U16" s="2">
        <v>0</v>
      </c>
      <c r="V16" s="2">
        <v>343375937</v>
      </c>
      <c r="W16" s="2">
        <v>0</v>
      </c>
      <c r="X16" s="2">
        <v>343375937</v>
      </c>
      <c r="Y16" s="2">
        <v>258293225000</v>
      </c>
      <c r="Z16" s="2">
        <v>0</v>
      </c>
      <c r="AA16" s="2">
        <v>258293225000</v>
      </c>
      <c r="AB16" s="18">
        <v>13735037.48</v>
      </c>
      <c r="AC16" s="4">
        <v>18647648.252</v>
      </c>
      <c r="AD16" t="s">
        <v>16</v>
      </c>
    </row>
    <row r="17" spans="1:30" hidden="1">
      <c r="A17" s="20">
        <v>116</v>
      </c>
      <c r="B17" t="s">
        <v>147</v>
      </c>
      <c r="C17" t="s">
        <v>264</v>
      </c>
      <c r="D17" t="s">
        <v>2</v>
      </c>
      <c r="E17" t="s">
        <v>8</v>
      </c>
      <c r="F17" t="s">
        <v>25</v>
      </c>
      <c r="G17" s="2">
        <v>16899764000</v>
      </c>
      <c r="H17" s="2">
        <v>2180457000</v>
      </c>
      <c r="I17" s="2">
        <v>14719307000</v>
      </c>
      <c r="J17" s="2">
        <v>34181315</v>
      </c>
      <c r="K17" s="2">
        <v>6848207</v>
      </c>
      <c r="L17" s="2">
        <v>27333108</v>
      </c>
      <c r="M17" s="2">
        <v>27421409.399999999</v>
      </c>
      <c r="N17" s="2">
        <v>5976024.2000000002</v>
      </c>
      <c r="O17" s="2">
        <v>21445385.199999999</v>
      </c>
      <c r="P17" s="15">
        <v>0.1</v>
      </c>
      <c r="Q17" s="2">
        <v>597602.42000000004</v>
      </c>
      <c r="R17" s="13">
        <v>0.1</v>
      </c>
      <c r="S17" s="15">
        <v>0</v>
      </c>
      <c r="T17" s="2">
        <v>2144538.52</v>
      </c>
      <c r="U17" s="2">
        <v>2000000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4742140.9400000004</v>
      </c>
      <c r="AD17" t="s">
        <v>42</v>
      </c>
    </row>
    <row r="18" spans="1:30" hidden="1">
      <c r="A18" s="20">
        <v>123</v>
      </c>
      <c r="B18" t="s">
        <v>147</v>
      </c>
      <c r="C18" t="s">
        <v>264</v>
      </c>
      <c r="D18" t="s">
        <v>9</v>
      </c>
      <c r="E18" t="s">
        <v>15</v>
      </c>
      <c r="F18" t="s">
        <v>26</v>
      </c>
      <c r="G18" s="2">
        <v>46148954000</v>
      </c>
      <c r="H18" s="2">
        <v>0</v>
      </c>
      <c r="I18" s="2">
        <v>46148954000</v>
      </c>
      <c r="J18" s="2">
        <v>110105299</v>
      </c>
      <c r="K18" s="2">
        <v>0</v>
      </c>
      <c r="L18" s="2">
        <v>110105299</v>
      </c>
      <c r="M18" s="2">
        <v>91645717.400000006</v>
      </c>
      <c r="N18" s="2">
        <v>0</v>
      </c>
      <c r="O18" s="2">
        <v>91645717.400000006</v>
      </c>
      <c r="P18" s="15">
        <v>0.1</v>
      </c>
      <c r="Q18" s="2">
        <v>0</v>
      </c>
      <c r="R18" s="13">
        <v>0.2</v>
      </c>
      <c r="S18" s="15">
        <v>0</v>
      </c>
      <c r="T18" s="2">
        <v>18329143.48</v>
      </c>
      <c r="U18" s="2">
        <v>4000000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8">
        <v>0</v>
      </c>
      <c r="AC18" s="4">
        <v>22329143.48</v>
      </c>
      <c r="AD18" t="s">
        <v>19</v>
      </c>
    </row>
    <row r="19" spans="1:30">
      <c r="A19" s="20">
        <v>135</v>
      </c>
      <c r="B19" t="s">
        <v>12</v>
      </c>
      <c r="C19" t="s">
        <v>264</v>
      </c>
      <c r="D19" t="s">
        <v>9</v>
      </c>
      <c r="E19" t="s">
        <v>27</v>
      </c>
      <c r="F19" t="s">
        <v>28</v>
      </c>
      <c r="G19" s="2">
        <v>10698709000</v>
      </c>
      <c r="H19" s="2">
        <v>0</v>
      </c>
      <c r="I19" s="2">
        <v>10698709000</v>
      </c>
      <c r="J19" s="2">
        <v>28758396</v>
      </c>
      <c r="K19" s="2">
        <v>0</v>
      </c>
      <c r="L19" s="2">
        <v>28758396</v>
      </c>
      <c r="M19" s="2">
        <v>24478912.399999999</v>
      </c>
      <c r="N19" s="2">
        <v>0</v>
      </c>
      <c r="O19" s="2">
        <v>24478912.399999999</v>
      </c>
      <c r="P19" s="15">
        <v>0.1</v>
      </c>
      <c r="Q19" s="2">
        <v>0</v>
      </c>
      <c r="R19" s="13">
        <v>0.1</v>
      </c>
      <c r="S19" s="15">
        <v>0</v>
      </c>
      <c r="T19" s="2">
        <v>2447891.2400000002</v>
      </c>
      <c r="U19" s="2">
        <v>0</v>
      </c>
      <c r="V19" s="2">
        <v>193858441.44</v>
      </c>
      <c r="W19" s="2">
        <v>0</v>
      </c>
      <c r="X19" s="2">
        <v>193858441.44</v>
      </c>
      <c r="Y19" s="2">
        <v>115088586400</v>
      </c>
      <c r="Z19" s="2">
        <v>0</v>
      </c>
      <c r="AA19" s="2">
        <v>115088586400</v>
      </c>
      <c r="AB19" s="18">
        <v>5815753.2432000004</v>
      </c>
      <c r="AC19" s="4">
        <v>8263644.4831999997</v>
      </c>
      <c r="AD19" t="s">
        <v>29</v>
      </c>
    </row>
    <row r="20" spans="1:30" hidden="1">
      <c r="A20" s="20">
        <v>136</v>
      </c>
      <c r="B20" t="s">
        <v>0</v>
      </c>
      <c r="C20" t="s">
        <v>1</v>
      </c>
      <c r="D20" t="s">
        <v>9</v>
      </c>
      <c r="E20" t="s">
        <v>384</v>
      </c>
      <c r="F20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5">
        <v>0</v>
      </c>
      <c r="Q20" s="2">
        <v>0</v>
      </c>
      <c r="R20" s="13">
        <v>0</v>
      </c>
      <c r="S20" s="15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8">
        <v>0</v>
      </c>
      <c r="AC20" s="4">
        <v>0</v>
      </c>
      <c r="AD20" t="s">
        <v>148</v>
      </c>
    </row>
    <row r="21" spans="1:30" hidden="1">
      <c r="A21" s="20">
        <v>146</v>
      </c>
      <c r="B21" t="s">
        <v>0</v>
      </c>
      <c r="C21" t="s">
        <v>1</v>
      </c>
      <c r="D21" t="s">
        <v>9</v>
      </c>
      <c r="E21" t="s">
        <v>385</v>
      </c>
      <c r="F21" t="s">
        <v>23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5">
        <v>0</v>
      </c>
      <c r="Q21" s="2">
        <v>0</v>
      </c>
      <c r="R21" s="13">
        <v>0</v>
      </c>
      <c r="S21" s="15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8">
        <v>0</v>
      </c>
      <c r="AC21" s="4">
        <v>0</v>
      </c>
      <c r="AD21" t="s">
        <v>148</v>
      </c>
    </row>
    <row r="22" spans="1:30">
      <c r="A22" s="20">
        <v>162</v>
      </c>
      <c r="B22" t="s">
        <v>12</v>
      </c>
      <c r="C22" t="s">
        <v>264</v>
      </c>
      <c r="D22" t="s">
        <v>9</v>
      </c>
      <c r="E22" t="s">
        <v>27</v>
      </c>
      <c r="F22" t="s">
        <v>32</v>
      </c>
      <c r="G22" s="2">
        <v>10184037000</v>
      </c>
      <c r="H22" s="2">
        <v>0</v>
      </c>
      <c r="I22" s="2">
        <v>10184037000</v>
      </c>
      <c r="J22" s="2">
        <v>23090533</v>
      </c>
      <c r="K22" s="2">
        <v>0</v>
      </c>
      <c r="L22" s="2">
        <v>23090533</v>
      </c>
      <c r="M22" s="2">
        <v>19016918.199999999</v>
      </c>
      <c r="N22" s="2">
        <v>0</v>
      </c>
      <c r="O22" s="2">
        <v>19016918.199999999</v>
      </c>
      <c r="P22" s="15">
        <v>0.1</v>
      </c>
      <c r="Q22" s="2">
        <v>0</v>
      </c>
      <c r="R22" s="13">
        <v>0.1</v>
      </c>
      <c r="S22" s="15">
        <v>0</v>
      </c>
      <c r="T22" s="2">
        <v>1901691.82</v>
      </c>
      <c r="U22" s="2">
        <v>0</v>
      </c>
      <c r="V22" s="2">
        <v>336127401.19999999</v>
      </c>
      <c r="W22" s="2">
        <v>0</v>
      </c>
      <c r="X22" s="2">
        <v>336127401.19999999</v>
      </c>
      <c r="Y22" s="2">
        <v>194564137000</v>
      </c>
      <c r="Z22" s="2">
        <v>0</v>
      </c>
      <c r="AA22" s="2">
        <v>194564137000</v>
      </c>
      <c r="AB22" s="18">
        <v>13445096.048</v>
      </c>
      <c r="AC22" s="4">
        <v>15346787.868000001</v>
      </c>
      <c r="AD22" t="s">
        <v>29</v>
      </c>
    </row>
    <row r="23" spans="1:30" hidden="1">
      <c r="A23" s="20">
        <v>168</v>
      </c>
      <c r="B23" t="s">
        <v>147</v>
      </c>
      <c r="C23" t="s">
        <v>264</v>
      </c>
      <c r="D23" t="s">
        <v>9</v>
      </c>
      <c r="E23" t="s">
        <v>384</v>
      </c>
      <c r="F23" t="s">
        <v>34</v>
      </c>
      <c r="G23" s="2">
        <v>25839687000</v>
      </c>
      <c r="H23" s="2">
        <v>0</v>
      </c>
      <c r="I23" s="2">
        <v>25839687000</v>
      </c>
      <c r="J23" s="2">
        <v>58887959</v>
      </c>
      <c r="K23" s="2">
        <v>0</v>
      </c>
      <c r="L23" s="2">
        <v>58887959</v>
      </c>
      <c r="M23" s="2">
        <v>48552084.200000003</v>
      </c>
      <c r="N23" s="2">
        <v>0</v>
      </c>
      <c r="O23" s="2">
        <v>48552084.200000003</v>
      </c>
      <c r="P23" s="15">
        <v>0.1</v>
      </c>
      <c r="Q23" s="2">
        <v>0</v>
      </c>
      <c r="R23" s="13">
        <v>0.15</v>
      </c>
      <c r="S23" s="15">
        <v>0</v>
      </c>
      <c r="T23" s="2">
        <v>7282812.6299999999</v>
      </c>
      <c r="U23" s="2">
        <v>3000000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10282812.630000001</v>
      </c>
      <c r="AD23" t="s">
        <v>35</v>
      </c>
    </row>
    <row r="24" spans="1:30" hidden="1">
      <c r="A24" s="20">
        <v>172</v>
      </c>
      <c r="B24" t="s">
        <v>147</v>
      </c>
      <c r="C24" t="s">
        <v>264</v>
      </c>
      <c r="D24" t="s">
        <v>9</v>
      </c>
      <c r="E24" t="s">
        <v>15</v>
      </c>
      <c r="F24" t="s">
        <v>36</v>
      </c>
      <c r="G24" s="2">
        <v>53607539000</v>
      </c>
      <c r="H24" s="2">
        <v>0</v>
      </c>
      <c r="I24" s="2">
        <v>53607539000</v>
      </c>
      <c r="J24" s="2">
        <v>107783857</v>
      </c>
      <c r="K24" s="2">
        <v>0</v>
      </c>
      <c r="L24" s="2">
        <v>107783857</v>
      </c>
      <c r="M24" s="2">
        <v>86340841.400000006</v>
      </c>
      <c r="N24" s="2">
        <v>0</v>
      </c>
      <c r="O24" s="2">
        <v>86340841.400000006</v>
      </c>
      <c r="P24" s="15">
        <v>0.1</v>
      </c>
      <c r="Q24" s="2">
        <v>0</v>
      </c>
      <c r="R24" s="13">
        <v>0.2</v>
      </c>
      <c r="S24" s="15">
        <v>0</v>
      </c>
      <c r="T24" s="2">
        <v>17268168.280000001</v>
      </c>
      <c r="U24" s="2">
        <v>4000000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21268168.280000001</v>
      </c>
      <c r="AD24" t="s">
        <v>17</v>
      </c>
    </row>
    <row r="25" spans="1:30" hidden="1">
      <c r="A25" s="20">
        <v>179</v>
      </c>
      <c r="B25" t="s">
        <v>0</v>
      </c>
      <c r="C25" t="s">
        <v>1</v>
      </c>
      <c r="D25" t="s">
        <v>9</v>
      </c>
      <c r="E25" t="s">
        <v>27</v>
      </c>
      <c r="F25" t="s">
        <v>29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5">
        <v>0</v>
      </c>
      <c r="Q25" s="2">
        <v>0</v>
      </c>
      <c r="R25" s="13">
        <v>0</v>
      </c>
      <c r="S25" s="15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8">
        <v>0</v>
      </c>
      <c r="AC25" s="4">
        <v>0</v>
      </c>
      <c r="AD25" t="s">
        <v>148</v>
      </c>
    </row>
    <row r="26" spans="1:30">
      <c r="A26" s="20">
        <v>201</v>
      </c>
      <c r="B26" t="s">
        <v>12</v>
      </c>
      <c r="C26" t="s">
        <v>264</v>
      </c>
      <c r="D26" t="s">
        <v>2</v>
      </c>
      <c r="E26" t="s">
        <v>8</v>
      </c>
      <c r="F26" t="s">
        <v>33</v>
      </c>
      <c r="G26" s="2">
        <v>14636482000</v>
      </c>
      <c r="H26" s="2">
        <v>3212065000</v>
      </c>
      <c r="I26" s="2">
        <v>11424417000</v>
      </c>
      <c r="J26" s="2">
        <v>33556098</v>
      </c>
      <c r="K26" s="2">
        <v>6047491</v>
      </c>
      <c r="L26" s="2">
        <v>27508607</v>
      </c>
      <c r="M26" s="2">
        <v>27701505.199999999</v>
      </c>
      <c r="N26" s="2">
        <v>4762665</v>
      </c>
      <c r="O26" s="2">
        <v>22938840.199999999</v>
      </c>
      <c r="P26" s="15">
        <v>0.1</v>
      </c>
      <c r="Q26" s="2">
        <v>476266.5</v>
      </c>
      <c r="R26" s="13">
        <v>0.1</v>
      </c>
      <c r="S26" s="15">
        <v>0</v>
      </c>
      <c r="T26" s="2">
        <v>2293884.02</v>
      </c>
      <c r="U26" s="2">
        <v>0</v>
      </c>
      <c r="V26" s="2">
        <v>233107441.96000001</v>
      </c>
      <c r="W26" s="2">
        <v>32836022.120000001</v>
      </c>
      <c r="X26" s="2">
        <v>200271419.84</v>
      </c>
      <c r="Y26" s="2">
        <v>138146917600</v>
      </c>
      <c r="Z26" s="2">
        <v>18971712200</v>
      </c>
      <c r="AA26" s="2">
        <v>119175205400</v>
      </c>
      <c r="AB26" s="18">
        <v>8339217.0148</v>
      </c>
      <c r="AC26" s="4">
        <v>11109367.5348</v>
      </c>
      <c r="AD26" t="s">
        <v>14</v>
      </c>
    </row>
    <row r="27" spans="1:30">
      <c r="A27" s="20">
        <v>202</v>
      </c>
      <c r="B27" t="s">
        <v>12</v>
      </c>
      <c r="C27" t="s">
        <v>264</v>
      </c>
      <c r="D27" t="s">
        <v>2</v>
      </c>
      <c r="E27" t="s">
        <v>4</v>
      </c>
      <c r="F27" t="s">
        <v>6</v>
      </c>
      <c r="G27" s="2">
        <v>71103655000</v>
      </c>
      <c r="H27" s="2">
        <v>34277773000</v>
      </c>
      <c r="I27" s="2">
        <v>36825882000</v>
      </c>
      <c r="J27" s="2">
        <v>137360760</v>
      </c>
      <c r="K27" s="2">
        <v>67688261</v>
      </c>
      <c r="L27" s="2">
        <v>69672499</v>
      </c>
      <c r="M27" s="2">
        <v>108919298</v>
      </c>
      <c r="N27" s="2">
        <v>53977151.799999997</v>
      </c>
      <c r="O27" s="2">
        <v>54942146.200000003</v>
      </c>
      <c r="P27" s="15">
        <v>0.1</v>
      </c>
      <c r="Q27" s="2">
        <v>5397715.1799999997</v>
      </c>
      <c r="R27" s="13">
        <v>0.25</v>
      </c>
      <c r="S27" s="15">
        <v>0</v>
      </c>
      <c r="T27" s="2">
        <v>13735536.550000001</v>
      </c>
      <c r="U27" s="2">
        <v>0</v>
      </c>
      <c r="V27" s="2">
        <v>176574399.56</v>
      </c>
      <c r="W27" s="2">
        <v>63273098.799999997</v>
      </c>
      <c r="X27" s="2">
        <v>113301300.76000001</v>
      </c>
      <c r="Y27" s="2">
        <v>96947883600</v>
      </c>
      <c r="Z27" s="2">
        <v>29969235500</v>
      </c>
      <c r="AA27" s="2">
        <v>66978648100</v>
      </c>
      <c r="AB27" s="18">
        <v>4031770.0107999998</v>
      </c>
      <c r="AC27" s="4">
        <v>23165021.740800001</v>
      </c>
      <c r="AD27" t="s">
        <v>21</v>
      </c>
    </row>
    <row r="28" spans="1:30" hidden="1">
      <c r="A28" s="20">
        <v>207</v>
      </c>
      <c r="B28" t="s">
        <v>147</v>
      </c>
      <c r="C28" t="s">
        <v>264</v>
      </c>
      <c r="D28" t="s">
        <v>2</v>
      </c>
      <c r="E28" t="s">
        <v>8</v>
      </c>
      <c r="F28" t="s">
        <v>37</v>
      </c>
      <c r="G28" s="2">
        <v>34974358800</v>
      </c>
      <c r="H28" s="2">
        <v>2983790400</v>
      </c>
      <c r="I28" s="2">
        <v>31990568400</v>
      </c>
      <c r="J28" s="2">
        <v>93976444</v>
      </c>
      <c r="K28" s="2">
        <v>9219879</v>
      </c>
      <c r="L28" s="2">
        <v>84756565</v>
      </c>
      <c r="M28" s="2">
        <v>79986700.480000004</v>
      </c>
      <c r="N28" s="2">
        <v>8026362.8399999999</v>
      </c>
      <c r="O28" s="2">
        <v>71960337.640000001</v>
      </c>
      <c r="P28" s="15">
        <v>0.1</v>
      </c>
      <c r="Q28" s="2">
        <v>802636.28399999999</v>
      </c>
      <c r="R28" s="13">
        <v>0.2</v>
      </c>
      <c r="S28" s="15">
        <v>0</v>
      </c>
      <c r="T28" s="2">
        <v>14392067.528000001</v>
      </c>
      <c r="U28" s="2">
        <v>4000000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8">
        <v>0</v>
      </c>
      <c r="AC28" s="4">
        <v>19194703.811999999</v>
      </c>
      <c r="AD28" t="s">
        <v>38</v>
      </c>
    </row>
    <row r="29" spans="1:30">
      <c r="A29" s="20">
        <v>208</v>
      </c>
      <c r="B29" t="s">
        <v>12</v>
      </c>
      <c r="C29" t="s">
        <v>264</v>
      </c>
      <c r="D29" t="s">
        <v>2</v>
      </c>
      <c r="E29" t="s">
        <v>8</v>
      </c>
      <c r="F29" t="s">
        <v>38</v>
      </c>
      <c r="G29" s="2">
        <v>33742767000</v>
      </c>
      <c r="H29" s="2">
        <v>7853924000</v>
      </c>
      <c r="I29" s="2">
        <v>25888843000</v>
      </c>
      <c r="J29" s="2">
        <v>77497718</v>
      </c>
      <c r="K29" s="2">
        <v>15771074</v>
      </c>
      <c r="L29" s="2">
        <v>61726644</v>
      </c>
      <c r="M29" s="2">
        <v>64000611.200000003</v>
      </c>
      <c r="N29" s="2">
        <v>12629504.4</v>
      </c>
      <c r="O29" s="2">
        <v>51371106.799999997</v>
      </c>
      <c r="P29" s="15">
        <v>0.1</v>
      </c>
      <c r="Q29" s="2">
        <v>1262950.44</v>
      </c>
      <c r="R29" s="13">
        <v>0.2</v>
      </c>
      <c r="S29" s="15">
        <v>0</v>
      </c>
      <c r="T29" s="2">
        <v>10274221.359999999</v>
      </c>
      <c r="U29" s="2">
        <v>0</v>
      </c>
      <c r="V29" s="2">
        <v>324862246.24000001</v>
      </c>
      <c r="W29" s="2">
        <v>28654245.640000001</v>
      </c>
      <c r="X29" s="2">
        <v>296208000.60000002</v>
      </c>
      <c r="Y29" s="2">
        <v>159790339400</v>
      </c>
      <c r="Z29" s="2">
        <v>10709763400</v>
      </c>
      <c r="AA29" s="2">
        <v>149080576000</v>
      </c>
      <c r="AB29" s="18">
        <v>12134862.4804</v>
      </c>
      <c r="AC29" s="4">
        <v>23672034.280400001</v>
      </c>
      <c r="AD29" t="s">
        <v>14</v>
      </c>
    </row>
    <row r="30" spans="1:30">
      <c r="A30" s="20">
        <v>209</v>
      </c>
      <c r="B30" t="s">
        <v>12</v>
      </c>
      <c r="C30" t="s">
        <v>264</v>
      </c>
      <c r="D30" t="s">
        <v>9</v>
      </c>
      <c r="E30" t="s">
        <v>15</v>
      </c>
      <c r="F30" t="s">
        <v>19</v>
      </c>
      <c r="G30" s="2">
        <v>43207219000</v>
      </c>
      <c r="H30" s="2">
        <v>0</v>
      </c>
      <c r="I30" s="2">
        <v>43207219000</v>
      </c>
      <c r="J30" s="2">
        <v>86144031</v>
      </c>
      <c r="K30" s="2">
        <v>0</v>
      </c>
      <c r="L30" s="2">
        <v>86144031</v>
      </c>
      <c r="M30" s="2">
        <v>68861143.400000006</v>
      </c>
      <c r="N30" s="2">
        <v>0</v>
      </c>
      <c r="O30" s="2">
        <v>68861143.400000006</v>
      </c>
      <c r="P30" s="15">
        <v>0.1</v>
      </c>
      <c r="Q30" s="2">
        <v>0</v>
      </c>
      <c r="R30" s="13">
        <v>0.2</v>
      </c>
      <c r="S30" s="15">
        <v>0</v>
      </c>
      <c r="T30" s="2">
        <v>13772228.68</v>
      </c>
      <c r="U30" s="2">
        <v>0</v>
      </c>
      <c r="V30" s="2">
        <v>348273884.31999999</v>
      </c>
      <c r="W30" s="2">
        <v>0</v>
      </c>
      <c r="X30" s="2">
        <v>348273884.31999999</v>
      </c>
      <c r="Y30" s="2">
        <v>202262994200</v>
      </c>
      <c r="Z30" s="2">
        <v>0</v>
      </c>
      <c r="AA30" s="2">
        <v>202262994200</v>
      </c>
      <c r="AB30" s="18">
        <v>13930955.3728</v>
      </c>
      <c r="AC30" s="4">
        <v>27703184.0528</v>
      </c>
      <c r="AD30" t="s">
        <v>16</v>
      </c>
    </row>
    <row r="31" spans="1:30">
      <c r="A31" s="20">
        <v>216</v>
      </c>
      <c r="B31" t="s">
        <v>12</v>
      </c>
      <c r="C31" t="s">
        <v>264</v>
      </c>
      <c r="D31" t="s">
        <v>9</v>
      </c>
      <c r="E31" t="s">
        <v>385</v>
      </c>
      <c r="F31" t="s">
        <v>39</v>
      </c>
      <c r="G31" s="2">
        <v>95520539200</v>
      </c>
      <c r="H31" s="2">
        <v>0</v>
      </c>
      <c r="I31" s="2">
        <v>95520539200</v>
      </c>
      <c r="J31" s="2">
        <v>167416064</v>
      </c>
      <c r="K31" s="2">
        <v>0</v>
      </c>
      <c r="L31" s="2">
        <v>167416064</v>
      </c>
      <c r="M31" s="2">
        <v>129207848.31999999</v>
      </c>
      <c r="N31" s="2">
        <v>0</v>
      </c>
      <c r="O31" s="2">
        <v>129207848.31999999</v>
      </c>
      <c r="P31" s="15">
        <v>0.1</v>
      </c>
      <c r="Q31" s="2">
        <v>0</v>
      </c>
      <c r="R31" s="13">
        <v>0.25</v>
      </c>
      <c r="S31" s="15">
        <v>0</v>
      </c>
      <c r="T31" s="2">
        <v>32301962.079999998</v>
      </c>
      <c r="U31" s="2">
        <v>0</v>
      </c>
      <c r="V31" s="2">
        <v>380678140.16000003</v>
      </c>
      <c r="W31" s="2">
        <v>0</v>
      </c>
      <c r="X31" s="2">
        <v>380678140.16000003</v>
      </c>
      <c r="Y31" s="2">
        <v>269814232100</v>
      </c>
      <c r="Z31" s="2">
        <v>0</v>
      </c>
      <c r="AA31" s="2">
        <v>269814232100</v>
      </c>
      <c r="AB31" s="18">
        <v>15227125.6064</v>
      </c>
      <c r="AC31" s="4">
        <v>47529087.686399996</v>
      </c>
      <c r="AD31" t="s">
        <v>23</v>
      </c>
    </row>
    <row r="32" spans="1:30" hidden="1">
      <c r="A32" s="20">
        <v>218</v>
      </c>
      <c r="B32" t="s">
        <v>0</v>
      </c>
      <c r="C32" t="s">
        <v>1</v>
      </c>
      <c r="D32" t="s">
        <v>2</v>
      </c>
      <c r="E32" t="s">
        <v>286</v>
      </c>
      <c r="F32" t="s">
        <v>144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5">
        <v>0</v>
      </c>
      <c r="Q32" s="2">
        <v>0</v>
      </c>
      <c r="R32" s="13">
        <v>0</v>
      </c>
      <c r="S32" s="15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8">
        <v>0</v>
      </c>
      <c r="AC32" s="4">
        <v>0</v>
      </c>
      <c r="AD32" t="s">
        <v>1</v>
      </c>
    </row>
    <row r="33" spans="1:30" hidden="1">
      <c r="A33" s="20">
        <v>219</v>
      </c>
      <c r="B33" t="s">
        <v>147</v>
      </c>
      <c r="C33" t="s">
        <v>264</v>
      </c>
      <c r="D33" t="s">
        <v>2</v>
      </c>
      <c r="E33" t="s">
        <v>4</v>
      </c>
      <c r="F33" t="s">
        <v>40</v>
      </c>
      <c r="G33" s="2">
        <v>25509962000</v>
      </c>
      <c r="H33" s="2">
        <v>5557658000</v>
      </c>
      <c r="I33" s="2">
        <v>19952304000</v>
      </c>
      <c r="J33" s="2">
        <v>62453298</v>
      </c>
      <c r="K33" s="2">
        <v>15879308</v>
      </c>
      <c r="L33" s="2">
        <v>46573990</v>
      </c>
      <c r="M33" s="2">
        <v>52249313.200000003</v>
      </c>
      <c r="N33" s="2">
        <v>13656244.800000001</v>
      </c>
      <c r="O33" s="2">
        <v>38593068.399999999</v>
      </c>
      <c r="P33" s="15">
        <v>0.1</v>
      </c>
      <c r="Q33" s="2">
        <v>1365624.48</v>
      </c>
      <c r="R33" s="13">
        <v>0.15</v>
      </c>
      <c r="S33" s="15">
        <v>0</v>
      </c>
      <c r="T33" s="2">
        <v>5788960.2599999998</v>
      </c>
      <c r="U33" s="2">
        <v>3000000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8">
        <v>0</v>
      </c>
      <c r="AC33" s="4">
        <v>10154584.74</v>
      </c>
      <c r="AD33" t="s">
        <v>6</v>
      </c>
    </row>
    <row r="34" spans="1:30">
      <c r="A34" s="20">
        <v>229</v>
      </c>
      <c r="B34" t="s">
        <v>12</v>
      </c>
      <c r="C34" t="s">
        <v>264</v>
      </c>
      <c r="D34" t="s">
        <v>2</v>
      </c>
      <c r="E34" t="s">
        <v>4</v>
      </c>
      <c r="F34" t="s">
        <v>41</v>
      </c>
      <c r="G34" s="2">
        <v>53152668000</v>
      </c>
      <c r="H34" s="2">
        <v>922110000</v>
      </c>
      <c r="I34" s="2">
        <v>52230558000</v>
      </c>
      <c r="J34" s="2">
        <v>98401256</v>
      </c>
      <c r="K34" s="2">
        <v>2959885</v>
      </c>
      <c r="L34" s="2">
        <v>95441371</v>
      </c>
      <c r="M34" s="2">
        <v>77140188.799999997</v>
      </c>
      <c r="N34" s="2">
        <v>2591041</v>
      </c>
      <c r="O34" s="2">
        <v>74549147.799999997</v>
      </c>
      <c r="P34" s="15">
        <v>0.1</v>
      </c>
      <c r="Q34" s="2">
        <v>259104.1</v>
      </c>
      <c r="R34" s="13">
        <v>0.2</v>
      </c>
      <c r="S34" s="15">
        <v>0</v>
      </c>
      <c r="T34" s="2">
        <v>14909829.560000001</v>
      </c>
      <c r="U34" s="2">
        <v>0</v>
      </c>
      <c r="V34" s="2">
        <v>298603135</v>
      </c>
      <c r="W34" s="2">
        <v>54434114.200000003</v>
      </c>
      <c r="X34" s="2">
        <v>244169020.80000001</v>
      </c>
      <c r="Y34" s="2">
        <v>221052120000</v>
      </c>
      <c r="Z34" s="2">
        <v>26265122000</v>
      </c>
      <c r="AA34" s="2">
        <v>194786998000</v>
      </c>
      <c r="AB34" s="18">
        <v>10311101.973999999</v>
      </c>
      <c r="AC34" s="4">
        <v>25480035.634</v>
      </c>
      <c r="AD34" t="s">
        <v>21</v>
      </c>
    </row>
    <row r="35" spans="1:30">
      <c r="A35" s="20">
        <v>234</v>
      </c>
      <c r="B35" t="s">
        <v>12</v>
      </c>
      <c r="C35" t="s">
        <v>264</v>
      </c>
      <c r="D35" t="s">
        <v>2</v>
      </c>
      <c r="E35" t="s">
        <v>8</v>
      </c>
      <c r="F35" t="s">
        <v>42</v>
      </c>
      <c r="G35" s="2">
        <v>3854639000</v>
      </c>
      <c r="H35" s="2">
        <v>1970179000</v>
      </c>
      <c r="I35" s="2">
        <v>1884460000</v>
      </c>
      <c r="J35" s="2">
        <v>12628067</v>
      </c>
      <c r="K35" s="2">
        <v>6480256</v>
      </c>
      <c r="L35" s="2">
        <v>6147811</v>
      </c>
      <c r="M35" s="2">
        <v>11086211.4</v>
      </c>
      <c r="N35" s="2">
        <v>5692184.4000000004</v>
      </c>
      <c r="O35" s="2">
        <v>5394027</v>
      </c>
      <c r="P35" s="15">
        <v>0</v>
      </c>
      <c r="Q35" s="2">
        <v>0</v>
      </c>
      <c r="R35" s="13">
        <v>0</v>
      </c>
      <c r="S35" s="15">
        <v>0</v>
      </c>
      <c r="T35" s="2">
        <v>0</v>
      </c>
      <c r="U35" s="2">
        <v>0</v>
      </c>
      <c r="V35" s="2">
        <v>168449360</v>
      </c>
      <c r="W35" s="2">
        <v>30141051.800000001</v>
      </c>
      <c r="X35" s="2">
        <v>138308308.19999999</v>
      </c>
      <c r="Y35" s="2">
        <v>95351835000</v>
      </c>
      <c r="Z35" s="2">
        <v>19927238000</v>
      </c>
      <c r="AA35" s="2">
        <v>75424597000</v>
      </c>
      <c r="AB35" s="18">
        <v>4450659.7640000004</v>
      </c>
      <c r="AC35" s="4">
        <v>4450659.7640000004</v>
      </c>
      <c r="AD35" t="s">
        <v>14</v>
      </c>
    </row>
    <row r="36" spans="1:30">
      <c r="A36" s="20">
        <v>277</v>
      </c>
      <c r="B36" t="s">
        <v>12</v>
      </c>
      <c r="C36" t="s">
        <v>264</v>
      </c>
      <c r="D36" t="s">
        <v>2</v>
      </c>
      <c r="E36" t="s">
        <v>286</v>
      </c>
      <c r="F36" t="s">
        <v>43</v>
      </c>
      <c r="G36" s="2">
        <v>9620965400</v>
      </c>
      <c r="H36" s="2">
        <v>6937142400</v>
      </c>
      <c r="I36" s="2">
        <v>2683823000</v>
      </c>
      <c r="J36" s="2">
        <v>23408699</v>
      </c>
      <c r="K36" s="2">
        <v>15650210</v>
      </c>
      <c r="L36" s="2">
        <v>7758489</v>
      </c>
      <c r="M36" s="2">
        <v>19560312.84</v>
      </c>
      <c r="N36" s="2">
        <v>12875353.039999999</v>
      </c>
      <c r="O36" s="2">
        <v>6684959.7999999998</v>
      </c>
      <c r="P36" s="15">
        <v>0.1</v>
      </c>
      <c r="Q36" s="2">
        <v>1287535.304</v>
      </c>
      <c r="R36" s="13">
        <v>0.1</v>
      </c>
      <c r="S36" s="15">
        <v>0</v>
      </c>
      <c r="T36" s="2">
        <v>668495.98</v>
      </c>
      <c r="U36" s="2">
        <v>0</v>
      </c>
      <c r="V36" s="2">
        <v>362095955.12</v>
      </c>
      <c r="W36" s="2">
        <v>48052953.399999999</v>
      </c>
      <c r="X36" s="2">
        <v>314043001.72000003</v>
      </c>
      <c r="Y36" s="2">
        <v>239133879700</v>
      </c>
      <c r="Z36" s="2">
        <v>35143334000</v>
      </c>
      <c r="AA36" s="2">
        <v>203990545700</v>
      </c>
      <c r="AB36" s="18">
        <v>13042249.6028</v>
      </c>
      <c r="AC36" s="4">
        <v>14998280.8868</v>
      </c>
      <c r="AD36" t="s">
        <v>3</v>
      </c>
    </row>
    <row r="37" spans="1:30" hidden="1">
      <c r="A37" s="20">
        <v>280</v>
      </c>
      <c r="B37" t="s">
        <v>147</v>
      </c>
      <c r="C37" t="s">
        <v>264</v>
      </c>
      <c r="D37" t="s">
        <v>2</v>
      </c>
      <c r="E37" t="s">
        <v>287</v>
      </c>
      <c r="F37" t="s">
        <v>44</v>
      </c>
      <c r="G37" s="2">
        <v>2649992000</v>
      </c>
      <c r="H37" s="2">
        <v>70792000</v>
      </c>
      <c r="I37" s="2">
        <v>2579200000</v>
      </c>
      <c r="J37" s="2">
        <v>7922134</v>
      </c>
      <c r="K37" s="2">
        <v>247772</v>
      </c>
      <c r="L37" s="2">
        <v>7674362</v>
      </c>
      <c r="M37" s="2">
        <v>6862137.2000000002</v>
      </c>
      <c r="N37" s="2">
        <v>219455.2</v>
      </c>
      <c r="O37" s="2">
        <v>6642682</v>
      </c>
      <c r="P37" s="15">
        <v>0</v>
      </c>
      <c r="Q37" s="2">
        <v>0</v>
      </c>
      <c r="R37" s="13">
        <v>0</v>
      </c>
      <c r="S37" s="15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8">
        <v>0</v>
      </c>
      <c r="AC37" s="4">
        <v>0</v>
      </c>
      <c r="AD37" t="s">
        <v>87</v>
      </c>
    </row>
    <row r="38" spans="1:30">
      <c r="A38" s="20">
        <v>283</v>
      </c>
      <c r="B38" t="s">
        <v>12</v>
      </c>
      <c r="C38" t="s">
        <v>264</v>
      </c>
      <c r="D38" t="s">
        <v>2</v>
      </c>
      <c r="E38" t="s">
        <v>286</v>
      </c>
      <c r="F38" t="s">
        <v>45</v>
      </c>
      <c r="G38" s="2">
        <v>1086920000</v>
      </c>
      <c r="H38" s="2">
        <v>0</v>
      </c>
      <c r="I38" s="2">
        <v>1086920000</v>
      </c>
      <c r="J38" s="2">
        <v>2537220</v>
      </c>
      <c r="K38" s="2">
        <v>0</v>
      </c>
      <c r="L38" s="2">
        <v>2537220</v>
      </c>
      <c r="M38" s="2">
        <v>2102452</v>
      </c>
      <c r="N38" s="2">
        <v>0</v>
      </c>
      <c r="O38" s="2">
        <v>2102452</v>
      </c>
      <c r="P38" s="15">
        <v>0</v>
      </c>
      <c r="Q38" s="2">
        <v>0</v>
      </c>
      <c r="R38" s="13">
        <v>0</v>
      </c>
      <c r="S38" s="15">
        <v>0</v>
      </c>
      <c r="T38" s="2">
        <v>0</v>
      </c>
      <c r="U38" s="2">
        <v>0</v>
      </c>
      <c r="V38" s="2">
        <v>779263819.55999994</v>
      </c>
      <c r="W38" s="2">
        <v>60564410.880000003</v>
      </c>
      <c r="X38" s="2">
        <v>718699408.67999995</v>
      </c>
      <c r="Y38" s="2">
        <v>527553451100</v>
      </c>
      <c r="Z38" s="2">
        <v>26154985300</v>
      </c>
      <c r="AA38" s="2">
        <v>501398465800</v>
      </c>
      <c r="AB38" s="18">
        <v>29353620.456</v>
      </c>
      <c r="AC38" s="4">
        <v>29353620.456</v>
      </c>
      <c r="AD38" t="s">
        <v>3</v>
      </c>
    </row>
    <row r="39" spans="1:30">
      <c r="A39" s="20">
        <v>287</v>
      </c>
      <c r="B39" t="s">
        <v>12</v>
      </c>
      <c r="C39" t="s">
        <v>264</v>
      </c>
      <c r="D39" t="s">
        <v>2</v>
      </c>
      <c r="E39" t="s">
        <v>8</v>
      </c>
      <c r="F39" t="s">
        <v>46</v>
      </c>
      <c r="G39" s="2">
        <v>9620515000</v>
      </c>
      <c r="H39" s="2">
        <v>7581064000</v>
      </c>
      <c r="I39" s="2">
        <v>2039451000</v>
      </c>
      <c r="J39" s="2">
        <v>22802812</v>
      </c>
      <c r="K39" s="2">
        <v>17650627</v>
      </c>
      <c r="L39" s="2">
        <v>5152185</v>
      </c>
      <c r="M39" s="2">
        <v>18954606</v>
      </c>
      <c r="N39" s="2">
        <v>14618201.4</v>
      </c>
      <c r="O39" s="2">
        <v>4336404.5999999996</v>
      </c>
      <c r="P39" s="15">
        <v>0.1</v>
      </c>
      <c r="Q39" s="2">
        <v>1461820.14</v>
      </c>
      <c r="R39" s="13">
        <v>0.1</v>
      </c>
      <c r="S39" s="15">
        <v>0</v>
      </c>
      <c r="T39" s="2">
        <v>433640.46</v>
      </c>
      <c r="U39" s="2">
        <v>0</v>
      </c>
      <c r="V39" s="2">
        <v>588771953.72000003</v>
      </c>
      <c r="W39" s="2">
        <v>10564846.6</v>
      </c>
      <c r="X39" s="2">
        <v>578207107.12</v>
      </c>
      <c r="Y39" s="2">
        <v>430033923200</v>
      </c>
      <c r="Z39" s="2">
        <v>4127021000</v>
      </c>
      <c r="AA39" s="2">
        <v>425906902200</v>
      </c>
      <c r="AB39" s="18">
        <v>23233932.750799999</v>
      </c>
      <c r="AC39" s="4">
        <v>25129393.3508</v>
      </c>
      <c r="AD39" t="s">
        <v>14</v>
      </c>
    </row>
    <row r="40" spans="1:30">
      <c r="A40" s="20">
        <v>294</v>
      </c>
      <c r="B40" t="s">
        <v>12</v>
      </c>
      <c r="C40" t="s">
        <v>264</v>
      </c>
      <c r="D40" t="s">
        <v>2</v>
      </c>
      <c r="E40" t="s">
        <v>4</v>
      </c>
      <c r="F40" t="s">
        <v>48</v>
      </c>
      <c r="G40" s="2">
        <v>88927174100</v>
      </c>
      <c r="H40" s="2">
        <v>428370000</v>
      </c>
      <c r="I40" s="2">
        <v>88498804100</v>
      </c>
      <c r="J40" s="2">
        <v>185337933</v>
      </c>
      <c r="K40" s="2">
        <v>1499297</v>
      </c>
      <c r="L40" s="2">
        <v>183838636</v>
      </c>
      <c r="M40" s="2">
        <v>149767063.36000001</v>
      </c>
      <c r="N40" s="2">
        <v>1327949</v>
      </c>
      <c r="O40" s="2">
        <v>148439114.36000001</v>
      </c>
      <c r="P40" s="15">
        <v>0.1</v>
      </c>
      <c r="Q40" s="2">
        <v>132794.9</v>
      </c>
      <c r="R40" s="13">
        <v>0.25</v>
      </c>
      <c r="S40" s="15">
        <v>0</v>
      </c>
      <c r="T40" s="2">
        <v>37109778.590000004</v>
      </c>
      <c r="U40" s="2">
        <v>0</v>
      </c>
      <c r="V40" s="2">
        <v>151764785.19999999</v>
      </c>
      <c r="W40" s="2">
        <v>34755839.600000001</v>
      </c>
      <c r="X40" s="2">
        <v>117008945.59999999</v>
      </c>
      <c r="Y40" s="2">
        <v>75282472000</v>
      </c>
      <c r="Z40" s="2">
        <v>17681556000</v>
      </c>
      <c r="AA40" s="2">
        <v>57600916000</v>
      </c>
      <c r="AB40" s="18">
        <v>3857826.764</v>
      </c>
      <c r="AC40" s="4">
        <v>41100400.254000001</v>
      </c>
      <c r="AD40" t="s">
        <v>21</v>
      </c>
    </row>
    <row r="41" spans="1:30" hidden="1">
      <c r="A41" s="20">
        <v>296</v>
      </c>
      <c r="B41" t="s">
        <v>147</v>
      </c>
      <c r="C41" t="s">
        <v>264</v>
      </c>
      <c r="D41" t="s">
        <v>2</v>
      </c>
      <c r="E41" t="s">
        <v>8</v>
      </c>
      <c r="F41" t="s">
        <v>49</v>
      </c>
      <c r="G41" s="2">
        <v>12333033200</v>
      </c>
      <c r="H41" s="2">
        <v>402906000</v>
      </c>
      <c r="I41" s="2">
        <v>11930127200</v>
      </c>
      <c r="J41" s="2">
        <v>35339554</v>
      </c>
      <c r="K41" s="2">
        <v>1299035</v>
      </c>
      <c r="L41" s="2">
        <v>34040519</v>
      </c>
      <c r="M41" s="2">
        <v>30406340.719999999</v>
      </c>
      <c r="N41" s="2">
        <v>1137872.6000000001</v>
      </c>
      <c r="O41" s="2">
        <v>29268468.120000001</v>
      </c>
      <c r="P41" s="15">
        <v>0.1</v>
      </c>
      <c r="Q41" s="2">
        <v>113787.26</v>
      </c>
      <c r="R41" s="13">
        <v>0.15</v>
      </c>
      <c r="S41" s="15">
        <v>0</v>
      </c>
      <c r="T41" s="2">
        <v>4390270.2180000003</v>
      </c>
      <c r="U41" s="2">
        <v>3000000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8">
        <v>0</v>
      </c>
      <c r="AC41" s="4">
        <v>7504057.4780000001</v>
      </c>
      <c r="AD41" t="s">
        <v>46</v>
      </c>
    </row>
    <row r="42" spans="1:30">
      <c r="A42" s="20">
        <v>305</v>
      </c>
      <c r="B42" t="s">
        <v>12</v>
      </c>
      <c r="C42" t="s">
        <v>264</v>
      </c>
      <c r="D42" t="s">
        <v>2</v>
      </c>
      <c r="E42" t="s">
        <v>8</v>
      </c>
      <c r="F42" t="s">
        <v>50</v>
      </c>
      <c r="G42" s="2">
        <v>11265885000</v>
      </c>
      <c r="H42" s="2">
        <v>0</v>
      </c>
      <c r="I42" s="2">
        <v>11265885000</v>
      </c>
      <c r="J42" s="2">
        <v>19603823</v>
      </c>
      <c r="K42" s="2">
        <v>0</v>
      </c>
      <c r="L42" s="2">
        <v>19603823</v>
      </c>
      <c r="M42" s="2">
        <v>15097469</v>
      </c>
      <c r="N42" s="2">
        <v>0</v>
      </c>
      <c r="O42" s="2">
        <v>15097469</v>
      </c>
      <c r="P42" s="15">
        <v>0.1</v>
      </c>
      <c r="Q42" s="2">
        <v>0</v>
      </c>
      <c r="R42" s="13">
        <v>0.1</v>
      </c>
      <c r="S42" s="15">
        <v>0</v>
      </c>
      <c r="T42" s="2">
        <v>1509746.9</v>
      </c>
      <c r="U42" s="2">
        <v>0</v>
      </c>
      <c r="V42" s="2">
        <v>458790470.24000001</v>
      </c>
      <c r="W42" s="2">
        <v>54438307.799999997</v>
      </c>
      <c r="X42" s="2">
        <v>404352162.44</v>
      </c>
      <c r="Y42" s="2">
        <v>268855066900</v>
      </c>
      <c r="Z42" s="2">
        <v>22065818000</v>
      </c>
      <c r="AA42" s="2">
        <v>246789248900</v>
      </c>
      <c r="AB42" s="18">
        <v>16718469.5756</v>
      </c>
      <c r="AC42" s="4">
        <v>18228216.4756</v>
      </c>
      <c r="AD42" t="s">
        <v>14</v>
      </c>
    </row>
    <row r="43" spans="1:30" hidden="1">
      <c r="A43" s="20">
        <v>317</v>
      </c>
      <c r="B43" t="s">
        <v>147</v>
      </c>
      <c r="C43" t="s">
        <v>264</v>
      </c>
      <c r="D43" t="s">
        <v>2</v>
      </c>
      <c r="E43" t="s">
        <v>8</v>
      </c>
      <c r="F43" t="s">
        <v>51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5">
        <v>0</v>
      </c>
      <c r="Q43" s="2">
        <v>0</v>
      </c>
      <c r="R43" s="13">
        <v>0</v>
      </c>
      <c r="S43" s="15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8">
        <v>0</v>
      </c>
      <c r="AC43" s="4">
        <v>0</v>
      </c>
      <c r="AD43" t="s">
        <v>38</v>
      </c>
    </row>
    <row r="44" spans="1:30" hidden="1">
      <c r="A44" s="20">
        <v>322</v>
      </c>
      <c r="B44" t="s">
        <v>147</v>
      </c>
      <c r="C44" t="s">
        <v>264</v>
      </c>
      <c r="D44" t="s">
        <v>2</v>
      </c>
      <c r="E44" t="s">
        <v>8</v>
      </c>
      <c r="F44" t="s">
        <v>52</v>
      </c>
      <c r="G44" s="2">
        <v>8794650000</v>
      </c>
      <c r="H44" s="2">
        <v>0</v>
      </c>
      <c r="I44" s="2">
        <v>8794650000</v>
      </c>
      <c r="J44" s="2">
        <v>23786081</v>
      </c>
      <c r="K44" s="2">
        <v>0</v>
      </c>
      <c r="L44" s="2">
        <v>23786081</v>
      </c>
      <c r="M44" s="2">
        <v>20268221</v>
      </c>
      <c r="N44" s="2">
        <v>0</v>
      </c>
      <c r="O44" s="2">
        <v>20268221</v>
      </c>
      <c r="P44" s="15">
        <v>0.1</v>
      </c>
      <c r="Q44" s="2">
        <v>0</v>
      </c>
      <c r="R44" s="13">
        <v>0.1</v>
      </c>
      <c r="S44" s="15">
        <v>0</v>
      </c>
      <c r="T44" s="2">
        <v>2026822.1</v>
      </c>
      <c r="U44" s="2">
        <v>2000000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8">
        <v>0</v>
      </c>
      <c r="AC44" s="4">
        <v>4026822.1</v>
      </c>
      <c r="AD44" t="s">
        <v>33</v>
      </c>
    </row>
    <row r="45" spans="1:30" hidden="1">
      <c r="A45" s="20">
        <v>333</v>
      </c>
      <c r="B45" t="s">
        <v>147</v>
      </c>
      <c r="C45" t="s">
        <v>264</v>
      </c>
      <c r="D45" t="s">
        <v>2</v>
      </c>
      <c r="E45" t="s">
        <v>8</v>
      </c>
      <c r="F45" t="s">
        <v>53</v>
      </c>
      <c r="G45" s="2">
        <v>7303999000</v>
      </c>
      <c r="H45" s="2">
        <v>1246089000</v>
      </c>
      <c r="I45" s="2">
        <v>6057910000</v>
      </c>
      <c r="J45" s="2">
        <v>21943420</v>
      </c>
      <c r="K45" s="2">
        <v>3963968</v>
      </c>
      <c r="L45" s="2">
        <v>17979452</v>
      </c>
      <c r="M45" s="2">
        <v>19021820.399999999</v>
      </c>
      <c r="N45" s="2">
        <v>3465532.4</v>
      </c>
      <c r="O45" s="2">
        <v>15556288</v>
      </c>
      <c r="P45" s="15">
        <v>0.1</v>
      </c>
      <c r="Q45" s="2">
        <v>346553.24</v>
      </c>
      <c r="R45" s="13">
        <v>0.1</v>
      </c>
      <c r="S45" s="15">
        <v>0</v>
      </c>
      <c r="T45" s="2">
        <v>1555628.8</v>
      </c>
      <c r="U45" s="2">
        <v>1000000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8">
        <v>0</v>
      </c>
      <c r="AC45" s="4">
        <v>2902182.04</v>
      </c>
      <c r="AD45" t="s">
        <v>33</v>
      </c>
    </row>
    <row r="46" spans="1:30" hidden="1">
      <c r="A46" s="20">
        <v>339</v>
      </c>
      <c r="B46" t="s">
        <v>147</v>
      </c>
      <c r="C46" t="s">
        <v>264</v>
      </c>
      <c r="D46" t="s">
        <v>9</v>
      </c>
      <c r="E46" t="s">
        <v>27</v>
      </c>
      <c r="F46" t="s">
        <v>54</v>
      </c>
      <c r="G46" s="2">
        <v>5721264000</v>
      </c>
      <c r="H46" s="2">
        <v>0</v>
      </c>
      <c r="I46" s="2">
        <v>5721264000</v>
      </c>
      <c r="J46" s="2">
        <v>10943819</v>
      </c>
      <c r="K46" s="2">
        <v>0</v>
      </c>
      <c r="L46" s="2">
        <v>10943819</v>
      </c>
      <c r="M46" s="2">
        <v>8655313.4000000004</v>
      </c>
      <c r="N46" s="2">
        <v>0</v>
      </c>
      <c r="O46" s="2">
        <v>8655313.4000000004</v>
      </c>
      <c r="P46" s="15">
        <v>0</v>
      </c>
      <c r="Q46" s="2">
        <v>0</v>
      </c>
      <c r="R46" s="13">
        <v>0</v>
      </c>
      <c r="S46" s="15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8">
        <v>0</v>
      </c>
      <c r="AC46" s="4">
        <v>0</v>
      </c>
      <c r="AD46" t="s">
        <v>76</v>
      </c>
    </row>
    <row r="47" spans="1:30" hidden="1">
      <c r="A47" s="20">
        <v>340</v>
      </c>
      <c r="B47" t="s">
        <v>147</v>
      </c>
      <c r="C47" t="s">
        <v>264</v>
      </c>
      <c r="D47" t="s">
        <v>9</v>
      </c>
      <c r="E47" t="s">
        <v>15</v>
      </c>
      <c r="F47" t="s">
        <v>55</v>
      </c>
      <c r="G47" s="2">
        <v>44191108700</v>
      </c>
      <c r="H47" s="2">
        <v>0</v>
      </c>
      <c r="I47" s="2">
        <v>44191108700</v>
      </c>
      <c r="J47" s="2">
        <v>105251510</v>
      </c>
      <c r="K47" s="2">
        <v>0</v>
      </c>
      <c r="L47" s="2">
        <v>105251510</v>
      </c>
      <c r="M47" s="2">
        <v>87575066.519999996</v>
      </c>
      <c r="N47" s="2">
        <v>0</v>
      </c>
      <c r="O47" s="2">
        <v>87575066.519999996</v>
      </c>
      <c r="P47" s="15">
        <v>0.1</v>
      </c>
      <c r="Q47" s="2">
        <v>0</v>
      </c>
      <c r="R47" s="13">
        <v>0.2</v>
      </c>
      <c r="S47" s="15">
        <v>0</v>
      </c>
      <c r="T47" s="2">
        <v>17515013.304000001</v>
      </c>
      <c r="U47" s="2">
        <v>4000000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8">
        <v>0</v>
      </c>
      <c r="AC47" s="4">
        <v>21515013.304000001</v>
      </c>
      <c r="AD47" t="s">
        <v>31</v>
      </c>
    </row>
    <row r="48" spans="1:30" hidden="1">
      <c r="A48" s="20">
        <v>344</v>
      </c>
      <c r="B48" t="s">
        <v>147</v>
      </c>
      <c r="C48" t="s">
        <v>264</v>
      </c>
      <c r="D48" t="s">
        <v>9</v>
      </c>
      <c r="E48" t="s">
        <v>27</v>
      </c>
      <c r="F48" t="s">
        <v>56</v>
      </c>
      <c r="G48" s="2">
        <v>1649968000</v>
      </c>
      <c r="H48" s="2">
        <v>0</v>
      </c>
      <c r="I48" s="2">
        <v>1649968000</v>
      </c>
      <c r="J48" s="2">
        <v>5065687</v>
      </c>
      <c r="K48" s="2">
        <v>0</v>
      </c>
      <c r="L48" s="2">
        <v>5065687</v>
      </c>
      <c r="M48" s="2">
        <v>4405699.8</v>
      </c>
      <c r="N48" s="2">
        <v>0</v>
      </c>
      <c r="O48" s="2">
        <v>4405699.8</v>
      </c>
      <c r="P48" s="15">
        <v>0</v>
      </c>
      <c r="Q48" s="2">
        <v>0</v>
      </c>
      <c r="R48" s="13">
        <v>0</v>
      </c>
      <c r="S48" s="15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8">
        <v>0</v>
      </c>
      <c r="AC48" s="4">
        <v>0</v>
      </c>
      <c r="AD48" t="s">
        <v>28</v>
      </c>
    </row>
    <row r="49" spans="1:30" hidden="1">
      <c r="A49" s="20">
        <v>349</v>
      </c>
      <c r="B49" t="s">
        <v>147</v>
      </c>
      <c r="C49" t="s">
        <v>264</v>
      </c>
      <c r="D49" t="s">
        <v>9</v>
      </c>
      <c r="E49" t="s">
        <v>27</v>
      </c>
      <c r="F49" t="s">
        <v>57</v>
      </c>
      <c r="G49" s="2">
        <v>57632214000</v>
      </c>
      <c r="H49" s="2">
        <v>0</v>
      </c>
      <c r="I49" s="2">
        <v>57632214000</v>
      </c>
      <c r="J49" s="2">
        <v>91264856</v>
      </c>
      <c r="K49" s="2">
        <v>0</v>
      </c>
      <c r="L49" s="2">
        <v>91264856</v>
      </c>
      <c r="M49" s="2">
        <v>68211970.400000006</v>
      </c>
      <c r="N49" s="2">
        <v>0</v>
      </c>
      <c r="O49" s="2">
        <v>68211970.400000006</v>
      </c>
      <c r="P49" s="15">
        <v>0.1</v>
      </c>
      <c r="Q49" s="2">
        <v>0</v>
      </c>
      <c r="R49" s="13">
        <v>0.2</v>
      </c>
      <c r="S49" s="15">
        <v>0</v>
      </c>
      <c r="T49" s="2">
        <v>13642394.08</v>
      </c>
      <c r="U49" s="2">
        <v>4000000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8">
        <v>0</v>
      </c>
      <c r="AC49" s="4">
        <v>17642394.079999998</v>
      </c>
      <c r="AD49" t="s">
        <v>32</v>
      </c>
    </row>
    <row r="50" spans="1:30" hidden="1">
      <c r="A50" s="20">
        <v>352</v>
      </c>
      <c r="B50" t="s">
        <v>147</v>
      </c>
      <c r="C50" t="s">
        <v>263</v>
      </c>
      <c r="D50" t="s">
        <v>9</v>
      </c>
      <c r="E50" t="s">
        <v>27</v>
      </c>
      <c r="F50" t="s">
        <v>58</v>
      </c>
      <c r="G50" s="2">
        <v>12270513000</v>
      </c>
      <c r="H50" s="2">
        <v>0</v>
      </c>
      <c r="I50" s="2">
        <v>12270513000</v>
      </c>
      <c r="J50" s="2">
        <v>30449507</v>
      </c>
      <c r="K50" s="2">
        <v>0</v>
      </c>
      <c r="L50" s="2">
        <v>30449507</v>
      </c>
      <c r="M50" s="2">
        <v>25541301.800000001</v>
      </c>
      <c r="N50" s="2">
        <v>0</v>
      </c>
      <c r="O50" s="2">
        <v>25541301.800000001</v>
      </c>
      <c r="P50" s="15">
        <v>0.1</v>
      </c>
      <c r="Q50" s="2">
        <v>0</v>
      </c>
      <c r="R50" s="13">
        <v>0.3</v>
      </c>
      <c r="S50" s="15">
        <v>0</v>
      </c>
      <c r="T50" s="2">
        <v>7662390.54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8">
        <v>0</v>
      </c>
      <c r="AC50" s="4">
        <v>7662390.54</v>
      </c>
      <c r="AD50" t="s">
        <v>32</v>
      </c>
    </row>
    <row r="51" spans="1:30" hidden="1">
      <c r="A51" s="20">
        <v>359</v>
      </c>
      <c r="B51" t="s">
        <v>147</v>
      </c>
      <c r="C51" t="s">
        <v>264</v>
      </c>
      <c r="D51" t="s">
        <v>9</v>
      </c>
      <c r="E51" t="s">
        <v>385</v>
      </c>
      <c r="F51" t="s">
        <v>59</v>
      </c>
      <c r="G51" s="2">
        <v>49819192000</v>
      </c>
      <c r="H51" s="2">
        <v>0</v>
      </c>
      <c r="I51" s="2">
        <v>49819192000</v>
      </c>
      <c r="J51" s="2">
        <v>79009698</v>
      </c>
      <c r="K51" s="2">
        <v>0</v>
      </c>
      <c r="L51" s="2">
        <v>79009698</v>
      </c>
      <c r="M51" s="2">
        <v>59082021.200000003</v>
      </c>
      <c r="N51" s="2">
        <v>0</v>
      </c>
      <c r="O51" s="2">
        <v>59082021.200000003</v>
      </c>
      <c r="P51" s="15">
        <v>0.1</v>
      </c>
      <c r="Q51" s="2">
        <v>0</v>
      </c>
      <c r="R51" s="13">
        <v>0.15</v>
      </c>
      <c r="S51" s="15">
        <v>0</v>
      </c>
      <c r="T51" s="2">
        <v>8862303.1799999997</v>
      </c>
      <c r="U51" s="2">
        <v>3000000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8">
        <v>0</v>
      </c>
      <c r="AC51" s="4">
        <v>11862303.18</v>
      </c>
      <c r="AD51" t="s">
        <v>79</v>
      </c>
    </row>
    <row r="52" spans="1:30" hidden="1">
      <c r="A52" s="20">
        <v>366</v>
      </c>
      <c r="B52" t="s">
        <v>147</v>
      </c>
      <c r="C52" t="s">
        <v>264</v>
      </c>
      <c r="D52" t="s">
        <v>9</v>
      </c>
      <c r="E52" t="s">
        <v>15</v>
      </c>
      <c r="F52" t="s">
        <v>60</v>
      </c>
      <c r="G52" s="2">
        <v>66556630000</v>
      </c>
      <c r="H52" s="2">
        <v>0</v>
      </c>
      <c r="I52" s="2">
        <v>66556630000</v>
      </c>
      <c r="J52" s="2">
        <v>106651985</v>
      </c>
      <c r="K52" s="2">
        <v>0</v>
      </c>
      <c r="L52" s="2">
        <v>106651985</v>
      </c>
      <c r="M52" s="2">
        <v>80029333</v>
      </c>
      <c r="N52" s="2">
        <v>0</v>
      </c>
      <c r="O52" s="2">
        <v>80029333</v>
      </c>
      <c r="P52" s="15">
        <v>0.1</v>
      </c>
      <c r="Q52" s="2">
        <v>0</v>
      </c>
      <c r="R52" s="13">
        <v>0.2</v>
      </c>
      <c r="S52" s="15">
        <v>0</v>
      </c>
      <c r="T52" s="2">
        <v>16005866.6</v>
      </c>
      <c r="U52" s="2">
        <v>4000000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8">
        <v>0</v>
      </c>
      <c r="AC52" s="4">
        <v>20005866.600000001</v>
      </c>
      <c r="AD52" t="s">
        <v>24</v>
      </c>
    </row>
    <row r="53" spans="1:30" hidden="1">
      <c r="A53" s="20">
        <v>371</v>
      </c>
      <c r="B53" t="s">
        <v>147</v>
      </c>
      <c r="C53" t="s">
        <v>264</v>
      </c>
      <c r="D53" t="s">
        <v>9</v>
      </c>
      <c r="E53" t="s">
        <v>385</v>
      </c>
      <c r="F53" t="s">
        <v>61</v>
      </c>
      <c r="G53" s="2">
        <v>32930257300</v>
      </c>
      <c r="H53" s="2">
        <v>0</v>
      </c>
      <c r="I53" s="2">
        <v>32930257300</v>
      </c>
      <c r="J53" s="2">
        <v>67425061</v>
      </c>
      <c r="K53" s="2">
        <v>0</v>
      </c>
      <c r="L53" s="2">
        <v>67425061</v>
      </c>
      <c r="M53" s="2">
        <v>54252958.079999998</v>
      </c>
      <c r="N53" s="2">
        <v>0</v>
      </c>
      <c r="O53" s="2">
        <v>54252958.079999998</v>
      </c>
      <c r="P53" s="15">
        <v>0.1</v>
      </c>
      <c r="Q53" s="2">
        <v>0</v>
      </c>
      <c r="R53" s="13">
        <v>0.15</v>
      </c>
      <c r="S53" s="15">
        <v>0</v>
      </c>
      <c r="T53" s="2">
        <v>8137943.7120000003</v>
      </c>
      <c r="U53" s="2">
        <v>3000000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8">
        <v>0</v>
      </c>
      <c r="AC53" s="4">
        <v>11137943.711999999</v>
      </c>
      <c r="AD53" t="s">
        <v>39</v>
      </c>
    </row>
    <row r="54" spans="1:30">
      <c r="A54" s="20">
        <v>380</v>
      </c>
      <c r="B54" t="s">
        <v>12</v>
      </c>
      <c r="C54" t="s">
        <v>264</v>
      </c>
      <c r="D54" t="s">
        <v>9</v>
      </c>
      <c r="E54" t="s">
        <v>384</v>
      </c>
      <c r="F54" t="s">
        <v>62</v>
      </c>
      <c r="G54" s="2">
        <v>9220000</v>
      </c>
      <c r="H54" s="2">
        <v>0</v>
      </c>
      <c r="I54" s="2">
        <v>9220000</v>
      </c>
      <c r="J54" s="2">
        <v>32270</v>
      </c>
      <c r="K54" s="2">
        <v>0</v>
      </c>
      <c r="L54" s="2">
        <v>32270</v>
      </c>
      <c r="M54" s="2">
        <v>28582</v>
      </c>
      <c r="N54" s="2">
        <v>0</v>
      </c>
      <c r="O54" s="2">
        <v>28582</v>
      </c>
      <c r="P54" s="15">
        <v>0</v>
      </c>
      <c r="Q54" s="2">
        <v>0</v>
      </c>
      <c r="R54" s="13">
        <v>0</v>
      </c>
      <c r="S54" s="15">
        <v>0</v>
      </c>
      <c r="T54" s="2">
        <v>0</v>
      </c>
      <c r="U54" s="2">
        <v>0</v>
      </c>
      <c r="V54" s="2">
        <v>241346505.80000001</v>
      </c>
      <c r="W54" s="2">
        <v>0</v>
      </c>
      <c r="X54" s="2">
        <v>241346505.80000001</v>
      </c>
      <c r="Y54" s="2">
        <v>190454003000</v>
      </c>
      <c r="Z54" s="2">
        <v>0</v>
      </c>
      <c r="AA54" s="2">
        <v>190454003000</v>
      </c>
      <c r="AB54" s="18">
        <v>9653860.2320000008</v>
      </c>
      <c r="AC54" s="4">
        <v>9653860.2320000008</v>
      </c>
      <c r="AD54" t="s">
        <v>63</v>
      </c>
    </row>
    <row r="55" spans="1:30" hidden="1">
      <c r="A55" s="20">
        <v>381</v>
      </c>
      <c r="B55" t="s">
        <v>147</v>
      </c>
      <c r="C55" t="s">
        <v>264</v>
      </c>
      <c r="D55" t="s">
        <v>9</v>
      </c>
      <c r="E55" t="s">
        <v>384</v>
      </c>
      <c r="F55" t="s">
        <v>64</v>
      </c>
      <c r="G55" s="2">
        <v>14741955000</v>
      </c>
      <c r="H55" s="2">
        <v>0</v>
      </c>
      <c r="I55" s="2">
        <v>14741955000</v>
      </c>
      <c r="J55" s="2">
        <v>31586550</v>
      </c>
      <c r="K55" s="2">
        <v>0</v>
      </c>
      <c r="L55" s="2">
        <v>31586550</v>
      </c>
      <c r="M55" s="2">
        <v>25689768</v>
      </c>
      <c r="N55" s="2">
        <v>0</v>
      </c>
      <c r="O55" s="2">
        <v>25689768</v>
      </c>
      <c r="P55" s="15">
        <v>0.1</v>
      </c>
      <c r="Q55" s="2">
        <v>0</v>
      </c>
      <c r="R55" s="13">
        <v>0.1</v>
      </c>
      <c r="S55" s="15">
        <v>0</v>
      </c>
      <c r="T55" s="2">
        <v>2568976.7999999998</v>
      </c>
      <c r="U55" s="2">
        <v>2000000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8">
        <v>0</v>
      </c>
      <c r="AC55" s="4">
        <v>4568976.8</v>
      </c>
      <c r="AD55" t="s">
        <v>189</v>
      </c>
    </row>
    <row r="56" spans="1:30" hidden="1">
      <c r="A56" s="20">
        <v>388</v>
      </c>
      <c r="B56" t="s">
        <v>147</v>
      </c>
      <c r="C56" t="s">
        <v>264</v>
      </c>
      <c r="D56" t="s">
        <v>9</v>
      </c>
      <c r="E56" t="s">
        <v>15</v>
      </c>
      <c r="F56" t="s">
        <v>66</v>
      </c>
      <c r="G56" s="2">
        <v>5415965000</v>
      </c>
      <c r="H56" s="2">
        <v>0</v>
      </c>
      <c r="I56" s="2">
        <v>5415965000</v>
      </c>
      <c r="J56" s="2">
        <v>14854302</v>
      </c>
      <c r="K56" s="2">
        <v>0</v>
      </c>
      <c r="L56" s="2">
        <v>14854302</v>
      </c>
      <c r="M56" s="2">
        <v>12687916</v>
      </c>
      <c r="N56" s="2">
        <v>0</v>
      </c>
      <c r="O56" s="2">
        <v>12687916</v>
      </c>
      <c r="P56" s="15">
        <v>0</v>
      </c>
      <c r="Q56" s="2">
        <v>0</v>
      </c>
      <c r="R56" s="13">
        <v>0</v>
      </c>
      <c r="S56" s="15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8">
        <v>0</v>
      </c>
      <c r="AC56" s="4">
        <v>0</v>
      </c>
      <c r="AD56" t="s">
        <v>24</v>
      </c>
    </row>
    <row r="57" spans="1:30" hidden="1">
      <c r="A57" s="20">
        <v>389</v>
      </c>
      <c r="B57" t="s">
        <v>147</v>
      </c>
      <c r="C57" t="s">
        <v>263</v>
      </c>
      <c r="D57" t="s">
        <v>9</v>
      </c>
      <c r="E57" t="s">
        <v>15</v>
      </c>
      <c r="F57" t="s">
        <v>67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5">
        <v>0.1</v>
      </c>
      <c r="Q57" s="2">
        <v>0</v>
      </c>
      <c r="R57" s="13">
        <v>0.3</v>
      </c>
      <c r="S57" s="15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8">
        <v>0</v>
      </c>
      <c r="AC57" s="4">
        <v>0</v>
      </c>
      <c r="AD57" t="s">
        <v>24</v>
      </c>
    </row>
    <row r="58" spans="1:30" hidden="1">
      <c r="A58" s="20">
        <v>391</v>
      </c>
      <c r="B58" t="s">
        <v>147</v>
      </c>
      <c r="C58" t="s">
        <v>264</v>
      </c>
      <c r="D58" t="s">
        <v>9</v>
      </c>
      <c r="E58" t="s">
        <v>27</v>
      </c>
      <c r="F58" t="s">
        <v>26</v>
      </c>
      <c r="G58" s="2">
        <v>34399742000</v>
      </c>
      <c r="H58" s="2">
        <v>0</v>
      </c>
      <c r="I58" s="2">
        <v>34399742000</v>
      </c>
      <c r="J58" s="2">
        <v>78573833</v>
      </c>
      <c r="K58" s="2">
        <v>0</v>
      </c>
      <c r="L58" s="2">
        <v>78573833</v>
      </c>
      <c r="M58" s="2">
        <v>64813936.200000003</v>
      </c>
      <c r="N58" s="2">
        <v>0</v>
      </c>
      <c r="O58" s="2">
        <v>64813936.200000003</v>
      </c>
      <c r="P58" s="15">
        <v>0.1</v>
      </c>
      <c r="Q58" s="2">
        <v>0</v>
      </c>
      <c r="R58" s="13">
        <v>0.2</v>
      </c>
      <c r="S58" s="15">
        <v>0</v>
      </c>
      <c r="T58" s="2">
        <v>12962787.24</v>
      </c>
      <c r="U58" s="2">
        <v>4000000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8">
        <v>0</v>
      </c>
      <c r="AC58" s="4">
        <v>16962787.239999998</v>
      </c>
      <c r="AD58" t="s">
        <v>32</v>
      </c>
    </row>
    <row r="59" spans="1:30" hidden="1">
      <c r="A59" s="20">
        <v>397</v>
      </c>
      <c r="B59" t="s">
        <v>147</v>
      </c>
      <c r="C59" t="s">
        <v>264</v>
      </c>
      <c r="D59" t="s">
        <v>9</v>
      </c>
      <c r="E59" t="s">
        <v>384</v>
      </c>
      <c r="F59" t="s">
        <v>68</v>
      </c>
      <c r="G59" s="2">
        <v>4029364000</v>
      </c>
      <c r="H59" s="2">
        <v>0</v>
      </c>
      <c r="I59" s="2">
        <v>4029364000</v>
      </c>
      <c r="J59" s="2">
        <v>12391778</v>
      </c>
      <c r="K59" s="2">
        <v>0</v>
      </c>
      <c r="L59" s="2">
        <v>12391778</v>
      </c>
      <c r="M59" s="2">
        <v>10780032.4</v>
      </c>
      <c r="N59" s="2">
        <v>0</v>
      </c>
      <c r="O59" s="2">
        <v>10780032.4</v>
      </c>
      <c r="P59" s="15">
        <v>0</v>
      </c>
      <c r="Q59" s="2">
        <v>0</v>
      </c>
      <c r="R59" s="13">
        <v>0</v>
      </c>
      <c r="S59" s="15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8">
        <v>0</v>
      </c>
      <c r="AC59" s="4">
        <v>0</v>
      </c>
      <c r="AD59" t="s">
        <v>11</v>
      </c>
    </row>
    <row r="60" spans="1:30" hidden="1">
      <c r="A60" s="20">
        <v>399</v>
      </c>
      <c r="B60" t="s">
        <v>147</v>
      </c>
      <c r="C60" t="s">
        <v>264</v>
      </c>
      <c r="D60" t="s">
        <v>9</v>
      </c>
      <c r="E60" t="s">
        <v>384</v>
      </c>
      <c r="F60" t="s">
        <v>69</v>
      </c>
      <c r="G60" s="2">
        <v>7274136000</v>
      </c>
      <c r="H60" s="2">
        <v>0</v>
      </c>
      <c r="I60" s="2">
        <v>7274136000</v>
      </c>
      <c r="J60" s="2">
        <v>21737638</v>
      </c>
      <c r="K60" s="2">
        <v>0</v>
      </c>
      <c r="L60" s="2">
        <v>21737638</v>
      </c>
      <c r="M60" s="2">
        <v>18827983.600000001</v>
      </c>
      <c r="N60" s="2">
        <v>0</v>
      </c>
      <c r="O60" s="2">
        <v>18827983.600000001</v>
      </c>
      <c r="P60" s="15">
        <v>0.1</v>
      </c>
      <c r="Q60" s="2">
        <v>0</v>
      </c>
      <c r="R60" s="13">
        <v>0.1</v>
      </c>
      <c r="S60" s="15">
        <v>0</v>
      </c>
      <c r="T60" s="2">
        <v>1882798.36</v>
      </c>
      <c r="U60" s="2">
        <v>1000000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8">
        <v>0</v>
      </c>
      <c r="AC60" s="4">
        <v>2882798.36</v>
      </c>
      <c r="AD60" t="s">
        <v>63</v>
      </c>
    </row>
    <row r="61" spans="1:30">
      <c r="A61" s="20">
        <v>400</v>
      </c>
      <c r="B61" t="s">
        <v>12</v>
      </c>
      <c r="C61" t="s">
        <v>264</v>
      </c>
      <c r="D61" t="s">
        <v>9</v>
      </c>
      <c r="E61" t="s">
        <v>384</v>
      </c>
      <c r="F61" t="s">
        <v>70</v>
      </c>
      <c r="G61" s="2">
        <v>203840000</v>
      </c>
      <c r="H61" s="2">
        <v>0</v>
      </c>
      <c r="I61" s="2">
        <v>203840000</v>
      </c>
      <c r="J61" s="2">
        <v>661010</v>
      </c>
      <c r="K61" s="2">
        <v>0</v>
      </c>
      <c r="L61" s="2">
        <v>661010</v>
      </c>
      <c r="M61" s="2">
        <v>579474</v>
      </c>
      <c r="N61" s="2">
        <v>0</v>
      </c>
      <c r="O61" s="2">
        <v>579474</v>
      </c>
      <c r="P61" s="15">
        <v>0</v>
      </c>
      <c r="Q61" s="2">
        <v>0</v>
      </c>
      <c r="R61" s="13">
        <v>0</v>
      </c>
      <c r="S61" s="15">
        <v>0</v>
      </c>
      <c r="T61" s="2">
        <v>0</v>
      </c>
      <c r="U61" s="2">
        <v>0</v>
      </c>
      <c r="V61" s="2">
        <v>242231814.96000001</v>
      </c>
      <c r="W61" s="2">
        <v>0</v>
      </c>
      <c r="X61" s="2">
        <v>242231814.96000001</v>
      </c>
      <c r="Y61" s="2">
        <v>169971665100</v>
      </c>
      <c r="Z61" s="2">
        <v>0</v>
      </c>
      <c r="AA61" s="2">
        <v>169971665100</v>
      </c>
      <c r="AB61" s="18">
        <v>9689272.5984000005</v>
      </c>
      <c r="AC61" s="4">
        <v>9689272.5984000005</v>
      </c>
      <c r="AD61" t="s">
        <v>35</v>
      </c>
    </row>
    <row r="62" spans="1:30" hidden="1">
      <c r="A62" s="20">
        <v>402</v>
      </c>
      <c r="B62" t="s">
        <v>147</v>
      </c>
      <c r="C62" t="s">
        <v>264</v>
      </c>
      <c r="D62" t="s">
        <v>9</v>
      </c>
      <c r="E62" t="s">
        <v>384</v>
      </c>
      <c r="F62" t="s">
        <v>71</v>
      </c>
      <c r="G62" s="2">
        <v>33258267000</v>
      </c>
      <c r="H62" s="2">
        <v>0</v>
      </c>
      <c r="I62" s="2">
        <v>33258267000</v>
      </c>
      <c r="J62" s="2">
        <v>68011102</v>
      </c>
      <c r="K62" s="2">
        <v>0</v>
      </c>
      <c r="L62" s="2">
        <v>68011102</v>
      </c>
      <c r="M62" s="2">
        <v>54707795.200000003</v>
      </c>
      <c r="N62" s="2">
        <v>0</v>
      </c>
      <c r="O62" s="2">
        <v>54707795.200000003</v>
      </c>
      <c r="P62" s="15">
        <v>0.1</v>
      </c>
      <c r="Q62" s="2">
        <v>0</v>
      </c>
      <c r="R62" s="13">
        <v>0.15</v>
      </c>
      <c r="S62" s="15">
        <v>0</v>
      </c>
      <c r="T62" s="2">
        <v>8206169.2800000003</v>
      </c>
      <c r="U62" s="2">
        <v>3000000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8">
        <v>0</v>
      </c>
      <c r="AC62" s="4">
        <v>11206169.279999999</v>
      </c>
      <c r="AD62" t="s">
        <v>35</v>
      </c>
    </row>
    <row r="63" spans="1:30" hidden="1">
      <c r="A63" s="20">
        <v>407</v>
      </c>
      <c r="B63" t="s">
        <v>147</v>
      </c>
      <c r="C63" t="s">
        <v>264</v>
      </c>
      <c r="D63" t="s">
        <v>9</v>
      </c>
      <c r="E63" t="s">
        <v>384</v>
      </c>
      <c r="F63" t="s">
        <v>72</v>
      </c>
      <c r="G63" s="2">
        <v>53926670000</v>
      </c>
      <c r="H63" s="2">
        <v>0</v>
      </c>
      <c r="I63" s="2">
        <v>53926670000</v>
      </c>
      <c r="J63" s="2">
        <v>99564027</v>
      </c>
      <c r="K63" s="2">
        <v>0</v>
      </c>
      <c r="L63" s="2">
        <v>99564027</v>
      </c>
      <c r="M63" s="2">
        <v>77993359</v>
      </c>
      <c r="N63" s="2">
        <v>0</v>
      </c>
      <c r="O63" s="2">
        <v>77993359</v>
      </c>
      <c r="P63" s="15">
        <v>0.1</v>
      </c>
      <c r="Q63" s="2">
        <v>0</v>
      </c>
      <c r="R63" s="13">
        <v>0.2</v>
      </c>
      <c r="S63" s="15">
        <v>0</v>
      </c>
      <c r="T63" s="2">
        <v>15598671.800000001</v>
      </c>
      <c r="U63" s="2">
        <v>4000000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8">
        <v>0</v>
      </c>
      <c r="AC63" s="4">
        <v>19598671.800000001</v>
      </c>
      <c r="AD63" t="s">
        <v>35</v>
      </c>
    </row>
    <row r="64" spans="1:30" hidden="1">
      <c r="A64" s="20">
        <v>409</v>
      </c>
      <c r="B64" t="s">
        <v>147</v>
      </c>
      <c r="C64" t="s">
        <v>264</v>
      </c>
      <c r="D64" t="s">
        <v>9</v>
      </c>
      <c r="E64" t="s">
        <v>15</v>
      </c>
      <c r="F64" t="s">
        <v>65</v>
      </c>
      <c r="G64" s="2">
        <v>29955097000</v>
      </c>
      <c r="H64" s="2">
        <v>0</v>
      </c>
      <c r="I64" s="2">
        <v>29955097000</v>
      </c>
      <c r="J64" s="2">
        <v>66543441</v>
      </c>
      <c r="K64" s="2">
        <v>0</v>
      </c>
      <c r="L64" s="2">
        <v>66543441</v>
      </c>
      <c r="M64" s="2">
        <v>54561402.200000003</v>
      </c>
      <c r="N64" s="2">
        <v>0</v>
      </c>
      <c r="O64" s="2">
        <v>54561402.200000003</v>
      </c>
      <c r="P64" s="15">
        <v>0.1</v>
      </c>
      <c r="Q64" s="2">
        <v>0</v>
      </c>
      <c r="R64" s="13">
        <v>0.15</v>
      </c>
      <c r="S64" s="15">
        <v>0</v>
      </c>
      <c r="T64" s="2">
        <v>8184210.3300000001</v>
      </c>
      <c r="U64" s="2">
        <v>3000000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8">
        <v>0</v>
      </c>
      <c r="AC64" s="4">
        <v>11184210.33</v>
      </c>
      <c r="AD64" t="s">
        <v>24</v>
      </c>
    </row>
    <row r="65" spans="1:30" hidden="1">
      <c r="A65" s="20">
        <v>410</v>
      </c>
      <c r="B65" t="s">
        <v>147</v>
      </c>
      <c r="C65" t="s">
        <v>264</v>
      </c>
      <c r="D65" t="s">
        <v>9</v>
      </c>
      <c r="E65" t="s">
        <v>384</v>
      </c>
      <c r="F65" t="s">
        <v>73</v>
      </c>
      <c r="G65" s="2">
        <v>7708085000</v>
      </c>
      <c r="H65" s="2">
        <v>0</v>
      </c>
      <c r="I65" s="2">
        <v>7708085000</v>
      </c>
      <c r="J65" s="2">
        <v>23310638</v>
      </c>
      <c r="K65" s="2">
        <v>0</v>
      </c>
      <c r="L65" s="2">
        <v>23310638</v>
      </c>
      <c r="M65" s="2">
        <v>20227404</v>
      </c>
      <c r="N65" s="2">
        <v>0</v>
      </c>
      <c r="O65" s="2">
        <v>20227404</v>
      </c>
      <c r="P65" s="15">
        <v>0.1</v>
      </c>
      <c r="Q65" s="2">
        <v>0</v>
      </c>
      <c r="R65" s="13">
        <v>0.1</v>
      </c>
      <c r="S65" s="15">
        <v>0</v>
      </c>
      <c r="T65" s="2">
        <v>2022740.4</v>
      </c>
      <c r="U65" s="2">
        <v>2000000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8">
        <v>0</v>
      </c>
      <c r="AC65" s="4">
        <v>4022740.4</v>
      </c>
      <c r="AD65" t="s">
        <v>35</v>
      </c>
    </row>
    <row r="66" spans="1:30" hidden="1">
      <c r="A66" s="20">
        <v>411</v>
      </c>
      <c r="B66" t="s">
        <v>147</v>
      </c>
      <c r="C66" t="s">
        <v>264</v>
      </c>
      <c r="D66" t="s">
        <v>9</v>
      </c>
      <c r="E66" t="s">
        <v>384</v>
      </c>
      <c r="F66" t="s">
        <v>74</v>
      </c>
      <c r="G66" s="2">
        <v>1555713500</v>
      </c>
      <c r="H66" s="2">
        <v>0</v>
      </c>
      <c r="I66" s="2">
        <v>1555713500</v>
      </c>
      <c r="J66" s="2">
        <v>5148740</v>
      </c>
      <c r="K66" s="2">
        <v>0</v>
      </c>
      <c r="L66" s="2">
        <v>5148740</v>
      </c>
      <c r="M66" s="2">
        <v>4526454.5999999996</v>
      </c>
      <c r="N66" s="2">
        <v>0</v>
      </c>
      <c r="O66" s="2">
        <v>4526454.5999999996</v>
      </c>
      <c r="P66" s="15">
        <v>0</v>
      </c>
      <c r="Q66" s="2">
        <v>0</v>
      </c>
      <c r="R66" s="13">
        <v>0</v>
      </c>
      <c r="S66" s="15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8">
        <v>0</v>
      </c>
      <c r="AC66" s="4">
        <v>0</v>
      </c>
      <c r="AD66" t="s">
        <v>35</v>
      </c>
    </row>
    <row r="67" spans="1:30" hidden="1">
      <c r="A67" s="20">
        <v>416</v>
      </c>
      <c r="B67" t="s">
        <v>147</v>
      </c>
      <c r="C67" t="s">
        <v>264</v>
      </c>
      <c r="D67" t="s">
        <v>9</v>
      </c>
      <c r="E67" t="s">
        <v>385</v>
      </c>
      <c r="F67" t="s">
        <v>75</v>
      </c>
      <c r="G67" s="2">
        <v>26684161000</v>
      </c>
      <c r="H67" s="2">
        <v>0</v>
      </c>
      <c r="I67" s="2">
        <v>26684161000</v>
      </c>
      <c r="J67" s="2">
        <v>65056782</v>
      </c>
      <c r="K67" s="2">
        <v>0</v>
      </c>
      <c r="L67" s="2">
        <v>65056782</v>
      </c>
      <c r="M67" s="2">
        <v>54383117.600000001</v>
      </c>
      <c r="N67" s="2">
        <v>0</v>
      </c>
      <c r="O67" s="2">
        <v>54383117.600000001</v>
      </c>
      <c r="P67" s="15">
        <v>0.1</v>
      </c>
      <c r="Q67" s="2">
        <v>0</v>
      </c>
      <c r="R67" s="13">
        <v>0.15</v>
      </c>
      <c r="S67" s="15">
        <v>0</v>
      </c>
      <c r="T67" s="2">
        <v>8157467.6399999997</v>
      </c>
      <c r="U67" s="2">
        <v>3000000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8">
        <v>0</v>
      </c>
      <c r="AC67" s="4">
        <v>11157467.640000001</v>
      </c>
      <c r="AD67" t="s">
        <v>79</v>
      </c>
    </row>
    <row r="68" spans="1:30">
      <c r="A68" s="20">
        <v>418</v>
      </c>
      <c r="B68" t="s">
        <v>12</v>
      </c>
      <c r="C68" t="s">
        <v>264</v>
      </c>
      <c r="D68" t="s">
        <v>9</v>
      </c>
      <c r="E68" t="s">
        <v>384</v>
      </c>
      <c r="F68" t="s">
        <v>35</v>
      </c>
      <c r="G68" s="2">
        <v>46725000</v>
      </c>
      <c r="H68" s="2">
        <v>0</v>
      </c>
      <c r="I68" s="2">
        <v>46725000</v>
      </c>
      <c r="J68" s="2">
        <v>163538</v>
      </c>
      <c r="K68" s="2">
        <v>0</v>
      </c>
      <c r="L68" s="2">
        <v>163538</v>
      </c>
      <c r="M68" s="2">
        <v>144848</v>
      </c>
      <c r="N68" s="2">
        <v>0</v>
      </c>
      <c r="O68" s="2">
        <v>144848</v>
      </c>
      <c r="P68" s="15">
        <v>0</v>
      </c>
      <c r="Q68" s="2">
        <v>0</v>
      </c>
      <c r="R68" s="13">
        <v>0</v>
      </c>
      <c r="S68" s="15">
        <v>0</v>
      </c>
      <c r="T68" s="2">
        <v>0</v>
      </c>
      <c r="U68" s="2">
        <v>0</v>
      </c>
      <c r="V68" s="2">
        <v>458395379.68000001</v>
      </c>
      <c r="W68" s="2">
        <v>0</v>
      </c>
      <c r="X68" s="2">
        <v>458395379.68000001</v>
      </c>
      <c r="Y68" s="2">
        <v>273728765800</v>
      </c>
      <c r="Z68" s="2">
        <v>0</v>
      </c>
      <c r="AA68" s="2">
        <v>273728765800</v>
      </c>
      <c r="AB68" s="18">
        <v>18335815.187199999</v>
      </c>
      <c r="AC68" s="4">
        <v>18335815.187199999</v>
      </c>
      <c r="AD68" t="s">
        <v>11</v>
      </c>
    </row>
    <row r="69" spans="1:30">
      <c r="A69" s="20">
        <v>419</v>
      </c>
      <c r="B69" t="s">
        <v>12</v>
      </c>
      <c r="C69" t="s">
        <v>264</v>
      </c>
      <c r="D69" t="s">
        <v>9</v>
      </c>
      <c r="E69" t="s">
        <v>384</v>
      </c>
      <c r="F69" t="s">
        <v>63</v>
      </c>
      <c r="G69" s="2">
        <v>162670000</v>
      </c>
      <c r="H69" s="2">
        <v>0</v>
      </c>
      <c r="I69" s="2">
        <v>162670000</v>
      </c>
      <c r="J69" s="2">
        <v>569345</v>
      </c>
      <c r="K69" s="2">
        <v>0</v>
      </c>
      <c r="L69" s="2">
        <v>569345</v>
      </c>
      <c r="M69" s="2">
        <v>504277</v>
      </c>
      <c r="N69" s="2">
        <v>0</v>
      </c>
      <c r="O69" s="2">
        <v>504277</v>
      </c>
      <c r="P69" s="15">
        <v>0</v>
      </c>
      <c r="Q69" s="2">
        <v>0</v>
      </c>
      <c r="R69" s="13">
        <v>0</v>
      </c>
      <c r="S69" s="15">
        <v>0</v>
      </c>
      <c r="T69" s="2">
        <v>0</v>
      </c>
      <c r="U69" s="2">
        <v>0</v>
      </c>
      <c r="V69" s="2">
        <v>109553475</v>
      </c>
      <c r="W69" s="2">
        <v>0</v>
      </c>
      <c r="X69" s="2">
        <v>109553475</v>
      </c>
      <c r="Y69" s="2">
        <v>48772895000</v>
      </c>
      <c r="Z69" s="2">
        <v>0</v>
      </c>
      <c r="AA69" s="2">
        <v>48772895000</v>
      </c>
      <c r="AB69" s="18">
        <v>0</v>
      </c>
      <c r="AC69" s="4">
        <v>0</v>
      </c>
      <c r="AD69" t="s">
        <v>11</v>
      </c>
    </row>
    <row r="70" spans="1:30">
      <c r="A70" s="20">
        <v>425</v>
      </c>
      <c r="B70" t="s">
        <v>12</v>
      </c>
      <c r="C70" t="s">
        <v>264</v>
      </c>
      <c r="D70" t="s">
        <v>9</v>
      </c>
      <c r="E70" t="s">
        <v>27</v>
      </c>
      <c r="F70" t="s">
        <v>76</v>
      </c>
      <c r="G70" s="2">
        <v>16762873000</v>
      </c>
      <c r="H70" s="2">
        <v>0</v>
      </c>
      <c r="I70" s="2">
        <v>16762873000</v>
      </c>
      <c r="J70" s="2">
        <v>36153362</v>
      </c>
      <c r="K70" s="2">
        <v>0</v>
      </c>
      <c r="L70" s="2">
        <v>36153362</v>
      </c>
      <c r="M70" s="2">
        <v>29448212.800000001</v>
      </c>
      <c r="N70" s="2">
        <v>0</v>
      </c>
      <c r="O70" s="2">
        <v>29448212.800000001</v>
      </c>
      <c r="P70" s="15">
        <v>0.1</v>
      </c>
      <c r="Q70" s="2">
        <v>0</v>
      </c>
      <c r="R70" s="13">
        <v>0.1</v>
      </c>
      <c r="S70" s="15">
        <v>0</v>
      </c>
      <c r="T70" s="2">
        <v>2944821.28</v>
      </c>
      <c r="U70" s="2">
        <v>0</v>
      </c>
      <c r="V70" s="2">
        <v>177699229.56</v>
      </c>
      <c r="W70" s="2">
        <v>0</v>
      </c>
      <c r="X70" s="2">
        <v>177699229.56</v>
      </c>
      <c r="Y70" s="2">
        <v>98922343600</v>
      </c>
      <c r="Z70" s="2">
        <v>0</v>
      </c>
      <c r="AA70" s="2">
        <v>98922343600</v>
      </c>
      <c r="AB70" s="18">
        <v>5330976.8868000004</v>
      </c>
      <c r="AC70" s="4">
        <v>8275798.1667999998</v>
      </c>
      <c r="AD70" t="s">
        <v>17</v>
      </c>
    </row>
    <row r="71" spans="1:30" hidden="1">
      <c r="A71" s="20">
        <v>426</v>
      </c>
      <c r="B71" t="s">
        <v>147</v>
      </c>
      <c r="C71" t="s">
        <v>264</v>
      </c>
      <c r="D71" t="s">
        <v>9</v>
      </c>
      <c r="E71" t="s">
        <v>27</v>
      </c>
      <c r="F71" t="s">
        <v>77</v>
      </c>
      <c r="G71" s="2">
        <v>38381217000</v>
      </c>
      <c r="H71" s="2">
        <v>0</v>
      </c>
      <c r="I71" s="2">
        <v>38381217000</v>
      </c>
      <c r="J71" s="2">
        <v>80806182</v>
      </c>
      <c r="K71" s="2">
        <v>0</v>
      </c>
      <c r="L71" s="2">
        <v>80806182</v>
      </c>
      <c r="M71" s="2">
        <v>65453695.200000003</v>
      </c>
      <c r="N71" s="2">
        <v>0</v>
      </c>
      <c r="O71" s="2">
        <v>65453695.200000003</v>
      </c>
      <c r="P71" s="15">
        <v>0.1</v>
      </c>
      <c r="Q71" s="2">
        <v>0</v>
      </c>
      <c r="R71" s="13">
        <v>0.2</v>
      </c>
      <c r="S71" s="15">
        <v>0</v>
      </c>
      <c r="T71" s="2">
        <v>13090739.039999999</v>
      </c>
      <c r="U71" s="2">
        <v>4000000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8">
        <v>0</v>
      </c>
      <c r="AC71" s="4">
        <v>17090739.039999999</v>
      </c>
      <c r="AD71" t="s">
        <v>76</v>
      </c>
    </row>
    <row r="72" spans="1:30" hidden="1">
      <c r="A72" s="20">
        <v>428</v>
      </c>
      <c r="B72" t="s">
        <v>147</v>
      </c>
      <c r="C72" t="s">
        <v>264</v>
      </c>
      <c r="D72" t="s">
        <v>9</v>
      </c>
      <c r="E72" t="s">
        <v>15</v>
      </c>
      <c r="F72" t="s">
        <v>78</v>
      </c>
      <c r="G72" s="2">
        <v>2126328000</v>
      </c>
      <c r="H72" s="2">
        <v>0</v>
      </c>
      <c r="I72" s="2">
        <v>2126328000</v>
      </c>
      <c r="J72" s="2">
        <v>5774361</v>
      </c>
      <c r="K72" s="2">
        <v>0</v>
      </c>
      <c r="L72" s="2">
        <v>5774361</v>
      </c>
      <c r="M72" s="2">
        <v>4923829.8</v>
      </c>
      <c r="N72" s="2">
        <v>0</v>
      </c>
      <c r="O72" s="2">
        <v>4923829.8</v>
      </c>
      <c r="P72" s="15">
        <v>0</v>
      </c>
      <c r="Q72" s="2">
        <v>0</v>
      </c>
      <c r="R72" s="13">
        <v>0</v>
      </c>
      <c r="S72" s="15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8">
        <v>0</v>
      </c>
      <c r="AC72" s="4">
        <v>0</v>
      </c>
      <c r="AD72" t="s">
        <v>17</v>
      </c>
    </row>
    <row r="73" spans="1:30">
      <c r="A73" s="20">
        <v>430</v>
      </c>
      <c r="B73" t="s">
        <v>12</v>
      </c>
      <c r="C73" t="s">
        <v>264</v>
      </c>
      <c r="D73" t="s">
        <v>9</v>
      </c>
      <c r="E73" t="s">
        <v>385</v>
      </c>
      <c r="F73" t="s">
        <v>79</v>
      </c>
      <c r="G73" s="2">
        <v>174145736000</v>
      </c>
      <c r="H73" s="2">
        <v>0</v>
      </c>
      <c r="I73" s="2">
        <v>174145736000</v>
      </c>
      <c r="J73" s="2">
        <v>280859489</v>
      </c>
      <c r="K73" s="2">
        <v>0</v>
      </c>
      <c r="L73" s="2">
        <v>280859489</v>
      </c>
      <c r="M73" s="2">
        <v>211201194.59999999</v>
      </c>
      <c r="N73" s="2">
        <v>0</v>
      </c>
      <c r="O73" s="2">
        <v>211201194.59999999</v>
      </c>
      <c r="P73" s="15">
        <v>0.1</v>
      </c>
      <c r="Q73" s="2">
        <v>0</v>
      </c>
      <c r="R73" s="13">
        <v>0.25</v>
      </c>
      <c r="S73" s="15">
        <v>0.4</v>
      </c>
      <c r="T73" s="2">
        <v>61980477.840000004</v>
      </c>
      <c r="U73" s="2">
        <v>0</v>
      </c>
      <c r="V73" s="2">
        <v>312515593.19999999</v>
      </c>
      <c r="W73" s="2">
        <v>0</v>
      </c>
      <c r="X73" s="2">
        <v>312515593.19999999</v>
      </c>
      <c r="Y73" s="2">
        <v>233747867000</v>
      </c>
      <c r="Z73" s="2">
        <v>0</v>
      </c>
      <c r="AA73" s="2">
        <v>233747867000</v>
      </c>
      <c r="AB73" s="18">
        <v>12500623.728</v>
      </c>
      <c r="AC73" s="4">
        <v>74481101.568000004</v>
      </c>
      <c r="AD73" t="s">
        <v>23</v>
      </c>
    </row>
    <row r="74" spans="1:30" hidden="1">
      <c r="A74" s="20">
        <v>435</v>
      </c>
      <c r="B74" t="s">
        <v>147</v>
      </c>
      <c r="C74" t="s">
        <v>263</v>
      </c>
      <c r="D74" t="s">
        <v>9</v>
      </c>
      <c r="E74" t="s">
        <v>15</v>
      </c>
      <c r="F74" t="s">
        <v>80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5">
        <v>0.1</v>
      </c>
      <c r="Q74" s="2">
        <v>0</v>
      </c>
      <c r="R74" s="13">
        <v>0.3</v>
      </c>
      <c r="S74" s="15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8">
        <v>0</v>
      </c>
      <c r="AC74" s="4">
        <v>0</v>
      </c>
      <c r="AD74" t="s">
        <v>24</v>
      </c>
    </row>
    <row r="75" spans="1:30" hidden="1">
      <c r="A75" s="20">
        <v>437</v>
      </c>
      <c r="B75" t="s">
        <v>147</v>
      </c>
      <c r="C75" t="s">
        <v>263</v>
      </c>
      <c r="D75" t="s">
        <v>9</v>
      </c>
      <c r="E75" t="s">
        <v>15</v>
      </c>
      <c r="F75" t="s">
        <v>81</v>
      </c>
      <c r="G75" s="2">
        <v>5817382000</v>
      </c>
      <c r="H75" s="2">
        <v>0</v>
      </c>
      <c r="I75" s="2">
        <v>5817382000</v>
      </c>
      <c r="J75" s="2">
        <v>10955123</v>
      </c>
      <c r="K75" s="2">
        <v>0</v>
      </c>
      <c r="L75" s="2">
        <v>10955123</v>
      </c>
      <c r="M75" s="2">
        <v>8628170.1999999993</v>
      </c>
      <c r="N75" s="2">
        <v>0</v>
      </c>
      <c r="O75" s="2">
        <v>8628170.1999999993</v>
      </c>
      <c r="P75" s="15">
        <v>0.1</v>
      </c>
      <c r="Q75" s="2">
        <v>0</v>
      </c>
      <c r="R75" s="13">
        <v>0.3</v>
      </c>
      <c r="S75" s="15">
        <v>0</v>
      </c>
      <c r="T75" s="2">
        <v>2588451.06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8">
        <v>0</v>
      </c>
      <c r="AC75" s="4">
        <v>2588451.06</v>
      </c>
      <c r="AD75" t="s">
        <v>17</v>
      </c>
    </row>
    <row r="76" spans="1:30" hidden="1">
      <c r="A76" s="20">
        <v>440</v>
      </c>
      <c r="B76" t="s">
        <v>147</v>
      </c>
      <c r="C76" t="s">
        <v>264</v>
      </c>
      <c r="D76" t="s">
        <v>9</v>
      </c>
      <c r="E76" t="s">
        <v>15</v>
      </c>
      <c r="F76" t="s">
        <v>82</v>
      </c>
      <c r="G76" s="2">
        <v>5733112000</v>
      </c>
      <c r="H76" s="2">
        <v>0</v>
      </c>
      <c r="I76" s="2">
        <v>5733112000</v>
      </c>
      <c r="J76" s="2">
        <v>15084192</v>
      </c>
      <c r="K76" s="2">
        <v>0</v>
      </c>
      <c r="L76" s="2">
        <v>15084192</v>
      </c>
      <c r="M76" s="2">
        <v>12790947.199999999</v>
      </c>
      <c r="N76" s="2">
        <v>0</v>
      </c>
      <c r="O76" s="2">
        <v>12790947.199999999</v>
      </c>
      <c r="P76" s="15">
        <v>0</v>
      </c>
      <c r="Q76" s="2">
        <v>0</v>
      </c>
      <c r="R76" s="13">
        <v>0</v>
      </c>
      <c r="S76" s="15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8">
        <v>0</v>
      </c>
      <c r="AC76" s="4">
        <v>0</v>
      </c>
      <c r="AD76" t="s">
        <v>31</v>
      </c>
    </row>
    <row r="77" spans="1:30">
      <c r="A77" s="20">
        <v>443</v>
      </c>
      <c r="B77" t="s">
        <v>12</v>
      </c>
      <c r="C77" t="s">
        <v>264</v>
      </c>
      <c r="D77" t="s">
        <v>9</v>
      </c>
      <c r="E77" t="s">
        <v>15</v>
      </c>
      <c r="F77" t="s">
        <v>31</v>
      </c>
      <c r="G77" s="2">
        <v>59305616600</v>
      </c>
      <c r="H77" s="2">
        <v>0</v>
      </c>
      <c r="I77" s="2">
        <v>59305616600</v>
      </c>
      <c r="J77" s="2">
        <v>117608559</v>
      </c>
      <c r="K77" s="2">
        <v>0</v>
      </c>
      <c r="L77" s="2">
        <v>117608559</v>
      </c>
      <c r="M77" s="2">
        <v>93886312.359999999</v>
      </c>
      <c r="N77" s="2">
        <v>0</v>
      </c>
      <c r="O77" s="2">
        <v>93886312.359999999</v>
      </c>
      <c r="P77" s="15">
        <v>0.1</v>
      </c>
      <c r="Q77" s="2">
        <v>0</v>
      </c>
      <c r="R77" s="13">
        <v>0.2</v>
      </c>
      <c r="S77" s="15">
        <v>0</v>
      </c>
      <c r="T77" s="2">
        <v>18777262.471999999</v>
      </c>
      <c r="U77" s="2">
        <v>0</v>
      </c>
      <c r="V77" s="2">
        <v>161598100.31999999</v>
      </c>
      <c r="W77" s="2">
        <v>0</v>
      </c>
      <c r="X77" s="2">
        <v>161598100.31999999</v>
      </c>
      <c r="Y77" s="2">
        <v>83108006700</v>
      </c>
      <c r="Z77" s="2">
        <v>0</v>
      </c>
      <c r="AA77" s="2">
        <v>83108006700</v>
      </c>
      <c r="AB77" s="18">
        <v>4847943.0096000005</v>
      </c>
      <c r="AC77" s="4">
        <v>23625205.481600001</v>
      </c>
      <c r="AD77" t="s">
        <v>16</v>
      </c>
    </row>
    <row r="78" spans="1:30" hidden="1">
      <c r="A78" s="20">
        <v>447</v>
      </c>
      <c r="B78" t="s">
        <v>147</v>
      </c>
      <c r="C78" t="s">
        <v>264</v>
      </c>
      <c r="D78" t="s">
        <v>2</v>
      </c>
      <c r="E78" t="s">
        <v>8</v>
      </c>
      <c r="F78" t="s">
        <v>83</v>
      </c>
      <c r="G78" s="2">
        <v>955531000</v>
      </c>
      <c r="H78" s="2">
        <v>46736000</v>
      </c>
      <c r="I78" s="2">
        <v>908795000</v>
      </c>
      <c r="J78" s="2">
        <v>3211852</v>
      </c>
      <c r="K78" s="2">
        <v>163576</v>
      </c>
      <c r="L78" s="2">
        <v>3048276</v>
      </c>
      <c r="M78" s="2">
        <v>2829639.6</v>
      </c>
      <c r="N78" s="2">
        <v>144881.60000000001</v>
      </c>
      <c r="O78" s="2">
        <v>2684758</v>
      </c>
      <c r="P78" s="15">
        <v>0</v>
      </c>
      <c r="Q78" s="2">
        <v>0</v>
      </c>
      <c r="R78" s="13">
        <v>0</v>
      </c>
      <c r="S78" s="15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8">
        <v>0</v>
      </c>
      <c r="AC78" s="4">
        <v>0</v>
      </c>
      <c r="AD78" t="s">
        <v>38</v>
      </c>
    </row>
    <row r="79" spans="1:30" hidden="1">
      <c r="A79" s="20">
        <v>456</v>
      </c>
      <c r="B79" t="s">
        <v>147</v>
      </c>
      <c r="C79" t="s">
        <v>263</v>
      </c>
      <c r="D79" t="s">
        <v>2</v>
      </c>
      <c r="E79" t="s">
        <v>8</v>
      </c>
      <c r="F79" t="s">
        <v>84</v>
      </c>
      <c r="G79" s="2">
        <v>222295000</v>
      </c>
      <c r="H79" s="2">
        <v>43455000</v>
      </c>
      <c r="I79" s="2">
        <v>178840000</v>
      </c>
      <c r="J79" s="2">
        <v>778033</v>
      </c>
      <c r="K79" s="2">
        <v>152093</v>
      </c>
      <c r="L79" s="2">
        <v>625940</v>
      </c>
      <c r="M79" s="2">
        <v>689115</v>
      </c>
      <c r="N79" s="2">
        <v>134711</v>
      </c>
      <c r="O79" s="2">
        <v>554404</v>
      </c>
      <c r="P79" s="15">
        <v>0.1</v>
      </c>
      <c r="Q79" s="2">
        <v>13471.1</v>
      </c>
      <c r="R79" s="13">
        <v>0.3</v>
      </c>
      <c r="S79" s="15">
        <v>0</v>
      </c>
      <c r="T79" s="2">
        <v>166321.20000000001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8">
        <v>0</v>
      </c>
      <c r="AC79" s="4">
        <v>179792.3</v>
      </c>
      <c r="AD79" t="s">
        <v>42</v>
      </c>
    </row>
    <row r="80" spans="1:30" hidden="1">
      <c r="A80" s="20">
        <v>459</v>
      </c>
      <c r="B80" t="s">
        <v>147</v>
      </c>
      <c r="C80" t="s">
        <v>264</v>
      </c>
      <c r="D80" t="s">
        <v>9</v>
      </c>
      <c r="E80" t="s">
        <v>15</v>
      </c>
      <c r="F80" t="s">
        <v>425</v>
      </c>
      <c r="G80" s="2">
        <v>20829840200</v>
      </c>
      <c r="H80" s="2">
        <v>0</v>
      </c>
      <c r="I80" s="2">
        <v>20829840200</v>
      </c>
      <c r="J80" s="2">
        <v>53390803</v>
      </c>
      <c r="K80" s="2">
        <v>0</v>
      </c>
      <c r="L80" s="2">
        <v>53390803</v>
      </c>
      <c r="M80" s="2">
        <v>45058866.920000002</v>
      </c>
      <c r="N80" s="2">
        <v>0</v>
      </c>
      <c r="O80" s="2">
        <v>45058866.920000002</v>
      </c>
      <c r="P80" s="15">
        <v>0.1</v>
      </c>
      <c r="Q80" s="2">
        <v>0</v>
      </c>
      <c r="R80" s="13">
        <v>0.15</v>
      </c>
      <c r="S80" s="15">
        <v>0</v>
      </c>
      <c r="T80" s="2">
        <v>6758830.0379999997</v>
      </c>
      <c r="U80" s="2">
        <v>3000000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8">
        <v>0</v>
      </c>
      <c r="AC80" s="4">
        <v>9758830.0380000006</v>
      </c>
      <c r="AD80" t="s">
        <v>19</v>
      </c>
    </row>
    <row r="81" spans="1:30" hidden="1">
      <c r="A81" s="20">
        <v>460</v>
      </c>
      <c r="B81" t="s">
        <v>147</v>
      </c>
      <c r="C81" t="s">
        <v>264</v>
      </c>
      <c r="D81" t="s">
        <v>9</v>
      </c>
      <c r="E81" t="s">
        <v>15</v>
      </c>
      <c r="F81" t="s">
        <v>85</v>
      </c>
      <c r="G81" s="2">
        <v>104158685000</v>
      </c>
      <c r="H81" s="2">
        <v>0</v>
      </c>
      <c r="I81" s="2">
        <v>104158685000</v>
      </c>
      <c r="J81" s="2">
        <v>163162712</v>
      </c>
      <c r="K81" s="2">
        <v>0</v>
      </c>
      <c r="L81" s="2">
        <v>163162712</v>
      </c>
      <c r="M81" s="2">
        <v>121499238</v>
      </c>
      <c r="N81" s="2">
        <v>0</v>
      </c>
      <c r="O81" s="2">
        <v>121499238</v>
      </c>
      <c r="P81" s="15">
        <v>0.1</v>
      </c>
      <c r="Q81" s="2">
        <v>0</v>
      </c>
      <c r="R81" s="13">
        <v>0.25</v>
      </c>
      <c r="S81" s="15">
        <v>0</v>
      </c>
      <c r="T81" s="2">
        <v>30374809.5</v>
      </c>
      <c r="U81" s="2">
        <v>5000000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8">
        <v>0</v>
      </c>
      <c r="AC81" s="4">
        <v>35374809.5</v>
      </c>
      <c r="AD81" t="s">
        <v>24</v>
      </c>
    </row>
    <row r="82" spans="1:30" hidden="1">
      <c r="A82" s="20">
        <v>467</v>
      </c>
      <c r="B82" t="s">
        <v>147</v>
      </c>
      <c r="C82" t="s">
        <v>264</v>
      </c>
      <c r="D82" t="s">
        <v>2</v>
      </c>
      <c r="E82" t="s">
        <v>4</v>
      </c>
      <c r="F82" t="s">
        <v>86</v>
      </c>
      <c r="G82" s="2">
        <v>29426488000</v>
      </c>
      <c r="H82" s="2">
        <v>9343449000</v>
      </c>
      <c r="I82" s="2">
        <v>20083039000</v>
      </c>
      <c r="J82" s="2">
        <v>62953984</v>
      </c>
      <c r="K82" s="2">
        <v>20720321</v>
      </c>
      <c r="L82" s="2">
        <v>42233663</v>
      </c>
      <c r="M82" s="2">
        <v>51183388.799999997</v>
      </c>
      <c r="N82" s="2">
        <v>16982941.399999999</v>
      </c>
      <c r="O82" s="2">
        <v>34200447.399999999</v>
      </c>
      <c r="P82" s="15">
        <v>0.1</v>
      </c>
      <c r="Q82" s="2">
        <v>1698294.14</v>
      </c>
      <c r="R82" s="13">
        <v>0.15</v>
      </c>
      <c r="S82" s="15">
        <v>0</v>
      </c>
      <c r="T82" s="2">
        <v>5130067.1100000003</v>
      </c>
      <c r="U82" s="2">
        <v>3000000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8">
        <v>0</v>
      </c>
      <c r="AC82" s="4">
        <v>9828361.25</v>
      </c>
      <c r="AD82" t="s">
        <v>41</v>
      </c>
    </row>
    <row r="83" spans="1:30">
      <c r="A83" s="20">
        <v>475</v>
      </c>
      <c r="B83" t="s">
        <v>12</v>
      </c>
      <c r="C83" t="s">
        <v>264</v>
      </c>
      <c r="D83" t="s">
        <v>2</v>
      </c>
      <c r="E83" t="s">
        <v>287</v>
      </c>
      <c r="F83" t="s">
        <v>87</v>
      </c>
      <c r="G83" s="2">
        <v>24192419000</v>
      </c>
      <c r="H83" s="2">
        <v>0</v>
      </c>
      <c r="I83" s="2">
        <v>24192419000</v>
      </c>
      <c r="J83" s="2">
        <v>48195833</v>
      </c>
      <c r="K83" s="2">
        <v>0</v>
      </c>
      <c r="L83" s="2">
        <v>48195833</v>
      </c>
      <c r="M83" s="2">
        <v>38518865.399999999</v>
      </c>
      <c r="N83" s="2">
        <v>0</v>
      </c>
      <c r="O83" s="2">
        <v>38518865.399999999</v>
      </c>
      <c r="P83" s="15">
        <v>0.1</v>
      </c>
      <c r="Q83" s="2">
        <v>0</v>
      </c>
      <c r="R83" s="13">
        <v>0.15</v>
      </c>
      <c r="S83" s="15">
        <v>0</v>
      </c>
      <c r="T83" s="2">
        <v>5777829.8099999996</v>
      </c>
      <c r="U83" s="2">
        <v>0</v>
      </c>
      <c r="V83" s="2">
        <v>265307747.16</v>
      </c>
      <c r="W83" s="2">
        <v>47363273.600000001</v>
      </c>
      <c r="X83" s="2">
        <v>217944473.56</v>
      </c>
      <c r="Y83" s="2">
        <v>156058459600</v>
      </c>
      <c r="Z83" s="2">
        <v>34111206000</v>
      </c>
      <c r="AA83" s="2">
        <v>121947253600</v>
      </c>
      <c r="AB83" s="18">
        <v>9191411.6784000006</v>
      </c>
      <c r="AC83" s="4">
        <v>14969241.488399999</v>
      </c>
      <c r="AD83" t="s">
        <v>13</v>
      </c>
    </row>
    <row r="84" spans="1:30" hidden="1">
      <c r="A84" s="20">
        <v>485</v>
      </c>
      <c r="B84" t="s">
        <v>147</v>
      </c>
      <c r="C84" t="s">
        <v>264</v>
      </c>
      <c r="D84" t="s">
        <v>2</v>
      </c>
      <c r="E84" t="s">
        <v>200</v>
      </c>
      <c r="F84" t="s">
        <v>194</v>
      </c>
      <c r="G84" s="2">
        <v>54675000000</v>
      </c>
      <c r="H84" s="2">
        <v>0</v>
      </c>
      <c r="I84" s="2">
        <v>54675000000</v>
      </c>
      <c r="J84" s="2">
        <v>87848406</v>
      </c>
      <c r="K84" s="2">
        <v>0</v>
      </c>
      <c r="L84" s="2">
        <v>87848406</v>
      </c>
      <c r="M84" s="2">
        <v>65978406</v>
      </c>
      <c r="N84" s="2">
        <v>0</v>
      </c>
      <c r="O84" s="2">
        <v>65978406</v>
      </c>
      <c r="P84" s="15">
        <v>0.1</v>
      </c>
      <c r="Q84" s="2">
        <v>0</v>
      </c>
      <c r="R84" s="13">
        <v>0.2</v>
      </c>
      <c r="S84" s="15">
        <v>0</v>
      </c>
      <c r="T84" s="2">
        <v>13195681.199999999</v>
      </c>
      <c r="U84" s="2">
        <v>4000000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8">
        <v>0</v>
      </c>
      <c r="AC84" s="4">
        <v>17195681.199999999</v>
      </c>
      <c r="AD84" t="s">
        <v>184</v>
      </c>
    </row>
    <row r="85" spans="1:30" hidden="1">
      <c r="A85" s="20">
        <v>510</v>
      </c>
      <c r="B85" t="s">
        <v>147</v>
      </c>
      <c r="C85" t="s">
        <v>264</v>
      </c>
      <c r="D85" t="s">
        <v>9</v>
      </c>
      <c r="E85" t="s">
        <v>27</v>
      </c>
      <c r="F85" t="s">
        <v>88</v>
      </c>
      <c r="G85" s="2">
        <v>13220738000</v>
      </c>
      <c r="H85" s="2">
        <v>0</v>
      </c>
      <c r="I85" s="2">
        <v>13220738000</v>
      </c>
      <c r="J85" s="2">
        <v>20585792</v>
      </c>
      <c r="K85" s="2">
        <v>0</v>
      </c>
      <c r="L85" s="2">
        <v>20585792</v>
      </c>
      <c r="M85" s="2">
        <v>15297496.800000001</v>
      </c>
      <c r="N85" s="2">
        <v>0</v>
      </c>
      <c r="O85" s="2">
        <v>15297496.800000001</v>
      </c>
      <c r="P85" s="15">
        <v>0.1</v>
      </c>
      <c r="Q85" s="2">
        <v>0</v>
      </c>
      <c r="R85" s="13">
        <v>0.1</v>
      </c>
      <c r="S85" s="15">
        <v>0</v>
      </c>
      <c r="T85" s="2">
        <v>1529749.68</v>
      </c>
      <c r="U85" s="2">
        <v>1000000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8">
        <v>0</v>
      </c>
      <c r="AC85" s="4">
        <v>2529749.6800000002</v>
      </c>
      <c r="AD85" t="s">
        <v>32</v>
      </c>
    </row>
    <row r="86" spans="1:30" hidden="1">
      <c r="A86" s="20">
        <v>513</v>
      </c>
      <c r="B86" t="s">
        <v>147</v>
      </c>
      <c r="C86" t="s">
        <v>264</v>
      </c>
      <c r="D86" t="s">
        <v>9</v>
      </c>
      <c r="E86" t="s">
        <v>15</v>
      </c>
      <c r="F86" t="s">
        <v>89</v>
      </c>
      <c r="G86" s="2">
        <v>22662820000</v>
      </c>
      <c r="H86" s="2">
        <v>0</v>
      </c>
      <c r="I86" s="2">
        <v>22662820000</v>
      </c>
      <c r="J86" s="2">
        <v>42329921</v>
      </c>
      <c r="K86" s="2">
        <v>0</v>
      </c>
      <c r="L86" s="2">
        <v>42329921</v>
      </c>
      <c r="M86" s="2">
        <v>33264793</v>
      </c>
      <c r="N86" s="2">
        <v>0</v>
      </c>
      <c r="O86" s="2">
        <v>33264793</v>
      </c>
      <c r="P86" s="15">
        <v>0.1</v>
      </c>
      <c r="Q86" s="2">
        <v>0</v>
      </c>
      <c r="R86" s="13">
        <v>0.15</v>
      </c>
      <c r="S86" s="15">
        <v>0</v>
      </c>
      <c r="T86" s="2">
        <v>4989718.95</v>
      </c>
      <c r="U86" s="2">
        <v>3000000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8">
        <v>0</v>
      </c>
      <c r="AC86" s="4">
        <v>7989718.9500000002</v>
      </c>
      <c r="AD86" t="s">
        <v>24</v>
      </c>
    </row>
    <row r="87" spans="1:30" hidden="1">
      <c r="A87" s="20">
        <v>514</v>
      </c>
      <c r="B87" t="s">
        <v>147</v>
      </c>
      <c r="C87" t="s">
        <v>264</v>
      </c>
      <c r="D87" t="s">
        <v>9</v>
      </c>
      <c r="E87" t="s">
        <v>384</v>
      </c>
      <c r="F87" t="s">
        <v>90</v>
      </c>
      <c r="G87" s="2">
        <v>33435730000</v>
      </c>
      <c r="H87" s="2">
        <v>0</v>
      </c>
      <c r="I87" s="2">
        <v>33435730000</v>
      </c>
      <c r="J87" s="2">
        <v>83856816</v>
      </c>
      <c r="K87" s="2">
        <v>0</v>
      </c>
      <c r="L87" s="2">
        <v>83856816</v>
      </c>
      <c r="M87" s="2">
        <v>70482524</v>
      </c>
      <c r="N87" s="2">
        <v>0</v>
      </c>
      <c r="O87" s="2">
        <v>70482524</v>
      </c>
      <c r="P87" s="15">
        <v>0.1</v>
      </c>
      <c r="Q87" s="2">
        <v>0</v>
      </c>
      <c r="R87" s="13">
        <v>0.2</v>
      </c>
      <c r="S87" s="15">
        <v>0</v>
      </c>
      <c r="T87" s="2">
        <v>14096504.800000001</v>
      </c>
      <c r="U87" s="2">
        <v>4000000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8">
        <v>0</v>
      </c>
      <c r="AC87" s="4">
        <v>18096504.800000001</v>
      </c>
      <c r="AD87" t="s">
        <v>63</v>
      </c>
    </row>
    <row r="88" spans="1:30" hidden="1">
      <c r="A88" s="20">
        <v>546</v>
      </c>
      <c r="B88" t="s">
        <v>147</v>
      </c>
      <c r="C88" t="s">
        <v>264</v>
      </c>
      <c r="D88" t="s">
        <v>9</v>
      </c>
      <c r="E88" t="s">
        <v>384</v>
      </c>
      <c r="F88" t="s">
        <v>91</v>
      </c>
      <c r="G88" s="2">
        <v>19395079600</v>
      </c>
      <c r="H88" s="2">
        <v>0</v>
      </c>
      <c r="I88" s="2">
        <v>19395079600</v>
      </c>
      <c r="J88" s="2">
        <v>48765430</v>
      </c>
      <c r="K88" s="2">
        <v>0</v>
      </c>
      <c r="L88" s="2">
        <v>48765430</v>
      </c>
      <c r="M88" s="2">
        <v>41007398.159999996</v>
      </c>
      <c r="N88" s="2">
        <v>0</v>
      </c>
      <c r="O88" s="2">
        <v>41007398.159999996</v>
      </c>
      <c r="P88" s="15">
        <v>0.1</v>
      </c>
      <c r="Q88" s="2">
        <v>0</v>
      </c>
      <c r="R88" s="13">
        <v>0.15</v>
      </c>
      <c r="S88" s="15">
        <v>0</v>
      </c>
      <c r="T88" s="2">
        <v>6151109.7240000004</v>
      </c>
      <c r="U88" s="2">
        <v>3000000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8">
        <v>0</v>
      </c>
      <c r="AC88" s="4">
        <v>9151109.7239999995</v>
      </c>
      <c r="AD88" t="s">
        <v>70</v>
      </c>
    </row>
    <row r="89" spans="1:30" hidden="1">
      <c r="A89" s="20">
        <v>570</v>
      </c>
      <c r="B89" t="s">
        <v>147</v>
      </c>
      <c r="C89" t="s">
        <v>264</v>
      </c>
      <c r="D89" t="s">
        <v>2</v>
      </c>
      <c r="E89" t="s">
        <v>287</v>
      </c>
      <c r="F89" t="s">
        <v>92</v>
      </c>
      <c r="G89" s="2">
        <v>12561951000</v>
      </c>
      <c r="H89" s="2">
        <v>6873660000</v>
      </c>
      <c r="I89" s="2">
        <v>5688291000</v>
      </c>
      <c r="J89" s="2">
        <v>30416464</v>
      </c>
      <c r="K89" s="2">
        <v>14204432</v>
      </c>
      <c r="L89" s="2">
        <v>16212032</v>
      </c>
      <c r="M89" s="2">
        <v>25391683.600000001</v>
      </c>
      <c r="N89" s="2">
        <v>11454968</v>
      </c>
      <c r="O89" s="2">
        <v>13936715.6</v>
      </c>
      <c r="P89" s="15">
        <v>0.1</v>
      </c>
      <c r="Q89" s="2">
        <v>1145496.8</v>
      </c>
      <c r="R89" s="13">
        <v>0.1</v>
      </c>
      <c r="S89" s="15">
        <v>0</v>
      </c>
      <c r="T89" s="2">
        <v>1393671.56</v>
      </c>
      <c r="U89" s="2">
        <v>2000000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8">
        <v>0</v>
      </c>
      <c r="AC89" s="4">
        <v>4539168.3600000003</v>
      </c>
      <c r="AD89" t="s">
        <v>87</v>
      </c>
    </row>
    <row r="90" spans="1:30" hidden="1">
      <c r="A90" s="20">
        <v>575</v>
      </c>
      <c r="B90" t="s">
        <v>147</v>
      </c>
      <c r="C90" t="s">
        <v>264</v>
      </c>
      <c r="D90" t="s">
        <v>9</v>
      </c>
      <c r="E90" t="s">
        <v>27</v>
      </c>
      <c r="F90" t="s">
        <v>93</v>
      </c>
      <c r="G90" s="2">
        <v>19311834600</v>
      </c>
      <c r="H90" s="2">
        <v>0</v>
      </c>
      <c r="I90" s="2">
        <v>19311834600</v>
      </c>
      <c r="J90" s="2">
        <v>43816105</v>
      </c>
      <c r="K90" s="2">
        <v>0</v>
      </c>
      <c r="L90" s="2">
        <v>43816105</v>
      </c>
      <c r="M90" s="2">
        <v>36091371.159999996</v>
      </c>
      <c r="N90" s="2">
        <v>0</v>
      </c>
      <c r="O90" s="2">
        <v>36091371.159999996</v>
      </c>
      <c r="P90" s="15">
        <v>0.1</v>
      </c>
      <c r="Q90" s="2">
        <v>0</v>
      </c>
      <c r="R90" s="13">
        <v>0.15</v>
      </c>
      <c r="S90" s="15">
        <v>0</v>
      </c>
      <c r="T90" s="2">
        <v>5413705.6739999996</v>
      </c>
      <c r="U90" s="2">
        <v>3000000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8">
        <v>0</v>
      </c>
      <c r="AC90" s="18">
        <v>8413705.6740000006</v>
      </c>
      <c r="AD90" t="s">
        <v>28</v>
      </c>
    </row>
    <row r="91" spans="1:30" hidden="1">
      <c r="A91" s="20">
        <v>590</v>
      </c>
      <c r="B91" t="s">
        <v>147</v>
      </c>
      <c r="C91" t="s">
        <v>264</v>
      </c>
      <c r="D91" t="s">
        <v>2</v>
      </c>
      <c r="E91" t="s">
        <v>286</v>
      </c>
      <c r="F91" t="s">
        <v>94</v>
      </c>
      <c r="G91" s="2">
        <v>73922864000</v>
      </c>
      <c r="H91" s="2">
        <v>1793160000</v>
      </c>
      <c r="I91" s="2">
        <v>72129704000</v>
      </c>
      <c r="J91" s="2">
        <v>123601243</v>
      </c>
      <c r="K91" s="2">
        <v>5075431</v>
      </c>
      <c r="L91" s="2">
        <v>118525812</v>
      </c>
      <c r="M91" s="2">
        <v>94032097.400000006</v>
      </c>
      <c r="N91" s="2">
        <v>4358167</v>
      </c>
      <c r="O91" s="2">
        <v>89673930.400000006</v>
      </c>
      <c r="P91" s="15">
        <v>0.1</v>
      </c>
      <c r="Q91" s="2">
        <v>435816.7</v>
      </c>
      <c r="R91" s="13">
        <v>0.2</v>
      </c>
      <c r="S91" s="15">
        <v>0</v>
      </c>
      <c r="T91" s="2">
        <v>17934786.079999998</v>
      </c>
      <c r="U91" s="2">
        <v>4000000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8">
        <v>0</v>
      </c>
      <c r="AC91" s="4">
        <v>22370602.780000001</v>
      </c>
      <c r="AD91" t="s">
        <v>43</v>
      </c>
    </row>
    <row r="92" spans="1:30">
      <c r="A92" s="20">
        <v>591</v>
      </c>
      <c r="B92" t="s">
        <v>12</v>
      </c>
      <c r="C92" t="s">
        <v>264</v>
      </c>
      <c r="D92" t="s">
        <v>2</v>
      </c>
      <c r="E92" t="s">
        <v>286</v>
      </c>
      <c r="F92" t="s">
        <v>95</v>
      </c>
      <c r="G92" s="2">
        <v>12161015000</v>
      </c>
      <c r="H92" s="2">
        <v>7027660000</v>
      </c>
      <c r="I92" s="2">
        <v>5133355000</v>
      </c>
      <c r="J92" s="2">
        <v>29967643</v>
      </c>
      <c r="K92" s="2">
        <v>17081481</v>
      </c>
      <c r="L92" s="2">
        <v>12886162</v>
      </c>
      <c r="M92" s="2">
        <v>25103237</v>
      </c>
      <c r="N92" s="2">
        <v>14270417</v>
      </c>
      <c r="O92" s="2">
        <v>10832820</v>
      </c>
      <c r="P92" s="15">
        <v>0.1</v>
      </c>
      <c r="Q92" s="2">
        <v>1427041.7</v>
      </c>
      <c r="R92" s="13">
        <v>0.1</v>
      </c>
      <c r="S92" s="15">
        <v>0</v>
      </c>
      <c r="T92" s="2">
        <v>1083282</v>
      </c>
      <c r="U92" s="2">
        <v>0</v>
      </c>
      <c r="V92" s="2">
        <v>515410086</v>
      </c>
      <c r="W92" s="2">
        <v>34967230</v>
      </c>
      <c r="X92" s="2">
        <v>480442856</v>
      </c>
      <c r="Y92" s="2">
        <v>328423027500</v>
      </c>
      <c r="Z92" s="2">
        <v>12718020000</v>
      </c>
      <c r="AA92" s="2">
        <v>315705007500</v>
      </c>
      <c r="AB92" s="18">
        <v>19567386.539999999</v>
      </c>
      <c r="AC92" s="4">
        <v>22077710.239999998</v>
      </c>
      <c r="AD92" t="s">
        <v>3</v>
      </c>
    </row>
    <row r="93" spans="1:30" hidden="1">
      <c r="A93" s="20">
        <v>602</v>
      </c>
      <c r="B93" t="s">
        <v>147</v>
      </c>
      <c r="C93" t="s">
        <v>264</v>
      </c>
      <c r="D93" t="s">
        <v>2</v>
      </c>
      <c r="E93" t="s">
        <v>8</v>
      </c>
      <c r="F93" t="s">
        <v>96</v>
      </c>
      <c r="G93" s="2">
        <v>37627542000</v>
      </c>
      <c r="H93" s="2">
        <v>0</v>
      </c>
      <c r="I93" s="2">
        <v>37627542000</v>
      </c>
      <c r="J93" s="2">
        <v>85911354</v>
      </c>
      <c r="K93" s="2">
        <v>0</v>
      </c>
      <c r="L93" s="2">
        <v>85911354</v>
      </c>
      <c r="M93" s="2">
        <v>70860337.200000003</v>
      </c>
      <c r="N93" s="2">
        <v>0</v>
      </c>
      <c r="O93" s="2">
        <v>70860337.200000003</v>
      </c>
      <c r="P93" s="15">
        <v>0.1</v>
      </c>
      <c r="Q93" s="2">
        <v>0</v>
      </c>
      <c r="R93" s="13">
        <v>0.2</v>
      </c>
      <c r="S93" s="15">
        <v>0</v>
      </c>
      <c r="T93" s="2">
        <v>14172067.439999999</v>
      </c>
      <c r="U93" s="2">
        <v>4000000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8">
        <v>0</v>
      </c>
      <c r="AC93" s="4">
        <v>18172067.440000001</v>
      </c>
      <c r="AD93" t="s">
        <v>38</v>
      </c>
    </row>
    <row r="94" spans="1:30" hidden="1">
      <c r="A94" s="20">
        <v>603</v>
      </c>
      <c r="B94" t="s">
        <v>147</v>
      </c>
      <c r="C94" t="s">
        <v>264</v>
      </c>
      <c r="D94" t="s">
        <v>2</v>
      </c>
      <c r="E94" t="s">
        <v>8</v>
      </c>
      <c r="F94" t="s">
        <v>97</v>
      </c>
      <c r="G94" s="2">
        <v>28576871000</v>
      </c>
      <c r="H94" s="2">
        <v>6989138000</v>
      </c>
      <c r="I94" s="2">
        <v>21587733000</v>
      </c>
      <c r="J94" s="2">
        <v>63225429</v>
      </c>
      <c r="K94" s="2">
        <v>14640377</v>
      </c>
      <c r="L94" s="2">
        <v>48585052</v>
      </c>
      <c r="M94" s="2">
        <v>51794680.600000001</v>
      </c>
      <c r="N94" s="2">
        <v>11844721.800000001</v>
      </c>
      <c r="O94" s="2">
        <v>39949958.799999997</v>
      </c>
      <c r="P94" s="15">
        <v>0.1</v>
      </c>
      <c r="Q94" s="2">
        <v>1184472.18</v>
      </c>
      <c r="R94" s="13">
        <v>0.15</v>
      </c>
      <c r="S94" s="15">
        <v>0</v>
      </c>
      <c r="T94" s="2">
        <v>5992493.8200000003</v>
      </c>
      <c r="U94" s="2">
        <v>3000000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8">
        <v>0</v>
      </c>
      <c r="AC94" s="4">
        <v>10176966</v>
      </c>
      <c r="AD94" t="s">
        <v>33</v>
      </c>
    </row>
    <row r="95" spans="1:30" hidden="1">
      <c r="A95" s="20">
        <v>609</v>
      </c>
      <c r="B95" t="s">
        <v>147</v>
      </c>
      <c r="C95" t="s">
        <v>264</v>
      </c>
      <c r="D95" t="s">
        <v>9</v>
      </c>
      <c r="E95" t="s">
        <v>384</v>
      </c>
      <c r="F95" t="s">
        <v>98</v>
      </c>
      <c r="G95" s="2">
        <v>5169786000</v>
      </c>
      <c r="H95" s="2">
        <v>0</v>
      </c>
      <c r="I95" s="2">
        <v>5169786000</v>
      </c>
      <c r="J95" s="2">
        <v>15150868</v>
      </c>
      <c r="K95" s="2">
        <v>0</v>
      </c>
      <c r="L95" s="2">
        <v>15150868</v>
      </c>
      <c r="M95" s="2">
        <v>13082953.6</v>
      </c>
      <c r="N95" s="2">
        <v>0</v>
      </c>
      <c r="O95" s="2">
        <v>13082953.6</v>
      </c>
      <c r="P95" s="15">
        <v>0</v>
      </c>
      <c r="Q95" s="2">
        <v>0</v>
      </c>
      <c r="R95" s="13">
        <v>0</v>
      </c>
      <c r="S95" s="15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8">
        <v>0</v>
      </c>
      <c r="AC95" s="4">
        <v>0</v>
      </c>
      <c r="AD95" t="s">
        <v>63</v>
      </c>
    </row>
    <row r="96" spans="1:30" hidden="1">
      <c r="A96" s="20">
        <v>612</v>
      </c>
      <c r="B96" t="s">
        <v>147</v>
      </c>
      <c r="C96" t="s">
        <v>264</v>
      </c>
      <c r="D96" t="s">
        <v>9</v>
      </c>
      <c r="E96" t="s">
        <v>27</v>
      </c>
      <c r="F96" t="s">
        <v>99</v>
      </c>
      <c r="G96" s="2">
        <v>24581887000</v>
      </c>
      <c r="H96" s="2">
        <v>0</v>
      </c>
      <c r="I96" s="2">
        <v>24581887000</v>
      </c>
      <c r="J96" s="2">
        <v>59985657</v>
      </c>
      <c r="K96" s="2">
        <v>0</v>
      </c>
      <c r="L96" s="2">
        <v>59985657</v>
      </c>
      <c r="M96" s="2">
        <v>50152902.200000003</v>
      </c>
      <c r="N96" s="2">
        <v>0</v>
      </c>
      <c r="O96" s="2">
        <v>50152902.200000003</v>
      </c>
      <c r="P96" s="15">
        <v>0.1</v>
      </c>
      <c r="Q96" s="2">
        <v>0</v>
      </c>
      <c r="R96" s="13">
        <v>0.15</v>
      </c>
      <c r="S96" s="15">
        <v>0</v>
      </c>
      <c r="T96" s="2">
        <v>7522935.3300000001</v>
      </c>
      <c r="U96" s="2">
        <v>3000000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8">
        <v>0</v>
      </c>
      <c r="AC96" s="4">
        <v>10522935.33</v>
      </c>
      <c r="AD96" t="s">
        <v>32</v>
      </c>
    </row>
    <row r="97" spans="1:30" hidden="1">
      <c r="A97" s="20">
        <v>618</v>
      </c>
      <c r="B97" t="s">
        <v>147</v>
      </c>
      <c r="C97" t="s">
        <v>263</v>
      </c>
      <c r="D97" t="s">
        <v>2</v>
      </c>
      <c r="E97" t="s">
        <v>8</v>
      </c>
      <c r="F97" t="s">
        <v>100</v>
      </c>
      <c r="G97" s="2">
        <v>7295260000</v>
      </c>
      <c r="H97" s="2">
        <v>0</v>
      </c>
      <c r="I97" s="2">
        <v>7295260000</v>
      </c>
      <c r="J97" s="2">
        <v>10942894</v>
      </c>
      <c r="K97" s="2">
        <v>0</v>
      </c>
      <c r="L97" s="2">
        <v>10942894</v>
      </c>
      <c r="M97" s="2">
        <v>8024790</v>
      </c>
      <c r="N97" s="2">
        <v>0</v>
      </c>
      <c r="O97" s="2">
        <v>8024790</v>
      </c>
      <c r="P97" s="15">
        <v>0.1</v>
      </c>
      <c r="Q97" s="2">
        <v>0</v>
      </c>
      <c r="R97" s="13">
        <v>0.3</v>
      </c>
      <c r="S97" s="15">
        <v>0</v>
      </c>
      <c r="T97" s="2">
        <v>2407437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8">
        <v>0</v>
      </c>
      <c r="AC97" s="4">
        <v>2407437</v>
      </c>
      <c r="AD97" t="s">
        <v>33</v>
      </c>
    </row>
    <row r="98" spans="1:30" hidden="1">
      <c r="A98" s="20">
        <v>631</v>
      </c>
      <c r="B98" t="s">
        <v>147</v>
      </c>
      <c r="C98" t="s">
        <v>264</v>
      </c>
      <c r="D98" t="s">
        <v>2</v>
      </c>
      <c r="E98" t="s">
        <v>8</v>
      </c>
      <c r="F98" t="s">
        <v>101</v>
      </c>
      <c r="G98" s="2">
        <v>37639614000</v>
      </c>
      <c r="H98" s="2">
        <v>15281232000</v>
      </c>
      <c r="I98" s="2">
        <v>22358382000</v>
      </c>
      <c r="J98" s="2">
        <v>74512423</v>
      </c>
      <c r="K98" s="2">
        <v>24065210</v>
      </c>
      <c r="L98" s="2">
        <v>50447213</v>
      </c>
      <c r="M98" s="2">
        <v>59456577.399999999</v>
      </c>
      <c r="N98" s="2">
        <v>17952717.199999999</v>
      </c>
      <c r="O98" s="2">
        <v>41503860.200000003</v>
      </c>
      <c r="P98" s="15">
        <v>0.1</v>
      </c>
      <c r="Q98" s="2">
        <v>1795271.72</v>
      </c>
      <c r="R98" s="13">
        <v>0.15</v>
      </c>
      <c r="S98" s="15">
        <v>0</v>
      </c>
      <c r="T98" s="2">
        <v>6225579.0300000003</v>
      </c>
      <c r="U98" s="2">
        <v>3000000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18">
        <v>0</v>
      </c>
      <c r="AC98" s="4">
        <v>11020850.75</v>
      </c>
      <c r="AD98" t="s">
        <v>42</v>
      </c>
    </row>
    <row r="99" spans="1:30" hidden="1">
      <c r="A99" s="20">
        <v>634</v>
      </c>
      <c r="B99" t="s">
        <v>147</v>
      </c>
      <c r="C99" t="s">
        <v>264</v>
      </c>
      <c r="D99" t="s">
        <v>9</v>
      </c>
      <c r="E99" t="s">
        <v>384</v>
      </c>
      <c r="F99" t="s">
        <v>102</v>
      </c>
      <c r="G99" s="2">
        <v>8148012000</v>
      </c>
      <c r="H99" s="2">
        <v>0</v>
      </c>
      <c r="I99" s="2">
        <v>8148012000</v>
      </c>
      <c r="J99" s="2">
        <v>23598536</v>
      </c>
      <c r="K99" s="2">
        <v>0</v>
      </c>
      <c r="L99" s="2">
        <v>23598536</v>
      </c>
      <c r="M99" s="2">
        <v>20339331.199999999</v>
      </c>
      <c r="N99" s="2">
        <v>0</v>
      </c>
      <c r="O99" s="2">
        <v>20339331.199999999</v>
      </c>
      <c r="P99" s="15">
        <v>0.1</v>
      </c>
      <c r="Q99" s="2">
        <v>0</v>
      </c>
      <c r="R99" s="13">
        <v>0.1</v>
      </c>
      <c r="S99" s="15">
        <v>0</v>
      </c>
      <c r="T99" s="2">
        <v>2033933.12</v>
      </c>
      <c r="U99" s="2">
        <v>2000000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8">
        <v>0</v>
      </c>
      <c r="AC99" s="4">
        <v>4033933.12</v>
      </c>
      <c r="AD99" t="s">
        <v>35</v>
      </c>
    </row>
    <row r="100" spans="1:30" hidden="1">
      <c r="A100" s="20">
        <v>642</v>
      </c>
      <c r="B100" t="s">
        <v>147</v>
      </c>
      <c r="C100" t="s">
        <v>263</v>
      </c>
      <c r="D100" t="s">
        <v>9</v>
      </c>
      <c r="E100" t="s">
        <v>384</v>
      </c>
      <c r="F100" t="s">
        <v>103</v>
      </c>
      <c r="G100" s="2">
        <v>2884023000</v>
      </c>
      <c r="H100" s="2">
        <v>0</v>
      </c>
      <c r="I100" s="2">
        <v>2884023000</v>
      </c>
      <c r="J100" s="2">
        <v>8285041</v>
      </c>
      <c r="K100" s="2">
        <v>0</v>
      </c>
      <c r="L100" s="2">
        <v>8285041</v>
      </c>
      <c r="M100" s="2">
        <v>7131431.7999999998</v>
      </c>
      <c r="N100" s="2">
        <v>0</v>
      </c>
      <c r="O100" s="2">
        <v>7131431.7999999998</v>
      </c>
      <c r="P100" s="15">
        <v>0.1</v>
      </c>
      <c r="Q100" s="2">
        <v>0</v>
      </c>
      <c r="R100" s="13">
        <v>0.3</v>
      </c>
      <c r="S100" s="15">
        <v>0</v>
      </c>
      <c r="T100" s="2">
        <v>2139429.54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8">
        <v>0</v>
      </c>
      <c r="AC100" s="4">
        <v>2139429.54</v>
      </c>
      <c r="AD100" t="s">
        <v>63</v>
      </c>
    </row>
    <row r="101" spans="1:30" hidden="1">
      <c r="A101" s="20">
        <v>645</v>
      </c>
      <c r="B101" t="s">
        <v>147</v>
      </c>
      <c r="C101" t="s">
        <v>264</v>
      </c>
      <c r="D101" t="s">
        <v>9</v>
      </c>
      <c r="E101" t="s">
        <v>385</v>
      </c>
      <c r="F101" t="s">
        <v>104</v>
      </c>
      <c r="G101" s="2">
        <v>24928353300</v>
      </c>
      <c r="H101" s="2">
        <v>0</v>
      </c>
      <c r="I101" s="2">
        <v>24928353300</v>
      </c>
      <c r="J101" s="2">
        <v>52834547</v>
      </c>
      <c r="K101" s="2">
        <v>0</v>
      </c>
      <c r="L101" s="2">
        <v>52834547</v>
      </c>
      <c r="M101" s="2">
        <v>42863205.68</v>
      </c>
      <c r="N101" s="2">
        <v>0</v>
      </c>
      <c r="O101" s="2">
        <v>42863205.68</v>
      </c>
      <c r="P101" s="15">
        <v>0.1</v>
      </c>
      <c r="Q101" s="2">
        <v>0</v>
      </c>
      <c r="R101" s="13">
        <v>0.15</v>
      </c>
      <c r="S101" s="15">
        <v>0</v>
      </c>
      <c r="T101" s="2">
        <v>6429480.852</v>
      </c>
      <c r="U101" s="2">
        <v>3000000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8">
        <v>0</v>
      </c>
      <c r="AC101" s="4">
        <v>9429480.852</v>
      </c>
      <c r="AD101" t="s">
        <v>39</v>
      </c>
    </row>
    <row r="102" spans="1:30" hidden="1">
      <c r="A102" s="20">
        <v>646</v>
      </c>
      <c r="B102" t="s">
        <v>147</v>
      </c>
      <c r="C102" t="s">
        <v>263</v>
      </c>
      <c r="D102" t="s">
        <v>2</v>
      </c>
      <c r="E102" t="s">
        <v>287</v>
      </c>
      <c r="F102" t="s">
        <v>105</v>
      </c>
      <c r="G102" s="2">
        <v>4813776000</v>
      </c>
      <c r="H102" s="2">
        <v>0</v>
      </c>
      <c r="I102" s="2">
        <v>4813776000</v>
      </c>
      <c r="J102" s="2">
        <v>9782180</v>
      </c>
      <c r="K102" s="2">
        <v>0</v>
      </c>
      <c r="L102" s="2">
        <v>9782180</v>
      </c>
      <c r="M102" s="2">
        <v>7856669.5999999996</v>
      </c>
      <c r="N102" s="2">
        <v>0</v>
      </c>
      <c r="O102" s="2">
        <v>7856669.5999999996</v>
      </c>
      <c r="P102" s="15">
        <v>0.1</v>
      </c>
      <c r="Q102" s="2">
        <v>0</v>
      </c>
      <c r="R102" s="13">
        <v>0.3</v>
      </c>
      <c r="S102" s="15">
        <v>0</v>
      </c>
      <c r="T102" s="2">
        <v>2357000.88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8">
        <v>0</v>
      </c>
      <c r="AC102" s="4">
        <v>2357000.88</v>
      </c>
      <c r="AD102" t="s">
        <v>87</v>
      </c>
    </row>
    <row r="103" spans="1:30" hidden="1">
      <c r="A103" s="20">
        <v>651</v>
      </c>
      <c r="B103" t="s">
        <v>147</v>
      </c>
      <c r="C103" t="s">
        <v>264</v>
      </c>
      <c r="D103" t="s">
        <v>2</v>
      </c>
      <c r="E103" t="s">
        <v>286</v>
      </c>
      <c r="F103" t="s">
        <v>106</v>
      </c>
      <c r="G103" s="2">
        <v>16039031000</v>
      </c>
      <c r="H103" s="2">
        <v>0</v>
      </c>
      <c r="I103" s="2">
        <v>16039031000</v>
      </c>
      <c r="J103" s="2">
        <v>28348984</v>
      </c>
      <c r="K103" s="2">
        <v>0</v>
      </c>
      <c r="L103" s="2">
        <v>28348984</v>
      </c>
      <c r="M103" s="2">
        <v>21933371.600000001</v>
      </c>
      <c r="N103" s="2">
        <v>0</v>
      </c>
      <c r="O103" s="2">
        <v>21933371.600000001</v>
      </c>
      <c r="P103" s="15">
        <v>0.1</v>
      </c>
      <c r="Q103" s="2">
        <v>0</v>
      </c>
      <c r="R103" s="13">
        <v>0.1</v>
      </c>
      <c r="S103" s="15">
        <v>0</v>
      </c>
      <c r="T103" s="2">
        <v>2193337.16</v>
      </c>
      <c r="U103" s="2">
        <v>2000000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8">
        <v>0</v>
      </c>
      <c r="AC103" s="4">
        <v>4193337.16</v>
      </c>
      <c r="AD103" t="s">
        <v>45</v>
      </c>
    </row>
    <row r="104" spans="1:30" hidden="1">
      <c r="A104" s="20">
        <v>681</v>
      </c>
      <c r="B104" t="s">
        <v>147</v>
      </c>
      <c r="C104" t="s">
        <v>264</v>
      </c>
      <c r="D104" t="s">
        <v>2</v>
      </c>
      <c r="E104" t="s">
        <v>286</v>
      </c>
      <c r="F104" t="s">
        <v>107</v>
      </c>
      <c r="G104" s="2">
        <v>24044202000</v>
      </c>
      <c r="H104" s="2">
        <v>3313147000</v>
      </c>
      <c r="I104" s="2">
        <v>20731055000</v>
      </c>
      <c r="J104" s="2">
        <v>46394757</v>
      </c>
      <c r="K104" s="2">
        <v>9584172</v>
      </c>
      <c r="L104" s="2">
        <v>36810585</v>
      </c>
      <c r="M104" s="2">
        <v>36777076.200000003</v>
      </c>
      <c r="N104" s="2">
        <v>8258913.2000000002</v>
      </c>
      <c r="O104" s="2">
        <v>28518163</v>
      </c>
      <c r="P104" s="15">
        <v>0.1</v>
      </c>
      <c r="Q104" s="2">
        <v>825891.32</v>
      </c>
      <c r="R104" s="13">
        <v>0.15</v>
      </c>
      <c r="S104" s="15">
        <v>0</v>
      </c>
      <c r="T104" s="2">
        <v>4277724.45</v>
      </c>
      <c r="U104" s="2">
        <v>3000000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18">
        <v>0</v>
      </c>
      <c r="AC104" s="4">
        <v>8103615.7699999996</v>
      </c>
      <c r="AD104" t="s">
        <v>45</v>
      </c>
    </row>
    <row r="105" spans="1:30" hidden="1">
      <c r="A105" s="20">
        <v>682</v>
      </c>
      <c r="B105" t="s">
        <v>147</v>
      </c>
      <c r="C105" t="s">
        <v>264</v>
      </c>
      <c r="D105" t="s">
        <v>2</v>
      </c>
      <c r="E105" t="s">
        <v>286</v>
      </c>
      <c r="F105" t="s">
        <v>108</v>
      </c>
      <c r="G105" s="2">
        <v>17840096600</v>
      </c>
      <c r="H105" s="2">
        <v>9256892000</v>
      </c>
      <c r="I105" s="2">
        <v>8583204600</v>
      </c>
      <c r="J105" s="2">
        <v>55110045</v>
      </c>
      <c r="K105" s="2">
        <v>28935230</v>
      </c>
      <c r="L105" s="2">
        <v>26174815</v>
      </c>
      <c r="M105" s="2">
        <v>47974006.359999999</v>
      </c>
      <c r="N105" s="2">
        <v>25232473.199999999</v>
      </c>
      <c r="O105" s="2">
        <v>22741533.16</v>
      </c>
      <c r="P105" s="15">
        <v>0.1</v>
      </c>
      <c r="Q105" s="2">
        <v>2523247.3199999998</v>
      </c>
      <c r="R105" s="13">
        <v>0.15</v>
      </c>
      <c r="S105" s="15">
        <v>0</v>
      </c>
      <c r="T105" s="2">
        <v>3411229.9739999999</v>
      </c>
      <c r="U105" s="2">
        <v>3000000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8">
        <v>0</v>
      </c>
      <c r="AC105" s="4">
        <v>8934477.2939999998</v>
      </c>
      <c r="AD105" t="s">
        <v>95</v>
      </c>
    </row>
    <row r="106" spans="1:30" hidden="1">
      <c r="A106" s="20">
        <v>684</v>
      </c>
      <c r="B106" t="s">
        <v>147</v>
      </c>
      <c r="C106" t="s">
        <v>263</v>
      </c>
      <c r="D106" t="s">
        <v>9</v>
      </c>
      <c r="E106" t="s">
        <v>27</v>
      </c>
      <c r="F106" t="s">
        <v>109</v>
      </c>
      <c r="G106" s="2">
        <v>16856801000</v>
      </c>
      <c r="H106" s="2">
        <v>0</v>
      </c>
      <c r="I106" s="2">
        <v>16856801000</v>
      </c>
      <c r="J106" s="2">
        <v>46990491</v>
      </c>
      <c r="K106" s="2">
        <v>0</v>
      </c>
      <c r="L106" s="2">
        <v>46990491</v>
      </c>
      <c r="M106" s="2">
        <v>40247770.600000001</v>
      </c>
      <c r="N106" s="2">
        <v>0</v>
      </c>
      <c r="O106" s="2">
        <v>40247770.600000001</v>
      </c>
      <c r="P106" s="15">
        <v>0.1</v>
      </c>
      <c r="Q106" s="2">
        <v>0</v>
      </c>
      <c r="R106" s="13">
        <v>0.3</v>
      </c>
      <c r="S106" s="15">
        <v>0</v>
      </c>
      <c r="T106" s="2">
        <v>12074331.18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8">
        <v>0</v>
      </c>
      <c r="AC106" s="4">
        <v>12074331.18</v>
      </c>
      <c r="AD106" t="s">
        <v>32</v>
      </c>
    </row>
    <row r="107" spans="1:30" hidden="1">
      <c r="A107" s="20">
        <v>685</v>
      </c>
      <c r="B107" t="s">
        <v>147</v>
      </c>
      <c r="C107" t="s">
        <v>264</v>
      </c>
      <c r="D107" t="s">
        <v>9</v>
      </c>
      <c r="E107" t="s">
        <v>27</v>
      </c>
      <c r="F107" t="s">
        <v>110</v>
      </c>
      <c r="G107" s="2">
        <v>5502375000</v>
      </c>
      <c r="H107" s="2">
        <v>0</v>
      </c>
      <c r="I107" s="2">
        <v>5502375000</v>
      </c>
      <c r="J107" s="2">
        <v>13349045</v>
      </c>
      <c r="K107" s="2">
        <v>0</v>
      </c>
      <c r="L107" s="2">
        <v>13349045</v>
      </c>
      <c r="M107" s="2">
        <v>11148095</v>
      </c>
      <c r="N107" s="2">
        <v>0</v>
      </c>
      <c r="O107" s="2">
        <v>11148095</v>
      </c>
      <c r="P107" s="15">
        <v>0</v>
      </c>
      <c r="Q107" s="2">
        <v>0</v>
      </c>
      <c r="R107" s="13">
        <v>0</v>
      </c>
      <c r="S107" s="15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8">
        <v>0</v>
      </c>
      <c r="AC107" s="4">
        <v>0</v>
      </c>
      <c r="AD107" t="s">
        <v>76</v>
      </c>
    </row>
    <row r="108" spans="1:30" hidden="1">
      <c r="A108" s="20">
        <v>730</v>
      </c>
      <c r="B108" t="s">
        <v>147</v>
      </c>
      <c r="C108" t="s">
        <v>264</v>
      </c>
      <c r="D108" t="s">
        <v>2</v>
      </c>
      <c r="E108" t="s">
        <v>286</v>
      </c>
      <c r="F108" t="s">
        <v>150</v>
      </c>
      <c r="G108" s="2">
        <v>86122398500</v>
      </c>
      <c r="H108" s="2">
        <v>4386067000</v>
      </c>
      <c r="I108" s="2">
        <v>81736331500</v>
      </c>
      <c r="J108" s="2">
        <v>137110154</v>
      </c>
      <c r="K108" s="2">
        <v>12278870</v>
      </c>
      <c r="L108" s="2">
        <v>124831284</v>
      </c>
      <c r="M108" s="2">
        <v>102661194.59999999</v>
      </c>
      <c r="N108" s="2">
        <v>10524443.199999999</v>
      </c>
      <c r="O108" s="2">
        <v>92136751.400000006</v>
      </c>
      <c r="P108" s="15">
        <v>0.1</v>
      </c>
      <c r="Q108" s="2">
        <v>1052444.32</v>
      </c>
      <c r="R108" s="13">
        <v>0.25</v>
      </c>
      <c r="S108" s="15">
        <v>0</v>
      </c>
      <c r="T108" s="2">
        <v>23034187.850000001</v>
      </c>
      <c r="U108" s="2">
        <v>5000000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18">
        <v>0</v>
      </c>
      <c r="AC108" s="4">
        <v>29086632.170000002</v>
      </c>
      <c r="AD108" t="s">
        <v>45</v>
      </c>
    </row>
    <row r="109" spans="1:30" hidden="1">
      <c r="A109" s="20">
        <v>747</v>
      </c>
      <c r="B109" t="s">
        <v>147</v>
      </c>
      <c r="C109" t="s">
        <v>263</v>
      </c>
      <c r="D109" t="s">
        <v>2</v>
      </c>
      <c r="E109" t="s">
        <v>8</v>
      </c>
      <c r="F109" t="s">
        <v>157</v>
      </c>
      <c r="G109" s="2">
        <v>5073967000</v>
      </c>
      <c r="H109" s="2">
        <v>0</v>
      </c>
      <c r="I109" s="2">
        <v>5073967000</v>
      </c>
      <c r="J109" s="2">
        <v>13218633</v>
      </c>
      <c r="K109" s="2">
        <v>0</v>
      </c>
      <c r="L109" s="2">
        <v>13218633</v>
      </c>
      <c r="M109" s="2">
        <v>11189046.199999999</v>
      </c>
      <c r="N109" s="2">
        <v>0</v>
      </c>
      <c r="O109" s="2">
        <v>11189046.199999999</v>
      </c>
      <c r="P109" s="15">
        <v>0.1</v>
      </c>
      <c r="Q109" s="2">
        <v>0</v>
      </c>
      <c r="R109" s="13">
        <v>0.3</v>
      </c>
      <c r="S109" s="15">
        <v>0</v>
      </c>
      <c r="T109" s="2">
        <v>3356713.86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8">
        <v>0</v>
      </c>
      <c r="AC109" s="4">
        <v>3356713.86</v>
      </c>
      <c r="AD109" t="s">
        <v>33</v>
      </c>
    </row>
    <row r="110" spans="1:30" hidden="1">
      <c r="A110" s="20">
        <v>757</v>
      </c>
      <c r="B110" t="s">
        <v>147</v>
      </c>
      <c r="C110" t="s">
        <v>264</v>
      </c>
      <c r="D110" t="s">
        <v>9</v>
      </c>
      <c r="E110" t="s">
        <v>384</v>
      </c>
      <c r="F110" t="s">
        <v>158</v>
      </c>
      <c r="G110" s="2">
        <v>7705907200</v>
      </c>
      <c r="H110" s="2">
        <v>0</v>
      </c>
      <c r="I110" s="2">
        <v>7705907200</v>
      </c>
      <c r="J110" s="2">
        <v>19577495</v>
      </c>
      <c r="K110" s="2">
        <v>0</v>
      </c>
      <c r="L110" s="2">
        <v>19577495</v>
      </c>
      <c r="M110" s="2">
        <v>16495132.119999999</v>
      </c>
      <c r="N110" s="2">
        <v>0</v>
      </c>
      <c r="O110" s="2">
        <v>16495132.119999999</v>
      </c>
      <c r="P110" s="15">
        <v>0.1</v>
      </c>
      <c r="Q110" s="2">
        <v>0</v>
      </c>
      <c r="R110" s="13">
        <v>0.1</v>
      </c>
      <c r="S110" s="15">
        <v>0</v>
      </c>
      <c r="T110" s="2">
        <v>1649513.2120000001</v>
      </c>
      <c r="U110" s="2">
        <v>1000000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18">
        <v>0</v>
      </c>
      <c r="AC110" s="4">
        <v>2649513.2119999998</v>
      </c>
      <c r="AD110" t="s">
        <v>70</v>
      </c>
    </row>
    <row r="111" spans="1:30" hidden="1">
      <c r="A111" s="20">
        <v>760</v>
      </c>
      <c r="B111" t="s">
        <v>147</v>
      </c>
      <c r="C111" t="s">
        <v>264</v>
      </c>
      <c r="D111" t="s">
        <v>9</v>
      </c>
      <c r="E111" t="s">
        <v>385</v>
      </c>
      <c r="F111" t="s">
        <v>159</v>
      </c>
      <c r="G111" s="2">
        <v>25154975500</v>
      </c>
      <c r="H111" s="2">
        <v>0</v>
      </c>
      <c r="I111" s="2">
        <v>25154975500</v>
      </c>
      <c r="J111" s="2">
        <v>53286582</v>
      </c>
      <c r="K111" s="2">
        <v>0</v>
      </c>
      <c r="L111" s="2">
        <v>53286582</v>
      </c>
      <c r="M111" s="2">
        <v>43224591.799999997</v>
      </c>
      <c r="N111" s="2">
        <v>0</v>
      </c>
      <c r="O111" s="2">
        <v>43224591.799999997</v>
      </c>
      <c r="P111" s="15">
        <v>0.1</v>
      </c>
      <c r="Q111" s="2">
        <v>0</v>
      </c>
      <c r="R111" s="13">
        <v>0.15</v>
      </c>
      <c r="S111" s="15">
        <v>0</v>
      </c>
      <c r="T111" s="2">
        <v>6483688.7699999996</v>
      </c>
      <c r="U111" s="2">
        <v>3000000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18">
        <v>0</v>
      </c>
      <c r="AC111" s="4">
        <v>9483688.7699999996</v>
      </c>
      <c r="AD111" t="s">
        <v>39</v>
      </c>
    </row>
    <row r="112" spans="1:30" hidden="1">
      <c r="A112" s="20">
        <v>785</v>
      </c>
      <c r="B112" t="s">
        <v>147</v>
      </c>
      <c r="C112" t="s">
        <v>264</v>
      </c>
      <c r="D112" t="s">
        <v>9</v>
      </c>
      <c r="E112" t="s">
        <v>384</v>
      </c>
      <c r="F112" t="s">
        <v>160</v>
      </c>
      <c r="G112" s="2">
        <v>68465618800</v>
      </c>
      <c r="H112" s="2">
        <v>0</v>
      </c>
      <c r="I112" s="2">
        <v>68465618800</v>
      </c>
      <c r="J112" s="2">
        <v>114006453</v>
      </c>
      <c r="K112" s="2">
        <v>0</v>
      </c>
      <c r="L112" s="2">
        <v>114006453</v>
      </c>
      <c r="M112" s="2">
        <v>86620205.480000004</v>
      </c>
      <c r="N112" s="2">
        <v>0</v>
      </c>
      <c r="O112" s="2">
        <v>86620205.480000004</v>
      </c>
      <c r="P112" s="15">
        <v>0.1</v>
      </c>
      <c r="Q112" s="2">
        <v>0</v>
      </c>
      <c r="R112" s="13">
        <v>0.2</v>
      </c>
      <c r="S112" s="15">
        <v>0</v>
      </c>
      <c r="T112" s="2">
        <v>17324041.096000001</v>
      </c>
      <c r="U112" s="2">
        <v>4000000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8">
        <v>0</v>
      </c>
      <c r="AC112" s="4">
        <v>21324041.096000001</v>
      </c>
      <c r="AD112" t="s">
        <v>35</v>
      </c>
    </row>
    <row r="113" spans="1:30" hidden="1">
      <c r="A113" s="20">
        <v>790</v>
      </c>
      <c r="B113" t="s">
        <v>147</v>
      </c>
      <c r="C113" t="s">
        <v>264</v>
      </c>
      <c r="D113" t="s">
        <v>9</v>
      </c>
      <c r="E113" t="s">
        <v>15</v>
      </c>
      <c r="F113" t="s">
        <v>30</v>
      </c>
      <c r="G113" s="2">
        <v>4105929000</v>
      </c>
      <c r="H113" s="2">
        <v>0</v>
      </c>
      <c r="I113" s="2">
        <v>4105929000</v>
      </c>
      <c r="J113" s="2">
        <v>11434950</v>
      </c>
      <c r="K113" s="2">
        <v>0</v>
      </c>
      <c r="L113" s="2">
        <v>11434950</v>
      </c>
      <c r="M113" s="2">
        <v>9792578.4000000004</v>
      </c>
      <c r="N113" s="2">
        <v>0</v>
      </c>
      <c r="O113" s="2">
        <v>9792578.4000000004</v>
      </c>
      <c r="P113" s="15">
        <v>0</v>
      </c>
      <c r="Q113" s="2">
        <v>0</v>
      </c>
      <c r="R113" s="13">
        <v>0</v>
      </c>
      <c r="S113" s="15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18">
        <v>0</v>
      </c>
      <c r="AC113" s="4">
        <v>0</v>
      </c>
      <c r="AD113" t="s">
        <v>17</v>
      </c>
    </row>
    <row r="114" spans="1:30" hidden="1">
      <c r="A114" s="20">
        <v>803</v>
      </c>
      <c r="B114" t="s">
        <v>147</v>
      </c>
      <c r="C114" t="s">
        <v>264</v>
      </c>
      <c r="D114" t="s">
        <v>9</v>
      </c>
      <c r="E114" t="s">
        <v>27</v>
      </c>
      <c r="F114" t="s">
        <v>161</v>
      </c>
      <c r="G114" s="2">
        <v>9624907000</v>
      </c>
      <c r="H114" s="2">
        <v>0</v>
      </c>
      <c r="I114" s="2">
        <v>9624907000</v>
      </c>
      <c r="J114" s="2">
        <v>15972431</v>
      </c>
      <c r="K114" s="2">
        <v>0</v>
      </c>
      <c r="L114" s="2">
        <v>15972431</v>
      </c>
      <c r="M114" s="2">
        <v>12122468.199999999</v>
      </c>
      <c r="N114" s="2">
        <v>0</v>
      </c>
      <c r="O114" s="2">
        <v>12122468.199999999</v>
      </c>
      <c r="P114" s="15">
        <v>0</v>
      </c>
      <c r="Q114" s="2">
        <v>0</v>
      </c>
      <c r="R114" s="13">
        <v>0</v>
      </c>
      <c r="S114" s="15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8">
        <v>0</v>
      </c>
      <c r="AC114" s="4">
        <v>0</v>
      </c>
      <c r="AD114" t="s">
        <v>32</v>
      </c>
    </row>
    <row r="115" spans="1:30" hidden="1">
      <c r="A115" s="20">
        <v>805</v>
      </c>
      <c r="B115" t="s">
        <v>147</v>
      </c>
      <c r="C115" t="s">
        <v>264</v>
      </c>
      <c r="D115" t="s">
        <v>9</v>
      </c>
      <c r="E115" t="s">
        <v>27</v>
      </c>
      <c r="F115" t="s">
        <v>162</v>
      </c>
      <c r="G115" s="2">
        <v>41081965000</v>
      </c>
      <c r="H115" s="2">
        <v>0</v>
      </c>
      <c r="I115" s="2">
        <v>41081965000</v>
      </c>
      <c r="J115" s="2">
        <v>78683592</v>
      </c>
      <c r="K115" s="2">
        <v>0</v>
      </c>
      <c r="L115" s="2">
        <v>78683592</v>
      </c>
      <c r="M115" s="2">
        <v>62250806</v>
      </c>
      <c r="N115" s="2">
        <v>0</v>
      </c>
      <c r="O115" s="2">
        <v>62250806</v>
      </c>
      <c r="P115" s="15">
        <v>0.1</v>
      </c>
      <c r="Q115" s="2">
        <v>0</v>
      </c>
      <c r="R115" s="13">
        <v>0.2</v>
      </c>
      <c r="S115" s="15">
        <v>0</v>
      </c>
      <c r="T115" s="2">
        <v>12450161.199999999</v>
      </c>
      <c r="U115" s="2">
        <v>4000000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18">
        <v>0</v>
      </c>
      <c r="AC115" s="4">
        <v>16450161.199999999</v>
      </c>
      <c r="AD115" t="s">
        <v>28</v>
      </c>
    </row>
    <row r="116" spans="1:30" hidden="1">
      <c r="A116" s="20">
        <v>809</v>
      </c>
      <c r="B116" t="s">
        <v>147</v>
      </c>
      <c r="C116" t="s">
        <v>264</v>
      </c>
      <c r="D116" t="s">
        <v>2</v>
      </c>
      <c r="E116" t="s">
        <v>8</v>
      </c>
      <c r="F116" t="s">
        <v>163</v>
      </c>
      <c r="G116" s="2">
        <v>30870870200</v>
      </c>
      <c r="H116" s="2">
        <v>8736861200</v>
      </c>
      <c r="I116" s="2">
        <v>22134009000</v>
      </c>
      <c r="J116" s="2">
        <v>51127073</v>
      </c>
      <c r="K116" s="2">
        <v>15665519</v>
      </c>
      <c r="L116" s="2">
        <v>35461554</v>
      </c>
      <c r="M116" s="2">
        <v>38778724.920000002</v>
      </c>
      <c r="N116" s="2">
        <v>12170774.52</v>
      </c>
      <c r="O116" s="2">
        <v>26607950.399999999</v>
      </c>
      <c r="P116" s="15">
        <v>0.1</v>
      </c>
      <c r="Q116" s="2">
        <v>1217077.452</v>
      </c>
      <c r="R116" s="13">
        <v>0.15</v>
      </c>
      <c r="S116" s="15">
        <v>0</v>
      </c>
      <c r="T116" s="2">
        <v>3991192.56</v>
      </c>
      <c r="U116" s="2">
        <v>3000000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8">
        <v>0</v>
      </c>
      <c r="AC116" s="4">
        <v>8208270.0120000001</v>
      </c>
      <c r="AD116" t="s">
        <v>33</v>
      </c>
    </row>
    <row r="117" spans="1:30" hidden="1">
      <c r="A117" s="20">
        <v>810</v>
      </c>
      <c r="B117" t="s">
        <v>147</v>
      </c>
      <c r="C117" t="s">
        <v>264</v>
      </c>
      <c r="D117" t="s">
        <v>2</v>
      </c>
      <c r="E117" t="s">
        <v>4</v>
      </c>
      <c r="F117" t="s">
        <v>164</v>
      </c>
      <c r="G117" s="2">
        <v>80447861000</v>
      </c>
      <c r="H117" s="2">
        <v>63422403000</v>
      </c>
      <c r="I117" s="2">
        <v>17025458000</v>
      </c>
      <c r="J117" s="2">
        <v>129679497</v>
      </c>
      <c r="K117" s="2">
        <v>98850770</v>
      </c>
      <c r="L117" s="2">
        <v>30828727</v>
      </c>
      <c r="M117" s="2">
        <v>97500352.599999994</v>
      </c>
      <c r="N117" s="2">
        <v>73481808.799999997</v>
      </c>
      <c r="O117" s="2">
        <v>24018543.800000001</v>
      </c>
      <c r="P117" s="15">
        <v>0.1</v>
      </c>
      <c r="Q117" s="2">
        <v>7348180.8799999999</v>
      </c>
      <c r="R117" s="13">
        <v>0.2</v>
      </c>
      <c r="S117" s="15">
        <v>0</v>
      </c>
      <c r="T117" s="2">
        <v>4803708.76</v>
      </c>
      <c r="U117" s="2">
        <v>4000000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8">
        <v>0</v>
      </c>
      <c r="AC117" s="4">
        <v>16151889.640000001</v>
      </c>
      <c r="AD117" t="s">
        <v>279</v>
      </c>
    </row>
    <row r="118" spans="1:30" hidden="1">
      <c r="A118" s="20">
        <v>813</v>
      </c>
      <c r="B118" t="s">
        <v>147</v>
      </c>
      <c r="C118" t="s">
        <v>264</v>
      </c>
      <c r="D118" t="s">
        <v>2</v>
      </c>
      <c r="E118" t="s">
        <v>4</v>
      </c>
      <c r="F118" t="s">
        <v>165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15">
        <v>0</v>
      </c>
      <c r="Q118" s="2">
        <v>0</v>
      </c>
      <c r="R118" s="13">
        <v>0</v>
      </c>
      <c r="S118" s="15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8">
        <v>0</v>
      </c>
      <c r="AC118" s="4">
        <v>0</v>
      </c>
      <c r="AD118" t="s">
        <v>6</v>
      </c>
    </row>
    <row r="119" spans="1:30">
      <c r="A119" s="20">
        <v>815</v>
      </c>
      <c r="B119" t="s">
        <v>12</v>
      </c>
      <c r="C119" t="s">
        <v>264</v>
      </c>
      <c r="D119" t="s">
        <v>2</v>
      </c>
      <c r="E119" t="s">
        <v>287</v>
      </c>
      <c r="F119" t="s">
        <v>166</v>
      </c>
      <c r="G119" s="2">
        <v>20088978000</v>
      </c>
      <c r="H119" s="2">
        <v>3147862000</v>
      </c>
      <c r="I119" s="2">
        <v>16941116000</v>
      </c>
      <c r="J119" s="2">
        <v>47251189</v>
      </c>
      <c r="K119" s="2">
        <v>8119568</v>
      </c>
      <c r="L119" s="2">
        <v>39131621</v>
      </c>
      <c r="M119" s="2">
        <v>39215597.799999997</v>
      </c>
      <c r="N119" s="2">
        <v>6860423.2000000002</v>
      </c>
      <c r="O119" s="2">
        <v>32355174.600000001</v>
      </c>
      <c r="P119" s="15">
        <v>0.1</v>
      </c>
      <c r="Q119" s="2">
        <v>686042.32</v>
      </c>
      <c r="R119" s="13">
        <v>0.15</v>
      </c>
      <c r="S119" s="15">
        <v>0</v>
      </c>
      <c r="T119" s="2">
        <v>4853276.1900000004</v>
      </c>
      <c r="U119" s="2">
        <v>0</v>
      </c>
      <c r="V119" s="2">
        <v>139192707.19999999</v>
      </c>
      <c r="W119" s="2">
        <v>6685521.2000000002</v>
      </c>
      <c r="X119" s="2">
        <v>132507186</v>
      </c>
      <c r="Y119" s="2">
        <v>63260439500</v>
      </c>
      <c r="Z119" s="2">
        <v>3005032000</v>
      </c>
      <c r="AA119" s="2">
        <v>60255407500</v>
      </c>
      <c r="AB119" s="18">
        <v>0</v>
      </c>
      <c r="AC119" s="4">
        <v>5539318.5099999998</v>
      </c>
      <c r="AD119" t="s">
        <v>13</v>
      </c>
    </row>
    <row r="120" spans="1:30" hidden="1">
      <c r="A120" s="20">
        <v>825</v>
      </c>
      <c r="B120" t="s">
        <v>147</v>
      </c>
      <c r="C120" t="s">
        <v>264</v>
      </c>
      <c r="D120" t="s">
        <v>2</v>
      </c>
      <c r="E120" t="s">
        <v>286</v>
      </c>
      <c r="F120" t="s">
        <v>167</v>
      </c>
      <c r="G120" s="2">
        <v>17405674000</v>
      </c>
      <c r="H120" s="2">
        <v>14016803000</v>
      </c>
      <c r="I120" s="2">
        <v>3388871000</v>
      </c>
      <c r="J120" s="2">
        <v>31784368</v>
      </c>
      <c r="K120" s="2">
        <v>21063227</v>
      </c>
      <c r="L120" s="2">
        <v>10721141</v>
      </c>
      <c r="M120" s="2">
        <v>24822098.399999999</v>
      </c>
      <c r="N120" s="2">
        <v>15456505.800000001</v>
      </c>
      <c r="O120" s="2">
        <v>9365592.5999999996</v>
      </c>
      <c r="P120" s="15">
        <v>0.1</v>
      </c>
      <c r="Q120" s="2">
        <v>1545650.58</v>
      </c>
      <c r="R120" s="13">
        <v>0.1</v>
      </c>
      <c r="S120" s="15">
        <v>0</v>
      </c>
      <c r="T120" s="2">
        <v>936559.26</v>
      </c>
      <c r="U120" s="2">
        <v>2000000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8">
        <v>0</v>
      </c>
      <c r="AC120" s="4">
        <v>4482209.84</v>
      </c>
      <c r="AD120" t="s">
        <v>43</v>
      </c>
    </row>
    <row r="121" spans="1:30" hidden="1">
      <c r="A121" s="20">
        <v>849</v>
      </c>
      <c r="B121" t="s">
        <v>147</v>
      </c>
      <c r="C121" t="s">
        <v>264</v>
      </c>
      <c r="D121" t="s">
        <v>2</v>
      </c>
      <c r="E121" t="s">
        <v>286</v>
      </c>
      <c r="F121" t="s">
        <v>168</v>
      </c>
      <c r="G121" s="2">
        <v>36408920000</v>
      </c>
      <c r="H121" s="2">
        <v>16149558000</v>
      </c>
      <c r="I121" s="2">
        <v>20259362000</v>
      </c>
      <c r="J121" s="2">
        <v>77809980</v>
      </c>
      <c r="K121" s="2">
        <v>28170704</v>
      </c>
      <c r="L121" s="2">
        <v>49639276</v>
      </c>
      <c r="M121" s="2">
        <v>63246412</v>
      </c>
      <c r="N121" s="2">
        <v>21710880.800000001</v>
      </c>
      <c r="O121" s="2">
        <v>41535531.200000003</v>
      </c>
      <c r="P121" s="15">
        <v>0.1</v>
      </c>
      <c r="Q121" s="2">
        <v>2171088.08</v>
      </c>
      <c r="R121" s="13">
        <v>0.2</v>
      </c>
      <c r="S121" s="15">
        <v>0</v>
      </c>
      <c r="T121" s="2">
        <v>8307106.2400000002</v>
      </c>
      <c r="U121" s="2">
        <v>4000000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8">
        <v>0</v>
      </c>
      <c r="AC121" s="4">
        <v>14478194.32</v>
      </c>
      <c r="AD121" t="s">
        <v>43</v>
      </c>
    </row>
    <row r="122" spans="1:30" hidden="1">
      <c r="A122" s="20">
        <v>851</v>
      </c>
      <c r="B122" t="s">
        <v>147</v>
      </c>
      <c r="C122" t="s">
        <v>263</v>
      </c>
      <c r="D122" t="s">
        <v>2</v>
      </c>
      <c r="E122" t="s">
        <v>287</v>
      </c>
      <c r="F122" t="s">
        <v>169</v>
      </c>
      <c r="G122" s="2">
        <v>75959937000</v>
      </c>
      <c r="H122" s="2">
        <v>0</v>
      </c>
      <c r="I122" s="2">
        <v>75959937000</v>
      </c>
      <c r="J122" s="2">
        <v>118667647</v>
      </c>
      <c r="K122" s="2">
        <v>0</v>
      </c>
      <c r="L122" s="2">
        <v>118667647</v>
      </c>
      <c r="M122" s="2">
        <v>88283672.200000003</v>
      </c>
      <c r="N122" s="2">
        <v>0</v>
      </c>
      <c r="O122" s="2">
        <v>88283672.200000003</v>
      </c>
      <c r="P122" s="15">
        <v>0.1</v>
      </c>
      <c r="Q122" s="2">
        <v>0</v>
      </c>
      <c r="R122" s="13">
        <v>0.3</v>
      </c>
      <c r="S122" s="15">
        <v>0</v>
      </c>
      <c r="T122" s="2">
        <v>26485101.66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8">
        <v>0</v>
      </c>
      <c r="AC122" s="4">
        <v>26485101.66</v>
      </c>
      <c r="AD122" t="s">
        <v>192</v>
      </c>
    </row>
    <row r="123" spans="1:30" hidden="1">
      <c r="A123" s="20">
        <v>853</v>
      </c>
      <c r="B123" t="s">
        <v>147</v>
      </c>
      <c r="C123" t="s">
        <v>264</v>
      </c>
      <c r="D123" t="s">
        <v>2</v>
      </c>
      <c r="E123" t="s">
        <v>8</v>
      </c>
      <c r="F123" t="s">
        <v>170</v>
      </c>
      <c r="G123" s="2">
        <v>8036326000</v>
      </c>
      <c r="H123" s="2">
        <v>0</v>
      </c>
      <c r="I123" s="2">
        <v>8036326000</v>
      </c>
      <c r="J123" s="2">
        <v>20007946</v>
      </c>
      <c r="K123" s="2">
        <v>0</v>
      </c>
      <c r="L123" s="2">
        <v>20007946</v>
      </c>
      <c r="M123" s="2">
        <v>16793415.600000001</v>
      </c>
      <c r="N123" s="2">
        <v>0</v>
      </c>
      <c r="O123" s="2">
        <v>16793415.600000001</v>
      </c>
      <c r="P123" s="15">
        <v>0.1</v>
      </c>
      <c r="Q123" s="2">
        <v>0</v>
      </c>
      <c r="R123" s="13">
        <v>0.1</v>
      </c>
      <c r="S123" s="15">
        <v>0</v>
      </c>
      <c r="T123" s="2">
        <v>1679341.56</v>
      </c>
      <c r="U123" s="2">
        <v>1000000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8">
        <v>0</v>
      </c>
      <c r="AC123" s="4">
        <v>2679341.56</v>
      </c>
      <c r="AD123" t="s">
        <v>46</v>
      </c>
    </row>
    <row r="124" spans="1:30" hidden="1">
      <c r="A124" s="20">
        <v>865</v>
      </c>
      <c r="B124" t="s">
        <v>147</v>
      </c>
      <c r="C124" t="s">
        <v>263</v>
      </c>
      <c r="D124" t="s">
        <v>2</v>
      </c>
      <c r="E124" t="s">
        <v>8</v>
      </c>
      <c r="F124" t="s">
        <v>171</v>
      </c>
      <c r="G124" s="2">
        <v>8971217000</v>
      </c>
      <c r="H124" s="2">
        <v>585980000</v>
      </c>
      <c r="I124" s="2">
        <v>8385237000</v>
      </c>
      <c r="J124" s="2">
        <v>21494692</v>
      </c>
      <c r="K124" s="2">
        <v>1924481</v>
      </c>
      <c r="L124" s="2">
        <v>19570211</v>
      </c>
      <c r="M124" s="2">
        <v>17906205.199999999</v>
      </c>
      <c r="N124" s="2">
        <v>1690089</v>
      </c>
      <c r="O124" s="2">
        <v>16216116.199999999</v>
      </c>
      <c r="P124" s="15">
        <v>0.1</v>
      </c>
      <c r="Q124" s="2">
        <v>169008.9</v>
      </c>
      <c r="R124" s="13">
        <v>0.3</v>
      </c>
      <c r="S124" s="15">
        <v>0</v>
      </c>
      <c r="T124" s="2">
        <v>4864834.8600000003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8">
        <v>0</v>
      </c>
      <c r="AC124" s="4">
        <v>5033843.76</v>
      </c>
      <c r="AD124" t="s">
        <v>46</v>
      </c>
    </row>
    <row r="125" spans="1:30" hidden="1">
      <c r="A125" s="20">
        <v>878</v>
      </c>
      <c r="B125" t="s">
        <v>147</v>
      </c>
      <c r="C125" t="s">
        <v>264</v>
      </c>
      <c r="D125" t="s">
        <v>2</v>
      </c>
      <c r="E125" t="s">
        <v>8</v>
      </c>
      <c r="F125" t="s">
        <v>172</v>
      </c>
      <c r="G125" s="2">
        <v>17312325000</v>
      </c>
      <c r="H125" s="2">
        <v>2051474000</v>
      </c>
      <c r="I125" s="2">
        <v>15260851000</v>
      </c>
      <c r="J125" s="2">
        <v>41357811</v>
      </c>
      <c r="K125" s="2">
        <v>6686147</v>
      </c>
      <c r="L125" s="2">
        <v>34671664</v>
      </c>
      <c r="M125" s="2">
        <v>34432881</v>
      </c>
      <c r="N125" s="2">
        <v>5865557.4000000004</v>
      </c>
      <c r="O125" s="2">
        <v>28567323.600000001</v>
      </c>
      <c r="P125" s="15">
        <v>0.1</v>
      </c>
      <c r="Q125" s="2">
        <v>586555.74</v>
      </c>
      <c r="R125" s="13">
        <v>0.15</v>
      </c>
      <c r="S125" s="15">
        <v>0</v>
      </c>
      <c r="T125" s="2">
        <v>4285098.54</v>
      </c>
      <c r="U125" s="2">
        <v>3000000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18">
        <v>0</v>
      </c>
      <c r="AC125" s="4">
        <v>7871654.2800000003</v>
      </c>
      <c r="AD125" t="s">
        <v>38</v>
      </c>
    </row>
    <row r="126" spans="1:30" hidden="1">
      <c r="A126" s="20">
        <v>883</v>
      </c>
      <c r="B126" t="s">
        <v>147</v>
      </c>
      <c r="C126" t="s">
        <v>263</v>
      </c>
      <c r="D126" t="s">
        <v>9</v>
      </c>
      <c r="E126" t="s">
        <v>15</v>
      </c>
      <c r="F126" t="s">
        <v>173</v>
      </c>
      <c r="G126" s="2">
        <v>294470000</v>
      </c>
      <c r="H126" s="2">
        <v>0</v>
      </c>
      <c r="I126" s="2">
        <v>294470000</v>
      </c>
      <c r="J126" s="2">
        <v>916395</v>
      </c>
      <c r="K126" s="2">
        <v>0</v>
      </c>
      <c r="L126" s="2">
        <v>916395</v>
      </c>
      <c r="M126" s="2">
        <v>798607</v>
      </c>
      <c r="N126" s="2">
        <v>0</v>
      </c>
      <c r="O126" s="2">
        <v>798607</v>
      </c>
      <c r="P126" s="15">
        <v>0.1</v>
      </c>
      <c r="Q126" s="2">
        <v>0</v>
      </c>
      <c r="R126" s="13">
        <v>0.3</v>
      </c>
      <c r="S126" s="15">
        <v>0</v>
      </c>
      <c r="T126" s="2">
        <v>239582.1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18">
        <v>0</v>
      </c>
      <c r="AC126" s="4">
        <v>239582.1</v>
      </c>
      <c r="AD126" t="s">
        <v>17</v>
      </c>
    </row>
    <row r="127" spans="1:30" hidden="1">
      <c r="A127" s="20">
        <v>892</v>
      </c>
      <c r="B127" t="s">
        <v>147</v>
      </c>
      <c r="C127" t="s">
        <v>264</v>
      </c>
      <c r="D127" t="s">
        <v>9</v>
      </c>
      <c r="E127" t="s">
        <v>15</v>
      </c>
      <c r="F127" t="s">
        <v>174</v>
      </c>
      <c r="G127" s="2">
        <v>23256317000</v>
      </c>
      <c r="H127" s="2">
        <v>0</v>
      </c>
      <c r="I127" s="2">
        <v>23256317000</v>
      </c>
      <c r="J127" s="2">
        <v>51051453</v>
      </c>
      <c r="K127" s="2">
        <v>0</v>
      </c>
      <c r="L127" s="2">
        <v>51051453</v>
      </c>
      <c r="M127" s="2">
        <v>41748926.200000003</v>
      </c>
      <c r="N127" s="2">
        <v>0</v>
      </c>
      <c r="O127" s="2">
        <v>41748926.200000003</v>
      </c>
      <c r="P127" s="15">
        <v>0.1</v>
      </c>
      <c r="Q127" s="2">
        <v>0</v>
      </c>
      <c r="R127" s="13">
        <v>0.15</v>
      </c>
      <c r="S127" s="15">
        <v>0</v>
      </c>
      <c r="T127" s="2">
        <v>6262338.9299999997</v>
      </c>
      <c r="U127" s="2">
        <v>3000000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18">
        <v>0</v>
      </c>
      <c r="AC127" s="4">
        <v>9262338.9299999997</v>
      </c>
      <c r="AD127" t="s">
        <v>31</v>
      </c>
    </row>
    <row r="128" spans="1:30" hidden="1">
      <c r="A128" s="20">
        <v>910</v>
      </c>
      <c r="B128" t="s">
        <v>147</v>
      </c>
      <c r="C128" t="s">
        <v>264</v>
      </c>
      <c r="D128" t="s">
        <v>2</v>
      </c>
      <c r="E128" t="s">
        <v>8</v>
      </c>
      <c r="F128" t="s">
        <v>175</v>
      </c>
      <c r="G128" s="2">
        <v>84477473000</v>
      </c>
      <c r="H128" s="2">
        <v>0</v>
      </c>
      <c r="I128" s="2">
        <v>84477473000</v>
      </c>
      <c r="J128" s="2">
        <v>129270556</v>
      </c>
      <c r="K128" s="2">
        <v>0</v>
      </c>
      <c r="L128" s="2">
        <v>129270556</v>
      </c>
      <c r="M128" s="2">
        <v>95479566.799999997</v>
      </c>
      <c r="N128" s="2">
        <v>0</v>
      </c>
      <c r="O128" s="2">
        <v>95479566.799999997</v>
      </c>
      <c r="P128" s="15">
        <v>0.1</v>
      </c>
      <c r="Q128" s="2">
        <v>0</v>
      </c>
      <c r="R128" s="13">
        <v>0.2</v>
      </c>
      <c r="S128" s="15">
        <v>0</v>
      </c>
      <c r="T128" s="2">
        <v>19095913.359999999</v>
      </c>
      <c r="U128" s="2">
        <v>4000000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8">
        <v>0</v>
      </c>
      <c r="AC128" s="4">
        <v>23095913.359999999</v>
      </c>
      <c r="AD128" t="s">
        <v>50</v>
      </c>
    </row>
    <row r="129" spans="1:30" hidden="1">
      <c r="A129" s="20">
        <v>913</v>
      </c>
      <c r="B129" t="s">
        <v>147</v>
      </c>
      <c r="C129" t="s">
        <v>264</v>
      </c>
      <c r="D129" t="s">
        <v>9</v>
      </c>
      <c r="E129" t="s">
        <v>384</v>
      </c>
      <c r="F129" t="s">
        <v>176</v>
      </c>
      <c r="G129" s="2">
        <v>103245195000</v>
      </c>
      <c r="H129" s="2">
        <v>0</v>
      </c>
      <c r="I129" s="2">
        <v>103245195000</v>
      </c>
      <c r="J129" s="2">
        <v>161319353</v>
      </c>
      <c r="K129" s="2">
        <v>0</v>
      </c>
      <c r="L129" s="2">
        <v>161319353</v>
      </c>
      <c r="M129" s="2">
        <v>120021275</v>
      </c>
      <c r="N129" s="2">
        <v>0</v>
      </c>
      <c r="O129" s="2">
        <v>120021275</v>
      </c>
      <c r="P129" s="15">
        <v>0.1</v>
      </c>
      <c r="Q129" s="2">
        <v>0</v>
      </c>
      <c r="R129" s="13">
        <v>0.25</v>
      </c>
      <c r="S129" s="15">
        <v>0</v>
      </c>
      <c r="T129" s="2">
        <v>30005318.75</v>
      </c>
      <c r="U129" s="2">
        <v>5000000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8">
        <v>0</v>
      </c>
      <c r="AC129" s="4">
        <v>35005318.75</v>
      </c>
      <c r="AD129" t="s">
        <v>70</v>
      </c>
    </row>
    <row r="130" spans="1:30" hidden="1">
      <c r="A130" s="20">
        <v>916</v>
      </c>
      <c r="B130" t="s">
        <v>147</v>
      </c>
      <c r="C130" t="s">
        <v>264</v>
      </c>
      <c r="D130" t="s">
        <v>9</v>
      </c>
      <c r="E130" t="s">
        <v>27</v>
      </c>
      <c r="F130" t="s">
        <v>177</v>
      </c>
      <c r="G130" s="2">
        <v>25110320000</v>
      </c>
      <c r="H130" s="2">
        <v>0</v>
      </c>
      <c r="I130" s="2">
        <v>25110320000</v>
      </c>
      <c r="J130" s="2">
        <v>55791347</v>
      </c>
      <c r="K130" s="2">
        <v>0</v>
      </c>
      <c r="L130" s="2">
        <v>55791347</v>
      </c>
      <c r="M130" s="2">
        <v>45747219</v>
      </c>
      <c r="N130" s="2">
        <v>0</v>
      </c>
      <c r="O130" s="2">
        <v>45747219</v>
      </c>
      <c r="P130" s="15">
        <v>0.1</v>
      </c>
      <c r="Q130" s="2">
        <v>0</v>
      </c>
      <c r="R130" s="13">
        <v>0.15</v>
      </c>
      <c r="S130" s="15">
        <v>0</v>
      </c>
      <c r="T130" s="2">
        <v>6862082.8499999996</v>
      </c>
      <c r="U130" s="2">
        <v>3000000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18">
        <v>0</v>
      </c>
      <c r="AC130" s="4">
        <v>9862082.8499999996</v>
      </c>
      <c r="AD130" t="s">
        <v>76</v>
      </c>
    </row>
    <row r="131" spans="1:30" hidden="1">
      <c r="A131" s="20">
        <v>923</v>
      </c>
      <c r="B131" t="s">
        <v>147</v>
      </c>
      <c r="C131" t="s">
        <v>263</v>
      </c>
      <c r="D131" t="s">
        <v>2</v>
      </c>
      <c r="E131" t="s">
        <v>200</v>
      </c>
      <c r="F131" t="s">
        <v>195</v>
      </c>
      <c r="G131" s="2">
        <v>9496125700</v>
      </c>
      <c r="H131" s="2">
        <v>0</v>
      </c>
      <c r="I131" s="2">
        <v>9496125700</v>
      </c>
      <c r="J131" s="2">
        <v>22357998</v>
      </c>
      <c r="K131" s="2">
        <v>0</v>
      </c>
      <c r="L131" s="2">
        <v>22357998</v>
      </c>
      <c r="M131" s="2">
        <v>18559547.719999999</v>
      </c>
      <c r="N131" s="2">
        <v>0</v>
      </c>
      <c r="O131" s="2">
        <v>18559547.719999999</v>
      </c>
      <c r="P131" s="15">
        <v>0.1</v>
      </c>
      <c r="Q131" s="2">
        <v>0</v>
      </c>
      <c r="R131" s="13">
        <v>0.3</v>
      </c>
      <c r="S131" s="15">
        <v>0</v>
      </c>
      <c r="T131" s="2">
        <v>5567864.3159999996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8">
        <v>0</v>
      </c>
      <c r="AC131" s="4">
        <v>5567864.3159999996</v>
      </c>
      <c r="AD131" t="s">
        <v>241</v>
      </c>
    </row>
    <row r="132" spans="1:30" hidden="1">
      <c r="A132" s="20">
        <v>924</v>
      </c>
      <c r="B132" t="s">
        <v>147</v>
      </c>
      <c r="C132" t="s">
        <v>264</v>
      </c>
      <c r="D132" t="s">
        <v>9</v>
      </c>
      <c r="E132" t="s">
        <v>15</v>
      </c>
      <c r="F132" t="s">
        <v>178</v>
      </c>
      <c r="G132" s="2">
        <v>35096441000</v>
      </c>
      <c r="H132" s="2">
        <v>0</v>
      </c>
      <c r="I132" s="2">
        <v>35096441000</v>
      </c>
      <c r="J132" s="2">
        <v>59801118</v>
      </c>
      <c r="K132" s="2">
        <v>0</v>
      </c>
      <c r="L132" s="2">
        <v>59801118</v>
      </c>
      <c r="M132" s="2">
        <v>45762541.600000001</v>
      </c>
      <c r="N132" s="2">
        <v>0</v>
      </c>
      <c r="O132" s="2">
        <v>45762541.600000001</v>
      </c>
      <c r="P132" s="15">
        <v>0.1</v>
      </c>
      <c r="Q132" s="2">
        <v>0</v>
      </c>
      <c r="R132" s="13">
        <v>0.15</v>
      </c>
      <c r="S132" s="15">
        <v>0</v>
      </c>
      <c r="T132" s="2">
        <v>6864381.2400000002</v>
      </c>
      <c r="U132" s="2">
        <v>3000000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18">
        <v>0</v>
      </c>
      <c r="AC132" s="4">
        <v>9864381.2400000002</v>
      </c>
      <c r="AD132" t="s">
        <v>17</v>
      </c>
    </row>
    <row r="133" spans="1:30" hidden="1">
      <c r="A133" s="20">
        <v>934</v>
      </c>
      <c r="B133" t="s">
        <v>147</v>
      </c>
      <c r="C133" t="s">
        <v>264</v>
      </c>
      <c r="D133" t="s">
        <v>2</v>
      </c>
      <c r="E133" t="s">
        <v>286</v>
      </c>
      <c r="F133" t="s">
        <v>179</v>
      </c>
      <c r="G133" s="2">
        <v>10430839500</v>
      </c>
      <c r="H133" s="2">
        <v>605346300</v>
      </c>
      <c r="I133" s="2">
        <v>9825493200</v>
      </c>
      <c r="J133" s="2">
        <v>27779646</v>
      </c>
      <c r="K133" s="2">
        <v>1829713</v>
      </c>
      <c r="L133" s="2">
        <v>25949933</v>
      </c>
      <c r="M133" s="2">
        <v>23607310.199999999</v>
      </c>
      <c r="N133" s="2">
        <v>1587574.48</v>
      </c>
      <c r="O133" s="2">
        <v>22019735.719999999</v>
      </c>
      <c r="P133" s="15">
        <v>0.1</v>
      </c>
      <c r="Q133" s="2">
        <v>158757.448</v>
      </c>
      <c r="R133" s="13">
        <v>0.1</v>
      </c>
      <c r="S133" s="15">
        <v>0</v>
      </c>
      <c r="T133" s="2">
        <v>2201973.5720000002</v>
      </c>
      <c r="U133" s="2">
        <v>2000000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18">
        <v>0</v>
      </c>
      <c r="AC133" s="4">
        <v>4360731.0199999996</v>
      </c>
      <c r="AD133" t="s">
        <v>45</v>
      </c>
    </row>
    <row r="134" spans="1:30" hidden="1">
      <c r="A134" s="20">
        <v>943</v>
      </c>
      <c r="B134" t="s">
        <v>147</v>
      </c>
      <c r="C134" t="s">
        <v>264</v>
      </c>
      <c r="D134" t="s">
        <v>9</v>
      </c>
      <c r="E134" t="s">
        <v>15</v>
      </c>
      <c r="F134" t="s">
        <v>182</v>
      </c>
      <c r="G134" s="2">
        <v>6343675000</v>
      </c>
      <c r="H134" s="2">
        <v>0</v>
      </c>
      <c r="I134" s="2">
        <v>6343675000</v>
      </c>
      <c r="J134" s="2">
        <v>13927775</v>
      </c>
      <c r="K134" s="2">
        <v>0</v>
      </c>
      <c r="L134" s="2">
        <v>13927775</v>
      </c>
      <c r="M134" s="2">
        <v>11390305</v>
      </c>
      <c r="N134" s="2">
        <v>0</v>
      </c>
      <c r="O134" s="2">
        <v>11390305</v>
      </c>
      <c r="P134" s="15">
        <v>0</v>
      </c>
      <c r="Q134" s="2">
        <v>0</v>
      </c>
      <c r="R134" s="13">
        <v>0</v>
      </c>
      <c r="S134" s="15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8">
        <v>0</v>
      </c>
      <c r="AC134" s="4">
        <v>0</v>
      </c>
      <c r="AD134" t="s">
        <v>31</v>
      </c>
    </row>
    <row r="135" spans="1:30" hidden="1">
      <c r="A135" s="20">
        <v>957</v>
      </c>
      <c r="B135" t="s">
        <v>147</v>
      </c>
      <c r="C135" t="s">
        <v>264</v>
      </c>
      <c r="D135" t="s">
        <v>2</v>
      </c>
      <c r="E135" t="s">
        <v>286</v>
      </c>
      <c r="F135" t="s">
        <v>183</v>
      </c>
      <c r="G135" s="2">
        <v>5577981000</v>
      </c>
      <c r="H135" s="2">
        <v>634090000</v>
      </c>
      <c r="I135" s="2">
        <v>4943891000</v>
      </c>
      <c r="J135" s="2">
        <v>13842085</v>
      </c>
      <c r="K135" s="2">
        <v>2053843</v>
      </c>
      <c r="L135" s="2">
        <v>11788242</v>
      </c>
      <c r="M135" s="2">
        <v>11610892.6</v>
      </c>
      <c r="N135" s="2">
        <v>1800207</v>
      </c>
      <c r="O135" s="2">
        <v>9810685.5999999996</v>
      </c>
      <c r="P135" s="15">
        <v>0</v>
      </c>
      <c r="Q135" s="2">
        <v>0</v>
      </c>
      <c r="R135" s="13">
        <v>0</v>
      </c>
      <c r="S135" s="15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8">
        <v>0</v>
      </c>
      <c r="AC135" s="4">
        <v>0</v>
      </c>
      <c r="AD135" t="s">
        <v>95</v>
      </c>
    </row>
    <row r="136" spans="1:30">
      <c r="A136" s="20">
        <v>961</v>
      </c>
      <c r="B136" t="s">
        <v>12</v>
      </c>
      <c r="C136" t="s">
        <v>264</v>
      </c>
      <c r="D136" t="s">
        <v>2</v>
      </c>
      <c r="E136" t="s">
        <v>200</v>
      </c>
      <c r="F136" t="s">
        <v>184</v>
      </c>
      <c r="G136" s="2">
        <v>156940734000</v>
      </c>
      <c r="H136" s="2">
        <v>0</v>
      </c>
      <c r="I136" s="2">
        <v>156940734000</v>
      </c>
      <c r="J136" s="2">
        <v>240347576</v>
      </c>
      <c r="K136" s="2">
        <v>0</v>
      </c>
      <c r="L136" s="2">
        <v>240347576</v>
      </c>
      <c r="M136" s="2">
        <v>177571282.40000001</v>
      </c>
      <c r="N136" s="2">
        <v>0</v>
      </c>
      <c r="O136" s="2">
        <v>177571282.40000001</v>
      </c>
      <c r="P136" s="15">
        <v>0.1</v>
      </c>
      <c r="Q136" s="2">
        <v>0</v>
      </c>
      <c r="R136" s="13">
        <v>0.25</v>
      </c>
      <c r="S136" s="15">
        <v>0.4</v>
      </c>
      <c r="T136" s="2">
        <v>48528512.960000001</v>
      </c>
      <c r="U136" s="2">
        <v>0</v>
      </c>
      <c r="V136" s="2">
        <v>483461767.04000002</v>
      </c>
      <c r="W136" s="2">
        <v>5628123.2000000002</v>
      </c>
      <c r="X136" s="2">
        <v>477833643.83999997</v>
      </c>
      <c r="Y136" s="2">
        <v>317551722400</v>
      </c>
      <c r="Z136" s="2">
        <v>1998857000</v>
      </c>
      <c r="AA136" s="2">
        <v>315552865400</v>
      </c>
      <c r="AB136" s="18">
        <v>19169626.985599998</v>
      </c>
      <c r="AC136" s="4">
        <v>67698139.945600003</v>
      </c>
      <c r="AD136" t="s">
        <v>203</v>
      </c>
    </row>
    <row r="137" spans="1:30" hidden="1">
      <c r="A137" s="20">
        <v>967</v>
      </c>
      <c r="B137" t="s">
        <v>147</v>
      </c>
      <c r="C137" t="s">
        <v>263</v>
      </c>
      <c r="D137" t="s">
        <v>2</v>
      </c>
      <c r="E137" t="s">
        <v>286</v>
      </c>
      <c r="F137" t="s">
        <v>185</v>
      </c>
      <c r="G137" s="2">
        <v>74993704000</v>
      </c>
      <c r="H137" s="2">
        <v>1263500000</v>
      </c>
      <c r="I137" s="2">
        <v>73730204000</v>
      </c>
      <c r="J137" s="2">
        <v>123558461</v>
      </c>
      <c r="K137" s="2">
        <v>2258252</v>
      </c>
      <c r="L137" s="2">
        <v>121300209</v>
      </c>
      <c r="M137" s="2">
        <v>93560979.400000006</v>
      </c>
      <c r="N137" s="2">
        <v>1752852</v>
      </c>
      <c r="O137" s="2">
        <v>91808127.400000006</v>
      </c>
      <c r="P137" s="15">
        <v>0.1</v>
      </c>
      <c r="Q137" s="2">
        <v>175285.2</v>
      </c>
      <c r="R137" s="13">
        <v>0.3</v>
      </c>
      <c r="S137" s="15">
        <v>0</v>
      </c>
      <c r="T137" s="2">
        <v>27542438.219999999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8">
        <v>0</v>
      </c>
      <c r="AC137" s="4">
        <v>27717723.420000002</v>
      </c>
      <c r="AD137" t="s">
        <v>45</v>
      </c>
    </row>
    <row r="138" spans="1:30" hidden="1">
      <c r="A138" s="20">
        <v>985</v>
      </c>
      <c r="B138" t="s">
        <v>147</v>
      </c>
      <c r="C138" t="s">
        <v>263</v>
      </c>
      <c r="D138" t="s">
        <v>9</v>
      </c>
      <c r="E138" t="s">
        <v>15</v>
      </c>
      <c r="F138" t="s">
        <v>188</v>
      </c>
      <c r="G138" s="2">
        <v>3433236000</v>
      </c>
      <c r="H138" s="2">
        <v>0</v>
      </c>
      <c r="I138" s="2">
        <v>3433236000</v>
      </c>
      <c r="J138" s="2">
        <v>10409251</v>
      </c>
      <c r="K138" s="2">
        <v>0</v>
      </c>
      <c r="L138" s="2">
        <v>10409251</v>
      </c>
      <c r="M138" s="2">
        <v>9035956.5999999996</v>
      </c>
      <c r="N138" s="2">
        <v>0</v>
      </c>
      <c r="O138" s="2">
        <v>9035956.5999999996</v>
      </c>
      <c r="P138" s="15">
        <v>0.1</v>
      </c>
      <c r="Q138" s="2">
        <v>0</v>
      </c>
      <c r="R138" s="13">
        <v>0.3</v>
      </c>
      <c r="S138" s="15">
        <v>0</v>
      </c>
      <c r="T138" s="2">
        <v>2710786.98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8">
        <v>0</v>
      </c>
      <c r="AC138" s="4">
        <v>2710786.98</v>
      </c>
      <c r="AD138" t="s">
        <v>19</v>
      </c>
    </row>
    <row r="139" spans="1:30">
      <c r="A139" s="20">
        <v>988</v>
      </c>
      <c r="B139" t="s">
        <v>12</v>
      </c>
      <c r="C139" t="s">
        <v>264</v>
      </c>
      <c r="D139" t="s">
        <v>9</v>
      </c>
      <c r="E139" t="s">
        <v>384</v>
      </c>
      <c r="F139" t="s">
        <v>189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5">
        <v>0</v>
      </c>
      <c r="Q139" s="2">
        <v>0</v>
      </c>
      <c r="R139" s="13">
        <v>0</v>
      </c>
      <c r="S139" s="15">
        <v>0</v>
      </c>
      <c r="T139" s="2">
        <v>0</v>
      </c>
      <c r="U139" s="2">
        <v>0</v>
      </c>
      <c r="V139" s="2">
        <v>262624515.84</v>
      </c>
      <c r="W139" s="2">
        <v>0</v>
      </c>
      <c r="X139" s="2">
        <v>262624515.84</v>
      </c>
      <c r="Y139" s="2">
        <v>177503700400</v>
      </c>
      <c r="Z139" s="2">
        <v>0</v>
      </c>
      <c r="AA139" s="2">
        <v>177503700400</v>
      </c>
      <c r="AB139" s="18">
        <v>10504980.6336</v>
      </c>
      <c r="AC139" s="4">
        <v>10504980.6336</v>
      </c>
      <c r="AD139" t="s">
        <v>11</v>
      </c>
    </row>
    <row r="140" spans="1:30" hidden="1">
      <c r="A140" s="20">
        <v>999</v>
      </c>
      <c r="B140" t="s">
        <v>147</v>
      </c>
      <c r="C140" t="s">
        <v>264</v>
      </c>
      <c r="D140" t="s">
        <v>2</v>
      </c>
      <c r="E140" t="s">
        <v>8</v>
      </c>
      <c r="F140" t="s">
        <v>190</v>
      </c>
      <c r="G140" s="2">
        <v>56960638000</v>
      </c>
      <c r="H140" s="2">
        <v>10868425000</v>
      </c>
      <c r="I140" s="2">
        <v>46092213000</v>
      </c>
      <c r="J140" s="2">
        <v>122955741</v>
      </c>
      <c r="K140" s="2">
        <v>30338340</v>
      </c>
      <c r="L140" s="2">
        <v>92617401</v>
      </c>
      <c r="M140" s="2">
        <v>100171485.8</v>
      </c>
      <c r="N140" s="2">
        <v>25990970</v>
      </c>
      <c r="O140" s="2">
        <v>74180515.799999997</v>
      </c>
      <c r="P140" s="15">
        <v>0.1</v>
      </c>
      <c r="Q140" s="2">
        <v>2599097</v>
      </c>
      <c r="R140" s="13">
        <v>0.25</v>
      </c>
      <c r="S140" s="15">
        <v>0</v>
      </c>
      <c r="T140" s="2">
        <v>18545128.949999999</v>
      </c>
      <c r="U140" s="2">
        <v>5000000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18">
        <v>0</v>
      </c>
      <c r="AC140" s="4">
        <v>26144225.949999999</v>
      </c>
      <c r="AD140" t="s">
        <v>50</v>
      </c>
    </row>
    <row r="141" spans="1:30" hidden="1">
      <c r="A141" s="20">
        <v>1000</v>
      </c>
      <c r="B141" t="s">
        <v>147</v>
      </c>
      <c r="C141" t="s">
        <v>264</v>
      </c>
      <c r="D141" t="s">
        <v>2</v>
      </c>
      <c r="E141" t="s">
        <v>200</v>
      </c>
      <c r="F141" t="s">
        <v>191</v>
      </c>
      <c r="G141" s="2">
        <v>10049880000</v>
      </c>
      <c r="H141" s="2">
        <v>211000000</v>
      </c>
      <c r="I141" s="2">
        <v>9838880000</v>
      </c>
      <c r="J141" s="2">
        <v>25638926</v>
      </c>
      <c r="K141" s="2">
        <v>633000</v>
      </c>
      <c r="L141" s="2">
        <v>25005926</v>
      </c>
      <c r="M141" s="2">
        <v>21618974</v>
      </c>
      <c r="N141" s="2">
        <v>548600</v>
      </c>
      <c r="O141" s="2">
        <v>21070374</v>
      </c>
      <c r="P141" s="15">
        <v>0.1</v>
      </c>
      <c r="Q141" s="2">
        <v>54860</v>
      </c>
      <c r="R141" s="13">
        <v>0.1</v>
      </c>
      <c r="S141" s="15">
        <v>0</v>
      </c>
      <c r="T141" s="2">
        <v>2107037.4</v>
      </c>
      <c r="U141" s="2">
        <v>2000000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18">
        <v>0</v>
      </c>
      <c r="AC141" s="4">
        <v>4161897.4</v>
      </c>
      <c r="AD141" t="s">
        <v>184</v>
      </c>
    </row>
    <row r="142" spans="1:30">
      <c r="A142" s="20">
        <v>1002</v>
      </c>
      <c r="B142" t="s">
        <v>12</v>
      </c>
      <c r="C142" t="s">
        <v>264</v>
      </c>
      <c r="D142" t="s">
        <v>2</v>
      </c>
      <c r="E142" t="s">
        <v>287</v>
      </c>
      <c r="F142" t="s">
        <v>192</v>
      </c>
      <c r="G142" s="2">
        <v>9411966000</v>
      </c>
      <c r="H142" s="2">
        <v>1247727000</v>
      </c>
      <c r="I142" s="2">
        <v>8164239000</v>
      </c>
      <c r="J142" s="2">
        <v>25748759</v>
      </c>
      <c r="K142" s="2">
        <v>1898393</v>
      </c>
      <c r="L142" s="2">
        <v>23850366</v>
      </c>
      <c r="M142" s="2">
        <v>21983972.600000001</v>
      </c>
      <c r="N142" s="2">
        <v>1399302.2</v>
      </c>
      <c r="O142" s="2">
        <v>20584670.399999999</v>
      </c>
      <c r="P142" s="15">
        <v>0.1</v>
      </c>
      <c r="Q142" s="2">
        <v>139930.22</v>
      </c>
      <c r="R142" s="13">
        <v>0.1</v>
      </c>
      <c r="S142" s="15">
        <v>0</v>
      </c>
      <c r="T142" s="2">
        <v>2058467.04</v>
      </c>
      <c r="U142" s="2">
        <v>0</v>
      </c>
      <c r="V142" s="2">
        <v>200341151</v>
      </c>
      <c r="W142" s="2">
        <v>4796842.2</v>
      </c>
      <c r="X142" s="2">
        <v>195544308.80000001</v>
      </c>
      <c r="Y142" s="2">
        <v>140809805000</v>
      </c>
      <c r="Z142" s="2">
        <v>3097232000</v>
      </c>
      <c r="AA142" s="2">
        <v>137712573000</v>
      </c>
      <c r="AB142" s="18">
        <v>7869740.7740000002</v>
      </c>
      <c r="AC142" s="4">
        <v>10068138.034</v>
      </c>
      <c r="AD142" t="s">
        <v>13</v>
      </c>
    </row>
    <row r="143" spans="1:30" hidden="1">
      <c r="A143" s="20">
        <v>1004</v>
      </c>
      <c r="B143" t="s">
        <v>147</v>
      </c>
      <c r="C143" t="s">
        <v>264</v>
      </c>
      <c r="D143" t="s">
        <v>9</v>
      </c>
      <c r="E143" t="s">
        <v>27</v>
      </c>
      <c r="F143" t="s">
        <v>193</v>
      </c>
      <c r="G143" s="2">
        <v>4688920000</v>
      </c>
      <c r="H143" s="2">
        <v>0</v>
      </c>
      <c r="I143" s="2">
        <v>4688920000</v>
      </c>
      <c r="J143" s="2">
        <v>11442647</v>
      </c>
      <c r="K143" s="2">
        <v>0</v>
      </c>
      <c r="L143" s="2">
        <v>11442647</v>
      </c>
      <c r="M143" s="2">
        <v>9567079</v>
      </c>
      <c r="N143" s="2">
        <v>0</v>
      </c>
      <c r="O143" s="2">
        <v>9567079</v>
      </c>
      <c r="P143" s="15">
        <v>0</v>
      </c>
      <c r="Q143" s="2">
        <v>0</v>
      </c>
      <c r="R143" s="13">
        <v>0</v>
      </c>
      <c r="S143" s="15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8">
        <v>0</v>
      </c>
      <c r="AC143" s="4">
        <v>0</v>
      </c>
      <c r="AD143" t="s">
        <v>32</v>
      </c>
    </row>
    <row r="144" spans="1:30" hidden="1">
      <c r="A144" s="20">
        <v>1012</v>
      </c>
      <c r="B144" t="s">
        <v>147</v>
      </c>
      <c r="C144" t="s">
        <v>264</v>
      </c>
      <c r="D144" t="s">
        <v>2</v>
      </c>
      <c r="E144" t="s">
        <v>8</v>
      </c>
      <c r="F144" t="s">
        <v>196</v>
      </c>
      <c r="G144" s="2">
        <v>65075667000</v>
      </c>
      <c r="H144" s="2">
        <v>1111543000</v>
      </c>
      <c r="I144" s="2">
        <v>63964124000</v>
      </c>
      <c r="J144" s="2">
        <v>130227509</v>
      </c>
      <c r="K144" s="2">
        <v>3764356</v>
      </c>
      <c r="L144" s="2">
        <v>126463153</v>
      </c>
      <c r="M144" s="2">
        <v>104197242.2</v>
      </c>
      <c r="N144" s="2">
        <v>3319738.8</v>
      </c>
      <c r="O144" s="2">
        <v>100877503.40000001</v>
      </c>
      <c r="P144" s="15">
        <v>0.1</v>
      </c>
      <c r="Q144" s="2">
        <v>331973.88</v>
      </c>
      <c r="R144" s="13">
        <v>0.25</v>
      </c>
      <c r="S144" s="15">
        <v>0</v>
      </c>
      <c r="T144" s="2">
        <v>25219375.850000001</v>
      </c>
      <c r="U144" s="2">
        <v>5000000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8">
        <v>0</v>
      </c>
      <c r="AC144" s="4">
        <v>30551349.73</v>
      </c>
      <c r="AD144" t="s">
        <v>46</v>
      </c>
    </row>
    <row r="145" spans="1:30" hidden="1">
      <c r="A145" s="20">
        <v>1014</v>
      </c>
      <c r="B145" t="s">
        <v>147</v>
      </c>
      <c r="C145" t="s">
        <v>264</v>
      </c>
      <c r="D145" t="s">
        <v>2</v>
      </c>
      <c r="E145" t="s">
        <v>286</v>
      </c>
      <c r="F145" t="s">
        <v>197</v>
      </c>
      <c r="G145" s="2">
        <v>14945071000</v>
      </c>
      <c r="H145" s="2">
        <v>438166000</v>
      </c>
      <c r="I145" s="2">
        <v>14506905000</v>
      </c>
      <c r="J145" s="2">
        <v>37637138</v>
      </c>
      <c r="K145" s="2">
        <v>1533583</v>
      </c>
      <c r="L145" s="2">
        <v>36103555</v>
      </c>
      <c r="M145" s="2">
        <v>31659109.600000001</v>
      </c>
      <c r="N145" s="2">
        <v>1358316.6</v>
      </c>
      <c r="O145" s="2">
        <v>30300793</v>
      </c>
      <c r="P145" s="15">
        <v>0.1</v>
      </c>
      <c r="Q145" s="2">
        <v>135831.66</v>
      </c>
      <c r="R145" s="13">
        <v>0.15</v>
      </c>
      <c r="S145" s="15">
        <v>0</v>
      </c>
      <c r="T145" s="2">
        <v>4545118.95</v>
      </c>
      <c r="U145" s="2">
        <v>3000000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8">
        <v>0</v>
      </c>
      <c r="AC145" s="4">
        <v>7680950.6100000003</v>
      </c>
      <c r="AD145" t="s">
        <v>45</v>
      </c>
    </row>
    <row r="146" spans="1:30" hidden="1">
      <c r="A146" s="20">
        <v>1018</v>
      </c>
      <c r="B146" t="s">
        <v>147</v>
      </c>
      <c r="C146" t="s">
        <v>263</v>
      </c>
      <c r="D146" t="s">
        <v>2</v>
      </c>
      <c r="E146" t="s">
        <v>200</v>
      </c>
      <c r="F146" t="s">
        <v>198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15">
        <v>0.1</v>
      </c>
      <c r="Q146" s="2">
        <v>0</v>
      </c>
      <c r="R146" s="13">
        <v>0.3</v>
      </c>
      <c r="S146" s="15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8">
        <v>0</v>
      </c>
      <c r="AC146" s="4">
        <v>0</v>
      </c>
      <c r="AD146" t="s">
        <v>184</v>
      </c>
    </row>
    <row r="147" spans="1:30" hidden="1">
      <c r="A147" s="20">
        <v>1022</v>
      </c>
      <c r="B147" t="s">
        <v>147</v>
      </c>
      <c r="C147" t="s">
        <v>264</v>
      </c>
      <c r="D147" t="s">
        <v>9</v>
      </c>
      <c r="E147" t="s">
        <v>384</v>
      </c>
      <c r="F147" t="s">
        <v>199</v>
      </c>
      <c r="G147" s="2">
        <v>37196762000</v>
      </c>
      <c r="H147" s="2">
        <v>0</v>
      </c>
      <c r="I147" s="2">
        <v>37196762000</v>
      </c>
      <c r="J147" s="2">
        <v>82800560</v>
      </c>
      <c r="K147" s="2">
        <v>0</v>
      </c>
      <c r="L147" s="2">
        <v>82800560</v>
      </c>
      <c r="M147" s="2">
        <v>67921855.200000003</v>
      </c>
      <c r="N147" s="2">
        <v>0</v>
      </c>
      <c r="O147" s="2">
        <v>67921855.200000003</v>
      </c>
      <c r="P147" s="15">
        <v>0.1</v>
      </c>
      <c r="Q147" s="2">
        <v>0</v>
      </c>
      <c r="R147" s="13">
        <v>0.2</v>
      </c>
      <c r="S147" s="15">
        <v>0</v>
      </c>
      <c r="T147" s="2">
        <v>13584371.039999999</v>
      </c>
      <c r="U147" s="2">
        <v>4000000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18">
        <v>0</v>
      </c>
      <c r="AC147" s="4">
        <v>17584371.039999999</v>
      </c>
      <c r="AD147" t="s">
        <v>189</v>
      </c>
    </row>
    <row r="148" spans="1:30" hidden="1">
      <c r="A148" s="20">
        <v>1034</v>
      </c>
      <c r="B148" t="s">
        <v>147</v>
      </c>
      <c r="C148" t="s">
        <v>264</v>
      </c>
      <c r="D148" t="s">
        <v>9</v>
      </c>
      <c r="E148" t="s">
        <v>384</v>
      </c>
      <c r="F148" t="s">
        <v>202</v>
      </c>
      <c r="G148" s="2">
        <v>42779543000</v>
      </c>
      <c r="H148" s="2">
        <v>0</v>
      </c>
      <c r="I148" s="2">
        <v>42779543000</v>
      </c>
      <c r="J148" s="2">
        <v>88175041</v>
      </c>
      <c r="K148" s="2">
        <v>0</v>
      </c>
      <c r="L148" s="2">
        <v>88175041</v>
      </c>
      <c r="M148" s="2">
        <v>71063223.799999997</v>
      </c>
      <c r="N148" s="2">
        <v>0</v>
      </c>
      <c r="O148" s="2">
        <v>71063223.799999997</v>
      </c>
      <c r="P148" s="15">
        <v>0.1</v>
      </c>
      <c r="Q148" s="2">
        <v>0</v>
      </c>
      <c r="R148" s="13">
        <v>0.2</v>
      </c>
      <c r="S148" s="15">
        <v>0</v>
      </c>
      <c r="T148" s="2">
        <v>14212644.76</v>
      </c>
      <c r="U148" s="2">
        <v>4000000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8">
        <v>0</v>
      </c>
      <c r="AC148" s="4">
        <v>18212644.760000002</v>
      </c>
      <c r="AD148" t="s">
        <v>11</v>
      </c>
    </row>
    <row r="149" spans="1:30" hidden="1">
      <c r="A149" s="20">
        <v>1038</v>
      </c>
      <c r="B149" t="s">
        <v>0</v>
      </c>
      <c r="C149" t="s">
        <v>1</v>
      </c>
      <c r="D149" t="s">
        <v>2</v>
      </c>
      <c r="E149" t="s">
        <v>200</v>
      </c>
      <c r="F149" t="s">
        <v>203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5">
        <v>0</v>
      </c>
      <c r="Q149" s="2">
        <v>0</v>
      </c>
      <c r="R149" s="13">
        <v>0</v>
      </c>
      <c r="S149" s="15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18">
        <v>0</v>
      </c>
      <c r="AC149" s="4">
        <v>0</v>
      </c>
      <c r="AD149" t="s">
        <v>144</v>
      </c>
    </row>
    <row r="150" spans="1:30" hidden="1">
      <c r="A150" s="20">
        <v>1042</v>
      </c>
      <c r="B150" t="s">
        <v>147</v>
      </c>
      <c r="C150" t="s">
        <v>264</v>
      </c>
      <c r="D150" t="s">
        <v>2</v>
      </c>
      <c r="E150" t="s">
        <v>200</v>
      </c>
      <c r="F150" t="s">
        <v>204</v>
      </c>
      <c r="G150" s="2">
        <v>56537841200</v>
      </c>
      <c r="H150" s="2">
        <v>0</v>
      </c>
      <c r="I150" s="2">
        <v>56537841200</v>
      </c>
      <c r="J150" s="2">
        <v>112533076</v>
      </c>
      <c r="K150" s="2">
        <v>0</v>
      </c>
      <c r="L150" s="2">
        <v>112533076</v>
      </c>
      <c r="M150" s="2">
        <v>89917939.519999996</v>
      </c>
      <c r="N150" s="2">
        <v>0</v>
      </c>
      <c r="O150" s="2">
        <v>89917939.519999996</v>
      </c>
      <c r="P150" s="15">
        <v>0.1</v>
      </c>
      <c r="Q150" s="2">
        <v>0</v>
      </c>
      <c r="R150" s="13">
        <v>0.2</v>
      </c>
      <c r="S150" s="15">
        <v>0</v>
      </c>
      <c r="T150" s="2">
        <v>17983587.903999999</v>
      </c>
      <c r="U150" s="2">
        <v>4000000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8">
        <v>0</v>
      </c>
      <c r="AC150" s="4">
        <v>21983587.903999999</v>
      </c>
      <c r="AD150" t="s">
        <v>241</v>
      </c>
    </row>
    <row r="151" spans="1:30" hidden="1">
      <c r="A151" s="20">
        <v>1044</v>
      </c>
      <c r="B151" t="s">
        <v>147</v>
      </c>
      <c r="C151" t="s">
        <v>264</v>
      </c>
      <c r="D151" t="s">
        <v>2</v>
      </c>
      <c r="E151" t="s">
        <v>200</v>
      </c>
      <c r="F151" t="s">
        <v>205</v>
      </c>
      <c r="G151" s="2">
        <v>15066022000</v>
      </c>
      <c r="H151" s="2">
        <v>0</v>
      </c>
      <c r="I151" s="2">
        <v>15066022000</v>
      </c>
      <c r="J151" s="2">
        <v>36734267</v>
      </c>
      <c r="K151" s="2">
        <v>0</v>
      </c>
      <c r="L151" s="2">
        <v>36734267</v>
      </c>
      <c r="M151" s="2">
        <v>30707858.199999999</v>
      </c>
      <c r="N151" s="2">
        <v>0</v>
      </c>
      <c r="O151" s="2">
        <v>30707858.199999999</v>
      </c>
      <c r="P151" s="15">
        <v>0.1</v>
      </c>
      <c r="Q151" s="2">
        <v>0</v>
      </c>
      <c r="R151" s="13">
        <v>0.15</v>
      </c>
      <c r="S151" s="15">
        <v>0</v>
      </c>
      <c r="T151" s="2">
        <v>4606178.7300000004</v>
      </c>
      <c r="U151" s="2">
        <v>3000000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8">
        <v>0</v>
      </c>
      <c r="AC151" s="4">
        <v>7606178.7300000004</v>
      </c>
      <c r="AD151" t="s">
        <v>184</v>
      </c>
    </row>
    <row r="152" spans="1:30" hidden="1">
      <c r="A152" s="20">
        <v>1046</v>
      </c>
      <c r="B152" t="s">
        <v>147</v>
      </c>
      <c r="C152" t="s">
        <v>264</v>
      </c>
      <c r="D152" t="s">
        <v>2</v>
      </c>
      <c r="E152" t="s">
        <v>200</v>
      </c>
      <c r="F152" t="s">
        <v>206</v>
      </c>
      <c r="G152" s="2">
        <v>78979018400</v>
      </c>
      <c r="H152" s="2">
        <v>0</v>
      </c>
      <c r="I152" s="2">
        <v>78979018400</v>
      </c>
      <c r="J152" s="2">
        <v>140226574</v>
      </c>
      <c r="K152" s="2">
        <v>0</v>
      </c>
      <c r="L152" s="2">
        <v>140226574</v>
      </c>
      <c r="M152" s="2">
        <v>108634966.64</v>
      </c>
      <c r="N152" s="2">
        <v>0</v>
      </c>
      <c r="O152" s="2">
        <v>108634966.64</v>
      </c>
      <c r="P152" s="15">
        <v>0.1</v>
      </c>
      <c r="Q152" s="2">
        <v>0</v>
      </c>
      <c r="R152" s="13">
        <v>0.25</v>
      </c>
      <c r="S152" s="15">
        <v>0</v>
      </c>
      <c r="T152" s="2">
        <v>27158741.66</v>
      </c>
      <c r="U152" s="2">
        <v>5000000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18">
        <v>0</v>
      </c>
      <c r="AC152" s="4">
        <v>32158741.66</v>
      </c>
      <c r="AD152" t="s">
        <v>184</v>
      </c>
    </row>
    <row r="153" spans="1:30" hidden="1">
      <c r="A153" s="20">
        <v>1047</v>
      </c>
      <c r="B153" t="s">
        <v>147</v>
      </c>
      <c r="C153" t="s">
        <v>264</v>
      </c>
      <c r="D153" t="s">
        <v>2</v>
      </c>
      <c r="E153" t="s">
        <v>200</v>
      </c>
      <c r="F153" t="s">
        <v>207</v>
      </c>
      <c r="G153" s="2">
        <v>52615552000</v>
      </c>
      <c r="H153" s="2">
        <v>0</v>
      </c>
      <c r="I153" s="2">
        <v>52615552000</v>
      </c>
      <c r="J153" s="2">
        <v>101066522</v>
      </c>
      <c r="K153" s="2">
        <v>0</v>
      </c>
      <c r="L153" s="2">
        <v>101066522</v>
      </c>
      <c r="M153" s="2">
        <v>80020301.200000003</v>
      </c>
      <c r="N153" s="2">
        <v>0</v>
      </c>
      <c r="O153" s="2">
        <v>80020301.200000003</v>
      </c>
      <c r="P153" s="15">
        <v>0.1</v>
      </c>
      <c r="Q153" s="2">
        <v>0</v>
      </c>
      <c r="R153" s="13">
        <v>0.2</v>
      </c>
      <c r="S153" s="15">
        <v>0</v>
      </c>
      <c r="T153" s="2">
        <v>16004060.24</v>
      </c>
      <c r="U153" s="2">
        <v>4000000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8">
        <v>0</v>
      </c>
      <c r="AC153" s="4">
        <v>20004060.239999998</v>
      </c>
      <c r="AD153" t="s">
        <v>241</v>
      </c>
    </row>
    <row r="154" spans="1:30" hidden="1">
      <c r="A154" s="20">
        <v>1048</v>
      </c>
      <c r="B154" t="s">
        <v>147</v>
      </c>
      <c r="C154" t="s">
        <v>264</v>
      </c>
      <c r="D154" t="s">
        <v>2</v>
      </c>
      <c r="E154" t="s">
        <v>200</v>
      </c>
      <c r="F154" t="s">
        <v>208</v>
      </c>
      <c r="G154" s="2">
        <v>11528264000</v>
      </c>
      <c r="H154" s="2">
        <v>0</v>
      </c>
      <c r="I154" s="2">
        <v>11528264000</v>
      </c>
      <c r="J154" s="2">
        <v>30038234</v>
      </c>
      <c r="K154" s="2">
        <v>0</v>
      </c>
      <c r="L154" s="2">
        <v>30038234</v>
      </c>
      <c r="M154" s="2">
        <v>25426928.399999999</v>
      </c>
      <c r="N154" s="2">
        <v>0</v>
      </c>
      <c r="O154" s="2">
        <v>25426928.399999999</v>
      </c>
      <c r="P154" s="15">
        <v>0.1</v>
      </c>
      <c r="Q154" s="2">
        <v>0</v>
      </c>
      <c r="R154" s="13">
        <v>0.1</v>
      </c>
      <c r="S154" s="15">
        <v>0</v>
      </c>
      <c r="T154" s="2">
        <v>2542692.84</v>
      </c>
      <c r="U154" s="2">
        <v>2000000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8">
        <v>0</v>
      </c>
      <c r="AC154" s="4">
        <v>4542692.84</v>
      </c>
      <c r="AD154" t="s">
        <v>241</v>
      </c>
    </row>
    <row r="155" spans="1:30" hidden="1">
      <c r="A155" s="20">
        <v>1057</v>
      </c>
      <c r="B155" t="s">
        <v>147</v>
      </c>
      <c r="C155" t="s">
        <v>263</v>
      </c>
      <c r="D155" t="s">
        <v>9</v>
      </c>
      <c r="E155" t="s">
        <v>27</v>
      </c>
      <c r="F155" t="s">
        <v>209</v>
      </c>
      <c r="G155" s="2">
        <v>7461430000</v>
      </c>
      <c r="H155" s="2">
        <v>0</v>
      </c>
      <c r="I155" s="2">
        <v>7461430000</v>
      </c>
      <c r="J155" s="2">
        <v>19817112</v>
      </c>
      <c r="K155" s="2">
        <v>0</v>
      </c>
      <c r="L155" s="2">
        <v>19817112</v>
      </c>
      <c r="M155" s="2">
        <v>16832540</v>
      </c>
      <c r="N155" s="2">
        <v>0</v>
      </c>
      <c r="O155" s="2">
        <v>16832540</v>
      </c>
      <c r="P155" s="15">
        <v>0.1</v>
      </c>
      <c r="Q155" s="2">
        <v>0</v>
      </c>
      <c r="R155" s="13">
        <v>0.3</v>
      </c>
      <c r="S155" s="15">
        <v>0</v>
      </c>
      <c r="T155" s="2">
        <v>5049762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8">
        <v>0</v>
      </c>
      <c r="AC155" s="4">
        <v>5049762</v>
      </c>
      <c r="AD155" t="s">
        <v>32</v>
      </c>
    </row>
    <row r="156" spans="1:30" hidden="1">
      <c r="A156" s="20">
        <v>1063</v>
      </c>
      <c r="B156" t="s">
        <v>147</v>
      </c>
      <c r="C156" t="s">
        <v>264</v>
      </c>
      <c r="D156" t="s">
        <v>9</v>
      </c>
      <c r="E156" t="s">
        <v>384</v>
      </c>
      <c r="F156" t="s">
        <v>210</v>
      </c>
      <c r="G156" s="2">
        <v>5241054300</v>
      </c>
      <c r="H156" s="2">
        <v>0</v>
      </c>
      <c r="I156" s="2">
        <v>5241054300</v>
      </c>
      <c r="J156" s="2">
        <v>14644870</v>
      </c>
      <c r="K156" s="2">
        <v>0</v>
      </c>
      <c r="L156" s="2">
        <v>14644870</v>
      </c>
      <c r="M156" s="2">
        <v>12548448.279999999</v>
      </c>
      <c r="N156" s="2">
        <v>0</v>
      </c>
      <c r="O156" s="2">
        <v>12548448.279999999</v>
      </c>
      <c r="P156" s="15">
        <v>0</v>
      </c>
      <c r="Q156" s="2">
        <v>0</v>
      </c>
      <c r="R156" s="13">
        <v>0</v>
      </c>
      <c r="S156" s="15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8">
        <v>0</v>
      </c>
      <c r="AC156" s="4">
        <v>0</v>
      </c>
      <c r="AD156" t="s">
        <v>70</v>
      </c>
    </row>
    <row r="157" spans="1:30" hidden="1">
      <c r="A157" s="20">
        <v>1064</v>
      </c>
      <c r="B157" t="s">
        <v>147</v>
      </c>
      <c r="C157" t="s">
        <v>264</v>
      </c>
      <c r="D157" t="s">
        <v>2</v>
      </c>
      <c r="E157" t="s">
        <v>287</v>
      </c>
      <c r="F157" t="s">
        <v>211</v>
      </c>
      <c r="G157" s="2">
        <v>31416934000</v>
      </c>
      <c r="H157" s="2">
        <v>2397000000</v>
      </c>
      <c r="I157" s="2">
        <v>29019934000</v>
      </c>
      <c r="J157" s="2">
        <v>64392746</v>
      </c>
      <c r="K157" s="2">
        <v>4687000</v>
      </c>
      <c r="L157" s="2">
        <v>59705746</v>
      </c>
      <c r="M157" s="2">
        <v>51825972.399999999</v>
      </c>
      <c r="N157" s="2">
        <v>3728200</v>
      </c>
      <c r="O157" s="2">
        <v>48097772.399999999</v>
      </c>
      <c r="P157" s="15">
        <v>0.1</v>
      </c>
      <c r="Q157" s="2">
        <v>372820</v>
      </c>
      <c r="R157" s="13">
        <v>0.15</v>
      </c>
      <c r="S157" s="15">
        <v>0</v>
      </c>
      <c r="T157" s="2">
        <v>7214665.8600000003</v>
      </c>
      <c r="U157" s="2">
        <v>3000000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8">
        <v>0</v>
      </c>
      <c r="AC157" s="4">
        <v>10587485.859999999</v>
      </c>
      <c r="AD157" t="s">
        <v>87</v>
      </c>
    </row>
    <row r="158" spans="1:30" hidden="1">
      <c r="A158" s="20">
        <v>1101</v>
      </c>
      <c r="B158" t="s">
        <v>147</v>
      </c>
      <c r="C158" t="s">
        <v>264</v>
      </c>
      <c r="D158" t="s">
        <v>9</v>
      </c>
      <c r="E158" t="s">
        <v>384</v>
      </c>
      <c r="F158" t="s">
        <v>212</v>
      </c>
      <c r="G158" s="2">
        <v>13854536000</v>
      </c>
      <c r="H158" s="2">
        <v>0</v>
      </c>
      <c r="I158" s="2">
        <v>13854536000</v>
      </c>
      <c r="J158" s="2">
        <v>36560932</v>
      </c>
      <c r="K158" s="2">
        <v>0</v>
      </c>
      <c r="L158" s="2">
        <v>36560932</v>
      </c>
      <c r="M158" s="2">
        <v>31019117.600000001</v>
      </c>
      <c r="N158" s="2">
        <v>0</v>
      </c>
      <c r="O158" s="2">
        <v>31019117.600000001</v>
      </c>
      <c r="P158" s="15">
        <v>0.1</v>
      </c>
      <c r="Q158" s="2">
        <v>0</v>
      </c>
      <c r="R158" s="13">
        <v>0.15</v>
      </c>
      <c r="S158" s="15">
        <v>0</v>
      </c>
      <c r="T158" s="2">
        <v>4652867.6399999997</v>
      </c>
      <c r="U158" s="2">
        <v>3000000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18">
        <v>0</v>
      </c>
      <c r="AC158" s="4">
        <v>7652867.6399999997</v>
      </c>
      <c r="AD158" t="s">
        <v>62</v>
      </c>
    </row>
    <row r="159" spans="1:30" hidden="1">
      <c r="A159" s="20">
        <v>1115</v>
      </c>
      <c r="B159" t="s">
        <v>147</v>
      </c>
      <c r="C159" t="s">
        <v>264</v>
      </c>
      <c r="D159" t="s">
        <v>9</v>
      </c>
      <c r="E159" t="s">
        <v>384</v>
      </c>
      <c r="F159" t="s">
        <v>213</v>
      </c>
      <c r="G159" s="2">
        <v>13341937000</v>
      </c>
      <c r="H159" s="2">
        <v>0</v>
      </c>
      <c r="I159" s="2">
        <v>13341937000</v>
      </c>
      <c r="J159" s="2">
        <v>20012925</v>
      </c>
      <c r="K159" s="2">
        <v>0</v>
      </c>
      <c r="L159" s="2">
        <v>20012925</v>
      </c>
      <c r="M159" s="2">
        <v>14676150.199999999</v>
      </c>
      <c r="N159" s="2">
        <v>0</v>
      </c>
      <c r="O159" s="2">
        <v>14676150.199999999</v>
      </c>
      <c r="P159" s="15">
        <v>0</v>
      </c>
      <c r="Q159" s="2">
        <v>0</v>
      </c>
      <c r="R159" s="13">
        <v>0</v>
      </c>
      <c r="S159" s="15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8">
        <v>0</v>
      </c>
      <c r="AC159" s="4">
        <v>0</v>
      </c>
      <c r="AD159" t="s">
        <v>70</v>
      </c>
    </row>
    <row r="160" spans="1:30" hidden="1">
      <c r="A160" s="20">
        <v>1118</v>
      </c>
      <c r="B160" t="s">
        <v>147</v>
      </c>
      <c r="C160" t="s">
        <v>264</v>
      </c>
      <c r="D160" t="s">
        <v>9</v>
      </c>
      <c r="E160" t="s">
        <v>15</v>
      </c>
      <c r="F160" t="s">
        <v>214</v>
      </c>
      <c r="G160" s="2">
        <v>16237152000</v>
      </c>
      <c r="H160" s="2">
        <v>0</v>
      </c>
      <c r="I160" s="2">
        <v>16237152000</v>
      </c>
      <c r="J160" s="2">
        <v>40290576</v>
      </c>
      <c r="K160" s="2">
        <v>0</v>
      </c>
      <c r="L160" s="2">
        <v>40290576</v>
      </c>
      <c r="M160" s="2">
        <v>33795715.200000003</v>
      </c>
      <c r="N160" s="2">
        <v>0</v>
      </c>
      <c r="O160" s="2">
        <v>33795715.200000003</v>
      </c>
      <c r="P160" s="15">
        <v>0.1</v>
      </c>
      <c r="Q160" s="2">
        <v>0</v>
      </c>
      <c r="R160" s="13">
        <v>0.15</v>
      </c>
      <c r="S160" s="15">
        <v>0</v>
      </c>
      <c r="T160" s="2">
        <v>5069357.28</v>
      </c>
      <c r="U160" s="2">
        <v>3000000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8">
        <v>0</v>
      </c>
      <c r="AC160" s="4">
        <v>8069357.2800000003</v>
      </c>
      <c r="AD160" t="s">
        <v>19</v>
      </c>
    </row>
    <row r="161" spans="1:30">
      <c r="A161" s="20">
        <v>1119</v>
      </c>
      <c r="B161" t="s">
        <v>12</v>
      </c>
      <c r="C161" t="s">
        <v>264</v>
      </c>
      <c r="D161" t="s">
        <v>2</v>
      </c>
      <c r="E161" t="s">
        <v>4</v>
      </c>
      <c r="F161" t="s">
        <v>215</v>
      </c>
      <c r="G161" s="2">
        <v>66665498000</v>
      </c>
      <c r="H161" s="2">
        <v>3223376000</v>
      </c>
      <c r="I161" s="2">
        <v>63442122000</v>
      </c>
      <c r="J161" s="2">
        <v>129357963</v>
      </c>
      <c r="K161" s="2">
        <v>8344900</v>
      </c>
      <c r="L161" s="2">
        <v>121013063</v>
      </c>
      <c r="M161" s="2">
        <v>102691763.8</v>
      </c>
      <c r="N161" s="2">
        <v>7055549.5999999996</v>
      </c>
      <c r="O161" s="2">
        <v>95636214.200000003</v>
      </c>
      <c r="P161" s="15">
        <v>0.1</v>
      </c>
      <c r="Q161" s="2">
        <v>705554.96</v>
      </c>
      <c r="R161" s="13">
        <v>0.25</v>
      </c>
      <c r="S161" s="15">
        <v>0</v>
      </c>
      <c r="T161" s="2">
        <v>23909053.550000001</v>
      </c>
      <c r="U161" s="2">
        <v>0</v>
      </c>
      <c r="V161" s="2">
        <v>182973593.40000001</v>
      </c>
      <c r="W161" s="2">
        <v>4183189.6</v>
      </c>
      <c r="X161" s="2">
        <v>178790403.80000001</v>
      </c>
      <c r="Y161" s="2">
        <v>134858719000</v>
      </c>
      <c r="Z161" s="2">
        <v>1629106000</v>
      </c>
      <c r="AA161" s="2">
        <v>133229613000</v>
      </c>
      <c r="AB161" s="18">
        <v>5405544.0099999998</v>
      </c>
      <c r="AC161" s="4">
        <v>30020152.52</v>
      </c>
      <c r="AD161" t="s">
        <v>21</v>
      </c>
    </row>
    <row r="162" spans="1:30" hidden="1">
      <c r="A162" s="20">
        <v>1123</v>
      </c>
      <c r="B162" t="s">
        <v>147</v>
      </c>
      <c r="C162" t="s">
        <v>264</v>
      </c>
      <c r="D162" t="s">
        <v>2</v>
      </c>
      <c r="E162" t="s">
        <v>4</v>
      </c>
      <c r="F162" t="s">
        <v>216</v>
      </c>
      <c r="G162" s="2">
        <v>32433767000</v>
      </c>
      <c r="H162" s="2">
        <v>3575203000</v>
      </c>
      <c r="I162" s="2">
        <v>28858564000</v>
      </c>
      <c r="J162" s="2">
        <v>60495606</v>
      </c>
      <c r="K162" s="2">
        <v>10466297</v>
      </c>
      <c r="L162" s="2">
        <v>50029309</v>
      </c>
      <c r="M162" s="2">
        <v>47522099.200000003</v>
      </c>
      <c r="N162" s="2">
        <v>9036215.8000000007</v>
      </c>
      <c r="O162" s="2">
        <v>38485883.399999999</v>
      </c>
      <c r="P162" s="15">
        <v>0.1</v>
      </c>
      <c r="Q162" s="2">
        <v>903621.58</v>
      </c>
      <c r="R162" s="13">
        <v>0.15</v>
      </c>
      <c r="S162" s="15">
        <v>0</v>
      </c>
      <c r="T162" s="2">
        <v>5772882.5099999998</v>
      </c>
      <c r="U162" s="2">
        <v>3000000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8">
        <v>0</v>
      </c>
      <c r="AC162" s="4">
        <v>9676504.0899999999</v>
      </c>
      <c r="AD162" t="s">
        <v>41</v>
      </c>
    </row>
    <row r="163" spans="1:30" hidden="1">
      <c r="A163" s="20">
        <v>1130</v>
      </c>
      <c r="B163" t="s">
        <v>147</v>
      </c>
      <c r="C163" t="s">
        <v>264</v>
      </c>
      <c r="D163" t="s">
        <v>2</v>
      </c>
      <c r="E163" t="s">
        <v>287</v>
      </c>
      <c r="F163" t="s">
        <v>230</v>
      </c>
      <c r="G163" s="2">
        <v>347995000</v>
      </c>
      <c r="H163" s="2">
        <v>0</v>
      </c>
      <c r="I163" s="2">
        <v>347995000</v>
      </c>
      <c r="J163" s="2">
        <v>1100613</v>
      </c>
      <c r="K163" s="2">
        <v>0</v>
      </c>
      <c r="L163" s="2">
        <v>1100613</v>
      </c>
      <c r="M163" s="2">
        <v>961415</v>
      </c>
      <c r="N163" s="2">
        <v>0</v>
      </c>
      <c r="O163" s="2">
        <v>961415</v>
      </c>
      <c r="P163" s="15">
        <v>0</v>
      </c>
      <c r="Q163" s="2">
        <v>0</v>
      </c>
      <c r="R163" s="13">
        <v>0</v>
      </c>
      <c r="S163" s="15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8">
        <v>0</v>
      </c>
      <c r="AC163" s="4">
        <v>0</v>
      </c>
      <c r="AD163" t="s">
        <v>87</v>
      </c>
    </row>
    <row r="164" spans="1:30" hidden="1">
      <c r="A164" s="20">
        <v>1152</v>
      </c>
      <c r="B164" t="s">
        <v>147</v>
      </c>
      <c r="C164" t="s">
        <v>264</v>
      </c>
      <c r="D164" t="s">
        <v>2</v>
      </c>
      <c r="E164" t="s">
        <v>200</v>
      </c>
      <c r="F164" t="s">
        <v>234</v>
      </c>
      <c r="G164" s="2">
        <v>19530618000</v>
      </c>
      <c r="H164" s="2">
        <v>0</v>
      </c>
      <c r="I164" s="2">
        <v>19530618000</v>
      </c>
      <c r="J164" s="2">
        <v>43087693</v>
      </c>
      <c r="K164" s="2">
        <v>0</v>
      </c>
      <c r="L164" s="2">
        <v>43087693</v>
      </c>
      <c r="M164" s="2">
        <v>35275445.799999997</v>
      </c>
      <c r="N164" s="2">
        <v>0</v>
      </c>
      <c r="O164" s="2">
        <v>35275445.799999997</v>
      </c>
      <c r="P164" s="15">
        <v>0.1</v>
      </c>
      <c r="Q164" s="2">
        <v>0</v>
      </c>
      <c r="R164" s="13">
        <v>0.15</v>
      </c>
      <c r="S164" s="15">
        <v>0</v>
      </c>
      <c r="T164" s="2">
        <v>5291316.87</v>
      </c>
      <c r="U164" s="2">
        <v>3000000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8">
        <v>0</v>
      </c>
      <c r="AC164" s="4">
        <v>8291316.8700000001</v>
      </c>
      <c r="AD164" t="s">
        <v>184</v>
      </c>
    </row>
    <row r="165" spans="1:30" hidden="1">
      <c r="A165" s="20">
        <v>1157</v>
      </c>
      <c r="B165" t="s">
        <v>147</v>
      </c>
      <c r="C165" t="s">
        <v>263</v>
      </c>
      <c r="D165" t="s">
        <v>9</v>
      </c>
      <c r="E165" t="s">
        <v>384</v>
      </c>
      <c r="F165" t="s">
        <v>162</v>
      </c>
      <c r="G165" s="2">
        <v>2280930000</v>
      </c>
      <c r="H165" s="2">
        <v>0</v>
      </c>
      <c r="I165" s="2">
        <v>2280930000</v>
      </c>
      <c r="J165" s="2">
        <v>3421398</v>
      </c>
      <c r="K165" s="2">
        <v>0</v>
      </c>
      <c r="L165" s="2">
        <v>3421398</v>
      </c>
      <c r="M165" s="2">
        <v>2509026</v>
      </c>
      <c r="N165" s="2">
        <v>0</v>
      </c>
      <c r="O165" s="2">
        <v>2509026</v>
      </c>
      <c r="P165" s="15">
        <v>0.1</v>
      </c>
      <c r="Q165" s="2">
        <v>0</v>
      </c>
      <c r="R165" s="13">
        <v>0.3</v>
      </c>
      <c r="S165" s="15">
        <v>0</v>
      </c>
      <c r="T165" s="2">
        <v>752707.8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8">
        <v>0</v>
      </c>
      <c r="AC165" s="4">
        <v>752707.8</v>
      </c>
      <c r="AD165" t="s">
        <v>62</v>
      </c>
    </row>
    <row r="166" spans="1:30" hidden="1">
      <c r="A166" s="20">
        <v>1159</v>
      </c>
      <c r="B166" t="s">
        <v>147</v>
      </c>
      <c r="C166" t="s">
        <v>263</v>
      </c>
      <c r="D166" t="s">
        <v>2</v>
      </c>
      <c r="E166" t="s">
        <v>8</v>
      </c>
      <c r="F166" t="s">
        <v>235</v>
      </c>
      <c r="G166" s="2">
        <v>44516000</v>
      </c>
      <c r="H166" s="2">
        <v>0</v>
      </c>
      <c r="I166" s="2">
        <v>44516000</v>
      </c>
      <c r="J166" s="2">
        <v>155807</v>
      </c>
      <c r="K166" s="2">
        <v>0</v>
      </c>
      <c r="L166" s="2">
        <v>155807</v>
      </c>
      <c r="M166" s="2">
        <v>138000.6</v>
      </c>
      <c r="N166" s="2">
        <v>0</v>
      </c>
      <c r="O166" s="2">
        <v>138000.6</v>
      </c>
      <c r="P166" s="15">
        <v>0.1</v>
      </c>
      <c r="Q166" s="2">
        <v>0</v>
      </c>
      <c r="R166" s="13">
        <v>0.3</v>
      </c>
      <c r="S166" s="15">
        <v>0</v>
      </c>
      <c r="T166" s="2">
        <v>41400.18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18">
        <v>0</v>
      </c>
      <c r="AC166" s="4">
        <v>41400.18</v>
      </c>
      <c r="AD166" t="s">
        <v>42</v>
      </c>
    </row>
    <row r="167" spans="1:30" hidden="1">
      <c r="A167" s="20">
        <v>1160</v>
      </c>
      <c r="B167" t="s">
        <v>147</v>
      </c>
      <c r="C167" t="s">
        <v>264</v>
      </c>
      <c r="D167" t="s">
        <v>2</v>
      </c>
      <c r="E167" t="s">
        <v>286</v>
      </c>
      <c r="F167" t="s">
        <v>236</v>
      </c>
      <c r="G167" s="2">
        <v>31799089000</v>
      </c>
      <c r="H167" s="2">
        <v>1631694000</v>
      </c>
      <c r="I167" s="2">
        <v>30167395000</v>
      </c>
      <c r="J167" s="2">
        <v>59068260</v>
      </c>
      <c r="K167" s="2">
        <v>4066240</v>
      </c>
      <c r="L167" s="2">
        <v>55002020</v>
      </c>
      <c r="M167" s="2">
        <v>46348624.399999999</v>
      </c>
      <c r="N167" s="2">
        <v>3413562.4</v>
      </c>
      <c r="O167" s="2">
        <v>42935062</v>
      </c>
      <c r="P167" s="15">
        <v>0.1</v>
      </c>
      <c r="Q167" s="2">
        <v>341356.24</v>
      </c>
      <c r="R167" s="13">
        <v>0.15</v>
      </c>
      <c r="S167" s="15">
        <v>0</v>
      </c>
      <c r="T167" s="2">
        <v>6440259.2999999998</v>
      </c>
      <c r="U167" s="2">
        <v>3000000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8">
        <v>0</v>
      </c>
      <c r="AC167" s="4">
        <v>9781615.5399999991</v>
      </c>
      <c r="AD167" t="s">
        <v>45</v>
      </c>
    </row>
    <row r="168" spans="1:30" hidden="1">
      <c r="A168" s="20">
        <v>1163</v>
      </c>
      <c r="B168" t="s">
        <v>147</v>
      </c>
      <c r="C168" t="s">
        <v>264</v>
      </c>
      <c r="D168" t="s">
        <v>2</v>
      </c>
      <c r="E168" t="s">
        <v>4</v>
      </c>
      <c r="F168" t="s">
        <v>237</v>
      </c>
      <c r="G168" s="2">
        <v>13485897000</v>
      </c>
      <c r="H168" s="2">
        <v>4874511000</v>
      </c>
      <c r="I168" s="2">
        <v>8611386000</v>
      </c>
      <c r="J168" s="2">
        <v>36259311</v>
      </c>
      <c r="K168" s="2">
        <v>13347741</v>
      </c>
      <c r="L168" s="2">
        <v>22911570</v>
      </c>
      <c r="M168" s="2">
        <v>30864952.199999999</v>
      </c>
      <c r="N168" s="2">
        <v>11397936.6</v>
      </c>
      <c r="O168" s="2">
        <v>19467015.600000001</v>
      </c>
      <c r="P168" s="15">
        <v>0.1</v>
      </c>
      <c r="Q168" s="2">
        <v>1139793.6599999999</v>
      </c>
      <c r="R168" s="13">
        <v>0.15</v>
      </c>
      <c r="S168" s="15">
        <v>0</v>
      </c>
      <c r="T168" s="2">
        <v>2920052.34</v>
      </c>
      <c r="U168" s="2">
        <v>3000000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18">
        <v>0</v>
      </c>
      <c r="AC168" s="4">
        <v>7059846</v>
      </c>
      <c r="AD168" t="s">
        <v>48</v>
      </c>
    </row>
    <row r="169" spans="1:30" hidden="1">
      <c r="A169" s="20">
        <v>1166</v>
      </c>
      <c r="B169" t="s">
        <v>147</v>
      </c>
      <c r="C169" t="s">
        <v>264</v>
      </c>
      <c r="D169" t="s">
        <v>2</v>
      </c>
      <c r="E169" t="s">
        <v>200</v>
      </c>
      <c r="F169" t="s">
        <v>238</v>
      </c>
      <c r="G169" s="2">
        <v>7321878000</v>
      </c>
      <c r="H169" s="2">
        <v>61400000</v>
      </c>
      <c r="I169" s="2">
        <v>7260478000</v>
      </c>
      <c r="J169" s="2">
        <v>18586492</v>
      </c>
      <c r="K169" s="2">
        <v>214900</v>
      </c>
      <c r="L169" s="2">
        <v>18371592</v>
      </c>
      <c r="M169" s="2">
        <v>15657740.800000001</v>
      </c>
      <c r="N169" s="2">
        <v>190340</v>
      </c>
      <c r="O169" s="2">
        <v>15467400.800000001</v>
      </c>
      <c r="P169" s="15">
        <v>0.1</v>
      </c>
      <c r="Q169" s="2">
        <v>19034</v>
      </c>
      <c r="R169" s="13">
        <v>0.1</v>
      </c>
      <c r="S169" s="15">
        <v>0</v>
      </c>
      <c r="T169" s="2">
        <v>1546740.08</v>
      </c>
      <c r="U169" s="2">
        <v>1000000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8">
        <v>0</v>
      </c>
      <c r="AC169" s="4">
        <v>2565774.08</v>
      </c>
      <c r="AD169" t="s">
        <v>184</v>
      </c>
    </row>
    <row r="170" spans="1:30" hidden="1">
      <c r="A170" s="20">
        <v>1170</v>
      </c>
      <c r="B170" t="s">
        <v>147</v>
      </c>
      <c r="C170" t="s">
        <v>264</v>
      </c>
      <c r="D170" t="s">
        <v>2</v>
      </c>
      <c r="E170" t="s">
        <v>287</v>
      </c>
      <c r="F170" t="s">
        <v>239</v>
      </c>
      <c r="G170" s="2">
        <v>21383403000</v>
      </c>
      <c r="H170" s="2">
        <v>980040000</v>
      </c>
      <c r="I170" s="2">
        <v>20403363000</v>
      </c>
      <c r="J170" s="2">
        <v>43318896</v>
      </c>
      <c r="K170" s="2">
        <v>3305132</v>
      </c>
      <c r="L170" s="2">
        <v>40013764</v>
      </c>
      <c r="M170" s="2">
        <v>34765534.799999997</v>
      </c>
      <c r="N170" s="2">
        <v>2913116</v>
      </c>
      <c r="O170" s="2">
        <v>31852418.800000001</v>
      </c>
      <c r="P170" s="15">
        <v>0.1</v>
      </c>
      <c r="Q170" s="2">
        <v>291311.59999999998</v>
      </c>
      <c r="R170" s="13">
        <v>0.15</v>
      </c>
      <c r="S170" s="15">
        <v>0</v>
      </c>
      <c r="T170" s="2">
        <v>4777862.82</v>
      </c>
      <c r="U170" s="2">
        <v>3000000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18">
        <v>0</v>
      </c>
      <c r="AC170" s="4">
        <v>8069174.4199999999</v>
      </c>
      <c r="AD170" t="s">
        <v>87</v>
      </c>
    </row>
    <row r="171" spans="1:30" hidden="1">
      <c r="A171" s="20">
        <v>1176</v>
      </c>
      <c r="B171" t="s">
        <v>147</v>
      </c>
      <c r="C171" t="s">
        <v>264</v>
      </c>
      <c r="D171" t="s">
        <v>2</v>
      </c>
      <c r="E171" t="s">
        <v>286</v>
      </c>
      <c r="F171" t="s">
        <v>240</v>
      </c>
      <c r="G171" s="2">
        <v>7286718000</v>
      </c>
      <c r="H171" s="2">
        <v>0</v>
      </c>
      <c r="I171" s="2">
        <v>7286718000</v>
      </c>
      <c r="J171" s="2">
        <v>20793776</v>
      </c>
      <c r="K171" s="2">
        <v>0</v>
      </c>
      <c r="L171" s="2">
        <v>20793776</v>
      </c>
      <c r="M171" s="2">
        <v>17879088.800000001</v>
      </c>
      <c r="N171" s="2">
        <v>0</v>
      </c>
      <c r="O171" s="2">
        <v>17879088.800000001</v>
      </c>
      <c r="P171" s="15">
        <v>0.1</v>
      </c>
      <c r="Q171" s="2">
        <v>0</v>
      </c>
      <c r="R171" s="13">
        <v>0.1</v>
      </c>
      <c r="S171" s="15">
        <v>0</v>
      </c>
      <c r="T171" s="2">
        <v>1787908.88</v>
      </c>
      <c r="U171" s="2">
        <v>1000000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8">
        <v>0</v>
      </c>
      <c r="AC171" s="4">
        <v>2787908.88</v>
      </c>
      <c r="AD171" t="s">
        <v>45</v>
      </c>
    </row>
    <row r="172" spans="1:30" hidden="1">
      <c r="A172" s="20">
        <v>1180</v>
      </c>
      <c r="B172" t="s">
        <v>147</v>
      </c>
      <c r="C172" t="s">
        <v>264</v>
      </c>
      <c r="D172" t="s">
        <v>9</v>
      </c>
      <c r="E172" t="s">
        <v>384</v>
      </c>
      <c r="F172" t="s">
        <v>244</v>
      </c>
      <c r="G172" s="2">
        <v>96466570000</v>
      </c>
      <c r="H172" s="2">
        <v>0</v>
      </c>
      <c r="I172" s="2">
        <v>96466570000</v>
      </c>
      <c r="J172" s="2">
        <v>155787054</v>
      </c>
      <c r="K172" s="2">
        <v>0</v>
      </c>
      <c r="L172" s="2">
        <v>155787054</v>
      </c>
      <c r="M172" s="2">
        <v>117200426</v>
      </c>
      <c r="N172" s="2">
        <v>0</v>
      </c>
      <c r="O172" s="2">
        <v>117200426</v>
      </c>
      <c r="P172" s="15">
        <v>0.1</v>
      </c>
      <c r="Q172" s="2">
        <v>0</v>
      </c>
      <c r="R172" s="13">
        <v>0.25</v>
      </c>
      <c r="S172" s="15">
        <v>0</v>
      </c>
      <c r="T172" s="2">
        <v>29300106.5</v>
      </c>
      <c r="U172" s="2">
        <v>5000000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18">
        <v>0</v>
      </c>
      <c r="AC172" s="4">
        <v>34300106.5</v>
      </c>
      <c r="AD172" t="s">
        <v>189</v>
      </c>
    </row>
    <row r="173" spans="1:30">
      <c r="A173" s="20">
        <v>1181</v>
      </c>
      <c r="B173" t="s">
        <v>12</v>
      </c>
      <c r="C173" t="s">
        <v>264</v>
      </c>
      <c r="D173" t="s">
        <v>2</v>
      </c>
      <c r="E173" t="s">
        <v>200</v>
      </c>
      <c r="F173" t="s">
        <v>241</v>
      </c>
      <c r="G173" s="2">
        <v>23924364000</v>
      </c>
      <c r="H173" s="2">
        <v>0</v>
      </c>
      <c r="I173" s="2">
        <v>23924364000</v>
      </c>
      <c r="J173" s="2">
        <v>44498892</v>
      </c>
      <c r="K173" s="2">
        <v>0</v>
      </c>
      <c r="L173" s="2">
        <v>44498892</v>
      </c>
      <c r="M173" s="2">
        <v>34929146.399999999</v>
      </c>
      <c r="N173" s="2">
        <v>0</v>
      </c>
      <c r="O173" s="2">
        <v>34929146.399999999</v>
      </c>
      <c r="P173" s="15">
        <v>0.1</v>
      </c>
      <c r="Q173" s="2">
        <v>0</v>
      </c>
      <c r="R173" s="13">
        <v>0.15</v>
      </c>
      <c r="S173" s="15">
        <v>0</v>
      </c>
      <c r="T173" s="2">
        <v>5239371.96</v>
      </c>
      <c r="U173" s="2">
        <v>0</v>
      </c>
      <c r="V173" s="2">
        <v>559440196</v>
      </c>
      <c r="W173" s="2">
        <v>0</v>
      </c>
      <c r="X173" s="2">
        <v>559440196</v>
      </c>
      <c r="Y173" s="2">
        <v>387548022500</v>
      </c>
      <c r="Z173" s="2">
        <v>0</v>
      </c>
      <c r="AA173" s="2">
        <v>387548022500</v>
      </c>
      <c r="AB173" s="18">
        <v>22377607.84</v>
      </c>
      <c r="AC173" s="4">
        <v>27616979.800000001</v>
      </c>
      <c r="AD173" t="s">
        <v>203</v>
      </c>
    </row>
    <row r="174" spans="1:30" hidden="1">
      <c r="A174" s="20">
        <v>1183</v>
      </c>
      <c r="B174" t="s">
        <v>147</v>
      </c>
      <c r="C174" t="s">
        <v>263</v>
      </c>
      <c r="D174" t="s">
        <v>9</v>
      </c>
      <c r="E174" t="s">
        <v>15</v>
      </c>
      <c r="F174" t="s">
        <v>242</v>
      </c>
      <c r="G174" s="2">
        <v>262801873000</v>
      </c>
      <c r="H174" s="2">
        <v>0</v>
      </c>
      <c r="I174" s="2">
        <v>262801873000</v>
      </c>
      <c r="J174" s="2">
        <v>394202940</v>
      </c>
      <c r="K174" s="2">
        <v>0</v>
      </c>
      <c r="L174" s="2">
        <v>394202940</v>
      </c>
      <c r="M174" s="2">
        <v>289082190.80000001</v>
      </c>
      <c r="N174" s="2">
        <v>0</v>
      </c>
      <c r="O174" s="2">
        <v>289082190.80000001</v>
      </c>
      <c r="P174" s="15">
        <v>0.1</v>
      </c>
      <c r="Q174" s="2">
        <v>0</v>
      </c>
      <c r="R174" s="13">
        <v>0.3</v>
      </c>
      <c r="S174" s="15">
        <v>0.45</v>
      </c>
      <c r="T174" s="2">
        <v>107586985.86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8">
        <v>0</v>
      </c>
      <c r="AC174" s="4">
        <v>107586985.86</v>
      </c>
      <c r="AD174" t="s">
        <v>17</v>
      </c>
    </row>
    <row r="175" spans="1:30" hidden="1">
      <c r="A175" s="20">
        <v>1184</v>
      </c>
      <c r="B175" t="s">
        <v>147</v>
      </c>
      <c r="C175" t="s">
        <v>264</v>
      </c>
      <c r="D175" t="s">
        <v>9</v>
      </c>
      <c r="E175" t="s">
        <v>27</v>
      </c>
      <c r="F175" t="s">
        <v>243</v>
      </c>
      <c r="G175" s="2">
        <v>600160000</v>
      </c>
      <c r="H175" s="2">
        <v>0</v>
      </c>
      <c r="I175" s="2">
        <v>600160000</v>
      </c>
      <c r="J175" s="2">
        <v>1866060</v>
      </c>
      <c r="K175" s="2">
        <v>0</v>
      </c>
      <c r="L175" s="2">
        <v>1866060</v>
      </c>
      <c r="M175" s="2">
        <v>1625996</v>
      </c>
      <c r="N175" s="2">
        <v>0</v>
      </c>
      <c r="O175" s="2">
        <v>1625996</v>
      </c>
      <c r="P175" s="15">
        <v>0</v>
      </c>
      <c r="Q175" s="2">
        <v>0</v>
      </c>
      <c r="R175" s="13">
        <v>0</v>
      </c>
      <c r="S175" s="15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18">
        <v>0</v>
      </c>
      <c r="AC175" s="4">
        <v>0</v>
      </c>
      <c r="AD175" t="s">
        <v>28</v>
      </c>
    </row>
    <row r="176" spans="1:30" hidden="1">
      <c r="A176" s="20">
        <v>1192</v>
      </c>
      <c r="B176" t="s">
        <v>147</v>
      </c>
      <c r="C176" t="s">
        <v>263</v>
      </c>
      <c r="D176" t="s">
        <v>2</v>
      </c>
      <c r="E176" t="s">
        <v>200</v>
      </c>
      <c r="F176" t="s">
        <v>245</v>
      </c>
      <c r="G176" s="2">
        <v>52037850000</v>
      </c>
      <c r="H176" s="2">
        <v>0</v>
      </c>
      <c r="I176" s="2">
        <v>52037850000</v>
      </c>
      <c r="J176" s="2">
        <v>101255296</v>
      </c>
      <c r="K176" s="2">
        <v>0</v>
      </c>
      <c r="L176" s="2">
        <v>101255296</v>
      </c>
      <c r="M176" s="2">
        <v>80440156</v>
      </c>
      <c r="N176" s="2">
        <v>0</v>
      </c>
      <c r="O176" s="2">
        <v>80440156</v>
      </c>
      <c r="P176" s="15">
        <v>0.1</v>
      </c>
      <c r="Q176" s="2">
        <v>0</v>
      </c>
      <c r="R176" s="13">
        <v>0.3</v>
      </c>
      <c r="S176" s="15">
        <v>0</v>
      </c>
      <c r="T176" s="2">
        <v>24132046.800000001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8">
        <v>0</v>
      </c>
      <c r="AC176" s="4">
        <v>24132046.800000001</v>
      </c>
      <c r="AD176" t="s">
        <v>241</v>
      </c>
    </row>
    <row r="177" spans="1:30" hidden="1">
      <c r="A177" s="20">
        <v>1194</v>
      </c>
      <c r="B177" t="s">
        <v>147</v>
      </c>
      <c r="C177" t="s">
        <v>263</v>
      </c>
      <c r="D177" t="s">
        <v>2</v>
      </c>
      <c r="E177" t="s">
        <v>287</v>
      </c>
      <c r="F177" t="s">
        <v>246</v>
      </c>
      <c r="G177" s="2">
        <v>13472036000</v>
      </c>
      <c r="H177" s="2">
        <v>330800000</v>
      </c>
      <c r="I177" s="2">
        <v>13141236000</v>
      </c>
      <c r="J177" s="2">
        <v>38853598</v>
      </c>
      <c r="K177" s="2">
        <v>1088300</v>
      </c>
      <c r="L177" s="2">
        <v>37765298</v>
      </c>
      <c r="M177" s="2">
        <v>33464783.600000001</v>
      </c>
      <c r="N177" s="2">
        <v>955980</v>
      </c>
      <c r="O177" s="2">
        <v>32508803.600000001</v>
      </c>
      <c r="P177" s="15">
        <v>0.1</v>
      </c>
      <c r="Q177" s="2">
        <v>95598</v>
      </c>
      <c r="R177" s="13">
        <v>0.3</v>
      </c>
      <c r="S177" s="15">
        <v>0</v>
      </c>
      <c r="T177" s="2">
        <v>9752641.0800000001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18">
        <v>0</v>
      </c>
      <c r="AC177" s="4">
        <v>9848239.0800000001</v>
      </c>
      <c r="AD177" t="s">
        <v>166</v>
      </c>
    </row>
    <row r="178" spans="1:30" hidden="1">
      <c r="A178" s="20">
        <v>1197</v>
      </c>
      <c r="B178" t="s">
        <v>147</v>
      </c>
      <c r="C178" t="s">
        <v>264</v>
      </c>
      <c r="D178" t="s">
        <v>2</v>
      </c>
      <c r="E178" t="s">
        <v>200</v>
      </c>
      <c r="F178" t="s">
        <v>247</v>
      </c>
      <c r="G178" s="2">
        <v>21717971000</v>
      </c>
      <c r="H178" s="2">
        <v>0</v>
      </c>
      <c r="I178" s="2">
        <v>21717971000</v>
      </c>
      <c r="J178" s="2">
        <v>45910334</v>
      </c>
      <c r="K178" s="2">
        <v>0</v>
      </c>
      <c r="L178" s="2">
        <v>45910334</v>
      </c>
      <c r="M178" s="2">
        <v>37223145.600000001</v>
      </c>
      <c r="N178" s="2">
        <v>0</v>
      </c>
      <c r="O178" s="2">
        <v>37223145.600000001</v>
      </c>
      <c r="P178" s="15">
        <v>0.1</v>
      </c>
      <c r="Q178" s="2">
        <v>0</v>
      </c>
      <c r="R178" s="13">
        <v>0.15</v>
      </c>
      <c r="S178" s="15">
        <v>0</v>
      </c>
      <c r="T178" s="2">
        <v>5583471.8399999999</v>
      </c>
      <c r="U178" s="2">
        <v>3000000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8">
        <v>0</v>
      </c>
      <c r="AC178" s="4">
        <v>8583471.8399999999</v>
      </c>
      <c r="AD178" t="s">
        <v>184</v>
      </c>
    </row>
    <row r="179" spans="1:30" hidden="1">
      <c r="A179" s="20">
        <v>1201</v>
      </c>
      <c r="B179" t="s">
        <v>147</v>
      </c>
      <c r="C179" t="s">
        <v>264</v>
      </c>
      <c r="D179" t="s">
        <v>2</v>
      </c>
      <c r="E179" t="s">
        <v>8</v>
      </c>
      <c r="F179" t="s">
        <v>248</v>
      </c>
      <c r="G179" s="2">
        <v>35566095600</v>
      </c>
      <c r="H179" s="2">
        <v>1883497000</v>
      </c>
      <c r="I179" s="2">
        <v>33682598600</v>
      </c>
      <c r="J179" s="2">
        <v>79922240</v>
      </c>
      <c r="K179" s="2">
        <v>5926770</v>
      </c>
      <c r="L179" s="2">
        <v>73995470</v>
      </c>
      <c r="M179" s="2">
        <v>65695801.759999998</v>
      </c>
      <c r="N179" s="2">
        <v>5173371.2</v>
      </c>
      <c r="O179" s="2">
        <v>60522430.560000002</v>
      </c>
      <c r="P179" s="15">
        <v>0.1</v>
      </c>
      <c r="Q179" s="2">
        <v>517337.12</v>
      </c>
      <c r="R179" s="13">
        <v>0.2</v>
      </c>
      <c r="S179" s="15">
        <v>0</v>
      </c>
      <c r="T179" s="2">
        <v>12104486.112</v>
      </c>
      <c r="U179" s="2">
        <v>4000000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18">
        <v>0</v>
      </c>
      <c r="AC179" s="4">
        <v>16621823.232000001</v>
      </c>
      <c r="AD179" t="s">
        <v>38</v>
      </c>
    </row>
    <row r="180" spans="1:30" hidden="1">
      <c r="A180" s="20">
        <v>1202</v>
      </c>
      <c r="B180" t="s">
        <v>147</v>
      </c>
      <c r="C180" t="s">
        <v>264</v>
      </c>
      <c r="D180" t="s">
        <v>2</v>
      </c>
      <c r="E180" t="s">
        <v>8</v>
      </c>
      <c r="F180" t="s">
        <v>249</v>
      </c>
      <c r="G180" s="2">
        <v>30368697000</v>
      </c>
      <c r="H180" s="2">
        <v>405589000</v>
      </c>
      <c r="I180" s="2">
        <v>29963108000</v>
      </c>
      <c r="J180" s="2">
        <v>53586326</v>
      </c>
      <c r="K180" s="2">
        <v>1419564</v>
      </c>
      <c r="L180" s="2">
        <v>52166762</v>
      </c>
      <c r="M180" s="2">
        <v>41438847.200000003</v>
      </c>
      <c r="N180" s="2">
        <v>1257328.3999999999</v>
      </c>
      <c r="O180" s="2">
        <v>40181518.799999997</v>
      </c>
      <c r="P180" s="15">
        <v>0.1</v>
      </c>
      <c r="Q180" s="2">
        <v>125732.84</v>
      </c>
      <c r="R180" s="13">
        <v>0.15</v>
      </c>
      <c r="S180" s="15">
        <v>0</v>
      </c>
      <c r="T180" s="2">
        <v>6027227.8200000003</v>
      </c>
      <c r="U180" s="2">
        <v>3000000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8">
        <v>0</v>
      </c>
      <c r="AC180" s="4">
        <v>9152960.6600000001</v>
      </c>
      <c r="AD180" t="s">
        <v>50</v>
      </c>
    </row>
    <row r="181" spans="1:30">
      <c r="A181" s="20">
        <v>1203</v>
      </c>
      <c r="B181" t="s">
        <v>12</v>
      </c>
      <c r="C181" t="s">
        <v>264</v>
      </c>
      <c r="D181" t="s">
        <v>2</v>
      </c>
      <c r="E181" t="s">
        <v>4</v>
      </c>
      <c r="F181" t="s">
        <v>250</v>
      </c>
      <c r="G181" s="2">
        <v>8277121000</v>
      </c>
      <c r="H181" s="2">
        <v>0</v>
      </c>
      <c r="I181" s="2">
        <v>8277121000</v>
      </c>
      <c r="J181" s="2">
        <v>19131739</v>
      </c>
      <c r="K181" s="2">
        <v>0</v>
      </c>
      <c r="L181" s="2">
        <v>19131739</v>
      </c>
      <c r="M181" s="2">
        <v>15820890.6</v>
      </c>
      <c r="N181" s="2">
        <v>0</v>
      </c>
      <c r="O181" s="2">
        <v>15820890.6</v>
      </c>
      <c r="P181" s="15">
        <v>0.1</v>
      </c>
      <c r="Q181" s="2">
        <v>0</v>
      </c>
      <c r="R181" s="13">
        <v>0.1</v>
      </c>
      <c r="S181" s="15">
        <v>0</v>
      </c>
      <c r="T181" s="2">
        <v>1582089.06</v>
      </c>
      <c r="U181" s="2">
        <v>0</v>
      </c>
      <c r="V181" s="2">
        <v>312739464.60000002</v>
      </c>
      <c r="W181" s="2">
        <v>0</v>
      </c>
      <c r="X181" s="2">
        <v>312739464.60000002</v>
      </c>
      <c r="Y181" s="2">
        <v>269508166000</v>
      </c>
      <c r="Z181" s="2">
        <v>0</v>
      </c>
      <c r="AA181" s="2">
        <v>269508166000</v>
      </c>
      <c r="AB181" s="18">
        <v>12509578.584000001</v>
      </c>
      <c r="AC181" s="4">
        <v>14091667.643999999</v>
      </c>
      <c r="AD181" t="s">
        <v>21</v>
      </c>
    </row>
    <row r="182" spans="1:30" hidden="1">
      <c r="A182" s="20">
        <v>1206</v>
      </c>
      <c r="B182" t="s">
        <v>147</v>
      </c>
      <c r="C182" t="s">
        <v>264</v>
      </c>
      <c r="D182" t="s">
        <v>2</v>
      </c>
      <c r="E182" t="s">
        <v>4</v>
      </c>
      <c r="F182" t="s">
        <v>251</v>
      </c>
      <c r="G182" s="2">
        <v>32771235000</v>
      </c>
      <c r="H182" s="2">
        <v>6202300000</v>
      </c>
      <c r="I182" s="2">
        <v>26568935000</v>
      </c>
      <c r="J182" s="2">
        <v>69194894</v>
      </c>
      <c r="K182" s="2">
        <v>14659559</v>
      </c>
      <c r="L182" s="2">
        <v>54535335</v>
      </c>
      <c r="M182" s="2">
        <v>56086400</v>
      </c>
      <c r="N182" s="2">
        <v>12178639</v>
      </c>
      <c r="O182" s="2">
        <v>43907761</v>
      </c>
      <c r="P182" s="15">
        <v>0.1</v>
      </c>
      <c r="Q182" s="2">
        <v>1217863.8999999999</v>
      </c>
      <c r="R182" s="13">
        <v>0.15</v>
      </c>
      <c r="S182" s="15">
        <v>0</v>
      </c>
      <c r="T182" s="2">
        <v>6586164.1500000004</v>
      </c>
      <c r="U182" s="2">
        <v>3000000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8">
        <v>0</v>
      </c>
      <c r="AC182" s="4">
        <v>10804028.050000001</v>
      </c>
      <c r="AD182" t="s">
        <v>48</v>
      </c>
    </row>
    <row r="183" spans="1:30" hidden="1">
      <c r="A183" s="20">
        <v>1211</v>
      </c>
      <c r="B183" t="s">
        <v>147</v>
      </c>
      <c r="C183" t="s">
        <v>264</v>
      </c>
      <c r="D183" t="s">
        <v>2</v>
      </c>
      <c r="E183" t="s">
        <v>287</v>
      </c>
      <c r="F183" t="s">
        <v>254</v>
      </c>
      <c r="G183" s="2">
        <v>9757167000</v>
      </c>
      <c r="H183" s="2">
        <v>0</v>
      </c>
      <c r="I183" s="2">
        <v>9757167000</v>
      </c>
      <c r="J183" s="2">
        <v>27313119</v>
      </c>
      <c r="K183" s="2">
        <v>0</v>
      </c>
      <c r="L183" s="2">
        <v>27313119</v>
      </c>
      <c r="M183" s="2">
        <v>23410252.199999999</v>
      </c>
      <c r="N183" s="2">
        <v>0</v>
      </c>
      <c r="O183" s="2">
        <v>23410252.199999999</v>
      </c>
      <c r="P183" s="15">
        <v>0.1</v>
      </c>
      <c r="Q183" s="2">
        <v>0</v>
      </c>
      <c r="R183" s="13">
        <v>0.1</v>
      </c>
      <c r="S183" s="15">
        <v>0</v>
      </c>
      <c r="T183" s="2">
        <v>2341025.2200000002</v>
      </c>
      <c r="U183" s="2">
        <v>2000000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18">
        <v>0</v>
      </c>
      <c r="AC183" s="4">
        <v>4341025.22</v>
      </c>
      <c r="AD183" t="s">
        <v>166</v>
      </c>
    </row>
    <row r="184" spans="1:30" hidden="1">
      <c r="A184" s="20">
        <v>1214</v>
      </c>
      <c r="B184" t="s">
        <v>147</v>
      </c>
      <c r="C184" t="s">
        <v>264</v>
      </c>
      <c r="D184" t="s">
        <v>9</v>
      </c>
      <c r="E184" t="s">
        <v>384</v>
      </c>
      <c r="F184" t="s">
        <v>252</v>
      </c>
      <c r="G184" s="2">
        <v>15622472000</v>
      </c>
      <c r="H184" s="2">
        <v>0</v>
      </c>
      <c r="I184" s="2">
        <v>15622472000</v>
      </c>
      <c r="J184" s="2">
        <v>32317082</v>
      </c>
      <c r="K184" s="2">
        <v>0</v>
      </c>
      <c r="L184" s="2">
        <v>32317082</v>
      </c>
      <c r="M184" s="2">
        <v>26068093.199999999</v>
      </c>
      <c r="N184" s="2">
        <v>0</v>
      </c>
      <c r="O184" s="2">
        <v>26068093.199999999</v>
      </c>
      <c r="P184" s="15">
        <v>0.1</v>
      </c>
      <c r="Q184" s="2">
        <v>0</v>
      </c>
      <c r="R184" s="13">
        <v>0.1</v>
      </c>
      <c r="S184" s="15">
        <v>0</v>
      </c>
      <c r="T184" s="2">
        <v>2606809.3199999998</v>
      </c>
      <c r="U184" s="2">
        <v>2000000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8">
        <v>0</v>
      </c>
      <c r="AC184" s="4">
        <v>4606809.32</v>
      </c>
      <c r="AD184" t="s">
        <v>70</v>
      </c>
    </row>
    <row r="185" spans="1:30" hidden="1">
      <c r="A185" s="20">
        <v>1215</v>
      </c>
      <c r="B185" t="s">
        <v>147</v>
      </c>
      <c r="C185" t="s">
        <v>264</v>
      </c>
      <c r="D185" t="s">
        <v>2</v>
      </c>
      <c r="E185" t="s">
        <v>287</v>
      </c>
      <c r="F185" t="s">
        <v>253</v>
      </c>
      <c r="G185" s="2">
        <v>29392610700</v>
      </c>
      <c r="H185" s="2">
        <v>10503225000</v>
      </c>
      <c r="I185" s="2">
        <v>18889385700</v>
      </c>
      <c r="J185" s="2">
        <v>62956623</v>
      </c>
      <c r="K185" s="2">
        <v>16524311</v>
      </c>
      <c r="L185" s="2">
        <v>46432312</v>
      </c>
      <c r="M185" s="2">
        <v>51199578.719999999</v>
      </c>
      <c r="N185" s="2">
        <v>12323021</v>
      </c>
      <c r="O185" s="2">
        <v>38876557.719999999</v>
      </c>
      <c r="P185" s="15">
        <v>0.1</v>
      </c>
      <c r="Q185" s="2">
        <v>1232302.1000000001</v>
      </c>
      <c r="R185" s="13">
        <v>0.15</v>
      </c>
      <c r="S185" s="15">
        <v>0</v>
      </c>
      <c r="T185" s="2">
        <v>5831483.6579999998</v>
      </c>
      <c r="U185" s="2">
        <v>3000000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18">
        <v>0</v>
      </c>
      <c r="AC185" s="4">
        <v>10063785.757999999</v>
      </c>
      <c r="AD185" t="s">
        <v>87</v>
      </c>
    </row>
    <row r="186" spans="1:30" hidden="1">
      <c r="A186" s="20">
        <v>1219</v>
      </c>
      <c r="B186" t="s">
        <v>147</v>
      </c>
      <c r="C186" t="s">
        <v>263</v>
      </c>
      <c r="D186" t="s">
        <v>2</v>
      </c>
      <c r="E186" t="s">
        <v>286</v>
      </c>
      <c r="F186" t="s">
        <v>255</v>
      </c>
      <c r="G186" s="2">
        <v>9415006000</v>
      </c>
      <c r="H186" s="2">
        <v>0</v>
      </c>
      <c r="I186" s="2">
        <v>9415006000</v>
      </c>
      <c r="J186" s="2">
        <v>14785258</v>
      </c>
      <c r="K186" s="2">
        <v>0</v>
      </c>
      <c r="L186" s="2">
        <v>14785258</v>
      </c>
      <c r="M186" s="2">
        <v>11019255.6</v>
      </c>
      <c r="N186" s="2">
        <v>0</v>
      </c>
      <c r="O186" s="2">
        <v>11019255.6</v>
      </c>
      <c r="P186" s="15">
        <v>0.1</v>
      </c>
      <c r="Q186" s="2">
        <v>0</v>
      </c>
      <c r="R186" s="13">
        <v>0.3</v>
      </c>
      <c r="S186" s="15">
        <v>0</v>
      </c>
      <c r="T186" s="2">
        <v>3305776.68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8">
        <v>0</v>
      </c>
      <c r="AC186" s="4">
        <v>3305776.68</v>
      </c>
      <c r="AD186" t="s">
        <v>95</v>
      </c>
    </row>
    <row r="187" spans="1:30" hidden="1">
      <c r="A187" s="20">
        <v>1220</v>
      </c>
      <c r="B187" t="s">
        <v>147</v>
      </c>
      <c r="C187" t="s">
        <v>264</v>
      </c>
      <c r="D187" t="s">
        <v>2</v>
      </c>
      <c r="E187" t="s">
        <v>286</v>
      </c>
      <c r="F187" t="s">
        <v>176</v>
      </c>
      <c r="G187" s="2">
        <v>5038291000</v>
      </c>
      <c r="H187" s="2">
        <v>0</v>
      </c>
      <c r="I187" s="2">
        <v>5038291000</v>
      </c>
      <c r="J187" s="2">
        <v>13348651</v>
      </c>
      <c r="K187" s="2">
        <v>0</v>
      </c>
      <c r="L187" s="2">
        <v>13348651</v>
      </c>
      <c r="M187" s="2">
        <v>11333334.6</v>
      </c>
      <c r="N187" s="2">
        <v>0</v>
      </c>
      <c r="O187" s="2">
        <v>11333334.6</v>
      </c>
      <c r="P187" s="15">
        <v>0</v>
      </c>
      <c r="Q187" s="2">
        <v>0</v>
      </c>
      <c r="R187" s="13">
        <v>0</v>
      </c>
      <c r="S187" s="15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8">
        <v>0</v>
      </c>
      <c r="AC187" s="4">
        <v>0</v>
      </c>
      <c r="AD187" t="s">
        <v>45</v>
      </c>
    </row>
    <row r="188" spans="1:30" hidden="1">
      <c r="A188" s="20">
        <v>1224</v>
      </c>
      <c r="B188" t="s">
        <v>147</v>
      </c>
      <c r="C188" t="s">
        <v>263</v>
      </c>
      <c r="D188" t="s">
        <v>9</v>
      </c>
      <c r="E188" t="s">
        <v>27</v>
      </c>
      <c r="F188" t="s">
        <v>256</v>
      </c>
      <c r="G188" s="2">
        <v>185760000</v>
      </c>
      <c r="H188" s="2">
        <v>0</v>
      </c>
      <c r="I188" s="2">
        <v>185760000</v>
      </c>
      <c r="J188" s="2">
        <v>650161</v>
      </c>
      <c r="K188" s="2">
        <v>0</v>
      </c>
      <c r="L188" s="2">
        <v>650161</v>
      </c>
      <c r="M188" s="2">
        <v>575857</v>
      </c>
      <c r="N188" s="2">
        <v>0</v>
      </c>
      <c r="O188" s="2">
        <v>575857</v>
      </c>
      <c r="P188" s="15">
        <v>0.1</v>
      </c>
      <c r="Q188" s="2">
        <v>0</v>
      </c>
      <c r="R188" s="13">
        <v>0.3</v>
      </c>
      <c r="S188" s="15">
        <v>0</v>
      </c>
      <c r="T188" s="2">
        <v>172757.1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8">
        <v>0</v>
      </c>
      <c r="AC188" s="4">
        <v>172757.1</v>
      </c>
      <c r="AD188" t="s">
        <v>32</v>
      </c>
    </row>
    <row r="189" spans="1:30" hidden="1">
      <c r="A189" s="20">
        <v>1225</v>
      </c>
      <c r="B189" t="s">
        <v>147</v>
      </c>
      <c r="C189" t="s">
        <v>264</v>
      </c>
      <c r="D189" t="s">
        <v>9</v>
      </c>
      <c r="E189" t="s">
        <v>384</v>
      </c>
      <c r="F189" t="s">
        <v>257</v>
      </c>
      <c r="G189" s="2">
        <v>110420983000</v>
      </c>
      <c r="H189" s="2">
        <v>0</v>
      </c>
      <c r="I189" s="2">
        <v>110420983000</v>
      </c>
      <c r="J189" s="2">
        <v>179658665</v>
      </c>
      <c r="K189" s="2">
        <v>0</v>
      </c>
      <c r="L189" s="2">
        <v>179658665</v>
      </c>
      <c r="M189" s="2">
        <v>135490271.80000001</v>
      </c>
      <c r="N189" s="2">
        <v>0</v>
      </c>
      <c r="O189" s="2">
        <v>135490271.80000001</v>
      </c>
      <c r="P189" s="15">
        <v>0.1</v>
      </c>
      <c r="Q189" s="2">
        <v>0</v>
      </c>
      <c r="R189" s="13">
        <v>0.25</v>
      </c>
      <c r="S189" s="15">
        <v>0</v>
      </c>
      <c r="T189" s="2">
        <v>33872567.950000003</v>
      </c>
      <c r="U189" s="2">
        <v>5000000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8">
        <v>0</v>
      </c>
      <c r="AC189" s="4">
        <v>38872567.950000003</v>
      </c>
      <c r="AD189" t="s">
        <v>62</v>
      </c>
    </row>
    <row r="190" spans="1:30" hidden="1">
      <c r="A190" s="20">
        <v>1226</v>
      </c>
      <c r="B190" t="s">
        <v>147</v>
      </c>
      <c r="C190" t="s">
        <v>264</v>
      </c>
      <c r="D190" t="s">
        <v>9</v>
      </c>
      <c r="E190" t="s">
        <v>384</v>
      </c>
      <c r="F190" t="s">
        <v>258</v>
      </c>
      <c r="G190" s="2">
        <v>16421164000</v>
      </c>
      <c r="H190" s="2">
        <v>0</v>
      </c>
      <c r="I190" s="2">
        <v>16421164000</v>
      </c>
      <c r="J190" s="2">
        <v>40399530</v>
      </c>
      <c r="K190" s="2">
        <v>0</v>
      </c>
      <c r="L190" s="2">
        <v>40399530</v>
      </c>
      <c r="M190" s="2">
        <v>33831064.399999999</v>
      </c>
      <c r="N190" s="2">
        <v>0</v>
      </c>
      <c r="O190" s="2">
        <v>33831064.399999999</v>
      </c>
      <c r="P190" s="15">
        <v>0.1</v>
      </c>
      <c r="Q190" s="2">
        <v>0</v>
      </c>
      <c r="R190" s="13">
        <v>0.15</v>
      </c>
      <c r="S190" s="15">
        <v>0</v>
      </c>
      <c r="T190" s="2">
        <v>5074659.66</v>
      </c>
      <c r="U190" s="2">
        <v>3000000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18">
        <v>0</v>
      </c>
      <c r="AC190" s="4">
        <v>8074659.6600000001</v>
      </c>
      <c r="AD190" t="s">
        <v>189</v>
      </c>
    </row>
    <row r="191" spans="1:30" hidden="1">
      <c r="A191" s="20">
        <v>1227</v>
      </c>
      <c r="B191" t="s">
        <v>147</v>
      </c>
      <c r="C191" t="s">
        <v>264</v>
      </c>
      <c r="D191" t="s">
        <v>2</v>
      </c>
      <c r="E191" t="s">
        <v>8</v>
      </c>
      <c r="F191" t="s">
        <v>259</v>
      </c>
      <c r="G191" s="2">
        <v>2285107000</v>
      </c>
      <c r="H191" s="2">
        <v>0</v>
      </c>
      <c r="I191" s="2">
        <v>2285107000</v>
      </c>
      <c r="J191" s="2">
        <v>7629977</v>
      </c>
      <c r="K191" s="2">
        <v>0</v>
      </c>
      <c r="L191" s="2">
        <v>7629977</v>
      </c>
      <c r="M191" s="2">
        <v>6715934.2000000002</v>
      </c>
      <c r="N191" s="2">
        <v>0</v>
      </c>
      <c r="O191" s="2">
        <v>6715934.2000000002</v>
      </c>
      <c r="P191" s="15">
        <v>0</v>
      </c>
      <c r="Q191" s="2">
        <v>0</v>
      </c>
      <c r="R191" s="13">
        <v>0</v>
      </c>
      <c r="S191" s="15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8">
        <v>0</v>
      </c>
      <c r="AC191" s="4">
        <v>0</v>
      </c>
      <c r="AD191" t="s">
        <v>42</v>
      </c>
    </row>
    <row r="192" spans="1:30" hidden="1">
      <c r="A192" s="20">
        <v>1230</v>
      </c>
      <c r="B192" t="s">
        <v>147</v>
      </c>
      <c r="C192" t="s">
        <v>264</v>
      </c>
      <c r="D192" t="s">
        <v>2</v>
      </c>
      <c r="E192" t="s">
        <v>8</v>
      </c>
      <c r="F192" t="s">
        <v>47</v>
      </c>
      <c r="G192" s="2">
        <v>14569527000</v>
      </c>
      <c r="H192" s="2">
        <v>64013000</v>
      </c>
      <c r="I192" s="2">
        <v>14505514000</v>
      </c>
      <c r="J192" s="2">
        <v>37885106</v>
      </c>
      <c r="K192" s="2">
        <v>224047</v>
      </c>
      <c r="L192" s="2">
        <v>37661059</v>
      </c>
      <c r="M192" s="2">
        <v>32057295.199999999</v>
      </c>
      <c r="N192" s="2">
        <v>198441.8</v>
      </c>
      <c r="O192" s="2">
        <v>31858853.399999999</v>
      </c>
      <c r="P192" s="15">
        <v>0.1</v>
      </c>
      <c r="Q192" s="2">
        <v>19844.18</v>
      </c>
      <c r="R192" s="13">
        <v>0.15</v>
      </c>
      <c r="S192" s="15">
        <v>0</v>
      </c>
      <c r="T192" s="2">
        <v>4778828.01</v>
      </c>
      <c r="U192" s="2">
        <v>3000000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18">
        <v>0</v>
      </c>
      <c r="AC192" s="4">
        <v>7798672.1900000004</v>
      </c>
      <c r="AD192" t="s">
        <v>50</v>
      </c>
    </row>
    <row r="193" spans="1:30" hidden="1">
      <c r="A193" s="20">
        <v>1231</v>
      </c>
      <c r="B193" t="s">
        <v>147</v>
      </c>
      <c r="C193" t="s">
        <v>264</v>
      </c>
      <c r="D193" t="s">
        <v>2</v>
      </c>
      <c r="E193" t="s">
        <v>8</v>
      </c>
      <c r="F193" t="s">
        <v>260</v>
      </c>
      <c r="G193" s="2">
        <v>11609998000</v>
      </c>
      <c r="H193" s="2">
        <v>1955839000</v>
      </c>
      <c r="I193" s="2">
        <v>9654159000</v>
      </c>
      <c r="J193" s="2">
        <v>32364507</v>
      </c>
      <c r="K193" s="2">
        <v>6296407</v>
      </c>
      <c r="L193" s="2">
        <v>26068100</v>
      </c>
      <c r="M193" s="2">
        <v>27720507.800000001</v>
      </c>
      <c r="N193" s="2">
        <v>5514071.4000000004</v>
      </c>
      <c r="O193" s="2">
        <v>22206436.399999999</v>
      </c>
      <c r="P193" s="15">
        <v>0.1</v>
      </c>
      <c r="Q193" s="2">
        <v>551407.14</v>
      </c>
      <c r="R193" s="13">
        <v>0.1</v>
      </c>
      <c r="S193" s="15">
        <v>0</v>
      </c>
      <c r="T193" s="2">
        <v>2220643.64</v>
      </c>
      <c r="U193" s="2">
        <v>2000000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18">
        <v>0</v>
      </c>
      <c r="AC193" s="4">
        <v>4772050.78</v>
      </c>
      <c r="AD193" t="s">
        <v>50</v>
      </c>
    </row>
    <row r="194" spans="1:30" hidden="1">
      <c r="A194" s="20">
        <v>1232</v>
      </c>
      <c r="B194" t="s">
        <v>147</v>
      </c>
      <c r="C194" t="s">
        <v>264</v>
      </c>
      <c r="D194" t="s">
        <v>2</v>
      </c>
      <c r="E194" t="s">
        <v>4</v>
      </c>
      <c r="F194" t="s">
        <v>261</v>
      </c>
      <c r="G194" s="2">
        <v>51310884000</v>
      </c>
      <c r="H194" s="2">
        <v>278840000</v>
      </c>
      <c r="I194" s="2">
        <v>51032044000</v>
      </c>
      <c r="J194" s="2">
        <v>83059799</v>
      </c>
      <c r="K194" s="2">
        <v>885161</v>
      </c>
      <c r="L194" s="2">
        <v>82174638</v>
      </c>
      <c r="M194" s="2">
        <v>62535445.399999999</v>
      </c>
      <c r="N194" s="2">
        <v>773625</v>
      </c>
      <c r="O194" s="2">
        <v>61761820.399999999</v>
      </c>
      <c r="P194" s="15">
        <v>0.1</v>
      </c>
      <c r="Q194" s="2">
        <v>77362.5</v>
      </c>
      <c r="R194" s="13">
        <v>0.2</v>
      </c>
      <c r="S194" s="15">
        <v>0</v>
      </c>
      <c r="T194" s="2">
        <v>12352364.08</v>
      </c>
      <c r="U194" s="2">
        <v>4000000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8">
        <v>0</v>
      </c>
      <c r="AC194" s="4">
        <v>16429726.58</v>
      </c>
      <c r="AD194" t="s">
        <v>215</v>
      </c>
    </row>
    <row r="195" spans="1:30" hidden="1">
      <c r="A195" s="20">
        <v>1235</v>
      </c>
      <c r="B195" t="s">
        <v>147</v>
      </c>
      <c r="C195" t="s">
        <v>264</v>
      </c>
      <c r="D195" t="s">
        <v>2</v>
      </c>
      <c r="E195" t="s">
        <v>287</v>
      </c>
      <c r="F195" t="s">
        <v>262</v>
      </c>
      <c r="G195" s="2">
        <v>7986694000</v>
      </c>
      <c r="H195" s="2">
        <v>234000000</v>
      </c>
      <c r="I195" s="2">
        <v>7752694000</v>
      </c>
      <c r="J195" s="2">
        <v>20720796</v>
      </c>
      <c r="K195" s="2">
        <v>729900</v>
      </c>
      <c r="L195" s="2">
        <v>19990896</v>
      </c>
      <c r="M195" s="2">
        <v>17526118.399999999</v>
      </c>
      <c r="N195" s="2">
        <v>636300</v>
      </c>
      <c r="O195" s="2">
        <v>16889818.399999999</v>
      </c>
      <c r="P195" s="15">
        <v>0.1</v>
      </c>
      <c r="Q195" s="2">
        <v>63630</v>
      </c>
      <c r="R195" s="13">
        <v>0.1</v>
      </c>
      <c r="S195" s="15">
        <v>0</v>
      </c>
      <c r="T195" s="2">
        <v>1688981.84</v>
      </c>
      <c r="U195" s="2">
        <v>1000000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8">
        <v>0</v>
      </c>
      <c r="AC195" s="4">
        <v>2752611.84</v>
      </c>
      <c r="AD195" t="s">
        <v>166</v>
      </c>
    </row>
    <row r="196" spans="1:30" hidden="1">
      <c r="A196" s="20">
        <v>1250</v>
      </c>
      <c r="B196" t="s">
        <v>147</v>
      </c>
      <c r="C196" t="s">
        <v>263</v>
      </c>
      <c r="D196" t="s">
        <v>2</v>
      </c>
      <c r="E196" t="s">
        <v>286</v>
      </c>
      <c r="F196" t="s">
        <v>266</v>
      </c>
      <c r="G196" s="2">
        <v>129835877700</v>
      </c>
      <c r="H196" s="2">
        <v>62750000</v>
      </c>
      <c r="I196" s="2">
        <v>129773127700</v>
      </c>
      <c r="J196" s="2">
        <v>209514468</v>
      </c>
      <c r="K196" s="2">
        <v>219625</v>
      </c>
      <c r="L196" s="2">
        <v>209294843</v>
      </c>
      <c r="M196" s="2">
        <v>157580116.91999999</v>
      </c>
      <c r="N196" s="2">
        <v>194525</v>
      </c>
      <c r="O196" s="2">
        <v>157385591.91999999</v>
      </c>
      <c r="P196" s="15">
        <v>0.1</v>
      </c>
      <c r="Q196" s="2">
        <v>19452.5</v>
      </c>
      <c r="R196" s="13">
        <v>0.3</v>
      </c>
      <c r="S196" s="15">
        <v>0.4</v>
      </c>
      <c r="T196" s="2">
        <v>47954236.767999999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18">
        <v>0</v>
      </c>
      <c r="AC196" s="4">
        <v>47973689.267999999</v>
      </c>
      <c r="AD196" t="s">
        <v>95</v>
      </c>
    </row>
    <row r="197" spans="1:30" hidden="1">
      <c r="A197" s="20">
        <v>1254</v>
      </c>
      <c r="B197" t="s">
        <v>147</v>
      </c>
      <c r="C197" t="s">
        <v>264</v>
      </c>
      <c r="D197" t="s">
        <v>2</v>
      </c>
      <c r="E197" t="s">
        <v>8</v>
      </c>
      <c r="F197" t="s">
        <v>267</v>
      </c>
      <c r="G197" s="2">
        <v>14962457900</v>
      </c>
      <c r="H197" s="2">
        <v>0</v>
      </c>
      <c r="I197" s="2">
        <v>14962457900</v>
      </c>
      <c r="J197" s="2">
        <v>37073183</v>
      </c>
      <c r="K197" s="2">
        <v>0</v>
      </c>
      <c r="L197" s="2">
        <v>37073183</v>
      </c>
      <c r="M197" s="2">
        <v>31088199.84</v>
      </c>
      <c r="N197" s="2">
        <v>0</v>
      </c>
      <c r="O197" s="2">
        <v>31088199.84</v>
      </c>
      <c r="P197" s="15">
        <v>0.1</v>
      </c>
      <c r="Q197" s="2">
        <v>0</v>
      </c>
      <c r="R197" s="13">
        <v>0.15</v>
      </c>
      <c r="S197" s="15">
        <v>0</v>
      </c>
      <c r="T197" s="2">
        <v>4663229.9759999998</v>
      </c>
      <c r="U197" s="2">
        <v>3000000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18">
        <v>0</v>
      </c>
      <c r="AC197" s="4">
        <v>7663229.9759999998</v>
      </c>
      <c r="AD197" t="s">
        <v>50</v>
      </c>
    </row>
    <row r="198" spans="1:30" hidden="1">
      <c r="A198" s="20">
        <v>1255</v>
      </c>
      <c r="B198" t="s">
        <v>147</v>
      </c>
      <c r="C198" t="s">
        <v>264</v>
      </c>
      <c r="D198" t="s">
        <v>2</v>
      </c>
      <c r="E198" t="s">
        <v>8</v>
      </c>
      <c r="F198" t="s">
        <v>268</v>
      </c>
      <c r="G198" s="2">
        <v>6986711000</v>
      </c>
      <c r="H198" s="2">
        <v>289013000</v>
      </c>
      <c r="I198" s="2">
        <v>6697698000</v>
      </c>
      <c r="J198" s="2">
        <v>18078592</v>
      </c>
      <c r="K198" s="2">
        <v>946544</v>
      </c>
      <c r="L198" s="2">
        <v>17132048</v>
      </c>
      <c r="M198" s="2">
        <v>15283907.6</v>
      </c>
      <c r="N198" s="2">
        <v>830938.8</v>
      </c>
      <c r="O198" s="2">
        <v>14452968.800000001</v>
      </c>
      <c r="P198" s="15">
        <v>0.1</v>
      </c>
      <c r="Q198" s="2">
        <v>83093.88</v>
      </c>
      <c r="R198" s="13">
        <v>0.1</v>
      </c>
      <c r="S198" s="15">
        <v>0</v>
      </c>
      <c r="T198" s="2">
        <v>1445296.88</v>
      </c>
      <c r="U198" s="2">
        <v>1000000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8">
        <v>0</v>
      </c>
      <c r="AC198" s="4">
        <v>2528390.7599999998</v>
      </c>
      <c r="AD198" t="s">
        <v>50</v>
      </c>
    </row>
    <row r="199" spans="1:30" hidden="1">
      <c r="A199" s="20">
        <v>1258</v>
      </c>
      <c r="B199" t="s">
        <v>147</v>
      </c>
      <c r="C199" t="s">
        <v>264</v>
      </c>
      <c r="D199" t="s">
        <v>2</v>
      </c>
      <c r="E199" t="s">
        <v>8</v>
      </c>
      <c r="F199" t="s">
        <v>269</v>
      </c>
      <c r="G199" s="2">
        <v>295146902000</v>
      </c>
      <c r="H199" s="2">
        <v>2012700000</v>
      </c>
      <c r="I199" s="2">
        <v>293134202000</v>
      </c>
      <c r="J199" s="2">
        <v>477292392</v>
      </c>
      <c r="K199" s="2">
        <v>5179161</v>
      </c>
      <c r="L199" s="2">
        <v>472113231</v>
      </c>
      <c r="M199" s="2">
        <v>359233631.19999999</v>
      </c>
      <c r="N199" s="2">
        <v>4374081</v>
      </c>
      <c r="O199" s="2">
        <v>354859550.19999999</v>
      </c>
      <c r="P199" s="15">
        <v>0.1</v>
      </c>
      <c r="Q199" s="2">
        <v>437408.1</v>
      </c>
      <c r="R199" s="13">
        <v>0.25</v>
      </c>
      <c r="S199" s="15">
        <v>0.5</v>
      </c>
      <c r="T199" s="2">
        <v>139929775.09999999</v>
      </c>
      <c r="U199" s="2">
        <v>7000000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8">
        <v>0</v>
      </c>
      <c r="AC199" s="4">
        <v>147367183.19999999</v>
      </c>
      <c r="AD199" t="s">
        <v>46</v>
      </c>
    </row>
    <row r="200" spans="1:30" hidden="1">
      <c r="A200" s="20">
        <v>1259</v>
      </c>
      <c r="B200" t="s">
        <v>147</v>
      </c>
      <c r="C200" t="s">
        <v>263</v>
      </c>
      <c r="D200" t="s">
        <v>2</v>
      </c>
      <c r="E200" t="s">
        <v>287</v>
      </c>
      <c r="F200" t="s">
        <v>280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5">
        <v>0.1</v>
      </c>
      <c r="Q200" s="2">
        <v>0</v>
      </c>
      <c r="R200" s="13">
        <v>0.3</v>
      </c>
      <c r="S200" s="15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8">
        <v>0</v>
      </c>
      <c r="AC200" s="4">
        <v>0</v>
      </c>
      <c r="AD200" t="s">
        <v>166</v>
      </c>
    </row>
    <row r="201" spans="1:30" hidden="1">
      <c r="A201" s="20">
        <v>1260</v>
      </c>
      <c r="B201" t="s">
        <v>147</v>
      </c>
      <c r="C201" t="s">
        <v>263</v>
      </c>
      <c r="D201" t="s">
        <v>2</v>
      </c>
      <c r="E201" t="s">
        <v>200</v>
      </c>
      <c r="F201" t="s">
        <v>270</v>
      </c>
      <c r="G201" s="2">
        <v>18539644000</v>
      </c>
      <c r="H201" s="2">
        <v>0</v>
      </c>
      <c r="I201" s="2">
        <v>18539644000</v>
      </c>
      <c r="J201" s="2">
        <v>27809502</v>
      </c>
      <c r="K201" s="2">
        <v>0</v>
      </c>
      <c r="L201" s="2">
        <v>27809502</v>
      </c>
      <c r="M201" s="2">
        <v>20393644.399999999</v>
      </c>
      <c r="N201" s="2">
        <v>0</v>
      </c>
      <c r="O201" s="2">
        <v>20393644.399999999</v>
      </c>
      <c r="P201" s="15">
        <v>0.1</v>
      </c>
      <c r="Q201" s="2">
        <v>0</v>
      </c>
      <c r="R201" s="13">
        <v>0.3</v>
      </c>
      <c r="S201" s="15">
        <v>0</v>
      </c>
      <c r="T201" s="2">
        <v>6118093.3200000003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8">
        <v>0</v>
      </c>
      <c r="AC201" s="4">
        <v>6118093.3200000003</v>
      </c>
      <c r="AD201" t="s">
        <v>241</v>
      </c>
    </row>
    <row r="202" spans="1:30" hidden="1">
      <c r="A202" s="20">
        <v>1262</v>
      </c>
      <c r="B202" t="s">
        <v>147</v>
      </c>
      <c r="C202" t="s">
        <v>264</v>
      </c>
      <c r="D202" t="s">
        <v>2</v>
      </c>
      <c r="E202" t="s">
        <v>286</v>
      </c>
      <c r="F202" t="s">
        <v>271</v>
      </c>
      <c r="G202" s="2">
        <v>9852103200</v>
      </c>
      <c r="H202" s="2">
        <v>0</v>
      </c>
      <c r="I202" s="2">
        <v>9852103200</v>
      </c>
      <c r="J202" s="2">
        <v>26726451</v>
      </c>
      <c r="K202" s="2">
        <v>0</v>
      </c>
      <c r="L202" s="2">
        <v>26726451</v>
      </c>
      <c r="M202" s="2">
        <v>22785609.719999999</v>
      </c>
      <c r="N202" s="2">
        <v>0</v>
      </c>
      <c r="O202" s="2">
        <v>22785609.719999999</v>
      </c>
      <c r="P202" s="15">
        <v>0.1</v>
      </c>
      <c r="Q202" s="2">
        <v>0</v>
      </c>
      <c r="R202" s="13">
        <v>0.1</v>
      </c>
      <c r="S202" s="15">
        <v>0</v>
      </c>
      <c r="T202" s="2">
        <v>2278560.9720000001</v>
      </c>
      <c r="U202" s="2">
        <v>2000000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18">
        <v>0</v>
      </c>
      <c r="AC202" s="4">
        <v>4278560.9720000001</v>
      </c>
      <c r="AD202" t="s">
        <v>45</v>
      </c>
    </row>
    <row r="203" spans="1:30" hidden="1">
      <c r="A203" s="20">
        <v>1264</v>
      </c>
      <c r="B203" t="s">
        <v>147</v>
      </c>
      <c r="C203" t="s">
        <v>263</v>
      </c>
      <c r="D203" t="s">
        <v>2</v>
      </c>
      <c r="E203" t="s">
        <v>4</v>
      </c>
      <c r="F203" t="s">
        <v>272</v>
      </c>
      <c r="G203" s="2">
        <v>4182294000</v>
      </c>
      <c r="H203" s="2">
        <v>463345000</v>
      </c>
      <c r="I203" s="2">
        <v>3718949000</v>
      </c>
      <c r="J203" s="2">
        <v>12050455</v>
      </c>
      <c r="K203" s="2">
        <v>1439158</v>
      </c>
      <c r="L203" s="2">
        <v>10611297</v>
      </c>
      <c r="M203" s="2">
        <v>10377537.4</v>
      </c>
      <c r="N203" s="2">
        <v>1253820</v>
      </c>
      <c r="O203" s="2">
        <v>9123717.4000000004</v>
      </c>
      <c r="P203" s="15">
        <v>0.1</v>
      </c>
      <c r="Q203" s="2">
        <v>125382</v>
      </c>
      <c r="R203" s="13">
        <v>0.3</v>
      </c>
      <c r="S203" s="15">
        <v>0</v>
      </c>
      <c r="T203" s="2">
        <v>2737115.22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8">
        <v>0</v>
      </c>
      <c r="AC203" s="4">
        <v>2862497.22</v>
      </c>
      <c r="AD203" t="s">
        <v>48</v>
      </c>
    </row>
    <row r="204" spans="1:30" hidden="1">
      <c r="A204" s="20">
        <v>1265</v>
      </c>
      <c r="B204" t="s">
        <v>147</v>
      </c>
      <c r="C204" t="s">
        <v>264</v>
      </c>
      <c r="D204" t="s">
        <v>9</v>
      </c>
      <c r="E204" t="s">
        <v>27</v>
      </c>
      <c r="F204" t="s">
        <v>273</v>
      </c>
      <c r="G204" s="2">
        <v>2639235000</v>
      </c>
      <c r="H204" s="2">
        <v>0</v>
      </c>
      <c r="I204" s="2">
        <v>2639235000</v>
      </c>
      <c r="J204" s="2">
        <v>8141601</v>
      </c>
      <c r="K204" s="2">
        <v>0</v>
      </c>
      <c r="L204" s="2">
        <v>8141601</v>
      </c>
      <c r="M204" s="2">
        <v>7085907</v>
      </c>
      <c r="N204" s="2">
        <v>0</v>
      </c>
      <c r="O204" s="2">
        <v>7085907</v>
      </c>
      <c r="P204" s="15">
        <v>0</v>
      </c>
      <c r="Q204" s="2">
        <v>0</v>
      </c>
      <c r="R204" s="13">
        <v>0</v>
      </c>
      <c r="S204" s="15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8">
        <v>0</v>
      </c>
      <c r="AC204" s="4">
        <v>0</v>
      </c>
      <c r="AD204" t="s">
        <v>28</v>
      </c>
    </row>
    <row r="205" spans="1:30" hidden="1">
      <c r="A205" s="20">
        <v>1273</v>
      </c>
      <c r="B205" t="s">
        <v>147</v>
      </c>
      <c r="C205" t="s">
        <v>264</v>
      </c>
      <c r="D205" t="s">
        <v>9</v>
      </c>
      <c r="E205" t="s">
        <v>27</v>
      </c>
      <c r="F205" t="s">
        <v>275</v>
      </c>
      <c r="G205" s="2">
        <v>29560276000</v>
      </c>
      <c r="H205" s="2">
        <v>0</v>
      </c>
      <c r="I205" s="2">
        <v>29560276000</v>
      </c>
      <c r="J205" s="2">
        <v>57725188</v>
      </c>
      <c r="K205" s="2">
        <v>0</v>
      </c>
      <c r="L205" s="2">
        <v>57725188</v>
      </c>
      <c r="M205" s="2">
        <v>45901077.600000001</v>
      </c>
      <c r="N205" s="2">
        <v>0</v>
      </c>
      <c r="O205" s="2">
        <v>45901077.600000001</v>
      </c>
      <c r="P205" s="15">
        <v>0.1</v>
      </c>
      <c r="Q205" s="2">
        <v>0</v>
      </c>
      <c r="R205" s="13">
        <v>0.15</v>
      </c>
      <c r="S205" s="15">
        <v>0</v>
      </c>
      <c r="T205" s="2">
        <v>6885161.6399999997</v>
      </c>
      <c r="U205" s="2">
        <v>3000000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18">
        <v>0</v>
      </c>
      <c r="AC205" s="4">
        <v>9885161.6400000006</v>
      </c>
      <c r="AD205" t="s">
        <v>28</v>
      </c>
    </row>
    <row r="206" spans="1:30" hidden="1">
      <c r="A206" s="20">
        <v>1282</v>
      </c>
      <c r="B206" t="s">
        <v>147</v>
      </c>
      <c r="C206" t="s">
        <v>263</v>
      </c>
      <c r="D206" t="s">
        <v>2</v>
      </c>
      <c r="E206" t="s">
        <v>4</v>
      </c>
      <c r="F206" t="s">
        <v>276</v>
      </c>
      <c r="G206" s="2">
        <v>10528448000</v>
      </c>
      <c r="H206" s="2">
        <v>1302386000</v>
      </c>
      <c r="I206" s="2">
        <v>9226062000</v>
      </c>
      <c r="J206" s="2">
        <v>23005893</v>
      </c>
      <c r="K206" s="2">
        <v>3782091</v>
      </c>
      <c r="L206" s="2">
        <v>19223802</v>
      </c>
      <c r="M206" s="2">
        <v>18794513.800000001</v>
      </c>
      <c r="N206" s="2">
        <v>3261136.6</v>
      </c>
      <c r="O206" s="2">
        <v>15533377.199999999</v>
      </c>
      <c r="P206" s="15">
        <v>0.1</v>
      </c>
      <c r="Q206" s="2">
        <v>326113.65999999997</v>
      </c>
      <c r="R206" s="13">
        <v>0.3</v>
      </c>
      <c r="S206" s="15">
        <v>0</v>
      </c>
      <c r="T206" s="2">
        <v>4660013.16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8">
        <v>0</v>
      </c>
      <c r="AC206" s="4">
        <v>4986126.82</v>
      </c>
      <c r="AD206" t="s">
        <v>215</v>
      </c>
    </row>
    <row r="207" spans="1:30" hidden="1">
      <c r="A207" s="20">
        <v>1288</v>
      </c>
      <c r="B207" t="s">
        <v>147</v>
      </c>
      <c r="C207" t="s">
        <v>263</v>
      </c>
      <c r="D207" t="s">
        <v>9</v>
      </c>
      <c r="E207" t="s">
        <v>15</v>
      </c>
      <c r="F207" t="s">
        <v>277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5">
        <v>0.1</v>
      </c>
      <c r="Q207" s="2">
        <v>0</v>
      </c>
      <c r="R207" s="13">
        <v>0.3</v>
      </c>
      <c r="S207" s="15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8">
        <v>0</v>
      </c>
      <c r="AC207" s="4">
        <v>0</v>
      </c>
      <c r="AD207" t="s">
        <v>31</v>
      </c>
    </row>
    <row r="208" spans="1:30" hidden="1">
      <c r="A208" s="20">
        <v>1289</v>
      </c>
      <c r="B208" t="s">
        <v>147</v>
      </c>
      <c r="C208" t="s">
        <v>264</v>
      </c>
      <c r="D208" t="s">
        <v>2</v>
      </c>
      <c r="E208" t="s">
        <v>286</v>
      </c>
      <c r="F208" t="s">
        <v>278</v>
      </c>
      <c r="G208" s="2">
        <v>18318983200</v>
      </c>
      <c r="H208" s="2">
        <v>0</v>
      </c>
      <c r="I208" s="2">
        <v>18318983200</v>
      </c>
      <c r="J208" s="2">
        <v>52997441</v>
      </c>
      <c r="K208" s="2">
        <v>0</v>
      </c>
      <c r="L208" s="2">
        <v>52997441</v>
      </c>
      <c r="M208" s="2">
        <v>45669847.719999999</v>
      </c>
      <c r="N208" s="2">
        <v>0</v>
      </c>
      <c r="O208" s="2">
        <v>45669847.719999999</v>
      </c>
      <c r="P208" s="15">
        <v>0.1</v>
      </c>
      <c r="Q208" s="2">
        <v>0</v>
      </c>
      <c r="R208" s="13">
        <v>0.15</v>
      </c>
      <c r="S208" s="15">
        <v>0</v>
      </c>
      <c r="T208" s="2">
        <v>6850477.1579999998</v>
      </c>
      <c r="U208" s="2">
        <v>3000000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8">
        <v>0</v>
      </c>
      <c r="AC208" s="4">
        <v>9850477.1579999998</v>
      </c>
      <c r="AD208" t="s">
        <v>95</v>
      </c>
    </row>
    <row r="209" spans="1:30" hidden="1">
      <c r="A209" s="20">
        <v>1292</v>
      </c>
      <c r="B209" t="s">
        <v>147</v>
      </c>
      <c r="C209" t="s">
        <v>264</v>
      </c>
      <c r="D209" t="s">
        <v>2</v>
      </c>
      <c r="E209" t="s">
        <v>286</v>
      </c>
      <c r="F209" t="s">
        <v>281</v>
      </c>
      <c r="G209" s="2">
        <v>984133000</v>
      </c>
      <c r="H209" s="2">
        <v>0</v>
      </c>
      <c r="I209" s="2">
        <v>984133000</v>
      </c>
      <c r="J209" s="2">
        <v>3216067</v>
      </c>
      <c r="K209" s="2">
        <v>0</v>
      </c>
      <c r="L209" s="2">
        <v>3216067</v>
      </c>
      <c r="M209" s="2">
        <v>2822413.8</v>
      </c>
      <c r="N209" s="2">
        <v>0</v>
      </c>
      <c r="O209" s="2">
        <v>2822413.8</v>
      </c>
      <c r="P209" s="15">
        <v>0</v>
      </c>
      <c r="Q209" s="2">
        <v>0</v>
      </c>
      <c r="R209" s="13">
        <v>0</v>
      </c>
      <c r="S209" s="15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18">
        <v>0</v>
      </c>
      <c r="AC209" s="4">
        <v>0</v>
      </c>
      <c r="AD209" t="s">
        <v>45</v>
      </c>
    </row>
    <row r="210" spans="1:30" hidden="1">
      <c r="A210" s="20">
        <v>1293</v>
      </c>
      <c r="B210" t="s">
        <v>147</v>
      </c>
      <c r="C210" t="s">
        <v>264</v>
      </c>
      <c r="D210" t="s">
        <v>2</v>
      </c>
      <c r="E210" t="s">
        <v>8</v>
      </c>
      <c r="F210" t="s">
        <v>282</v>
      </c>
      <c r="G210" s="2">
        <v>6740329000</v>
      </c>
      <c r="H210" s="2">
        <v>2422094000</v>
      </c>
      <c r="I210" s="2">
        <v>4318235000</v>
      </c>
      <c r="J210" s="2">
        <v>18716399</v>
      </c>
      <c r="K210" s="2">
        <v>7046437</v>
      </c>
      <c r="L210" s="2">
        <v>11669962</v>
      </c>
      <c r="M210" s="2">
        <v>16020267.4</v>
      </c>
      <c r="N210" s="2">
        <v>6077599.4000000004</v>
      </c>
      <c r="O210" s="2">
        <v>9942668</v>
      </c>
      <c r="P210" s="15">
        <v>0.1</v>
      </c>
      <c r="Q210" s="2">
        <v>607759.93999999994</v>
      </c>
      <c r="R210" s="13">
        <v>0.1</v>
      </c>
      <c r="S210" s="15">
        <v>0</v>
      </c>
      <c r="T210" s="2">
        <v>994266.8</v>
      </c>
      <c r="U210" s="2">
        <v>1000000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18">
        <v>0</v>
      </c>
      <c r="AC210" s="4">
        <v>2602026.7400000002</v>
      </c>
      <c r="AD210" t="s">
        <v>42</v>
      </c>
    </row>
    <row r="211" spans="1:30" hidden="1">
      <c r="A211" s="20">
        <v>1295</v>
      </c>
      <c r="B211" t="s">
        <v>147</v>
      </c>
      <c r="C211" t="s">
        <v>264</v>
      </c>
      <c r="D211" t="s">
        <v>9</v>
      </c>
      <c r="E211" t="s">
        <v>384</v>
      </c>
      <c r="F211" t="s">
        <v>283</v>
      </c>
      <c r="G211" s="2">
        <v>16094930000</v>
      </c>
      <c r="H211" s="2">
        <v>0</v>
      </c>
      <c r="I211" s="2">
        <v>16094930000</v>
      </c>
      <c r="J211" s="2">
        <v>40414185</v>
      </c>
      <c r="K211" s="2">
        <v>0</v>
      </c>
      <c r="L211" s="2">
        <v>40414185</v>
      </c>
      <c r="M211" s="2">
        <v>33976213</v>
      </c>
      <c r="N211" s="2">
        <v>0</v>
      </c>
      <c r="O211" s="2">
        <v>33976213</v>
      </c>
      <c r="P211" s="15">
        <v>0.1</v>
      </c>
      <c r="Q211" s="2">
        <v>0</v>
      </c>
      <c r="R211" s="13">
        <v>0.15</v>
      </c>
      <c r="S211" s="15">
        <v>0</v>
      </c>
      <c r="T211" s="2">
        <v>5096431.95</v>
      </c>
      <c r="U211" s="2">
        <v>3000000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18">
        <v>0</v>
      </c>
      <c r="AC211" s="4">
        <v>8096431.9500000002</v>
      </c>
      <c r="AD211" t="s">
        <v>35</v>
      </c>
    </row>
    <row r="212" spans="1:30" hidden="1">
      <c r="A212" s="20">
        <v>1300</v>
      </c>
      <c r="B212" t="s">
        <v>147</v>
      </c>
      <c r="C212" t="s">
        <v>264</v>
      </c>
      <c r="D212" t="s">
        <v>2</v>
      </c>
      <c r="E212" t="s">
        <v>286</v>
      </c>
      <c r="F212" t="s">
        <v>284</v>
      </c>
      <c r="G212" s="2">
        <v>2212070000</v>
      </c>
      <c r="H212" s="2">
        <v>313750000</v>
      </c>
      <c r="I212" s="2">
        <v>1898320000</v>
      </c>
      <c r="J212" s="2">
        <v>6014347</v>
      </c>
      <c r="K212" s="2">
        <v>992800</v>
      </c>
      <c r="L212" s="2">
        <v>5021547</v>
      </c>
      <c r="M212" s="2">
        <v>5129519</v>
      </c>
      <c r="N212" s="2">
        <v>867300</v>
      </c>
      <c r="O212" s="2">
        <v>4262219</v>
      </c>
      <c r="P212" s="15">
        <v>0</v>
      </c>
      <c r="Q212" s="2">
        <v>0</v>
      </c>
      <c r="R212" s="13">
        <v>0</v>
      </c>
      <c r="S212" s="15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8">
        <v>0</v>
      </c>
      <c r="AC212" s="4">
        <v>0</v>
      </c>
      <c r="AD212" t="s">
        <v>43</v>
      </c>
    </row>
    <row r="213" spans="1:30" hidden="1">
      <c r="A213" s="20">
        <v>1303</v>
      </c>
      <c r="B213" t="s">
        <v>147</v>
      </c>
      <c r="C213" t="s">
        <v>264</v>
      </c>
      <c r="D213" t="s">
        <v>2</v>
      </c>
      <c r="E213" t="s">
        <v>8</v>
      </c>
      <c r="F213" t="s">
        <v>285</v>
      </c>
      <c r="G213" s="2">
        <v>14191464000</v>
      </c>
      <c r="H213" s="2">
        <v>13892000</v>
      </c>
      <c r="I213" s="2">
        <v>14177572000</v>
      </c>
      <c r="J213" s="2">
        <v>33443392</v>
      </c>
      <c r="K213" s="2">
        <v>48622</v>
      </c>
      <c r="L213" s="2">
        <v>33394770</v>
      </c>
      <c r="M213" s="2">
        <v>27766806.399999999</v>
      </c>
      <c r="N213" s="2">
        <v>43065.2</v>
      </c>
      <c r="O213" s="2">
        <v>27723741.199999999</v>
      </c>
      <c r="P213" s="15">
        <v>0.1</v>
      </c>
      <c r="Q213" s="2">
        <v>4306.5200000000004</v>
      </c>
      <c r="R213" s="13">
        <v>0.1</v>
      </c>
      <c r="S213" s="15">
        <v>0</v>
      </c>
      <c r="T213" s="2">
        <v>2772374.12</v>
      </c>
      <c r="U213" s="2">
        <v>2000000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8">
        <v>0</v>
      </c>
      <c r="AC213" s="4">
        <v>4776680.6399999997</v>
      </c>
      <c r="AD213" t="s">
        <v>46</v>
      </c>
    </row>
    <row r="214" spans="1:30" hidden="1">
      <c r="A214" s="20">
        <v>1305</v>
      </c>
      <c r="B214" t="s">
        <v>147</v>
      </c>
      <c r="C214" t="s">
        <v>264</v>
      </c>
      <c r="D214" t="s">
        <v>2</v>
      </c>
      <c r="E214" t="s">
        <v>287</v>
      </c>
      <c r="F214" t="s">
        <v>288</v>
      </c>
      <c r="G214" s="2">
        <v>16380002000</v>
      </c>
      <c r="H214" s="2">
        <v>1340988000</v>
      </c>
      <c r="I214" s="2">
        <v>15039014000</v>
      </c>
      <c r="J214" s="2">
        <v>31513658</v>
      </c>
      <c r="K214" s="2">
        <v>2454765</v>
      </c>
      <c r="L214" s="2">
        <v>29058893</v>
      </c>
      <c r="M214" s="2">
        <v>24961657.199999999</v>
      </c>
      <c r="N214" s="2">
        <v>1918369.8</v>
      </c>
      <c r="O214" s="2">
        <v>23043287.399999999</v>
      </c>
      <c r="P214" s="15">
        <v>0.1</v>
      </c>
      <c r="Q214" s="2">
        <v>191836.98</v>
      </c>
      <c r="R214" s="13">
        <v>0.1</v>
      </c>
      <c r="S214" s="15">
        <v>0</v>
      </c>
      <c r="T214" s="2">
        <v>2304328.7400000002</v>
      </c>
      <c r="U214" s="2">
        <v>2000000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18">
        <v>0</v>
      </c>
      <c r="AC214" s="4">
        <v>4496165.72</v>
      </c>
      <c r="AD214" t="s">
        <v>166</v>
      </c>
    </row>
    <row r="215" spans="1:30" hidden="1">
      <c r="A215" s="20">
        <v>1307</v>
      </c>
      <c r="B215" t="s">
        <v>147</v>
      </c>
      <c r="C215" t="s">
        <v>264</v>
      </c>
      <c r="D215" t="s">
        <v>2</v>
      </c>
      <c r="E215" t="s">
        <v>286</v>
      </c>
      <c r="F215" t="s">
        <v>289</v>
      </c>
      <c r="G215" s="2">
        <v>97537452000</v>
      </c>
      <c r="H215" s="2">
        <v>0</v>
      </c>
      <c r="I215" s="2">
        <v>97537452000</v>
      </c>
      <c r="J215" s="2">
        <v>157872042</v>
      </c>
      <c r="K215" s="2">
        <v>0</v>
      </c>
      <c r="L215" s="2">
        <v>157872042</v>
      </c>
      <c r="M215" s="2">
        <v>118857061.2</v>
      </c>
      <c r="N215" s="2">
        <v>0</v>
      </c>
      <c r="O215" s="2">
        <v>118857061.2</v>
      </c>
      <c r="P215" s="15">
        <v>0.1</v>
      </c>
      <c r="Q215" s="2">
        <v>0</v>
      </c>
      <c r="R215" s="13">
        <v>0.25</v>
      </c>
      <c r="S215" s="15">
        <v>0</v>
      </c>
      <c r="T215" s="2">
        <v>29714265.300000001</v>
      </c>
      <c r="U215" s="2">
        <v>5000000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8">
        <v>0</v>
      </c>
      <c r="AC215" s="4">
        <v>34714265.299999997</v>
      </c>
      <c r="AD215" t="s">
        <v>45</v>
      </c>
    </row>
    <row r="216" spans="1:30" hidden="1">
      <c r="A216" s="20">
        <v>1311</v>
      </c>
      <c r="B216" t="s">
        <v>147</v>
      </c>
      <c r="C216" t="s">
        <v>264</v>
      </c>
      <c r="D216" t="s">
        <v>2</v>
      </c>
      <c r="E216" t="s">
        <v>286</v>
      </c>
      <c r="F216" t="s">
        <v>290</v>
      </c>
      <c r="G216" s="2">
        <v>8564643000</v>
      </c>
      <c r="H216" s="2">
        <v>0</v>
      </c>
      <c r="I216" s="2">
        <v>8564643000</v>
      </c>
      <c r="J216" s="2">
        <v>19726541</v>
      </c>
      <c r="K216" s="2">
        <v>0</v>
      </c>
      <c r="L216" s="2">
        <v>19726541</v>
      </c>
      <c r="M216" s="2">
        <v>16300683.800000001</v>
      </c>
      <c r="N216" s="2">
        <v>0</v>
      </c>
      <c r="O216" s="2">
        <v>16300683.800000001</v>
      </c>
      <c r="P216" s="15">
        <v>0.1</v>
      </c>
      <c r="Q216" s="2">
        <v>0</v>
      </c>
      <c r="R216" s="13">
        <v>0.1</v>
      </c>
      <c r="S216" s="15">
        <v>0</v>
      </c>
      <c r="T216" s="2">
        <v>1630068.38</v>
      </c>
      <c r="U216" s="2">
        <v>1000000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8">
        <v>0</v>
      </c>
      <c r="AC216" s="4">
        <v>2630068.38</v>
      </c>
      <c r="AD216" t="s">
        <v>95</v>
      </c>
    </row>
    <row r="217" spans="1:30" hidden="1">
      <c r="A217" s="20">
        <v>1312</v>
      </c>
      <c r="B217" t="s">
        <v>147</v>
      </c>
      <c r="C217" t="s">
        <v>263</v>
      </c>
      <c r="D217" t="s">
        <v>2</v>
      </c>
      <c r="E217" t="s">
        <v>287</v>
      </c>
      <c r="F217" t="s">
        <v>291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15">
        <v>0.1</v>
      </c>
      <c r="Q217" s="2">
        <v>0</v>
      </c>
      <c r="R217" s="13">
        <v>0.3</v>
      </c>
      <c r="S217" s="15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8">
        <v>0</v>
      </c>
      <c r="AC217" s="4">
        <v>0</v>
      </c>
      <c r="AD217" t="s">
        <v>166</v>
      </c>
    </row>
    <row r="218" spans="1:30" hidden="1">
      <c r="A218" s="20">
        <v>1315</v>
      </c>
      <c r="B218" t="s">
        <v>147</v>
      </c>
      <c r="C218" t="s">
        <v>263</v>
      </c>
      <c r="D218" t="s">
        <v>9</v>
      </c>
      <c r="E218" t="s">
        <v>27</v>
      </c>
      <c r="F218" t="s">
        <v>292</v>
      </c>
      <c r="G218" s="2">
        <v>24108085600</v>
      </c>
      <c r="H218" s="2">
        <v>0</v>
      </c>
      <c r="I218" s="2">
        <v>24108085600</v>
      </c>
      <c r="J218" s="2">
        <v>56030985</v>
      </c>
      <c r="K218" s="2">
        <v>0</v>
      </c>
      <c r="L218" s="2">
        <v>56030985</v>
      </c>
      <c r="M218" s="2">
        <v>46387750.759999998</v>
      </c>
      <c r="N218" s="2">
        <v>0</v>
      </c>
      <c r="O218" s="2">
        <v>46387750.759999998</v>
      </c>
      <c r="P218" s="15">
        <v>0.1</v>
      </c>
      <c r="Q218" s="2">
        <v>0</v>
      </c>
      <c r="R218" s="13">
        <v>0.3</v>
      </c>
      <c r="S218" s="15">
        <v>0</v>
      </c>
      <c r="T218" s="2">
        <v>13916325.228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8">
        <v>0</v>
      </c>
      <c r="AC218" s="4">
        <v>13916325.228</v>
      </c>
      <c r="AD218" t="s">
        <v>76</v>
      </c>
    </row>
    <row r="219" spans="1:30" hidden="1">
      <c r="A219" s="20">
        <v>1322</v>
      </c>
      <c r="B219" t="s">
        <v>147</v>
      </c>
      <c r="C219" t="s">
        <v>263</v>
      </c>
      <c r="D219" t="s">
        <v>9</v>
      </c>
      <c r="E219" t="s">
        <v>27</v>
      </c>
      <c r="F219" t="s">
        <v>293</v>
      </c>
      <c r="G219" s="2">
        <v>2773920000</v>
      </c>
      <c r="H219" s="2">
        <v>0</v>
      </c>
      <c r="I219" s="2">
        <v>2773920000</v>
      </c>
      <c r="J219" s="2">
        <v>7896038</v>
      </c>
      <c r="K219" s="2">
        <v>0</v>
      </c>
      <c r="L219" s="2">
        <v>7896038</v>
      </c>
      <c r="M219" s="2">
        <v>6786470</v>
      </c>
      <c r="N219" s="2">
        <v>0</v>
      </c>
      <c r="O219" s="2">
        <v>6786470</v>
      </c>
      <c r="P219" s="15">
        <v>0.1</v>
      </c>
      <c r="Q219" s="2">
        <v>0</v>
      </c>
      <c r="R219" s="13">
        <v>0.3</v>
      </c>
      <c r="S219" s="15">
        <v>0</v>
      </c>
      <c r="T219" s="2">
        <v>2035941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8">
        <v>0</v>
      </c>
      <c r="AC219" s="4">
        <v>2035941</v>
      </c>
      <c r="AD219" t="s">
        <v>32</v>
      </c>
    </row>
    <row r="220" spans="1:30" hidden="1">
      <c r="A220" s="20">
        <v>1324</v>
      </c>
      <c r="B220" t="s">
        <v>147</v>
      </c>
      <c r="C220" t="s">
        <v>264</v>
      </c>
      <c r="D220" t="s">
        <v>9</v>
      </c>
      <c r="E220" t="s">
        <v>384</v>
      </c>
      <c r="F220" t="s">
        <v>294</v>
      </c>
      <c r="G220" s="2">
        <v>10775010000</v>
      </c>
      <c r="H220" s="2">
        <v>0</v>
      </c>
      <c r="I220" s="2">
        <v>10775010000</v>
      </c>
      <c r="J220" s="2">
        <v>16695101</v>
      </c>
      <c r="K220" s="2">
        <v>0</v>
      </c>
      <c r="L220" s="2">
        <v>16695101</v>
      </c>
      <c r="M220" s="2">
        <v>12385097</v>
      </c>
      <c r="N220" s="2">
        <v>0</v>
      </c>
      <c r="O220" s="2">
        <v>12385097</v>
      </c>
      <c r="P220" s="15">
        <v>0</v>
      </c>
      <c r="Q220" s="2">
        <v>0</v>
      </c>
      <c r="R220" s="13">
        <v>0</v>
      </c>
      <c r="S220" s="15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8">
        <v>0</v>
      </c>
      <c r="AC220" s="4">
        <v>0</v>
      </c>
      <c r="AD220" t="s">
        <v>189</v>
      </c>
    </row>
    <row r="221" spans="1:30" hidden="1">
      <c r="A221" s="20">
        <v>1325</v>
      </c>
      <c r="B221" t="s">
        <v>147</v>
      </c>
      <c r="C221" t="s">
        <v>264</v>
      </c>
      <c r="D221" t="s">
        <v>2</v>
      </c>
      <c r="E221" t="s">
        <v>8</v>
      </c>
      <c r="F221" t="s">
        <v>295</v>
      </c>
      <c r="G221" s="2">
        <v>9691008000</v>
      </c>
      <c r="H221" s="2">
        <v>0</v>
      </c>
      <c r="I221" s="2">
        <v>9691008000</v>
      </c>
      <c r="J221" s="2">
        <v>26206274</v>
      </c>
      <c r="K221" s="2">
        <v>0</v>
      </c>
      <c r="L221" s="2">
        <v>26206274</v>
      </c>
      <c r="M221" s="2">
        <v>22329870.800000001</v>
      </c>
      <c r="N221" s="2">
        <v>0</v>
      </c>
      <c r="O221" s="2">
        <v>22329870.800000001</v>
      </c>
      <c r="P221" s="15">
        <v>0.1</v>
      </c>
      <c r="Q221" s="2">
        <v>0</v>
      </c>
      <c r="R221" s="13">
        <v>0.1</v>
      </c>
      <c r="S221" s="15">
        <v>0</v>
      </c>
      <c r="T221" s="2">
        <v>2232987.08</v>
      </c>
      <c r="U221" s="2">
        <v>2000000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8">
        <v>0</v>
      </c>
      <c r="AC221" s="4">
        <v>4232987.08</v>
      </c>
      <c r="AD221" t="s">
        <v>42</v>
      </c>
    </row>
    <row r="222" spans="1:30" hidden="1">
      <c r="A222" s="20">
        <v>1328</v>
      </c>
      <c r="B222" t="s">
        <v>147</v>
      </c>
      <c r="C222" t="s">
        <v>263</v>
      </c>
      <c r="D222" t="s">
        <v>2</v>
      </c>
      <c r="E222" t="s">
        <v>200</v>
      </c>
      <c r="F222" t="s">
        <v>296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15">
        <v>0.1</v>
      </c>
      <c r="Q222" s="2">
        <v>0</v>
      </c>
      <c r="R222" s="13">
        <v>0.3</v>
      </c>
      <c r="S222" s="15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8">
        <v>0</v>
      </c>
      <c r="AC222" s="4">
        <v>0</v>
      </c>
      <c r="AD222" t="s">
        <v>184</v>
      </c>
    </row>
    <row r="223" spans="1:30" hidden="1">
      <c r="A223" s="20">
        <v>1330</v>
      </c>
      <c r="B223" t="s">
        <v>147</v>
      </c>
      <c r="C223" t="s">
        <v>264</v>
      </c>
      <c r="D223" t="s">
        <v>2</v>
      </c>
      <c r="E223" t="s">
        <v>287</v>
      </c>
      <c r="F223" t="s">
        <v>297</v>
      </c>
      <c r="G223" s="2">
        <v>16000329000</v>
      </c>
      <c r="H223" s="2">
        <v>2604000000</v>
      </c>
      <c r="I223" s="2">
        <v>13396329000</v>
      </c>
      <c r="J223" s="2">
        <v>41684457</v>
      </c>
      <c r="K223" s="2">
        <v>4487500</v>
      </c>
      <c r="L223" s="2">
        <v>37196957</v>
      </c>
      <c r="M223" s="2">
        <v>35284325.399999999</v>
      </c>
      <c r="N223" s="2">
        <v>3445900</v>
      </c>
      <c r="O223" s="2">
        <v>31838425.399999999</v>
      </c>
      <c r="P223" s="15">
        <v>0.1</v>
      </c>
      <c r="Q223" s="2">
        <v>344590</v>
      </c>
      <c r="R223" s="13">
        <v>0.15</v>
      </c>
      <c r="S223" s="15">
        <v>0</v>
      </c>
      <c r="T223" s="2">
        <v>4775763.8099999996</v>
      </c>
      <c r="U223" s="2">
        <v>3000000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8">
        <v>0</v>
      </c>
      <c r="AC223" s="4">
        <v>8120353.8099999996</v>
      </c>
      <c r="AD223" t="s">
        <v>192</v>
      </c>
    </row>
    <row r="224" spans="1:30" hidden="1">
      <c r="A224" s="20">
        <v>1333</v>
      </c>
      <c r="B224" t="s">
        <v>147</v>
      </c>
      <c r="C224" t="s">
        <v>263</v>
      </c>
      <c r="D224" t="s">
        <v>9</v>
      </c>
      <c r="E224" t="s">
        <v>15</v>
      </c>
      <c r="F224" t="s">
        <v>298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15">
        <v>0.1</v>
      </c>
      <c r="Q224" s="2">
        <v>0</v>
      </c>
      <c r="R224" s="13">
        <v>0.3</v>
      </c>
      <c r="S224" s="15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8">
        <v>0</v>
      </c>
      <c r="AC224" s="4">
        <v>0</v>
      </c>
      <c r="AD224" t="s">
        <v>17</v>
      </c>
    </row>
    <row r="225" spans="1:30" hidden="1">
      <c r="A225" s="20">
        <v>1334</v>
      </c>
      <c r="B225" t="s">
        <v>147</v>
      </c>
      <c r="C225" t="s">
        <v>263</v>
      </c>
      <c r="D225" t="s">
        <v>9</v>
      </c>
      <c r="E225" t="s">
        <v>15</v>
      </c>
      <c r="F225" t="s">
        <v>299</v>
      </c>
      <c r="G225" s="2">
        <v>7648310000</v>
      </c>
      <c r="H225" s="2">
        <v>0</v>
      </c>
      <c r="I225" s="2">
        <v>7648310000</v>
      </c>
      <c r="J225" s="2">
        <v>17195675</v>
      </c>
      <c r="K225" s="2">
        <v>0</v>
      </c>
      <c r="L225" s="2">
        <v>17195675</v>
      </c>
      <c r="M225" s="2">
        <v>14136351</v>
      </c>
      <c r="N225" s="2">
        <v>0</v>
      </c>
      <c r="O225" s="2">
        <v>14136351</v>
      </c>
      <c r="P225" s="15">
        <v>0.1</v>
      </c>
      <c r="Q225" s="2">
        <v>0</v>
      </c>
      <c r="R225" s="13">
        <v>0.3</v>
      </c>
      <c r="S225" s="15">
        <v>0</v>
      </c>
      <c r="T225" s="2">
        <v>4240905.3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18">
        <v>0</v>
      </c>
      <c r="AC225" s="4">
        <v>4240905.3</v>
      </c>
      <c r="AD225" t="s">
        <v>17</v>
      </c>
    </row>
    <row r="226" spans="1:30" hidden="1">
      <c r="A226" s="20">
        <v>1336</v>
      </c>
      <c r="B226" t="s">
        <v>147</v>
      </c>
      <c r="C226" t="s">
        <v>264</v>
      </c>
      <c r="D226" t="s">
        <v>2</v>
      </c>
      <c r="E226" t="s">
        <v>8</v>
      </c>
      <c r="F226" t="s">
        <v>300</v>
      </c>
      <c r="G226" s="2">
        <v>9270357000</v>
      </c>
      <c r="H226" s="2">
        <v>3541010000</v>
      </c>
      <c r="I226" s="2">
        <v>5729347000</v>
      </c>
      <c r="J226" s="2">
        <v>26242331</v>
      </c>
      <c r="K226" s="2">
        <v>9295486</v>
      </c>
      <c r="L226" s="2">
        <v>16946845</v>
      </c>
      <c r="M226" s="2">
        <v>22534188.199999999</v>
      </c>
      <c r="N226" s="2">
        <v>7879082</v>
      </c>
      <c r="O226" s="2">
        <v>14655106.199999999</v>
      </c>
      <c r="P226" s="15">
        <v>0.1</v>
      </c>
      <c r="Q226" s="2">
        <v>787908.2</v>
      </c>
      <c r="R226" s="13">
        <v>0.1</v>
      </c>
      <c r="S226" s="15">
        <v>0</v>
      </c>
      <c r="T226" s="2">
        <v>1465510.62</v>
      </c>
      <c r="U226" s="2">
        <v>2000000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8">
        <v>0</v>
      </c>
      <c r="AC226" s="4">
        <v>4253418.82</v>
      </c>
      <c r="AD226" t="s">
        <v>50</v>
      </c>
    </row>
    <row r="227" spans="1:30" hidden="1">
      <c r="A227" s="20">
        <v>1337</v>
      </c>
      <c r="B227" t="s">
        <v>147</v>
      </c>
      <c r="C227" t="s">
        <v>263</v>
      </c>
      <c r="D227" t="s">
        <v>2</v>
      </c>
      <c r="E227" t="s">
        <v>8</v>
      </c>
      <c r="F227" t="s">
        <v>301</v>
      </c>
      <c r="G227" s="2">
        <v>4669171000</v>
      </c>
      <c r="H227" s="2">
        <v>0</v>
      </c>
      <c r="I227" s="2">
        <v>4669171000</v>
      </c>
      <c r="J227" s="2">
        <v>10071656</v>
      </c>
      <c r="K227" s="2">
        <v>0</v>
      </c>
      <c r="L227" s="2">
        <v>10071656</v>
      </c>
      <c r="M227" s="2">
        <v>8203987.5999999996</v>
      </c>
      <c r="N227" s="2">
        <v>0</v>
      </c>
      <c r="O227" s="2">
        <v>8203987.5999999996</v>
      </c>
      <c r="P227" s="15">
        <v>0.1</v>
      </c>
      <c r="Q227" s="2">
        <v>0</v>
      </c>
      <c r="R227" s="13">
        <v>0.3</v>
      </c>
      <c r="S227" s="15">
        <v>0</v>
      </c>
      <c r="T227" s="2">
        <v>2461196.2799999998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8">
        <v>0</v>
      </c>
      <c r="AC227" s="4">
        <v>2461196.2799999998</v>
      </c>
      <c r="AD227" t="s">
        <v>50</v>
      </c>
    </row>
    <row r="228" spans="1:30" hidden="1">
      <c r="A228" s="20">
        <v>1338</v>
      </c>
      <c r="B228" t="s">
        <v>147</v>
      </c>
      <c r="C228" t="s">
        <v>263</v>
      </c>
      <c r="D228" t="s">
        <v>9</v>
      </c>
      <c r="E228" t="s">
        <v>15</v>
      </c>
      <c r="F228" t="s">
        <v>302</v>
      </c>
      <c r="G228" s="2">
        <v>1902543000</v>
      </c>
      <c r="H228" s="2">
        <v>0</v>
      </c>
      <c r="I228" s="2">
        <v>1902543000</v>
      </c>
      <c r="J228" s="2">
        <v>6411049</v>
      </c>
      <c r="K228" s="2">
        <v>0</v>
      </c>
      <c r="L228" s="2">
        <v>6411049</v>
      </c>
      <c r="M228" s="2">
        <v>5650031.7999999998</v>
      </c>
      <c r="N228" s="2">
        <v>0</v>
      </c>
      <c r="O228" s="2">
        <v>5650031.7999999998</v>
      </c>
      <c r="P228" s="15">
        <v>0.1</v>
      </c>
      <c r="Q228" s="2">
        <v>0</v>
      </c>
      <c r="R228" s="13">
        <v>0.3</v>
      </c>
      <c r="S228" s="15">
        <v>0</v>
      </c>
      <c r="T228" s="2">
        <v>1695009.54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18">
        <v>0</v>
      </c>
      <c r="AC228" s="4">
        <v>1695009.54</v>
      </c>
      <c r="AD228" t="s">
        <v>24</v>
      </c>
    </row>
    <row r="229" spans="1:30" hidden="1">
      <c r="A229" s="20">
        <v>1340</v>
      </c>
      <c r="B229" t="s">
        <v>147</v>
      </c>
      <c r="C229" t="s">
        <v>264</v>
      </c>
      <c r="D229" t="s">
        <v>2</v>
      </c>
      <c r="E229" t="s">
        <v>286</v>
      </c>
      <c r="F229" t="s">
        <v>303</v>
      </c>
      <c r="G229" s="2">
        <v>4440511000</v>
      </c>
      <c r="H229" s="2">
        <v>0</v>
      </c>
      <c r="I229" s="2">
        <v>4440511000</v>
      </c>
      <c r="J229" s="2">
        <v>13226740</v>
      </c>
      <c r="K229" s="2">
        <v>0</v>
      </c>
      <c r="L229" s="2">
        <v>13226740</v>
      </c>
      <c r="M229" s="2">
        <v>11450535.6</v>
      </c>
      <c r="N229" s="2">
        <v>0</v>
      </c>
      <c r="O229" s="2">
        <v>11450535.6</v>
      </c>
      <c r="P229" s="15">
        <v>0</v>
      </c>
      <c r="Q229" s="2">
        <v>0</v>
      </c>
      <c r="R229" s="13">
        <v>0</v>
      </c>
      <c r="S229" s="15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18">
        <v>0</v>
      </c>
      <c r="AC229" s="4">
        <v>0</v>
      </c>
      <c r="AD229" t="s">
        <v>95</v>
      </c>
    </row>
    <row r="230" spans="1:30" hidden="1">
      <c r="A230" s="20">
        <v>1341</v>
      </c>
      <c r="B230" t="s">
        <v>147</v>
      </c>
      <c r="C230" t="s">
        <v>263</v>
      </c>
      <c r="D230" t="s">
        <v>2</v>
      </c>
      <c r="E230" t="s">
        <v>8</v>
      </c>
      <c r="F230" t="s">
        <v>304</v>
      </c>
      <c r="G230" s="2">
        <v>550615000</v>
      </c>
      <c r="H230" s="2">
        <v>0</v>
      </c>
      <c r="I230" s="2">
        <v>550615000</v>
      </c>
      <c r="J230" s="2">
        <v>1876753</v>
      </c>
      <c r="K230" s="2">
        <v>0</v>
      </c>
      <c r="L230" s="2">
        <v>1876753</v>
      </c>
      <c r="M230" s="2">
        <v>1656507</v>
      </c>
      <c r="N230" s="2">
        <v>0</v>
      </c>
      <c r="O230" s="2">
        <v>1656507</v>
      </c>
      <c r="P230" s="15">
        <v>0.1</v>
      </c>
      <c r="Q230" s="2">
        <v>0</v>
      </c>
      <c r="R230" s="13">
        <v>0.3</v>
      </c>
      <c r="S230" s="15">
        <v>0</v>
      </c>
      <c r="T230" s="2">
        <v>496952.1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8">
        <v>0</v>
      </c>
      <c r="AC230" s="4">
        <v>496952.1</v>
      </c>
      <c r="AD230" t="s">
        <v>38</v>
      </c>
    </row>
    <row r="231" spans="1:30" hidden="1">
      <c r="A231" s="20">
        <v>1342</v>
      </c>
      <c r="B231" t="s">
        <v>147</v>
      </c>
      <c r="C231" t="s">
        <v>263</v>
      </c>
      <c r="D231" t="s">
        <v>2</v>
      </c>
      <c r="E231" t="s">
        <v>287</v>
      </c>
      <c r="F231" t="s">
        <v>305</v>
      </c>
      <c r="G231" s="2">
        <v>12868000</v>
      </c>
      <c r="H231" s="2">
        <v>0</v>
      </c>
      <c r="I231" s="2">
        <v>12868000</v>
      </c>
      <c r="J231" s="2">
        <v>45039</v>
      </c>
      <c r="K231" s="2">
        <v>0</v>
      </c>
      <c r="L231" s="2">
        <v>45039</v>
      </c>
      <c r="M231" s="2">
        <v>39891.800000000003</v>
      </c>
      <c r="N231" s="2">
        <v>0</v>
      </c>
      <c r="O231" s="2">
        <v>39891.800000000003</v>
      </c>
      <c r="P231" s="15">
        <v>0.1</v>
      </c>
      <c r="Q231" s="2">
        <v>0</v>
      </c>
      <c r="R231" s="13">
        <v>0.3</v>
      </c>
      <c r="S231" s="15">
        <v>0</v>
      </c>
      <c r="T231" s="2">
        <v>11967.54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8">
        <v>0</v>
      </c>
      <c r="AC231" s="4">
        <v>11967.54</v>
      </c>
      <c r="AD231" t="s">
        <v>87</v>
      </c>
    </row>
    <row r="232" spans="1:30" hidden="1">
      <c r="A232" s="20">
        <v>1344</v>
      </c>
      <c r="B232" t="s">
        <v>147</v>
      </c>
      <c r="C232" t="s">
        <v>264</v>
      </c>
      <c r="D232" t="s">
        <v>2</v>
      </c>
      <c r="E232" t="s">
        <v>200</v>
      </c>
      <c r="F232" t="s">
        <v>306</v>
      </c>
      <c r="G232" s="2">
        <v>26800711000</v>
      </c>
      <c r="H232" s="2">
        <v>602534000</v>
      </c>
      <c r="I232" s="2">
        <v>26198177000</v>
      </c>
      <c r="J232" s="2">
        <v>46813406</v>
      </c>
      <c r="K232" s="2">
        <v>1890169</v>
      </c>
      <c r="L232" s="2">
        <v>44923237</v>
      </c>
      <c r="M232" s="2">
        <v>36093121.600000001</v>
      </c>
      <c r="N232" s="2">
        <v>1649155.4</v>
      </c>
      <c r="O232" s="2">
        <v>34443966.200000003</v>
      </c>
      <c r="P232" s="15">
        <v>0.1</v>
      </c>
      <c r="Q232" s="2">
        <v>164915.54</v>
      </c>
      <c r="R232" s="13">
        <v>0.15</v>
      </c>
      <c r="S232" s="15">
        <v>0</v>
      </c>
      <c r="T232" s="2">
        <v>5166594.93</v>
      </c>
      <c r="U232" s="2">
        <v>3000000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8">
        <v>0</v>
      </c>
      <c r="AC232" s="4">
        <v>8331510.4699999997</v>
      </c>
      <c r="AD232" t="s">
        <v>184</v>
      </c>
    </row>
    <row r="233" spans="1:30" hidden="1">
      <c r="A233" s="20">
        <v>1348</v>
      </c>
      <c r="B233" t="s">
        <v>147</v>
      </c>
      <c r="C233" t="s">
        <v>264</v>
      </c>
      <c r="D233" t="s">
        <v>2</v>
      </c>
      <c r="E233" t="s">
        <v>200</v>
      </c>
      <c r="F233" t="s">
        <v>307</v>
      </c>
      <c r="G233" s="2">
        <v>17665891000</v>
      </c>
      <c r="H233" s="2">
        <v>0</v>
      </c>
      <c r="I233" s="2">
        <v>17665891000</v>
      </c>
      <c r="J233" s="2">
        <v>38129975</v>
      </c>
      <c r="K233" s="2">
        <v>0</v>
      </c>
      <c r="L233" s="2">
        <v>38129975</v>
      </c>
      <c r="M233" s="2">
        <v>31063618.600000001</v>
      </c>
      <c r="N233" s="2">
        <v>0</v>
      </c>
      <c r="O233" s="2">
        <v>31063618.600000001</v>
      </c>
      <c r="P233" s="15">
        <v>0.1</v>
      </c>
      <c r="Q233" s="2">
        <v>0</v>
      </c>
      <c r="R233" s="13">
        <v>0.15</v>
      </c>
      <c r="S233" s="15">
        <v>0</v>
      </c>
      <c r="T233" s="2">
        <v>4659542.79</v>
      </c>
      <c r="U233" s="2">
        <v>3000000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18">
        <v>0</v>
      </c>
      <c r="AC233" s="4">
        <v>7659542.79</v>
      </c>
      <c r="AD233" t="s">
        <v>241</v>
      </c>
    </row>
    <row r="234" spans="1:30" hidden="1">
      <c r="A234" s="20">
        <v>1349</v>
      </c>
      <c r="B234" t="s">
        <v>147</v>
      </c>
      <c r="C234" t="s">
        <v>264</v>
      </c>
      <c r="D234" t="s">
        <v>9</v>
      </c>
      <c r="E234" t="s">
        <v>15</v>
      </c>
      <c r="F234" t="s">
        <v>539</v>
      </c>
      <c r="G234" s="2">
        <v>2399400000</v>
      </c>
      <c r="H234" s="2">
        <v>0</v>
      </c>
      <c r="I234" s="2">
        <v>2399400000</v>
      </c>
      <c r="J234" s="2">
        <v>5449291</v>
      </c>
      <c r="K234" s="2">
        <v>0</v>
      </c>
      <c r="L234" s="2">
        <v>5449291</v>
      </c>
      <c r="M234" s="2">
        <v>4489531</v>
      </c>
      <c r="N234" s="2">
        <v>0</v>
      </c>
      <c r="O234" s="2">
        <v>4489531</v>
      </c>
      <c r="P234" s="15">
        <v>0</v>
      </c>
      <c r="Q234" s="2">
        <v>0</v>
      </c>
      <c r="R234" s="13">
        <v>0</v>
      </c>
      <c r="S234" s="15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8">
        <v>0</v>
      </c>
      <c r="AC234" s="4">
        <v>0</v>
      </c>
      <c r="AD234" t="s">
        <v>31</v>
      </c>
    </row>
    <row r="235" spans="1:30" hidden="1">
      <c r="A235" s="20">
        <v>1356</v>
      </c>
      <c r="B235" t="s">
        <v>147</v>
      </c>
      <c r="C235" t="s">
        <v>264</v>
      </c>
      <c r="D235" t="s">
        <v>2</v>
      </c>
      <c r="E235" t="s">
        <v>286</v>
      </c>
      <c r="F235" t="s">
        <v>308</v>
      </c>
      <c r="G235" s="2">
        <v>27192927500</v>
      </c>
      <c r="H235" s="2">
        <v>6133444000</v>
      </c>
      <c r="I235" s="2">
        <v>21059483500</v>
      </c>
      <c r="J235" s="2">
        <v>54483219</v>
      </c>
      <c r="K235" s="2">
        <v>14756955</v>
      </c>
      <c r="L235" s="2">
        <v>39726264</v>
      </c>
      <c r="M235" s="2">
        <v>43606048</v>
      </c>
      <c r="N235" s="2">
        <v>12303577.4</v>
      </c>
      <c r="O235" s="2">
        <v>31302470.600000001</v>
      </c>
      <c r="P235" s="15">
        <v>0.1</v>
      </c>
      <c r="Q235" s="2">
        <v>1230357.74</v>
      </c>
      <c r="R235" s="13">
        <v>0.15</v>
      </c>
      <c r="S235" s="15">
        <v>0</v>
      </c>
      <c r="T235" s="2">
        <v>4695370.59</v>
      </c>
      <c r="U235" s="2">
        <v>3000000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18">
        <v>0</v>
      </c>
      <c r="AC235" s="4">
        <v>8925728.3300000001</v>
      </c>
      <c r="AD235" t="s">
        <v>45</v>
      </c>
    </row>
    <row r="236" spans="1:30" hidden="1">
      <c r="A236" s="20">
        <v>1359</v>
      </c>
      <c r="B236" t="s">
        <v>147</v>
      </c>
      <c r="C236" t="s">
        <v>264</v>
      </c>
      <c r="D236" t="s">
        <v>2</v>
      </c>
      <c r="E236" t="s">
        <v>8</v>
      </c>
      <c r="F236" t="s">
        <v>309</v>
      </c>
      <c r="G236" s="2">
        <v>2537907000</v>
      </c>
      <c r="H236" s="2">
        <v>25200000</v>
      </c>
      <c r="I236" s="2">
        <v>2512707000</v>
      </c>
      <c r="J236" s="2">
        <v>8531136</v>
      </c>
      <c r="K236" s="2">
        <v>88200</v>
      </c>
      <c r="L236" s="2">
        <v>8442936</v>
      </c>
      <c r="M236" s="2">
        <v>7515973.2000000002</v>
      </c>
      <c r="N236" s="2">
        <v>78120</v>
      </c>
      <c r="O236" s="2">
        <v>7437853.2000000002</v>
      </c>
      <c r="P236" s="15">
        <v>0</v>
      </c>
      <c r="Q236" s="2">
        <v>0</v>
      </c>
      <c r="R236" s="13">
        <v>0</v>
      </c>
      <c r="S236" s="15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18">
        <v>0</v>
      </c>
      <c r="AC236" s="4">
        <v>0</v>
      </c>
      <c r="AD236" t="s">
        <v>50</v>
      </c>
    </row>
    <row r="237" spans="1:30" hidden="1">
      <c r="A237" s="20">
        <v>1360</v>
      </c>
      <c r="B237" t="s">
        <v>147</v>
      </c>
      <c r="C237" t="s">
        <v>264</v>
      </c>
      <c r="D237" t="s">
        <v>2</v>
      </c>
      <c r="E237" t="s">
        <v>8</v>
      </c>
      <c r="F237" t="s">
        <v>310</v>
      </c>
      <c r="G237" s="2">
        <v>12924913000</v>
      </c>
      <c r="H237" s="2">
        <v>3744266000</v>
      </c>
      <c r="I237" s="2">
        <v>9180647000</v>
      </c>
      <c r="J237" s="2">
        <v>36016813</v>
      </c>
      <c r="K237" s="2">
        <v>10941779</v>
      </c>
      <c r="L237" s="2">
        <v>25075034</v>
      </c>
      <c r="M237" s="2">
        <v>30846847.800000001</v>
      </c>
      <c r="N237" s="2">
        <v>9444072.5999999996</v>
      </c>
      <c r="O237" s="2">
        <v>21402775.199999999</v>
      </c>
      <c r="P237" s="15">
        <v>0.1</v>
      </c>
      <c r="Q237" s="2">
        <v>944407.26</v>
      </c>
      <c r="R237" s="13">
        <v>0.15</v>
      </c>
      <c r="S237" s="15">
        <v>0</v>
      </c>
      <c r="T237" s="2">
        <v>3210416.28</v>
      </c>
      <c r="U237" s="2">
        <v>3000000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18">
        <v>0</v>
      </c>
      <c r="AC237" s="4">
        <v>7154823.54</v>
      </c>
      <c r="AD237" t="s">
        <v>38</v>
      </c>
    </row>
    <row r="238" spans="1:30" hidden="1">
      <c r="A238" s="20">
        <v>1364</v>
      </c>
      <c r="B238" t="s">
        <v>147</v>
      </c>
      <c r="C238" t="s">
        <v>264</v>
      </c>
      <c r="D238" t="s">
        <v>2</v>
      </c>
      <c r="E238" t="s">
        <v>8</v>
      </c>
      <c r="F238" t="s">
        <v>311</v>
      </c>
      <c r="G238" s="2">
        <v>8354458000</v>
      </c>
      <c r="H238" s="2">
        <v>4874557000</v>
      </c>
      <c r="I238" s="2">
        <v>3479901000</v>
      </c>
      <c r="J238" s="2">
        <v>23498604</v>
      </c>
      <c r="K238" s="2">
        <v>14508445</v>
      </c>
      <c r="L238" s="2">
        <v>8990159</v>
      </c>
      <c r="M238" s="2">
        <v>20156820.800000001</v>
      </c>
      <c r="N238" s="2">
        <v>12558622.199999999</v>
      </c>
      <c r="O238" s="2">
        <v>7598198.5999999996</v>
      </c>
      <c r="P238" s="15">
        <v>0.1</v>
      </c>
      <c r="Q238" s="2">
        <v>1255862.22</v>
      </c>
      <c r="R238" s="13">
        <v>0.1</v>
      </c>
      <c r="S238" s="15">
        <v>0</v>
      </c>
      <c r="T238" s="2">
        <v>759819.86</v>
      </c>
      <c r="U238" s="2">
        <v>2000000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8">
        <v>0</v>
      </c>
      <c r="AC238" s="4">
        <v>4015682.08</v>
      </c>
      <c r="AD238" t="s">
        <v>50</v>
      </c>
    </row>
    <row r="239" spans="1:30" hidden="1">
      <c r="A239" s="20">
        <v>1369</v>
      </c>
      <c r="B239" t="s">
        <v>147</v>
      </c>
      <c r="C239" t="s">
        <v>263</v>
      </c>
      <c r="D239" t="s">
        <v>2</v>
      </c>
      <c r="E239" t="s">
        <v>200</v>
      </c>
      <c r="F239" t="s">
        <v>312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15">
        <v>0.1</v>
      </c>
      <c r="Q239" s="2">
        <v>0</v>
      </c>
      <c r="R239" s="13">
        <v>0.3</v>
      </c>
      <c r="S239" s="15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8">
        <v>0</v>
      </c>
      <c r="AC239" s="4">
        <v>0</v>
      </c>
      <c r="AD239" t="s">
        <v>241</v>
      </c>
    </row>
    <row r="240" spans="1:30" hidden="1">
      <c r="A240" s="20">
        <v>1370</v>
      </c>
      <c r="B240" t="s">
        <v>147</v>
      </c>
      <c r="C240" t="s">
        <v>264</v>
      </c>
      <c r="D240" t="s">
        <v>2</v>
      </c>
      <c r="E240" t="s">
        <v>286</v>
      </c>
      <c r="F240" t="s">
        <v>313</v>
      </c>
      <c r="G240" s="2">
        <v>1057748000</v>
      </c>
      <c r="H240" s="2">
        <v>0</v>
      </c>
      <c r="I240" s="2">
        <v>1057748000</v>
      </c>
      <c r="J240" s="2">
        <v>3344270</v>
      </c>
      <c r="K240" s="2">
        <v>0</v>
      </c>
      <c r="L240" s="2">
        <v>3344270</v>
      </c>
      <c r="M240" s="2">
        <v>2921170.8</v>
      </c>
      <c r="N240" s="2">
        <v>0</v>
      </c>
      <c r="O240" s="2">
        <v>2921170.8</v>
      </c>
      <c r="P240" s="15">
        <v>0</v>
      </c>
      <c r="Q240" s="2">
        <v>0</v>
      </c>
      <c r="R240" s="13">
        <v>0</v>
      </c>
      <c r="S240" s="15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8">
        <v>0</v>
      </c>
      <c r="AC240" s="4">
        <v>0</v>
      </c>
      <c r="AD240" t="s">
        <v>43</v>
      </c>
    </row>
    <row r="241" spans="1:30" hidden="1">
      <c r="A241" s="20">
        <v>1371</v>
      </c>
      <c r="B241" t="s">
        <v>147</v>
      </c>
      <c r="C241" t="s">
        <v>263</v>
      </c>
      <c r="D241" t="s">
        <v>2</v>
      </c>
      <c r="E241" t="s">
        <v>4</v>
      </c>
      <c r="F241" t="s">
        <v>314</v>
      </c>
      <c r="G241" s="2">
        <v>24843046000</v>
      </c>
      <c r="H241" s="2">
        <v>6141400000</v>
      </c>
      <c r="I241" s="2">
        <v>18701646000</v>
      </c>
      <c r="J241" s="2">
        <v>64373114</v>
      </c>
      <c r="K241" s="2">
        <v>12382004</v>
      </c>
      <c r="L241" s="2">
        <v>51991110</v>
      </c>
      <c r="M241" s="2">
        <v>54435895.600000001</v>
      </c>
      <c r="N241" s="2">
        <v>9925444</v>
      </c>
      <c r="O241" s="2">
        <v>44510451.600000001</v>
      </c>
      <c r="P241" s="15">
        <v>0.1</v>
      </c>
      <c r="Q241" s="2">
        <v>992544.4</v>
      </c>
      <c r="R241" s="13">
        <v>0.3</v>
      </c>
      <c r="S241" s="15">
        <v>0</v>
      </c>
      <c r="T241" s="2">
        <v>13353135.48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8">
        <v>0</v>
      </c>
      <c r="AC241" s="4">
        <v>14345679.880000001</v>
      </c>
      <c r="AD241" t="s">
        <v>48</v>
      </c>
    </row>
    <row r="242" spans="1:30" hidden="1">
      <c r="A242" s="20">
        <v>1372</v>
      </c>
      <c r="B242" t="s">
        <v>147</v>
      </c>
      <c r="C242" t="s">
        <v>264</v>
      </c>
      <c r="D242" t="s">
        <v>9</v>
      </c>
      <c r="E242" t="s">
        <v>27</v>
      </c>
      <c r="F242" t="s">
        <v>315</v>
      </c>
      <c r="G242" s="2">
        <v>6698351400</v>
      </c>
      <c r="H242" s="2">
        <v>0</v>
      </c>
      <c r="I242" s="2">
        <v>6698351400</v>
      </c>
      <c r="J242" s="2">
        <v>18316688</v>
      </c>
      <c r="K242" s="2">
        <v>0</v>
      </c>
      <c r="L242" s="2">
        <v>18316688</v>
      </c>
      <c r="M242" s="2">
        <v>15637347.439999999</v>
      </c>
      <c r="N242" s="2">
        <v>0</v>
      </c>
      <c r="O242" s="2">
        <v>15637347.439999999</v>
      </c>
      <c r="P242" s="15">
        <v>0.1</v>
      </c>
      <c r="Q242" s="2">
        <v>0</v>
      </c>
      <c r="R242" s="13">
        <v>0.1</v>
      </c>
      <c r="S242" s="15">
        <v>0</v>
      </c>
      <c r="T242" s="2">
        <v>1563734.7439999999</v>
      </c>
      <c r="U242" s="2">
        <v>1000000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18">
        <v>0</v>
      </c>
      <c r="AC242" s="4">
        <v>2563734.7439999999</v>
      </c>
      <c r="AD242" t="s">
        <v>28</v>
      </c>
    </row>
    <row r="243" spans="1:30" hidden="1">
      <c r="A243" s="20">
        <v>1373</v>
      </c>
      <c r="B243" t="s">
        <v>147</v>
      </c>
      <c r="C243" t="s">
        <v>263</v>
      </c>
      <c r="D243" t="s">
        <v>2</v>
      </c>
      <c r="E243" t="s">
        <v>8</v>
      </c>
      <c r="F243" t="s">
        <v>316</v>
      </c>
      <c r="G243" s="2">
        <v>14457164000</v>
      </c>
      <c r="H243" s="2">
        <v>0</v>
      </c>
      <c r="I243" s="2">
        <v>14457164000</v>
      </c>
      <c r="J243" s="2">
        <v>41586791</v>
      </c>
      <c r="K243" s="2">
        <v>0</v>
      </c>
      <c r="L243" s="2">
        <v>41586791</v>
      </c>
      <c r="M243" s="2">
        <v>35803925.399999999</v>
      </c>
      <c r="N243" s="2">
        <v>0</v>
      </c>
      <c r="O243" s="2">
        <v>35803925.399999999</v>
      </c>
      <c r="P243" s="15">
        <v>0.1</v>
      </c>
      <c r="Q243" s="2">
        <v>0</v>
      </c>
      <c r="R243" s="13">
        <v>0.3</v>
      </c>
      <c r="S243" s="15">
        <v>0</v>
      </c>
      <c r="T243" s="2">
        <v>10741177.619999999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8">
        <v>0</v>
      </c>
      <c r="AC243" s="4">
        <v>10741177.619999999</v>
      </c>
      <c r="AD243" t="s">
        <v>50</v>
      </c>
    </row>
    <row r="244" spans="1:30" hidden="1">
      <c r="A244" s="20">
        <v>1374</v>
      </c>
      <c r="B244" t="s">
        <v>147</v>
      </c>
      <c r="C244" t="s">
        <v>264</v>
      </c>
      <c r="D244" t="s">
        <v>2</v>
      </c>
      <c r="E244" t="s">
        <v>286</v>
      </c>
      <c r="F244" t="s">
        <v>317</v>
      </c>
      <c r="G244" s="2">
        <v>12970648000</v>
      </c>
      <c r="H244" s="2">
        <v>2121082000</v>
      </c>
      <c r="I244" s="2">
        <v>10849566000</v>
      </c>
      <c r="J244" s="2">
        <v>33665044</v>
      </c>
      <c r="K244" s="2">
        <v>4629339</v>
      </c>
      <c r="L244" s="2">
        <v>29035705</v>
      </c>
      <c r="M244" s="2">
        <v>28476784.800000001</v>
      </c>
      <c r="N244" s="2">
        <v>3780906.2</v>
      </c>
      <c r="O244" s="2">
        <v>24695878.600000001</v>
      </c>
      <c r="P244" s="15">
        <v>0.1</v>
      </c>
      <c r="Q244" s="2">
        <v>378090.62</v>
      </c>
      <c r="R244" s="13">
        <v>0.1</v>
      </c>
      <c r="S244" s="15">
        <v>0</v>
      </c>
      <c r="T244" s="2">
        <v>2469587.86</v>
      </c>
      <c r="U244" s="2">
        <v>2000000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8">
        <v>0</v>
      </c>
      <c r="AC244" s="4">
        <v>4847678.4800000004</v>
      </c>
      <c r="AD244" t="s">
        <v>43</v>
      </c>
    </row>
    <row r="245" spans="1:30" hidden="1">
      <c r="A245" s="20">
        <v>1378</v>
      </c>
      <c r="B245" t="s">
        <v>147</v>
      </c>
      <c r="C245" t="s">
        <v>263</v>
      </c>
      <c r="D245" t="s">
        <v>9</v>
      </c>
      <c r="E245" t="s">
        <v>385</v>
      </c>
      <c r="F245" t="s">
        <v>318</v>
      </c>
      <c r="G245" s="2">
        <v>127358159000</v>
      </c>
      <c r="H245" s="2">
        <v>0</v>
      </c>
      <c r="I245" s="2">
        <v>127358159000</v>
      </c>
      <c r="J245" s="2">
        <v>200616609</v>
      </c>
      <c r="K245" s="2">
        <v>0</v>
      </c>
      <c r="L245" s="2">
        <v>200616609</v>
      </c>
      <c r="M245" s="2">
        <v>149673345.40000001</v>
      </c>
      <c r="N245" s="2">
        <v>0</v>
      </c>
      <c r="O245" s="2">
        <v>149673345.40000001</v>
      </c>
      <c r="P245" s="15">
        <v>0.1</v>
      </c>
      <c r="Q245" s="2">
        <v>0</v>
      </c>
      <c r="R245" s="13">
        <v>0.3</v>
      </c>
      <c r="S245" s="15">
        <v>0</v>
      </c>
      <c r="T245" s="2">
        <v>44902003.619999997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8">
        <v>0</v>
      </c>
      <c r="AC245" s="4">
        <v>44902003.619999997</v>
      </c>
      <c r="AD245" t="s">
        <v>79</v>
      </c>
    </row>
    <row r="246" spans="1:30" hidden="1">
      <c r="A246" s="20">
        <v>1381</v>
      </c>
      <c r="B246" t="s">
        <v>147</v>
      </c>
      <c r="C246" t="s">
        <v>264</v>
      </c>
      <c r="D246" t="s">
        <v>2</v>
      </c>
      <c r="E246" t="s">
        <v>287</v>
      </c>
      <c r="F246" t="s">
        <v>319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15">
        <v>0</v>
      </c>
      <c r="Q246" s="2">
        <v>0</v>
      </c>
      <c r="R246" s="13">
        <v>0</v>
      </c>
      <c r="S246" s="15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18">
        <v>0</v>
      </c>
      <c r="AC246" s="4">
        <v>0</v>
      </c>
      <c r="AD246" t="s">
        <v>166</v>
      </c>
    </row>
    <row r="247" spans="1:30" hidden="1">
      <c r="A247" s="20">
        <v>1382</v>
      </c>
      <c r="B247" t="s">
        <v>147</v>
      </c>
      <c r="C247" t="s">
        <v>264</v>
      </c>
      <c r="D247" t="s">
        <v>2</v>
      </c>
      <c r="E247" t="s">
        <v>287</v>
      </c>
      <c r="F247" t="s">
        <v>320</v>
      </c>
      <c r="G247" s="2">
        <v>4026376000</v>
      </c>
      <c r="H247" s="2">
        <v>206650000</v>
      </c>
      <c r="I247" s="2">
        <v>3819726000</v>
      </c>
      <c r="J247" s="2">
        <v>12627980</v>
      </c>
      <c r="K247" s="2">
        <v>723277</v>
      </c>
      <c r="L247" s="2">
        <v>11904703</v>
      </c>
      <c r="M247" s="2">
        <v>11017429.6</v>
      </c>
      <c r="N247" s="2">
        <v>640617</v>
      </c>
      <c r="O247" s="2">
        <v>10376812.6</v>
      </c>
      <c r="P247" s="15">
        <v>0</v>
      </c>
      <c r="Q247" s="2">
        <v>0</v>
      </c>
      <c r="R247" s="13">
        <v>0</v>
      </c>
      <c r="S247" s="15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8">
        <v>0</v>
      </c>
      <c r="AC247" s="4">
        <v>0</v>
      </c>
      <c r="AD247" t="s">
        <v>166</v>
      </c>
    </row>
    <row r="248" spans="1:30" hidden="1">
      <c r="A248" s="20">
        <v>1383</v>
      </c>
      <c r="B248" t="s">
        <v>147</v>
      </c>
      <c r="C248" t="s">
        <v>264</v>
      </c>
      <c r="D248" t="s">
        <v>9</v>
      </c>
      <c r="E248" t="s">
        <v>27</v>
      </c>
      <c r="F248" t="s">
        <v>321</v>
      </c>
      <c r="G248" s="2">
        <v>13122187000</v>
      </c>
      <c r="H248" s="2">
        <v>0</v>
      </c>
      <c r="I248" s="2">
        <v>13122187000</v>
      </c>
      <c r="J248" s="2">
        <v>24792821</v>
      </c>
      <c r="K248" s="2">
        <v>0</v>
      </c>
      <c r="L248" s="2">
        <v>24792821</v>
      </c>
      <c r="M248" s="2">
        <v>19543946.199999999</v>
      </c>
      <c r="N248" s="2">
        <v>0</v>
      </c>
      <c r="O248" s="2">
        <v>19543946.199999999</v>
      </c>
      <c r="P248" s="15">
        <v>0.1</v>
      </c>
      <c r="Q248" s="2">
        <v>0</v>
      </c>
      <c r="R248" s="13">
        <v>0.1</v>
      </c>
      <c r="S248" s="15">
        <v>0</v>
      </c>
      <c r="T248" s="2">
        <v>1954394.62</v>
      </c>
      <c r="U248" s="2">
        <v>1000000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8">
        <v>0</v>
      </c>
      <c r="AC248" s="4">
        <v>2954394.62</v>
      </c>
      <c r="AD248" t="s">
        <v>28</v>
      </c>
    </row>
    <row r="249" spans="1:30" hidden="1">
      <c r="A249" s="20">
        <v>1384</v>
      </c>
      <c r="B249" t="s">
        <v>147</v>
      </c>
      <c r="C249" t="s">
        <v>263</v>
      </c>
      <c r="D249" t="s">
        <v>2</v>
      </c>
      <c r="E249" t="s">
        <v>287</v>
      </c>
      <c r="F249" t="s">
        <v>322</v>
      </c>
      <c r="G249" s="2">
        <v>19299000</v>
      </c>
      <c r="H249" s="2">
        <v>19299000</v>
      </c>
      <c r="I249" s="2">
        <v>0</v>
      </c>
      <c r="J249" s="2">
        <v>67547</v>
      </c>
      <c r="K249" s="2">
        <v>67547</v>
      </c>
      <c r="L249" s="2">
        <v>0</v>
      </c>
      <c r="M249" s="2">
        <v>59827.4</v>
      </c>
      <c r="N249" s="2">
        <v>59827.4</v>
      </c>
      <c r="O249" s="2">
        <v>0</v>
      </c>
      <c r="P249" s="15">
        <v>0.1</v>
      </c>
      <c r="Q249" s="2">
        <v>5982.74</v>
      </c>
      <c r="R249" s="13">
        <v>0.3</v>
      </c>
      <c r="S249" s="15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8">
        <v>0</v>
      </c>
      <c r="AC249" s="4">
        <v>5982.74</v>
      </c>
      <c r="AD249" t="s">
        <v>166</v>
      </c>
    </row>
    <row r="250" spans="1:30" hidden="1">
      <c r="A250" s="20">
        <v>1385</v>
      </c>
      <c r="B250" t="s">
        <v>147</v>
      </c>
      <c r="C250" t="s">
        <v>263</v>
      </c>
      <c r="D250" t="s">
        <v>9</v>
      </c>
      <c r="E250" t="s">
        <v>384</v>
      </c>
      <c r="F250" t="s">
        <v>323</v>
      </c>
      <c r="G250" s="2">
        <v>1542079400</v>
      </c>
      <c r="H250" s="2">
        <v>0</v>
      </c>
      <c r="I250" s="2">
        <v>1542079400</v>
      </c>
      <c r="J250" s="2">
        <v>5096639</v>
      </c>
      <c r="K250" s="2">
        <v>0</v>
      </c>
      <c r="L250" s="2">
        <v>5096639</v>
      </c>
      <c r="M250" s="2">
        <v>4479807.24</v>
      </c>
      <c r="N250" s="2">
        <v>0</v>
      </c>
      <c r="O250" s="2">
        <v>4479807.24</v>
      </c>
      <c r="P250" s="15">
        <v>0.1</v>
      </c>
      <c r="Q250" s="2">
        <v>0</v>
      </c>
      <c r="R250" s="13">
        <v>0.3</v>
      </c>
      <c r="S250" s="15">
        <v>0</v>
      </c>
      <c r="T250" s="2">
        <v>1343942.172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8">
        <v>0</v>
      </c>
      <c r="AC250" s="4">
        <v>1343942.172</v>
      </c>
      <c r="AD250" t="s">
        <v>189</v>
      </c>
    </row>
    <row r="251" spans="1:30" hidden="1">
      <c r="A251" s="20">
        <v>1386</v>
      </c>
      <c r="B251" t="s">
        <v>0</v>
      </c>
      <c r="C251" t="s">
        <v>1</v>
      </c>
      <c r="D251" t="s">
        <v>2</v>
      </c>
      <c r="E251" t="s">
        <v>326</v>
      </c>
      <c r="F251" t="s">
        <v>327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15">
        <v>0</v>
      </c>
      <c r="Q251" s="2">
        <v>0</v>
      </c>
      <c r="R251" s="13">
        <v>0</v>
      </c>
      <c r="S251" s="15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18">
        <v>0</v>
      </c>
      <c r="AC251" s="4">
        <v>0</v>
      </c>
      <c r="AD251" t="s">
        <v>144</v>
      </c>
    </row>
    <row r="252" spans="1:30" hidden="1">
      <c r="A252" s="20">
        <v>1388</v>
      </c>
      <c r="B252" t="s">
        <v>147</v>
      </c>
      <c r="C252" t="s">
        <v>263</v>
      </c>
      <c r="D252" t="s">
        <v>2</v>
      </c>
      <c r="E252" t="s">
        <v>287</v>
      </c>
      <c r="F252" t="s">
        <v>324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15">
        <v>0.1</v>
      </c>
      <c r="Q252" s="2">
        <v>0</v>
      </c>
      <c r="R252" s="13">
        <v>0.3</v>
      </c>
      <c r="S252" s="15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18">
        <v>0</v>
      </c>
      <c r="AC252" s="4">
        <v>0</v>
      </c>
      <c r="AD252" t="s">
        <v>87</v>
      </c>
    </row>
    <row r="253" spans="1:30" hidden="1">
      <c r="A253" s="20">
        <v>1390</v>
      </c>
      <c r="B253" t="s">
        <v>147</v>
      </c>
      <c r="C253" t="s">
        <v>263</v>
      </c>
      <c r="D253" t="s">
        <v>2</v>
      </c>
      <c r="E253" t="s">
        <v>8</v>
      </c>
      <c r="F253" t="s">
        <v>328</v>
      </c>
      <c r="G253" s="2">
        <v>1290333000</v>
      </c>
      <c r="H253" s="2">
        <v>42172000</v>
      </c>
      <c r="I253" s="2">
        <v>1248161000</v>
      </c>
      <c r="J253" s="2">
        <v>3925749</v>
      </c>
      <c r="K253" s="2">
        <v>147602</v>
      </c>
      <c r="L253" s="2">
        <v>3778147</v>
      </c>
      <c r="M253" s="2">
        <v>3409615.8</v>
      </c>
      <c r="N253" s="2">
        <v>130733.2</v>
      </c>
      <c r="O253" s="2">
        <v>3278882.6</v>
      </c>
      <c r="P253" s="15">
        <v>0.1</v>
      </c>
      <c r="Q253" s="2">
        <v>13073.32</v>
      </c>
      <c r="R253" s="13">
        <v>0.3</v>
      </c>
      <c r="S253" s="15">
        <v>0</v>
      </c>
      <c r="T253" s="2">
        <v>983664.78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8">
        <v>0</v>
      </c>
      <c r="AC253" s="4">
        <v>996738.1</v>
      </c>
      <c r="AD253" t="s">
        <v>50</v>
      </c>
    </row>
    <row r="254" spans="1:30" hidden="1">
      <c r="A254" s="20">
        <v>1391</v>
      </c>
      <c r="B254" t="s">
        <v>147</v>
      </c>
      <c r="C254" t="s">
        <v>264</v>
      </c>
      <c r="D254" t="s">
        <v>2</v>
      </c>
      <c r="E254" t="s">
        <v>286</v>
      </c>
      <c r="F254" t="s">
        <v>329</v>
      </c>
      <c r="G254" s="2">
        <v>3030627000</v>
      </c>
      <c r="H254" s="2">
        <v>1169135000</v>
      </c>
      <c r="I254" s="2">
        <v>1861492000</v>
      </c>
      <c r="J254" s="2">
        <v>10119326</v>
      </c>
      <c r="K254" s="2">
        <v>3769285</v>
      </c>
      <c r="L254" s="2">
        <v>6350041</v>
      </c>
      <c r="M254" s="2">
        <v>8907075.1999999993</v>
      </c>
      <c r="N254" s="2">
        <v>3301631</v>
      </c>
      <c r="O254" s="2">
        <v>5605444.2000000002</v>
      </c>
      <c r="P254" s="15">
        <v>0</v>
      </c>
      <c r="Q254" s="2">
        <v>0</v>
      </c>
      <c r="R254" s="13">
        <v>0</v>
      </c>
      <c r="S254" s="15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8">
        <v>0</v>
      </c>
      <c r="AC254" s="4">
        <v>0</v>
      </c>
      <c r="AD254" t="s">
        <v>95</v>
      </c>
    </row>
    <row r="255" spans="1:30" hidden="1">
      <c r="A255" s="20">
        <v>1392</v>
      </c>
      <c r="B255" t="s">
        <v>147</v>
      </c>
      <c r="C255" t="s">
        <v>263</v>
      </c>
      <c r="D255" t="s">
        <v>2</v>
      </c>
      <c r="E255" t="s">
        <v>287</v>
      </c>
      <c r="F255" t="s">
        <v>330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5">
        <v>0.1</v>
      </c>
      <c r="Q255" s="2">
        <v>0</v>
      </c>
      <c r="R255" s="13">
        <v>0.3</v>
      </c>
      <c r="S255" s="15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8">
        <v>0</v>
      </c>
      <c r="AC255" s="4">
        <v>0</v>
      </c>
      <c r="AD255" t="s">
        <v>166</v>
      </c>
    </row>
    <row r="256" spans="1:30" hidden="1">
      <c r="A256" s="20">
        <v>1393</v>
      </c>
      <c r="B256" t="s">
        <v>147</v>
      </c>
      <c r="C256" t="s">
        <v>264</v>
      </c>
      <c r="D256" t="s">
        <v>2</v>
      </c>
      <c r="E256" t="s">
        <v>286</v>
      </c>
      <c r="F256" t="s">
        <v>331</v>
      </c>
      <c r="G256" s="2">
        <v>1101136000</v>
      </c>
      <c r="H256" s="2">
        <v>748981000</v>
      </c>
      <c r="I256" s="2">
        <v>352155000</v>
      </c>
      <c r="J256" s="2">
        <v>3317329</v>
      </c>
      <c r="K256" s="2">
        <v>2178786</v>
      </c>
      <c r="L256" s="2">
        <v>1138543</v>
      </c>
      <c r="M256" s="2">
        <v>2876874.6</v>
      </c>
      <c r="N256" s="2">
        <v>1879193.6000000001</v>
      </c>
      <c r="O256" s="2">
        <v>997681</v>
      </c>
      <c r="P256" s="15">
        <v>0</v>
      </c>
      <c r="Q256" s="2">
        <v>0</v>
      </c>
      <c r="R256" s="13">
        <v>0</v>
      </c>
      <c r="S256" s="15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18">
        <v>0</v>
      </c>
      <c r="AC256" s="4">
        <v>0</v>
      </c>
      <c r="AD256" t="s">
        <v>43</v>
      </c>
    </row>
    <row r="257" spans="1:30" hidden="1">
      <c r="A257" s="20">
        <v>1395</v>
      </c>
      <c r="B257" t="s">
        <v>147</v>
      </c>
      <c r="C257" t="s">
        <v>264</v>
      </c>
      <c r="D257" t="s">
        <v>2</v>
      </c>
      <c r="E257" t="s">
        <v>286</v>
      </c>
      <c r="F257" t="s">
        <v>332</v>
      </c>
      <c r="G257" s="2">
        <v>9215326000</v>
      </c>
      <c r="H257" s="2">
        <v>1144324000</v>
      </c>
      <c r="I257" s="2">
        <v>8071002000</v>
      </c>
      <c r="J257" s="2">
        <v>26102874</v>
      </c>
      <c r="K257" s="2">
        <v>3566010</v>
      </c>
      <c r="L257" s="2">
        <v>22536864</v>
      </c>
      <c r="M257" s="2">
        <v>22416743.600000001</v>
      </c>
      <c r="N257" s="2">
        <v>3108280.4</v>
      </c>
      <c r="O257" s="2">
        <v>19308463.199999999</v>
      </c>
      <c r="P257" s="15">
        <v>0.1</v>
      </c>
      <c r="Q257" s="2">
        <v>310828.03999999998</v>
      </c>
      <c r="R257" s="13">
        <v>0.1</v>
      </c>
      <c r="S257" s="15">
        <v>0</v>
      </c>
      <c r="T257" s="2">
        <v>1930846.32</v>
      </c>
      <c r="U257" s="2">
        <v>2000000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18">
        <v>0</v>
      </c>
      <c r="AC257" s="4">
        <v>4241674.3600000003</v>
      </c>
      <c r="AD257" t="s">
        <v>45</v>
      </c>
    </row>
    <row r="258" spans="1:30" hidden="1">
      <c r="A258" s="20">
        <v>1397</v>
      </c>
      <c r="B258" t="s">
        <v>147</v>
      </c>
      <c r="C258" t="s">
        <v>264</v>
      </c>
      <c r="D258" t="s">
        <v>2</v>
      </c>
      <c r="E258" t="s">
        <v>287</v>
      </c>
      <c r="F258" t="s">
        <v>333</v>
      </c>
      <c r="G258" s="2">
        <v>13286489000</v>
      </c>
      <c r="H258" s="2">
        <v>13286489000</v>
      </c>
      <c r="I258" s="2">
        <v>0</v>
      </c>
      <c r="J258" s="2">
        <v>22039109</v>
      </c>
      <c r="K258" s="2">
        <v>22039109</v>
      </c>
      <c r="L258" s="2">
        <v>0</v>
      </c>
      <c r="M258" s="2">
        <v>16724513.4</v>
      </c>
      <c r="N258" s="2">
        <v>16724513.4</v>
      </c>
      <c r="O258" s="2">
        <v>0</v>
      </c>
      <c r="P258" s="15">
        <v>0.1</v>
      </c>
      <c r="Q258" s="2">
        <v>1672451.34</v>
      </c>
      <c r="R258" s="13">
        <v>0.1</v>
      </c>
      <c r="S258" s="15">
        <v>0</v>
      </c>
      <c r="T258" s="2">
        <v>0</v>
      </c>
      <c r="U258" s="2">
        <v>1000000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18">
        <v>0</v>
      </c>
      <c r="AC258" s="4">
        <v>2672451.34</v>
      </c>
      <c r="AD258" t="s">
        <v>87</v>
      </c>
    </row>
    <row r="259" spans="1:30" hidden="1">
      <c r="A259" s="20">
        <v>1401</v>
      </c>
      <c r="B259" t="s">
        <v>147</v>
      </c>
      <c r="C259" t="s">
        <v>264</v>
      </c>
      <c r="D259" t="s">
        <v>2</v>
      </c>
      <c r="E259" t="s">
        <v>4</v>
      </c>
      <c r="F259" t="s">
        <v>339</v>
      </c>
      <c r="G259" s="2">
        <v>10774694000</v>
      </c>
      <c r="H259" s="2">
        <v>24646000</v>
      </c>
      <c r="I259" s="2">
        <v>10750048000</v>
      </c>
      <c r="J259" s="2">
        <v>24756779</v>
      </c>
      <c r="K259" s="2">
        <v>86261</v>
      </c>
      <c r="L259" s="2">
        <v>24670518</v>
      </c>
      <c r="M259" s="2">
        <v>20446901.399999999</v>
      </c>
      <c r="N259" s="2">
        <v>76402.600000000006</v>
      </c>
      <c r="O259" s="2">
        <v>20370498.800000001</v>
      </c>
      <c r="P259" s="15">
        <v>0.1</v>
      </c>
      <c r="Q259" s="2">
        <v>7640.26</v>
      </c>
      <c r="R259" s="13">
        <v>0.1</v>
      </c>
      <c r="S259" s="15">
        <v>0</v>
      </c>
      <c r="T259" s="2">
        <v>2037049.88</v>
      </c>
      <c r="U259" s="2">
        <v>2000000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18">
        <v>0</v>
      </c>
      <c r="AC259" s="4">
        <v>4044690.14</v>
      </c>
      <c r="AD259" t="s">
        <v>279</v>
      </c>
    </row>
    <row r="260" spans="1:30" hidden="1">
      <c r="A260" s="20">
        <v>1403</v>
      </c>
      <c r="B260" t="s">
        <v>147</v>
      </c>
      <c r="C260" t="s">
        <v>263</v>
      </c>
      <c r="D260" t="s">
        <v>2</v>
      </c>
      <c r="E260" t="s">
        <v>200</v>
      </c>
      <c r="F260" t="s">
        <v>334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15">
        <v>0.1</v>
      </c>
      <c r="Q260" s="2">
        <v>0</v>
      </c>
      <c r="R260" s="13">
        <v>0.3</v>
      </c>
      <c r="S260" s="15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8">
        <v>0</v>
      </c>
      <c r="AC260" s="4">
        <v>0</v>
      </c>
      <c r="AD260" t="s">
        <v>184</v>
      </c>
    </row>
    <row r="261" spans="1:30" hidden="1">
      <c r="A261" s="20">
        <v>1404</v>
      </c>
      <c r="B261" t="s">
        <v>147</v>
      </c>
      <c r="C261" t="s">
        <v>263</v>
      </c>
      <c r="D261" t="s">
        <v>2</v>
      </c>
      <c r="E261" t="s">
        <v>326</v>
      </c>
      <c r="F261" t="s">
        <v>335</v>
      </c>
      <c r="G261" s="2">
        <v>42169460000</v>
      </c>
      <c r="H261" s="2">
        <v>0</v>
      </c>
      <c r="I261" s="2">
        <v>42169460000</v>
      </c>
      <c r="J261" s="2">
        <v>95779093</v>
      </c>
      <c r="K261" s="2">
        <v>0</v>
      </c>
      <c r="L261" s="2">
        <v>95779093</v>
      </c>
      <c r="M261" s="2">
        <v>78911309</v>
      </c>
      <c r="N261" s="2">
        <v>0</v>
      </c>
      <c r="O261" s="2">
        <v>78911309</v>
      </c>
      <c r="P261" s="15">
        <v>0.1</v>
      </c>
      <c r="Q261" s="2">
        <v>0</v>
      </c>
      <c r="R261" s="13">
        <v>0.3</v>
      </c>
      <c r="S261" s="15">
        <v>0</v>
      </c>
      <c r="T261" s="2">
        <v>23673392.699999999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18">
        <v>0</v>
      </c>
      <c r="AC261" s="4">
        <v>23673392.699999999</v>
      </c>
      <c r="AD261" t="s">
        <v>336</v>
      </c>
    </row>
    <row r="262" spans="1:30">
      <c r="A262" s="20">
        <v>1406</v>
      </c>
      <c r="B262" t="s">
        <v>12</v>
      </c>
      <c r="C262" t="s">
        <v>264</v>
      </c>
      <c r="D262" t="s">
        <v>2</v>
      </c>
      <c r="E262" t="s">
        <v>326</v>
      </c>
      <c r="F262" t="s">
        <v>336</v>
      </c>
      <c r="G262" s="2">
        <v>29095237000</v>
      </c>
      <c r="H262" s="2">
        <v>0</v>
      </c>
      <c r="I262" s="2">
        <v>29095237000</v>
      </c>
      <c r="J262" s="2">
        <v>53527831</v>
      </c>
      <c r="K262" s="2">
        <v>0</v>
      </c>
      <c r="L262" s="2">
        <v>53527831</v>
      </c>
      <c r="M262" s="2">
        <v>41889736.200000003</v>
      </c>
      <c r="N262" s="2">
        <v>0</v>
      </c>
      <c r="O262" s="2">
        <v>41889736.200000003</v>
      </c>
      <c r="P262" s="15">
        <v>0.1</v>
      </c>
      <c r="Q262" s="2">
        <v>0</v>
      </c>
      <c r="R262" s="13">
        <v>0.15</v>
      </c>
      <c r="S262" s="15">
        <v>0</v>
      </c>
      <c r="T262" s="2">
        <v>6283460.4299999997</v>
      </c>
      <c r="U262" s="2">
        <v>0</v>
      </c>
      <c r="V262" s="2">
        <v>551688202.60000002</v>
      </c>
      <c r="W262" s="2">
        <v>5380492.4000000004</v>
      </c>
      <c r="X262" s="2">
        <v>546307710.20000005</v>
      </c>
      <c r="Y262" s="2">
        <v>375913131000</v>
      </c>
      <c r="Z262" s="2">
        <v>2163999000</v>
      </c>
      <c r="AA262" s="2">
        <v>373749132000</v>
      </c>
      <c r="AB262" s="18">
        <v>21906113.331999999</v>
      </c>
      <c r="AC262" s="4">
        <v>28189573.761999998</v>
      </c>
      <c r="AD262" t="s">
        <v>327</v>
      </c>
    </row>
    <row r="263" spans="1:30" hidden="1">
      <c r="A263" s="20">
        <v>1408</v>
      </c>
      <c r="B263" t="s">
        <v>147</v>
      </c>
      <c r="C263" t="s">
        <v>263</v>
      </c>
      <c r="D263" t="s">
        <v>2</v>
      </c>
      <c r="E263" t="s">
        <v>286</v>
      </c>
      <c r="F263" t="s">
        <v>340</v>
      </c>
      <c r="G263" s="2">
        <v>1104000</v>
      </c>
      <c r="H263" s="2">
        <v>0</v>
      </c>
      <c r="I263" s="2">
        <v>1104000</v>
      </c>
      <c r="J263" s="2">
        <v>3865</v>
      </c>
      <c r="K263" s="2">
        <v>0</v>
      </c>
      <c r="L263" s="2">
        <v>3865</v>
      </c>
      <c r="M263" s="2">
        <v>3423.4</v>
      </c>
      <c r="N263" s="2">
        <v>0</v>
      </c>
      <c r="O263" s="2">
        <v>3423.4</v>
      </c>
      <c r="P263" s="15">
        <v>0.1</v>
      </c>
      <c r="Q263" s="2">
        <v>0</v>
      </c>
      <c r="R263" s="13">
        <v>0.3</v>
      </c>
      <c r="S263" s="15">
        <v>0</v>
      </c>
      <c r="T263" s="2">
        <v>1027.02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18">
        <v>0</v>
      </c>
      <c r="AC263" s="4">
        <v>1027.02</v>
      </c>
      <c r="AD263" t="s">
        <v>95</v>
      </c>
    </row>
    <row r="264" spans="1:30" hidden="1">
      <c r="A264" s="20">
        <v>1409</v>
      </c>
      <c r="B264" t="s">
        <v>147</v>
      </c>
      <c r="C264" t="s">
        <v>263</v>
      </c>
      <c r="D264" t="s">
        <v>2</v>
      </c>
      <c r="E264" t="s">
        <v>286</v>
      </c>
      <c r="F264" t="s">
        <v>341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15">
        <v>0.1</v>
      </c>
      <c r="Q264" s="2">
        <v>0</v>
      </c>
      <c r="R264" s="13">
        <v>0.3</v>
      </c>
      <c r="S264" s="15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8">
        <v>0</v>
      </c>
      <c r="AC264" s="4">
        <v>0</v>
      </c>
      <c r="AD264" t="s">
        <v>95</v>
      </c>
    </row>
    <row r="265" spans="1:30" hidden="1">
      <c r="A265" s="20">
        <v>1412</v>
      </c>
      <c r="B265" t="s">
        <v>147</v>
      </c>
      <c r="C265" t="s">
        <v>263</v>
      </c>
      <c r="D265" t="s">
        <v>2</v>
      </c>
      <c r="E265" t="s">
        <v>287</v>
      </c>
      <c r="F265" t="s">
        <v>342</v>
      </c>
      <c r="G265" s="2">
        <v>584099000</v>
      </c>
      <c r="H265" s="2">
        <v>330000000</v>
      </c>
      <c r="I265" s="2">
        <v>254099000</v>
      </c>
      <c r="J265" s="2">
        <v>1827148</v>
      </c>
      <c r="K265" s="2">
        <v>990000</v>
      </c>
      <c r="L265" s="2">
        <v>837148</v>
      </c>
      <c r="M265" s="2">
        <v>1593508.4</v>
      </c>
      <c r="N265" s="2">
        <v>858000</v>
      </c>
      <c r="O265" s="2">
        <v>735508.4</v>
      </c>
      <c r="P265" s="15">
        <v>0.1</v>
      </c>
      <c r="Q265" s="2">
        <v>85800</v>
      </c>
      <c r="R265" s="13">
        <v>0.3</v>
      </c>
      <c r="S265" s="15">
        <v>0</v>
      </c>
      <c r="T265" s="2">
        <v>220652.52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18">
        <v>0</v>
      </c>
      <c r="AC265" s="4">
        <v>306452.52</v>
      </c>
      <c r="AD265" t="s">
        <v>166</v>
      </c>
    </row>
    <row r="266" spans="1:30" hidden="1">
      <c r="A266" s="20">
        <v>1413</v>
      </c>
      <c r="B266" t="s">
        <v>147</v>
      </c>
      <c r="C266" t="s">
        <v>263</v>
      </c>
      <c r="D266" t="s">
        <v>2</v>
      </c>
      <c r="E266" t="s">
        <v>287</v>
      </c>
      <c r="F266" t="s">
        <v>343</v>
      </c>
      <c r="G266" s="2">
        <v>12069117000</v>
      </c>
      <c r="H266" s="2">
        <v>14520000</v>
      </c>
      <c r="I266" s="2">
        <v>12054597000</v>
      </c>
      <c r="J266" s="2">
        <v>22666986</v>
      </c>
      <c r="K266" s="2">
        <v>50820</v>
      </c>
      <c r="L266" s="2">
        <v>22616166</v>
      </c>
      <c r="M266" s="2">
        <v>17839339.199999999</v>
      </c>
      <c r="N266" s="2">
        <v>45012</v>
      </c>
      <c r="O266" s="2">
        <v>17794327.199999999</v>
      </c>
      <c r="P266" s="15">
        <v>0.1</v>
      </c>
      <c r="Q266" s="2">
        <v>4501.2</v>
      </c>
      <c r="R266" s="13">
        <v>0.3</v>
      </c>
      <c r="S266" s="15">
        <v>0</v>
      </c>
      <c r="T266" s="2">
        <v>5338298.16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8">
        <v>0</v>
      </c>
      <c r="AC266" s="4">
        <v>5342799.3600000003</v>
      </c>
      <c r="AD266" t="s">
        <v>192</v>
      </c>
    </row>
    <row r="267" spans="1:30" hidden="1">
      <c r="A267" s="20">
        <v>1414</v>
      </c>
      <c r="B267" t="s">
        <v>147</v>
      </c>
      <c r="C267" t="s">
        <v>263</v>
      </c>
      <c r="D267" t="s">
        <v>2</v>
      </c>
      <c r="E267" t="s">
        <v>287</v>
      </c>
      <c r="F267" t="s">
        <v>344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15">
        <v>0.1</v>
      </c>
      <c r="Q267" s="2">
        <v>0</v>
      </c>
      <c r="R267" s="13">
        <v>0.3</v>
      </c>
      <c r="S267" s="15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18">
        <v>0</v>
      </c>
      <c r="AC267" s="4">
        <v>0</v>
      </c>
      <c r="AD267" t="s">
        <v>87</v>
      </c>
    </row>
    <row r="268" spans="1:30" hidden="1">
      <c r="A268" s="20">
        <v>1415</v>
      </c>
      <c r="B268" t="s">
        <v>147</v>
      </c>
      <c r="C268" t="s">
        <v>264</v>
      </c>
      <c r="D268" t="s">
        <v>2</v>
      </c>
      <c r="E268" t="s">
        <v>286</v>
      </c>
      <c r="F268" t="s">
        <v>345</v>
      </c>
      <c r="G268" s="2">
        <v>1860187000</v>
      </c>
      <c r="H268" s="2">
        <v>0</v>
      </c>
      <c r="I268" s="2">
        <v>1860187000</v>
      </c>
      <c r="J268" s="2">
        <v>6246451</v>
      </c>
      <c r="K268" s="2">
        <v>0</v>
      </c>
      <c r="L268" s="2">
        <v>6246451</v>
      </c>
      <c r="M268" s="2">
        <v>5502376.2000000002</v>
      </c>
      <c r="N268" s="2">
        <v>0</v>
      </c>
      <c r="O268" s="2">
        <v>5502376.2000000002</v>
      </c>
      <c r="P268" s="15">
        <v>0</v>
      </c>
      <c r="Q268" s="2">
        <v>0</v>
      </c>
      <c r="R268" s="13">
        <v>0</v>
      </c>
      <c r="S268" s="15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18">
        <v>0</v>
      </c>
      <c r="AC268" s="4">
        <v>0</v>
      </c>
      <c r="AD268" t="s">
        <v>45</v>
      </c>
    </row>
    <row r="269" spans="1:30" hidden="1">
      <c r="A269" s="20">
        <v>1418</v>
      </c>
      <c r="B269" t="s">
        <v>147</v>
      </c>
      <c r="C269" t="s">
        <v>264</v>
      </c>
      <c r="D269" t="s">
        <v>2</v>
      </c>
      <c r="E269" t="s">
        <v>200</v>
      </c>
      <c r="F269" t="s">
        <v>346</v>
      </c>
      <c r="G269" s="2">
        <v>2774883000</v>
      </c>
      <c r="H269" s="2">
        <v>0</v>
      </c>
      <c r="I269" s="2">
        <v>2774883000</v>
      </c>
      <c r="J269" s="2">
        <v>8081130</v>
      </c>
      <c r="K269" s="2">
        <v>0</v>
      </c>
      <c r="L269" s="2">
        <v>8081130</v>
      </c>
      <c r="M269" s="2">
        <v>6971176.7999999998</v>
      </c>
      <c r="N269" s="2">
        <v>0</v>
      </c>
      <c r="O269" s="2">
        <v>6971176.7999999998</v>
      </c>
      <c r="P269" s="15">
        <v>0</v>
      </c>
      <c r="Q269" s="2">
        <v>0</v>
      </c>
      <c r="R269" s="13">
        <v>0</v>
      </c>
      <c r="S269" s="15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8">
        <v>0</v>
      </c>
      <c r="AC269" s="4">
        <v>0</v>
      </c>
      <c r="AD269" t="s">
        <v>184</v>
      </c>
    </row>
    <row r="270" spans="1:30" hidden="1">
      <c r="A270" s="20">
        <v>1419</v>
      </c>
      <c r="B270" t="s">
        <v>147</v>
      </c>
      <c r="C270" t="s">
        <v>263</v>
      </c>
      <c r="D270" t="s">
        <v>2</v>
      </c>
      <c r="E270" t="s">
        <v>326</v>
      </c>
      <c r="F270" t="s">
        <v>347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15">
        <v>0.1</v>
      </c>
      <c r="Q270" s="2">
        <v>0</v>
      </c>
      <c r="R270" s="13">
        <v>0.3</v>
      </c>
      <c r="S270" s="15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18">
        <v>0</v>
      </c>
      <c r="AC270" s="4">
        <v>0</v>
      </c>
      <c r="AD270" t="s">
        <v>336</v>
      </c>
    </row>
    <row r="271" spans="1:30" hidden="1">
      <c r="A271" s="20">
        <v>1420</v>
      </c>
      <c r="B271" t="s">
        <v>147</v>
      </c>
      <c r="C271" t="s">
        <v>264</v>
      </c>
      <c r="D271" t="s">
        <v>2</v>
      </c>
      <c r="E271" t="s">
        <v>326</v>
      </c>
      <c r="F271" t="s">
        <v>348</v>
      </c>
      <c r="G271" s="2">
        <v>12864911000</v>
      </c>
      <c r="H271" s="2">
        <v>0</v>
      </c>
      <c r="I271" s="2">
        <v>12864911000</v>
      </c>
      <c r="J271" s="2">
        <v>32811142</v>
      </c>
      <c r="K271" s="2">
        <v>0</v>
      </c>
      <c r="L271" s="2">
        <v>32811142</v>
      </c>
      <c r="M271" s="2">
        <v>27665177.600000001</v>
      </c>
      <c r="N271" s="2">
        <v>0</v>
      </c>
      <c r="O271" s="2">
        <v>27665177.600000001</v>
      </c>
      <c r="P271" s="15">
        <v>0.1</v>
      </c>
      <c r="Q271" s="2">
        <v>0</v>
      </c>
      <c r="R271" s="13">
        <v>0.1</v>
      </c>
      <c r="S271" s="15">
        <v>0</v>
      </c>
      <c r="T271" s="2">
        <v>2766517.76</v>
      </c>
      <c r="U271" s="2">
        <v>2000000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18">
        <v>0</v>
      </c>
      <c r="AC271" s="4">
        <v>4766517.76</v>
      </c>
      <c r="AD271" t="s">
        <v>336</v>
      </c>
    </row>
    <row r="272" spans="1:30" hidden="1">
      <c r="A272" s="20">
        <v>1423</v>
      </c>
      <c r="B272" t="s">
        <v>147</v>
      </c>
      <c r="C272" t="s">
        <v>263</v>
      </c>
      <c r="D272" t="s">
        <v>2</v>
      </c>
      <c r="E272" t="s">
        <v>326</v>
      </c>
      <c r="F272" t="s">
        <v>349</v>
      </c>
      <c r="G272" s="2">
        <v>3723405000</v>
      </c>
      <c r="H272" s="2">
        <v>0</v>
      </c>
      <c r="I272" s="2">
        <v>3723405000</v>
      </c>
      <c r="J272" s="2">
        <v>11934704</v>
      </c>
      <c r="K272" s="2">
        <v>0</v>
      </c>
      <c r="L272" s="2">
        <v>11934704</v>
      </c>
      <c r="M272" s="2">
        <v>10445342</v>
      </c>
      <c r="N272" s="2">
        <v>0</v>
      </c>
      <c r="O272" s="2">
        <v>10445342</v>
      </c>
      <c r="P272" s="15">
        <v>0.1</v>
      </c>
      <c r="Q272" s="2">
        <v>0</v>
      </c>
      <c r="R272" s="13">
        <v>0.3</v>
      </c>
      <c r="S272" s="15">
        <v>0</v>
      </c>
      <c r="T272" s="2">
        <v>3133602.6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18">
        <v>0</v>
      </c>
      <c r="AC272" s="4">
        <v>3133602.6</v>
      </c>
      <c r="AD272" t="s">
        <v>336</v>
      </c>
    </row>
    <row r="273" spans="1:30" hidden="1">
      <c r="A273" s="20">
        <v>1426</v>
      </c>
      <c r="B273" t="s">
        <v>147</v>
      </c>
      <c r="C273" t="s">
        <v>263</v>
      </c>
      <c r="D273" t="s">
        <v>2</v>
      </c>
      <c r="E273" t="s">
        <v>287</v>
      </c>
      <c r="F273" t="s">
        <v>350</v>
      </c>
      <c r="G273" s="2">
        <v>9173502000</v>
      </c>
      <c r="H273" s="2">
        <v>0</v>
      </c>
      <c r="I273" s="2">
        <v>9173502000</v>
      </c>
      <c r="J273" s="2">
        <v>23278995</v>
      </c>
      <c r="K273" s="2">
        <v>0</v>
      </c>
      <c r="L273" s="2">
        <v>23278995</v>
      </c>
      <c r="M273" s="2">
        <v>19609594.199999999</v>
      </c>
      <c r="N273" s="2">
        <v>0</v>
      </c>
      <c r="O273" s="2">
        <v>19609594.199999999</v>
      </c>
      <c r="P273" s="15">
        <v>0.1</v>
      </c>
      <c r="Q273" s="2">
        <v>0</v>
      </c>
      <c r="R273" s="13">
        <v>0.3</v>
      </c>
      <c r="S273" s="15">
        <v>0</v>
      </c>
      <c r="T273" s="2">
        <v>5882878.2599999998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18">
        <v>0</v>
      </c>
      <c r="AC273" s="4">
        <v>5882878.2599999998</v>
      </c>
      <c r="AD273" t="s">
        <v>87</v>
      </c>
    </row>
    <row r="274" spans="1:30" hidden="1">
      <c r="A274" s="20">
        <v>1427</v>
      </c>
      <c r="B274" t="s">
        <v>147</v>
      </c>
      <c r="C274" t="s">
        <v>263</v>
      </c>
      <c r="D274" t="s">
        <v>2</v>
      </c>
      <c r="E274" t="s">
        <v>326</v>
      </c>
      <c r="F274" t="s">
        <v>351</v>
      </c>
      <c r="G274" s="2">
        <v>1561164000</v>
      </c>
      <c r="H274" s="2">
        <v>4629000</v>
      </c>
      <c r="I274" s="2">
        <v>1556535000</v>
      </c>
      <c r="J274" s="2">
        <v>5172228</v>
      </c>
      <c r="K274" s="2">
        <v>16202</v>
      </c>
      <c r="L274" s="2">
        <v>5156026</v>
      </c>
      <c r="M274" s="2">
        <v>4547762.4000000004</v>
      </c>
      <c r="N274" s="2">
        <v>14350.4</v>
      </c>
      <c r="O274" s="2">
        <v>4533412</v>
      </c>
      <c r="P274" s="15">
        <v>0.1</v>
      </c>
      <c r="Q274" s="2">
        <v>1435.04</v>
      </c>
      <c r="R274" s="13">
        <v>0.3</v>
      </c>
      <c r="S274" s="15">
        <v>0</v>
      </c>
      <c r="T274" s="2">
        <v>1360023.6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18">
        <v>0</v>
      </c>
      <c r="AC274" s="4">
        <v>1361458.64</v>
      </c>
      <c r="AD274" t="s">
        <v>336</v>
      </c>
    </row>
    <row r="275" spans="1:30" hidden="1">
      <c r="A275" s="20">
        <v>1428</v>
      </c>
      <c r="B275" t="s">
        <v>147</v>
      </c>
      <c r="C275" t="s">
        <v>264</v>
      </c>
      <c r="D275" t="s">
        <v>9</v>
      </c>
      <c r="E275" t="s">
        <v>385</v>
      </c>
      <c r="F275" t="s">
        <v>352</v>
      </c>
      <c r="G275" s="2">
        <v>26559836000</v>
      </c>
      <c r="H275" s="2">
        <v>0</v>
      </c>
      <c r="I275" s="2">
        <v>26559836000</v>
      </c>
      <c r="J275" s="2">
        <v>51265181</v>
      </c>
      <c r="K275" s="2">
        <v>0</v>
      </c>
      <c r="L275" s="2">
        <v>51265181</v>
      </c>
      <c r="M275" s="2">
        <v>40641246.600000001</v>
      </c>
      <c r="N275" s="2">
        <v>0</v>
      </c>
      <c r="O275" s="2">
        <v>40641246.600000001</v>
      </c>
      <c r="P275" s="15">
        <v>0.1</v>
      </c>
      <c r="Q275" s="2">
        <v>0</v>
      </c>
      <c r="R275" s="13">
        <v>0.15</v>
      </c>
      <c r="S275" s="15">
        <v>0</v>
      </c>
      <c r="T275" s="2">
        <v>6096186.9900000002</v>
      </c>
      <c r="U275" s="2">
        <v>3000000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18">
        <v>0</v>
      </c>
      <c r="AC275" s="4">
        <v>9096186.9900000002</v>
      </c>
      <c r="AD275" t="s">
        <v>79</v>
      </c>
    </row>
    <row r="276" spans="1:30" hidden="1">
      <c r="A276" s="20">
        <v>1429</v>
      </c>
      <c r="B276" t="s">
        <v>147</v>
      </c>
      <c r="C276" t="s">
        <v>263</v>
      </c>
      <c r="D276" t="s">
        <v>2</v>
      </c>
      <c r="E276" t="s">
        <v>286</v>
      </c>
      <c r="F276" t="s">
        <v>353</v>
      </c>
      <c r="G276" s="2">
        <v>45371119000</v>
      </c>
      <c r="H276" s="2">
        <v>0</v>
      </c>
      <c r="I276" s="2">
        <v>45371119000</v>
      </c>
      <c r="J276" s="2">
        <v>68057342</v>
      </c>
      <c r="K276" s="2">
        <v>0</v>
      </c>
      <c r="L276" s="2">
        <v>68057342</v>
      </c>
      <c r="M276" s="2">
        <v>49908894.399999999</v>
      </c>
      <c r="N276" s="2">
        <v>0</v>
      </c>
      <c r="O276" s="2">
        <v>49908894.399999999</v>
      </c>
      <c r="P276" s="15">
        <v>0.1</v>
      </c>
      <c r="Q276" s="2">
        <v>0</v>
      </c>
      <c r="R276" s="13">
        <v>0.3</v>
      </c>
      <c r="S276" s="15">
        <v>0</v>
      </c>
      <c r="T276" s="2">
        <v>14972668.32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18">
        <v>0</v>
      </c>
      <c r="AC276" s="4">
        <v>14972668.32</v>
      </c>
      <c r="AD276" t="s">
        <v>43</v>
      </c>
    </row>
    <row r="277" spans="1:30" hidden="1">
      <c r="A277" s="20">
        <v>1430</v>
      </c>
      <c r="B277" t="s">
        <v>147</v>
      </c>
      <c r="C277" t="s">
        <v>263</v>
      </c>
      <c r="D277" t="s">
        <v>2</v>
      </c>
      <c r="E277" t="s">
        <v>200</v>
      </c>
      <c r="F277" t="s">
        <v>354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15">
        <v>0.1</v>
      </c>
      <c r="Q277" s="2">
        <v>0</v>
      </c>
      <c r="R277" s="13">
        <v>0.3</v>
      </c>
      <c r="S277" s="15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18">
        <v>0</v>
      </c>
      <c r="AC277" s="4">
        <v>0</v>
      </c>
      <c r="AD277" t="s">
        <v>241</v>
      </c>
    </row>
    <row r="278" spans="1:30" hidden="1">
      <c r="A278" s="20">
        <v>1431</v>
      </c>
      <c r="B278" t="s">
        <v>147</v>
      </c>
      <c r="C278" t="s">
        <v>263</v>
      </c>
      <c r="D278" t="s">
        <v>2</v>
      </c>
      <c r="E278" t="s">
        <v>326</v>
      </c>
      <c r="F278" t="s">
        <v>355</v>
      </c>
      <c r="G278" s="2">
        <v>133180000</v>
      </c>
      <c r="H278" s="2">
        <v>0</v>
      </c>
      <c r="I278" s="2">
        <v>133180000</v>
      </c>
      <c r="J278" s="2">
        <v>466130</v>
      </c>
      <c r="K278" s="2">
        <v>0</v>
      </c>
      <c r="L278" s="2">
        <v>466130</v>
      </c>
      <c r="M278" s="2">
        <v>412858</v>
      </c>
      <c r="N278" s="2">
        <v>0</v>
      </c>
      <c r="O278" s="2">
        <v>412858</v>
      </c>
      <c r="P278" s="15">
        <v>0.1</v>
      </c>
      <c r="Q278" s="2">
        <v>0</v>
      </c>
      <c r="R278" s="13">
        <v>0.3</v>
      </c>
      <c r="S278" s="15">
        <v>0</v>
      </c>
      <c r="T278" s="2">
        <v>123857.4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18">
        <v>0</v>
      </c>
      <c r="AC278" s="4">
        <v>123857.4</v>
      </c>
      <c r="AD278" t="s">
        <v>336</v>
      </c>
    </row>
    <row r="279" spans="1:30" hidden="1">
      <c r="A279" s="20">
        <v>1432</v>
      </c>
      <c r="B279" t="s">
        <v>147</v>
      </c>
      <c r="C279" t="s">
        <v>263</v>
      </c>
      <c r="D279" t="s">
        <v>2</v>
      </c>
      <c r="E279" t="s">
        <v>326</v>
      </c>
      <c r="F279" t="s">
        <v>356</v>
      </c>
      <c r="G279" s="2">
        <v>2222680000</v>
      </c>
      <c r="H279" s="2">
        <v>0</v>
      </c>
      <c r="I279" s="2">
        <v>2222680000</v>
      </c>
      <c r="J279" s="2">
        <v>7379432</v>
      </c>
      <c r="K279" s="2">
        <v>0</v>
      </c>
      <c r="L279" s="2">
        <v>7379432</v>
      </c>
      <c r="M279" s="2">
        <v>6490360</v>
      </c>
      <c r="N279" s="2">
        <v>0</v>
      </c>
      <c r="O279" s="2">
        <v>6490360</v>
      </c>
      <c r="P279" s="15">
        <v>0.1</v>
      </c>
      <c r="Q279" s="2">
        <v>0</v>
      </c>
      <c r="R279" s="13">
        <v>0.3</v>
      </c>
      <c r="S279" s="15">
        <v>0</v>
      </c>
      <c r="T279" s="2">
        <v>1947108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18">
        <v>0</v>
      </c>
      <c r="AC279" s="4">
        <v>1947108</v>
      </c>
      <c r="AD279" t="s">
        <v>336</v>
      </c>
    </row>
    <row r="280" spans="1:30" hidden="1">
      <c r="A280" s="20">
        <v>1434</v>
      </c>
      <c r="B280" t="s">
        <v>147</v>
      </c>
      <c r="C280" t="s">
        <v>264</v>
      </c>
      <c r="D280" t="s">
        <v>2</v>
      </c>
      <c r="E280" t="s">
        <v>326</v>
      </c>
      <c r="F280" t="s">
        <v>357</v>
      </c>
      <c r="G280" s="2">
        <v>7710800000</v>
      </c>
      <c r="H280" s="2">
        <v>1708292000</v>
      </c>
      <c r="I280" s="2">
        <v>6002508000</v>
      </c>
      <c r="J280" s="2">
        <v>19832195</v>
      </c>
      <c r="K280" s="2">
        <v>4759091</v>
      </c>
      <c r="L280" s="2">
        <v>15073104</v>
      </c>
      <c r="M280" s="2">
        <v>16747875</v>
      </c>
      <c r="N280" s="2">
        <v>4075774.2</v>
      </c>
      <c r="O280" s="2">
        <v>12672100.800000001</v>
      </c>
      <c r="P280" s="15">
        <v>0.1</v>
      </c>
      <c r="Q280" s="2">
        <v>407577.42</v>
      </c>
      <c r="R280" s="13">
        <v>0.1</v>
      </c>
      <c r="S280" s="15">
        <v>0</v>
      </c>
      <c r="T280" s="2">
        <v>1267210.08</v>
      </c>
      <c r="U280" s="2">
        <v>1000000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18">
        <v>0</v>
      </c>
      <c r="AC280" s="4">
        <v>2674787.5</v>
      </c>
      <c r="AD280" t="s">
        <v>336</v>
      </c>
    </row>
    <row r="281" spans="1:30" hidden="1">
      <c r="A281" s="20">
        <v>1435</v>
      </c>
      <c r="B281" t="s">
        <v>147</v>
      </c>
      <c r="C281" t="s">
        <v>263</v>
      </c>
      <c r="D281" t="s">
        <v>2</v>
      </c>
      <c r="E281" t="s">
        <v>287</v>
      </c>
      <c r="F281" t="s">
        <v>358</v>
      </c>
      <c r="G281" s="2">
        <v>4239016000</v>
      </c>
      <c r="H281" s="2">
        <v>0</v>
      </c>
      <c r="I281" s="2">
        <v>4239016000</v>
      </c>
      <c r="J281" s="2">
        <v>12603340</v>
      </c>
      <c r="K281" s="2">
        <v>0</v>
      </c>
      <c r="L281" s="2">
        <v>12603340</v>
      </c>
      <c r="M281" s="2">
        <v>10907733.6</v>
      </c>
      <c r="N281" s="2">
        <v>0</v>
      </c>
      <c r="O281" s="2">
        <v>10907733.6</v>
      </c>
      <c r="P281" s="15">
        <v>0.1</v>
      </c>
      <c r="Q281" s="2">
        <v>0</v>
      </c>
      <c r="R281" s="13">
        <v>0.3</v>
      </c>
      <c r="S281" s="15">
        <v>0</v>
      </c>
      <c r="T281" s="2">
        <v>3272320.08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18">
        <v>0</v>
      </c>
      <c r="AC281" s="4">
        <v>3272320.08</v>
      </c>
      <c r="AD281" t="s">
        <v>192</v>
      </c>
    </row>
    <row r="282" spans="1:30" hidden="1">
      <c r="A282" s="20">
        <v>1436</v>
      </c>
      <c r="B282" t="s">
        <v>147</v>
      </c>
      <c r="C282" t="s">
        <v>263</v>
      </c>
      <c r="D282" t="s">
        <v>2</v>
      </c>
      <c r="E282" t="s">
        <v>8</v>
      </c>
      <c r="F282" t="s">
        <v>359</v>
      </c>
      <c r="G282" s="2">
        <v>18216673400</v>
      </c>
      <c r="H282" s="2">
        <v>676700000</v>
      </c>
      <c r="I282" s="2">
        <v>17539973400</v>
      </c>
      <c r="J282" s="2">
        <v>48293922</v>
      </c>
      <c r="K282" s="2">
        <v>2176502</v>
      </c>
      <c r="L282" s="2">
        <v>46117420</v>
      </c>
      <c r="M282" s="2">
        <v>41007252.640000001</v>
      </c>
      <c r="N282" s="2">
        <v>1905822</v>
      </c>
      <c r="O282" s="2">
        <v>39101430.640000001</v>
      </c>
      <c r="P282" s="15">
        <v>0.1</v>
      </c>
      <c r="Q282" s="2">
        <v>190582.2</v>
      </c>
      <c r="R282" s="13">
        <v>0.3</v>
      </c>
      <c r="S282" s="15">
        <v>0</v>
      </c>
      <c r="T282" s="2">
        <v>11730429.192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18">
        <v>0</v>
      </c>
      <c r="AC282" s="4">
        <v>11921011.392000001</v>
      </c>
      <c r="AD282" t="s">
        <v>33</v>
      </c>
    </row>
    <row r="283" spans="1:30" hidden="1">
      <c r="A283" s="20">
        <v>1438</v>
      </c>
      <c r="B283" t="s">
        <v>147</v>
      </c>
      <c r="C283" t="s">
        <v>264</v>
      </c>
      <c r="D283" t="s">
        <v>2</v>
      </c>
      <c r="E283" t="s">
        <v>326</v>
      </c>
      <c r="F283" t="s">
        <v>360</v>
      </c>
      <c r="G283" s="2">
        <v>5977035000</v>
      </c>
      <c r="H283" s="2">
        <v>0</v>
      </c>
      <c r="I283" s="2">
        <v>5977035000</v>
      </c>
      <c r="J283" s="2">
        <v>18372482</v>
      </c>
      <c r="K283" s="2">
        <v>0</v>
      </c>
      <c r="L283" s="2">
        <v>18372482</v>
      </c>
      <c r="M283" s="2">
        <v>15981668</v>
      </c>
      <c r="N283" s="2">
        <v>0</v>
      </c>
      <c r="O283" s="2">
        <v>15981668</v>
      </c>
      <c r="P283" s="15">
        <v>0.1</v>
      </c>
      <c r="Q283" s="2">
        <v>0</v>
      </c>
      <c r="R283" s="13">
        <v>0.1</v>
      </c>
      <c r="S283" s="15">
        <v>0</v>
      </c>
      <c r="T283" s="2">
        <v>1598166.8</v>
      </c>
      <c r="U283" s="2">
        <v>1000000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18">
        <v>0</v>
      </c>
      <c r="AC283" s="4">
        <v>2598166.7999999998</v>
      </c>
      <c r="AD283" t="s">
        <v>336</v>
      </c>
    </row>
    <row r="284" spans="1:30" hidden="1">
      <c r="A284" s="20">
        <v>1443</v>
      </c>
      <c r="B284" t="s">
        <v>147</v>
      </c>
      <c r="C284" t="s">
        <v>263</v>
      </c>
      <c r="D284" t="s">
        <v>2</v>
      </c>
      <c r="E284" t="s">
        <v>4</v>
      </c>
      <c r="F284" t="s">
        <v>361</v>
      </c>
      <c r="G284" s="2">
        <v>23338875000</v>
      </c>
      <c r="H284" s="2">
        <v>84000000</v>
      </c>
      <c r="I284" s="2">
        <v>23254875000</v>
      </c>
      <c r="J284" s="2">
        <v>36670226</v>
      </c>
      <c r="K284" s="2">
        <v>294000</v>
      </c>
      <c r="L284" s="2">
        <v>36376226</v>
      </c>
      <c r="M284" s="2">
        <v>27334676</v>
      </c>
      <c r="N284" s="2">
        <v>260400</v>
      </c>
      <c r="O284" s="2">
        <v>27074276</v>
      </c>
      <c r="P284" s="15">
        <v>0.1</v>
      </c>
      <c r="Q284" s="2">
        <v>26040</v>
      </c>
      <c r="R284" s="13">
        <v>0.3</v>
      </c>
      <c r="S284" s="15">
        <v>0</v>
      </c>
      <c r="T284" s="2">
        <v>8122282.7999999998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18">
        <v>0</v>
      </c>
      <c r="AC284" s="4">
        <v>8148322.7999999998</v>
      </c>
      <c r="AD284" t="s">
        <v>41</v>
      </c>
    </row>
    <row r="285" spans="1:30" hidden="1">
      <c r="A285" s="20">
        <v>1444</v>
      </c>
      <c r="B285" t="s">
        <v>147</v>
      </c>
      <c r="C285" t="s">
        <v>264</v>
      </c>
      <c r="D285" t="s">
        <v>2</v>
      </c>
      <c r="E285" t="s">
        <v>286</v>
      </c>
      <c r="F285" t="s">
        <v>362</v>
      </c>
      <c r="G285" s="2">
        <v>5240228000</v>
      </c>
      <c r="H285" s="2">
        <v>69529000</v>
      </c>
      <c r="I285" s="2">
        <v>5170699000</v>
      </c>
      <c r="J285" s="2">
        <v>16844919</v>
      </c>
      <c r="K285" s="2">
        <v>243352</v>
      </c>
      <c r="L285" s="2">
        <v>16601567</v>
      </c>
      <c r="M285" s="2">
        <v>14748827.800000001</v>
      </c>
      <c r="N285" s="2">
        <v>215540.4</v>
      </c>
      <c r="O285" s="2">
        <v>14533287.4</v>
      </c>
      <c r="P285" s="15">
        <v>0</v>
      </c>
      <c r="Q285" s="2">
        <v>0</v>
      </c>
      <c r="R285" s="13">
        <v>0</v>
      </c>
      <c r="S285" s="15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18">
        <v>0</v>
      </c>
      <c r="AC285" s="4">
        <v>0</v>
      </c>
      <c r="AD285" t="s">
        <v>95</v>
      </c>
    </row>
    <row r="286" spans="1:30" hidden="1">
      <c r="A286" s="20">
        <v>1445</v>
      </c>
      <c r="B286" t="s">
        <v>147</v>
      </c>
      <c r="C286" t="s">
        <v>263</v>
      </c>
      <c r="D286" t="s">
        <v>2</v>
      </c>
      <c r="E286" t="s">
        <v>326</v>
      </c>
      <c r="F286" t="s">
        <v>363</v>
      </c>
      <c r="G286" s="2">
        <v>8556305000</v>
      </c>
      <c r="H286" s="2">
        <v>0</v>
      </c>
      <c r="I286" s="2">
        <v>8556305000</v>
      </c>
      <c r="J286" s="2">
        <v>24803837</v>
      </c>
      <c r="K286" s="2">
        <v>0</v>
      </c>
      <c r="L286" s="2">
        <v>24803837</v>
      </c>
      <c r="M286" s="2">
        <v>21381315</v>
      </c>
      <c r="N286" s="2">
        <v>0</v>
      </c>
      <c r="O286" s="2">
        <v>21381315</v>
      </c>
      <c r="P286" s="15">
        <v>0.1</v>
      </c>
      <c r="Q286" s="2">
        <v>0</v>
      </c>
      <c r="R286" s="13">
        <v>0.3</v>
      </c>
      <c r="S286" s="15">
        <v>0</v>
      </c>
      <c r="T286" s="2">
        <v>6414394.5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18">
        <v>0</v>
      </c>
      <c r="AC286" s="4">
        <v>6414394.5</v>
      </c>
      <c r="AD286" t="s">
        <v>336</v>
      </c>
    </row>
    <row r="287" spans="1:30" hidden="1">
      <c r="A287" s="20">
        <v>1447</v>
      </c>
      <c r="B287" t="s">
        <v>147</v>
      </c>
      <c r="C287" t="s">
        <v>263</v>
      </c>
      <c r="D287" t="s">
        <v>2</v>
      </c>
      <c r="E287" t="s">
        <v>286</v>
      </c>
      <c r="F287" t="s">
        <v>364</v>
      </c>
      <c r="G287" s="2">
        <v>1271015000</v>
      </c>
      <c r="H287" s="2">
        <v>0</v>
      </c>
      <c r="I287" s="2">
        <v>1271015000</v>
      </c>
      <c r="J287" s="2">
        <v>4118071</v>
      </c>
      <c r="K287" s="2">
        <v>0</v>
      </c>
      <c r="L287" s="2">
        <v>4118071</v>
      </c>
      <c r="M287" s="2">
        <v>3609665</v>
      </c>
      <c r="N287" s="2">
        <v>0</v>
      </c>
      <c r="O287" s="2">
        <v>3609665</v>
      </c>
      <c r="P287" s="15">
        <v>0.1</v>
      </c>
      <c r="Q287" s="2">
        <v>0</v>
      </c>
      <c r="R287" s="13">
        <v>0.3</v>
      </c>
      <c r="S287" s="15">
        <v>0</v>
      </c>
      <c r="T287" s="2">
        <v>1082899.5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18">
        <v>0</v>
      </c>
      <c r="AC287" s="4">
        <v>1082899.5</v>
      </c>
      <c r="AD287" t="s">
        <v>45</v>
      </c>
    </row>
    <row r="288" spans="1:30" hidden="1">
      <c r="A288" s="20">
        <v>1449</v>
      </c>
      <c r="B288" t="s">
        <v>147</v>
      </c>
      <c r="C288" t="s">
        <v>263</v>
      </c>
      <c r="D288" t="s">
        <v>2</v>
      </c>
      <c r="E288" t="s">
        <v>326</v>
      </c>
      <c r="F288" t="s">
        <v>322</v>
      </c>
      <c r="G288" s="2">
        <v>365500000</v>
      </c>
      <c r="H288" s="2">
        <v>0</v>
      </c>
      <c r="I288" s="2">
        <v>365500000</v>
      </c>
      <c r="J288" s="2">
        <v>1096500</v>
      </c>
      <c r="K288" s="2">
        <v>0</v>
      </c>
      <c r="L288" s="2">
        <v>1096500</v>
      </c>
      <c r="M288" s="2">
        <v>950300</v>
      </c>
      <c r="N288" s="2">
        <v>0</v>
      </c>
      <c r="O288" s="2">
        <v>950300</v>
      </c>
      <c r="P288" s="15">
        <v>0.1</v>
      </c>
      <c r="Q288" s="2">
        <v>0</v>
      </c>
      <c r="R288" s="13">
        <v>0.3</v>
      </c>
      <c r="S288" s="15">
        <v>0</v>
      </c>
      <c r="T288" s="2">
        <v>285090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18">
        <v>0</v>
      </c>
      <c r="AC288" s="4">
        <v>285090</v>
      </c>
      <c r="AD288" t="s">
        <v>336</v>
      </c>
    </row>
    <row r="289" spans="1:30" hidden="1">
      <c r="A289" s="20">
        <v>1452</v>
      </c>
      <c r="B289" t="s">
        <v>147</v>
      </c>
      <c r="C289" t="s">
        <v>264</v>
      </c>
      <c r="D289" t="s">
        <v>2</v>
      </c>
      <c r="E289" t="s">
        <v>200</v>
      </c>
      <c r="F289" t="s">
        <v>365</v>
      </c>
      <c r="G289" s="2">
        <v>5300305000</v>
      </c>
      <c r="H289" s="2">
        <v>0</v>
      </c>
      <c r="I289" s="2">
        <v>5300305000</v>
      </c>
      <c r="J289" s="2">
        <v>13277231</v>
      </c>
      <c r="K289" s="2">
        <v>0</v>
      </c>
      <c r="L289" s="2">
        <v>13277231</v>
      </c>
      <c r="M289" s="2">
        <v>11157109</v>
      </c>
      <c r="N289" s="2">
        <v>0</v>
      </c>
      <c r="O289" s="2">
        <v>11157109</v>
      </c>
      <c r="P289" s="15">
        <v>0</v>
      </c>
      <c r="Q289" s="2">
        <v>0</v>
      </c>
      <c r="R289" s="13">
        <v>0</v>
      </c>
      <c r="S289" s="15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18">
        <v>0</v>
      </c>
      <c r="AC289" s="4">
        <v>0</v>
      </c>
      <c r="AD289" t="s">
        <v>184</v>
      </c>
    </row>
    <row r="290" spans="1:30" hidden="1">
      <c r="A290" s="20">
        <v>1455</v>
      </c>
      <c r="B290" t="s">
        <v>147</v>
      </c>
      <c r="C290" t="s">
        <v>263</v>
      </c>
      <c r="D290" t="s">
        <v>2</v>
      </c>
      <c r="E290" t="s">
        <v>286</v>
      </c>
      <c r="F290" t="s">
        <v>366</v>
      </c>
      <c r="G290" s="2">
        <v>17697484000</v>
      </c>
      <c r="H290" s="2">
        <v>0</v>
      </c>
      <c r="I290" s="2">
        <v>17697484000</v>
      </c>
      <c r="J290" s="2">
        <v>31344401</v>
      </c>
      <c r="K290" s="2">
        <v>0</v>
      </c>
      <c r="L290" s="2">
        <v>31344401</v>
      </c>
      <c r="M290" s="2">
        <v>24265407.399999999</v>
      </c>
      <c r="N290" s="2">
        <v>0</v>
      </c>
      <c r="O290" s="2">
        <v>24265407.399999999</v>
      </c>
      <c r="P290" s="15">
        <v>0.1</v>
      </c>
      <c r="Q290" s="2">
        <v>0</v>
      </c>
      <c r="R290" s="13">
        <v>0.3</v>
      </c>
      <c r="S290" s="15">
        <v>0</v>
      </c>
      <c r="T290" s="2">
        <v>7279622.2199999997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18">
        <v>0</v>
      </c>
      <c r="AC290" s="4">
        <v>7279622.2199999997</v>
      </c>
      <c r="AD290" t="s">
        <v>45</v>
      </c>
    </row>
    <row r="291" spans="1:30" hidden="1">
      <c r="A291" s="20">
        <v>1456</v>
      </c>
      <c r="B291" t="s">
        <v>147</v>
      </c>
      <c r="C291" t="s">
        <v>264</v>
      </c>
      <c r="D291" t="s">
        <v>9</v>
      </c>
      <c r="E291" t="s">
        <v>15</v>
      </c>
      <c r="F291" t="s">
        <v>367</v>
      </c>
      <c r="G291" s="2">
        <v>6120100000</v>
      </c>
      <c r="H291" s="2">
        <v>0</v>
      </c>
      <c r="I291" s="2">
        <v>6120100000</v>
      </c>
      <c r="J291" s="2">
        <v>17805502</v>
      </c>
      <c r="K291" s="2">
        <v>0</v>
      </c>
      <c r="L291" s="2">
        <v>17805502</v>
      </c>
      <c r="M291" s="2">
        <v>15357462</v>
      </c>
      <c r="N291" s="2">
        <v>0</v>
      </c>
      <c r="O291" s="2">
        <v>15357462</v>
      </c>
      <c r="P291" s="15">
        <v>0.1</v>
      </c>
      <c r="Q291" s="2">
        <v>0</v>
      </c>
      <c r="R291" s="13">
        <v>0.1</v>
      </c>
      <c r="S291" s="15">
        <v>0</v>
      </c>
      <c r="T291" s="2">
        <v>1535746.2</v>
      </c>
      <c r="U291" s="2">
        <v>1000000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18">
        <v>0</v>
      </c>
      <c r="AC291" s="4">
        <v>2535746.2000000002</v>
      </c>
      <c r="AD291" t="s">
        <v>17</v>
      </c>
    </row>
    <row r="292" spans="1:30" hidden="1">
      <c r="A292" s="20">
        <v>1460</v>
      </c>
      <c r="B292" t="s">
        <v>147</v>
      </c>
      <c r="C292" t="s">
        <v>263</v>
      </c>
      <c r="D292" t="s">
        <v>9</v>
      </c>
      <c r="E292" t="s">
        <v>384</v>
      </c>
      <c r="F292" t="s">
        <v>368</v>
      </c>
      <c r="G292" s="2">
        <v>63897554000</v>
      </c>
      <c r="H292" s="2">
        <v>0</v>
      </c>
      <c r="I292" s="2">
        <v>63897554000</v>
      </c>
      <c r="J292" s="2">
        <v>97887112</v>
      </c>
      <c r="K292" s="2">
        <v>0</v>
      </c>
      <c r="L292" s="2">
        <v>97887112</v>
      </c>
      <c r="M292" s="2">
        <v>72328090.400000006</v>
      </c>
      <c r="N292" s="2">
        <v>0</v>
      </c>
      <c r="O292" s="2">
        <v>72328090.400000006</v>
      </c>
      <c r="P292" s="15">
        <v>0.1</v>
      </c>
      <c r="Q292" s="2">
        <v>0</v>
      </c>
      <c r="R292" s="13">
        <v>0.3</v>
      </c>
      <c r="S292" s="15">
        <v>0</v>
      </c>
      <c r="T292" s="2">
        <v>21698427.120000001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18">
        <v>0</v>
      </c>
      <c r="AC292" s="4">
        <v>21698427.120000001</v>
      </c>
      <c r="AD292" t="s">
        <v>62</v>
      </c>
    </row>
    <row r="293" spans="1:30" hidden="1">
      <c r="A293" s="20">
        <v>1461</v>
      </c>
      <c r="B293" t="s">
        <v>147</v>
      </c>
      <c r="C293" t="s">
        <v>263</v>
      </c>
      <c r="D293" t="s">
        <v>9</v>
      </c>
      <c r="E293" t="s">
        <v>384</v>
      </c>
      <c r="F293" t="s">
        <v>369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15">
        <v>0.1</v>
      </c>
      <c r="Q293" s="2">
        <v>0</v>
      </c>
      <c r="R293" s="13">
        <v>0.3</v>
      </c>
      <c r="S293" s="15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18">
        <v>0</v>
      </c>
      <c r="AC293" s="4">
        <v>0</v>
      </c>
      <c r="AD293" t="s">
        <v>63</v>
      </c>
    </row>
    <row r="294" spans="1:30" hidden="1">
      <c r="A294" s="20">
        <v>1462</v>
      </c>
      <c r="B294" t="s">
        <v>147</v>
      </c>
      <c r="C294" t="s">
        <v>263</v>
      </c>
      <c r="D294" t="s">
        <v>9</v>
      </c>
      <c r="E294" t="s">
        <v>27</v>
      </c>
      <c r="F294" t="s">
        <v>370</v>
      </c>
      <c r="G294" s="2">
        <v>3485587000</v>
      </c>
      <c r="H294" s="2">
        <v>0</v>
      </c>
      <c r="I294" s="2">
        <v>3485587000</v>
      </c>
      <c r="J294" s="2">
        <v>10610252</v>
      </c>
      <c r="K294" s="2">
        <v>0</v>
      </c>
      <c r="L294" s="2">
        <v>10610252</v>
      </c>
      <c r="M294" s="2">
        <v>9216017.1999999993</v>
      </c>
      <c r="N294" s="2">
        <v>0</v>
      </c>
      <c r="O294" s="2">
        <v>9216017.1999999993</v>
      </c>
      <c r="P294" s="15">
        <v>0.1</v>
      </c>
      <c r="Q294" s="2">
        <v>0</v>
      </c>
      <c r="R294" s="13">
        <v>0.3</v>
      </c>
      <c r="S294" s="15">
        <v>0</v>
      </c>
      <c r="T294" s="2">
        <v>2764805.16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18">
        <v>0</v>
      </c>
      <c r="AC294" s="4">
        <v>2764805.16</v>
      </c>
      <c r="AD294" t="s">
        <v>32</v>
      </c>
    </row>
    <row r="295" spans="1:30" hidden="1">
      <c r="A295" s="20">
        <v>1466</v>
      </c>
      <c r="B295" t="s">
        <v>147</v>
      </c>
      <c r="C295" t="s">
        <v>264</v>
      </c>
      <c r="D295" t="s">
        <v>2</v>
      </c>
      <c r="E295" t="s">
        <v>286</v>
      </c>
      <c r="F295" t="s">
        <v>371</v>
      </c>
      <c r="G295" s="2">
        <v>1920310000</v>
      </c>
      <c r="H295" s="2">
        <v>0</v>
      </c>
      <c r="I295" s="2">
        <v>1920310000</v>
      </c>
      <c r="J295" s="2">
        <v>5941923</v>
      </c>
      <c r="K295" s="2">
        <v>0</v>
      </c>
      <c r="L295" s="2">
        <v>5941923</v>
      </c>
      <c r="M295" s="2">
        <v>5173799</v>
      </c>
      <c r="N295" s="2">
        <v>0</v>
      </c>
      <c r="O295" s="2">
        <v>5173799</v>
      </c>
      <c r="P295" s="15">
        <v>0</v>
      </c>
      <c r="Q295" s="2">
        <v>0</v>
      </c>
      <c r="R295" s="13">
        <v>0</v>
      </c>
      <c r="S295" s="15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18">
        <v>0</v>
      </c>
      <c r="AC295" s="4">
        <v>0</v>
      </c>
      <c r="AD295" t="s">
        <v>43</v>
      </c>
    </row>
    <row r="296" spans="1:30" hidden="1">
      <c r="A296" s="20">
        <v>1471</v>
      </c>
      <c r="B296" t="s">
        <v>147</v>
      </c>
      <c r="C296" t="s">
        <v>264</v>
      </c>
      <c r="D296" t="s">
        <v>2</v>
      </c>
      <c r="E296" t="s">
        <v>287</v>
      </c>
      <c r="F296" t="s">
        <v>372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15">
        <v>0</v>
      </c>
      <c r="Q296" s="2">
        <v>0</v>
      </c>
      <c r="R296" s="13">
        <v>0</v>
      </c>
      <c r="S296" s="15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18">
        <v>0</v>
      </c>
      <c r="AC296" s="4">
        <v>0</v>
      </c>
      <c r="AD296" t="s">
        <v>166</v>
      </c>
    </row>
    <row r="297" spans="1:30" hidden="1">
      <c r="A297" s="20">
        <v>1474</v>
      </c>
      <c r="B297" t="s">
        <v>147</v>
      </c>
      <c r="C297" t="s">
        <v>263</v>
      </c>
      <c r="D297" t="s">
        <v>2</v>
      </c>
      <c r="E297" t="s">
        <v>286</v>
      </c>
      <c r="F297" t="s">
        <v>374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5">
        <v>0.1</v>
      </c>
      <c r="Q297" s="2">
        <v>0</v>
      </c>
      <c r="R297" s="13">
        <v>0.3</v>
      </c>
      <c r="S297" s="15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18">
        <v>0</v>
      </c>
      <c r="AC297" s="4">
        <v>0</v>
      </c>
      <c r="AD297" t="s">
        <v>95</v>
      </c>
    </row>
    <row r="298" spans="1:30" hidden="1">
      <c r="A298" s="20">
        <v>1475</v>
      </c>
      <c r="B298" t="s">
        <v>147</v>
      </c>
      <c r="C298" t="s">
        <v>263</v>
      </c>
      <c r="D298" t="s">
        <v>2</v>
      </c>
      <c r="E298" t="s">
        <v>326</v>
      </c>
      <c r="F298" t="s">
        <v>375</v>
      </c>
      <c r="G298" s="2">
        <v>533382000</v>
      </c>
      <c r="H298" s="2">
        <v>0</v>
      </c>
      <c r="I298" s="2">
        <v>533382000</v>
      </c>
      <c r="J298" s="2">
        <v>1866839</v>
      </c>
      <c r="K298" s="2">
        <v>0</v>
      </c>
      <c r="L298" s="2">
        <v>1866839</v>
      </c>
      <c r="M298" s="2">
        <v>1653486.2</v>
      </c>
      <c r="N298" s="2">
        <v>0</v>
      </c>
      <c r="O298" s="2">
        <v>1653486.2</v>
      </c>
      <c r="P298" s="15">
        <v>0.1</v>
      </c>
      <c r="Q298" s="2">
        <v>0</v>
      </c>
      <c r="R298" s="13">
        <v>0.3</v>
      </c>
      <c r="S298" s="15">
        <v>0</v>
      </c>
      <c r="T298" s="2">
        <v>496045.86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18">
        <v>0</v>
      </c>
      <c r="AC298" s="4">
        <v>496045.86</v>
      </c>
      <c r="AD298" t="s">
        <v>336</v>
      </c>
    </row>
    <row r="299" spans="1:30" hidden="1">
      <c r="A299" s="20">
        <v>1477</v>
      </c>
      <c r="B299" t="s">
        <v>147</v>
      </c>
      <c r="C299" t="s">
        <v>263</v>
      </c>
      <c r="D299" t="s">
        <v>2</v>
      </c>
      <c r="E299" t="s">
        <v>286</v>
      </c>
      <c r="F299" t="s">
        <v>376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15">
        <v>0.1</v>
      </c>
      <c r="Q299" s="2">
        <v>0</v>
      </c>
      <c r="R299" s="13">
        <v>0.3</v>
      </c>
      <c r="S299" s="15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8">
        <v>0</v>
      </c>
      <c r="AC299" s="4">
        <v>0</v>
      </c>
      <c r="AD299" t="s">
        <v>45</v>
      </c>
    </row>
    <row r="300" spans="1:30" hidden="1">
      <c r="A300" s="20">
        <v>1478</v>
      </c>
      <c r="B300" t="s">
        <v>147</v>
      </c>
      <c r="C300" t="s">
        <v>263</v>
      </c>
      <c r="D300" t="s">
        <v>2</v>
      </c>
      <c r="E300" t="s">
        <v>286</v>
      </c>
      <c r="F300" t="s">
        <v>377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15">
        <v>0.1</v>
      </c>
      <c r="Q300" s="2">
        <v>0</v>
      </c>
      <c r="R300" s="13">
        <v>0.3</v>
      </c>
      <c r="S300" s="15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18">
        <v>0</v>
      </c>
      <c r="AC300" s="4">
        <v>0</v>
      </c>
      <c r="AD300" t="s">
        <v>95</v>
      </c>
    </row>
    <row r="301" spans="1:30" hidden="1">
      <c r="A301" s="20">
        <v>1481</v>
      </c>
      <c r="B301" t="s">
        <v>147</v>
      </c>
      <c r="C301" t="s">
        <v>264</v>
      </c>
      <c r="D301" t="s">
        <v>2</v>
      </c>
      <c r="E301" t="s">
        <v>8</v>
      </c>
      <c r="F301" t="s">
        <v>378</v>
      </c>
      <c r="G301" s="2">
        <v>1630512000</v>
      </c>
      <c r="H301" s="2">
        <v>0</v>
      </c>
      <c r="I301" s="2">
        <v>1630512000</v>
      </c>
      <c r="J301" s="2">
        <v>5030943</v>
      </c>
      <c r="K301" s="2">
        <v>0</v>
      </c>
      <c r="L301" s="2">
        <v>5030943</v>
      </c>
      <c r="M301" s="2">
        <v>4378738.2</v>
      </c>
      <c r="N301" s="2">
        <v>0</v>
      </c>
      <c r="O301" s="2">
        <v>4378738.2</v>
      </c>
      <c r="P301" s="15">
        <v>0</v>
      </c>
      <c r="Q301" s="2">
        <v>0</v>
      </c>
      <c r="R301" s="13">
        <v>0</v>
      </c>
      <c r="S301" s="15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18">
        <v>0</v>
      </c>
      <c r="AC301" s="4">
        <v>0</v>
      </c>
      <c r="AD301" t="s">
        <v>38</v>
      </c>
    </row>
    <row r="302" spans="1:30" hidden="1">
      <c r="A302" s="20">
        <v>1485</v>
      </c>
      <c r="B302" t="s">
        <v>147</v>
      </c>
      <c r="C302" t="s">
        <v>264</v>
      </c>
      <c r="D302" t="s">
        <v>2</v>
      </c>
      <c r="E302" t="s">
        <v>286</v>
      </c>
      <c r="F302" t="s">
        <v>379</v>
      </c>
      <c r="G302" s="2">
        <v>35028993000</v>
      </c>
      <c r="H302" s="2">
        <v>484993000</v>
      </c>
      <c r="I302" s="2">
        <v>34544000000</v>
      </c>
      <c r="J302" s="2">
        <v>54384399</v>
      </c>
      <c r="K302" s="2">
        <v>1517877</v>
      </c>
      <c r="L302" s="2">
        <v>52866522</v>
      </c>
      <c r="M302" s="2">
        <v>40372801.799999997</v>
      </c>
      <c r="N302" s="2">
        <v>1323879.8</v>
      </c>
      <c r="O302" s="2">
        <v>39048922</v>
      </c>
      <c r="P302" s="15">
        <v>0.1</v>
      </c>
      <c r="Q302" s="2">
        <v>132387.98000000001</v>
      </c>
      <c r="R302" s="13">
        <v>0.15</v>
      </c>
      <c r="S302" s="15">
        <v>0</v>
      </c>
      <c r="T302" s="2">
        <v>5857338.2999999998</v>
      </c>
      <c r="U302" s="2">
        <v>3000000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8">
        <v>0</v>
      </c>
      <c r="AC302" s="4">
        <v>8989726.2799999993</v>
      </c>
      <c r="AD302" t="s">
        <v>45</v>
      </c>
    </row>
    <row r="303" spans="1:30" hidden="1">
      <c r="A303" s="20">
        <v>1487</v>
      </c>
      <c r="B303" t="s">
        <v>147</v>
      </c>
      <c r="C303" t="s">
        <v>263</v>
      </c>
      <c r="D303" t="s">
        <v>2</v>
      </c>
      <c r="E303" t="s">
        <v>287</v>
      </c>
      <c r="F303" t="s">
        <v>397</v>
      </c>
      <c r="G303" s="2">
        <v>2686456000</v>
      </c>
      <c r="H303" s="2">
        <v>0</v>
      </c>
      <c r="I303" s="2">
        <v>2686456000</v>
      </c>
      <c r="J303" s="2">
        <v>7204840</v>
      </c>
      <c r="K303" s="2">
        <v>0</v>
      </c>
      <c r="L303" s="2">
        <v>7204840</v>
      </c>
      <c r="M303" s="2">
        <v>6130257.5999999996</v>
      </c>
      <c r="N303" s="2">
        <v>0</v>
      </c>
      <c r="O303" s="2">
        <v>6130257.5999999996</v>
      </c>
      <c r="P303" s="15">
        <v>0.1</v>
      </c>
      <c r="Q303" s="2">
        <v>0</v>
      </c>
      <c r="R303" s="13">
        <v>0.3</v>
      </c>
      <c r="S303" s="15">
        <v>0</v>
      </c>
      <c r="T303" s="2">
        <v>1839077.28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18">
        <v>0</v>
      </c>
      <c r="AC303" s="4">
        <v>1839077.28</v>
      </c>
      <c r="AD303" t="s">
        <v>87</v>
      </c>
    </row>
    <row r="304" spans="1:30" hidden="1">
      <c r="A304" s="20">
        <v>1489</v>
      </c>
      <c r="B304" t="s">
        <v>147</v>
      </c>
      <c r="C304" t="s">
        <v>263</v>
      </c>
      <c r="D304" t="s">
        <v>9</v>
      </c>
      <c r="E304" t="s">
        <v>384</v>
      </c>
      <c r="F304" t="s">
        <v>380</v>
      </c>
      <c r="G304" s="2">
        <v>5420020000</v>
      </c>
      <c r="H304" s="2">
        <v>0</v>
      </c>
      <c r="I304" s="2">
        <v>5420020000</v>
      </c>
      <c r="J304" s="2">
        <v>13583326</v>
      </c>
      <c r="K304" s="2">
        <v>0</v>
      </c>
      <c r="L304" s="2">
        <v>13583326</v>
      </c>
      <c r="M304" s="2">
        <v>11415318</v>
      </c>
      <c r="N304" s="2">
        <v>0</v>
      </c>
      <c r="O304" s="2">
        <v>11415318</v>
      </c>
      <c r="P304" s="15">
        <v>0.1</v>
      </c>
      <c r="Q304" s="2">
        <v>0</v>
      </c>
      <c r="R304" s="13">
        <v>0.3</v>
      </c>
      <c r="S304" s="15">
        <v>0</v>
      </c>
      <c r="T304" s="2">
        <v>3424595.4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18">
        <v>0</v>
      </c>
      <c r="AC304" s="4">
        <v>3424595.4</v>
      </c>
      <c r="AD304" t="s">
        <v>70</v>
      </c>
    </row>
    <row r="305" spans="1:30" hidden="1">
      <c r="A305" s="20">
        <v>1491</v>
      </c>
      <c r="B305" t="s">
        <v>147</v>
      </c>
      <c r="C305" t="s">
        <v>263</v>
      </c>
      <c r="D305" t="s">
        <v>9</v>
      </c>
      <c r="E305" t="s">
        <v>27</v>
      </c>
      <c r="F305" t="s">
        <v>381</v>
      </c>
      <c r="G305" s="2">
        <v>99082000</v>
      </c>
      <c r="H305" s="2">
        <v>0</v>
      </c>
      <c r="I305" s="2">
        <v>99082000</v>
      </c>
      <c r="J305" s="2">
        <v>346789</v>
      </c>
      <c r="K305" s="2">
        <v>0</v>
      </c>
      <c r="L305" s="2">
        <v>346789</v>
      </c>
      <c r="M305" s="2">
        <v>307156.2</v>
      </c>
      <c r="N305" s="2">
        <v>0</v>
      </c>
      <c r="O305" s="2">
        <v>307156.2</v>
      </c>
      <c r="P305" s="15">
        <v>0.1</v>
      </c>
      <c r="Q305" s="2">
        <v>0</v>
      </c>
      <c r="R305" s="13">
        <v>0.3</v>
      </c>
      <c r="S305" s="15">
        <v>0</v>
      </c>
      <c r="T305" s="2">
        <v>92146.86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18">
        <v>0</v>
      </c>
      <c r="AC305" s="4">
        <v>92146.86</v>
      </c>
      <c r="AD305" t="s">
        <v>76</v>
      </c>
    </row>
    <row r="306" spans="1:30" hidden="1">
      <c r="A306" s="20">
        <v>1493</v>
      </c>
      <c r="B306" t="s">
        <v>147</v>
      </c>
      <c r="C306" t="s">
        <v>263</v>
      </c>
      <c r="D306" t="s">
        <v>2</v>
      </c>
      <c r="E306" t="s">
        <v>286</v>
      </c>
      <c r="F306" t="s">
        <v>382</v>
      </c>
      <c r="G306" s="2">
        <v>18956829000</v>
      </c>
      <c r="H306" s="2">
        <v>2160593000</v>
      </c>
      <c r="I306" s="2">
        <v>16796236000</v>
      </c>
      <c r="J306" s="2">
        <v>41311626</v>
      </c>
      <c r="K306" s="2">
        <v>6220439</v>
      </c>
      <c r="L306" s="2">
        <v>35091187</v>
      </c>
      <c r="M306" s="2">
        <v>33728894.399999999</v>
      </c>
      <c r="N306" s="2">
        <v>5356201.8</v>
      </c>
      <c r="O306" s="2">
        <v>28372692.600000001</v>
      </c>
      <c r="P306" s="15">
        <v>0.1</v>
      </c>
      <c r="Q306" s="2">
        <v>535620.18000000005</v>
      </c>
      <c r="R306" s="13">
        <v>0.3</v>
      </c>
      <c r="S306" s="15">
        <v>0</v>
      </c>
      <c r="T306" s="2">
        <v>8511807.7799999993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18">
        <v>0</v>
      </c>
      <c r="AC306" s="4">
        <v>9047427.9600000009</v>
      </c>
      <c r="AD306" t="s">
        <v>45</v>
      </c>
    </row>
    <row r="307" spans="1:30" hidden="1">
      <c r="A307" s="20">
        <v>1494</v>
      </c>
      <c r="B307" t="s">
        <v>147</v>
      </c>
      <c r="C307" t="s">
        <v>264</v>
      </c>
      <c r="D307" t="s">
        <v>2</v>
      </c>
      <c r="E307" t="s">
        <v>326</v>
      </c>
      <c r="F307" t="s">
        <v>373</v>
      </c>
      <c r="G307" s="2">
        <v>10718732000</v>
      </c>
      <c r="H307" s="2">
        <v>0</v>
      </c>
      <c r="I307" s="2">
        <v>10718732000</v>
      </c>
      <c r="J307" s="2">
        <v>25289977</v>
      </c>
      <c r="K307" s="2">
        <v>0</v>
      </c>
      <c r="L307" s="2">
        <v>25289977</v>
      </c>
      <c r="M307" s="2">
        <v>21002484.199999999</v>
      </c>
      <c r="N307" s="2">
        <v>0</v>
      </c>
      <c r="O307" s="2">
        <v>21002484.199999999</v>
      </c>
      <c r="P307" s="15">
        <v>0.1</v>
      </c>
      <c r="Q307" s="2">
        <v>0</v>
      </c>
      <c r="R307" s="13">
        <v>0.1</v>
      </c>
      <c r="S307" s="15">
        <v>0</v>
      </c>
      <c r="T307" s="2">
        <v>2100248.42</v>
      </c>
      <c r="U307" s="2">
        <v>2000000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18">
        <v>0</v>
      </c>
      <c r="AC307" s="4">
        <v>4100248.42</v>
      </c>
      <c r="AD307" t="s">
        <v>336</v>
      </c>
    </row>
    <row r="308" spans="1:30" hidden="1">
      <c r="A308" s="20">
        <v>1498</v>
      </c>
      <c r="B308" t="s">
        <v>147</v>
      </c>
      <c r="C308" t="s">
        <v>263</v>
      </c>
      <c r="D308" t="s">
        <v>2</v>
      </c>
      <c r="E308" t="s">
        <v>326</v>
      </c>
      <c r="F308" t="s">
        <v>387</v>
      </c>
      <c r="G308" s="2">
        <v>1182323000</v>
      </c>
      <c r="H308" s="2">
        <v>0</v>
      </c>
      <c r="I308" s="2">
        <v>1182323000</v>
      </c>
      <c r="J308" s="2">
        <v>3250135</v>
      </c>
      <c r="K308" s="2">
        <v>0</v>
      </c>
      <c r="L308" s="2">
        <v>3250135</v>
      </c>
      <c r="M308" s="2">
        <v>2777205.8</v>
      </c>
      <c r="N308" s="2">
        <v>0</v>
      </c>
      <c r="O308" s="2">
        <v>2777205.8</v>
      </c>
      <c r="P308" s="15">
        <v>0.1</v>
      </c>
      <c r="Q308" s="2">
        <v>0</v>
      </c>
      <c r="R308" s="13">
        <v>0.3</v>
      </c>
      <c r="S308" s="15">
        <v>0</v>
      </c>
      <c r="T308" s="2">
        <v>833161.74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18">
        <v>0</v>
      </c>
      <c r="AC308" s="4">
        <v>833161.74</v>
      </c>
      <c r="AD308" t="s">
        <v>336</v>
      </c>
    </row>
    <row r="309" spans="1:30" hidden="1">
      <c r="A309" s="20">
        <v>1499</v>
      </c>
      <c r="B309" t="s">
        <v>147</v>
      </c>
      <c r="C309" t="s">
        <v>263</v>
      </c>
      <c r="D309" t="s">
        <v>9</v>
      </c>
      <c r="E309" t="s">
        <v>385</v>
      </c>
      <c r="F309" t="s">
        <v>383</v>
      </c>
      <c r="G309" s="2">
        <v>3326519000</v>
      </c>
      <c r="H309" s="2">
        <v>0</v>
      </c>
      <c r="I309" s="2">
        <v>3326519000</v>
      </c>
      <c r="J309" s="2">
        <v>10066470</v>
      </c>
      <c r="K309" s="2">
        <v>0</v>
      </c>
      <c r="L309" s="2">
        <v>10066470</v>
      </c>
      <c r="M309" s="2">
        <v>8735862.4000000004</v>
      </c>
      <c r="N309" s="2">
        <v>0</v>
      </c>
      <c r="O309" s="2">
        <v>8735862.4000000004</v>
      </c>
      <c r="P309" s="15">
        <v>0.1</v>
      </c>
      <c r="Q309" s="2">
        <v>0</v>
      </c>
      <c r="R309" s="13">
        <v>0.3</v>
      </c>
      <c r="S309" s="15">
        <v>0</v>
      </c>
      <c r="T309" s="2">
        <v>2620758.7200000002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8">
        <v>0</v>
      </c>
      <c r="AC309" s="4">
        <v>2620758.7200000002</v>
      </c>
      <c r="AD309" t="s">
        <v>79</v>
      </c>
    </row>
    <row r="310" spans="1:30" hidden="1">
      <c r="A310" s="20">
        <v>1501</v>
      </c>
      <c r="B310" t="s">
        <v>147</v>
      </c>
      <c r="C310" t="s">
        <v>263</v>
      </c>
      <c r="D310" t="s">
        <v>2</v>
      </c>
      <c r="E310" t="s">
        <v>286</v>
      </c>
      <c r="F310" t="s">
        <v>450</v>
      </c>
      <c r="G310" s="2">
        <v>92419701000</v>
      </c>
      <c r="H310" s="2">
        <v>0</v>
      </c>
      <c r="I310" s="2">
        <v>92419701000</v>
      </c>
      <c r="J310" s="2">
        <v>160783145</v>
      </c>
      <c r="K310" s="2">
        <v>0</v>
      </c>
      <c r="L310" s="2">
        <v>160783145</v>
      </c>
      <c r="M310" s="2">
        <v>123815264.59999999</v>
      </c>
      <c r="N310" s="2">
        <v>0</v>
      </c>
      <c r="O310" s="2">
        <v>123815264.59999999</v>
      </c>
      <c r="P310" s="15">
        <v>0.1</v>
      </c>
      <c r="Q310" s="2">
        <v>0</v>
      </c>
      <c r="R310" s="13">
        <v>0.3</v>
      </c>
      <c r="S310" s="15">
        <v>0</v>
      </c>
      <c r="T310" s="2">
        <v>37144579.380000003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18">
        <v>0</v>
      </c>
      <c r="AC310" s="4">
        <v>37144579.380000003</v>
      </c>
      <c r="AD310" t="s">
        <v>95</v>
      </c>
    </row>
    <row r="311" spans="1:30" hidden="1">
      <c r="A311" s="20">
        <v>1506</v>
      </c>
      <c r="B311" t="s">
        <v>147</v>
      </c>
      <c r="C311" t="s">
        <v>263</v>
      </c>
      <c r="D311" t="s">
        <v>2</v>
      </c>
      <c r="E311" t="s">
        <v>4</v>
      </c>
      <c r="F311" t="s">
        <v>389</v>
      </c>
      <c r="G311" s="2">
        <v>17116435000</v>
      </c>
      <c r="H311" s="2">
        <v>6939280000</v>
      </c>
      <c r="I311" s="2">
        <v>10177155000</v>
      </c>
      <c r="J311" s="2">
        <v>34376675</v>
      </c>
      <c r="K311" s="2">
        <v>14813049</v>
      </c>
      <c r="L311" s="2">
        <v>19563626</v>
      </c>
      <c r="M311" s="2">
        <v>27530101</v>
      </c>
      <c r="N311" s="2">
        <v>12037337</v>
      </c>
      <c r="O311" s="2">
        <v>15492764</v>
      </c>
      <c r="P311" s="15">
        <v>0.1</v>
      </c>
      <c r="Q311" s="2">
        <v>1203733.7</v>
      </c>
      <c r="R311" s="13">
        <v>0.3</v>
      </c>
      <c r="S311" s="15">
        <v>0</v>
      </c>
      <c r="T311" s="2">
        <v>4647829.2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8">
        <v>0</v>
      </c>
      <c r="AC311" s="4">
        <v>5851562.9000000004</v>
      </c>
      <c r="AD311" t="s">
        <v>279</v>
      </c>
    </row>
    <row r="312" spans="1:30" hidden="1">
      <c r="A312" s="20">
        <v>1510</v>
      </c>
      <c r="B312" t="s">
        <v>147</v>
      </c>
      <c r="C312" t="s">
        <v>263</v>
      </c>
      <c r="D312" t="s">
        <v>2</v>
      </c>
      <c r="E312" t="s">
        <v>4</v>
      </c>
      <c r="F312" t="s">
        <v>390</v>
      </c>
      <c r="G312" s="2">
        <v>252805385000</v>
      </c>
      <c r="H312" s="2">
        <v>0</v>
      </c>
      <c r="I312" s="2">
        <v>252805385000</v>
      </c>
      <c r="J312" s="2">
        <v>392633986</v>
      </c>
      <c r="K312" s="2">
        <v>0</v>
      </c>
      <c r="L312" s="2">
        <v>392633986</v>
      </c>
      <c r="M312" s="2">
        <v>291511832</v>
      </c>
      <c r="N312" s="2">
        <v>0</v>
      </c>
      <c r="O312" s="2">
        <v>291511832</v>
      </c>
      <c r="P312" s="15">
        <v>0.1</v>
      </c>
      <c r="Q312" s="2">
        <v>0</v>
      </c>
      <c r="R312" s="13">
        <v>0.3</v>
      </c>
      <c r="S312" s="15">
        <v>0.45</v>
      </c>
      <c r="T312" s="2">
        <v>108680324.40000001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18">
        <v>0</v>
      </c>
      <c r="AC312" s="4">
        <v>108680324.40000001</v>
      </c>
      <c r="AD312" t="s">
        <v>250</v>
      </c>
    </row>
    <row r="313" spans="1:30" hidden="1">
      <c r="A313" s="20">
        <v>1518</v>
      </c>
      <c r="B313" t="s">
        <v>147</v>
      </c>
      <c r="C313" t="s">
        <v>263</v>
      </c>
      <c r="D313" t="s">
        <v>9</v>
      </c>
      <c r="E313" t="s">
        <v>385</v>
      </c>
      <c r="F313" t="s">
        <v>391</v>
      </c>
      <c r="G313" s="2">
        <v>59512592000</v>
      </c>
      <c r="H313" s="2">
        <v>0</v>
      </c>
      <c r="I313" s="2">
        <v>59512592000</v>
      </c>
      <c r="J313" s="2">
        <v>91967201</v>
      </c>
      <c r="K313" s="2">
        <v>0</v>
      </c>
      <c r="L313" s="2">
        <v>91967201</v>
      </c>
      <c r="M313" s="2">
        <v>68162164.200000003</v>
      </c>
      <c r="N313" s="2">
        <v>0</v>
      </c>
      <c r="O313" s="2">
        <v>68162164.200000003</v>
      </c>
      <c r="P313" s="15">
        <v>0.1</v>
      </c>
      <c r="Q313" s="2">
        <v>0</v>
      </c>
      <c r="R313" s="13">
        <v>0.3</v>
      </c>
      <c r="S313" s="15">
        <v>0</v>
      </c>
      <c r="T313" s="2">
        <v>20448649.260000002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18">
        <v>0</v>
      </c>
      <c r="AC313" s="4">
        <v>20448649.260000002</v>
      </c>
      <c r="AD313" t="s">
        <v>19</v>
      </c>
    </row>
    <row r="314" spans="1:30" hidden="1">
      <c r="A314" s="20">
        <v>1519</v>
      </c>
      <c r="B314" t="s">
        <v>147</v>
      </c>
      <c r="C314" t="s">
        <v>263</v>
      </c>
      <c r="D314" t="s">
        <v>2</v>
      </c>
      <c r="E314" t="s">
        <v>8</v>
      </c>
      <c r="F314" t="s">
        <v>57</v>
      </c>
      <c r="G314" s="2">
        <v>21829202000</v>
      </c>
      <c r="H314" s="2">
        <v>0</v>
      </c>
      <c r="I314" s="2">
        <v>21829202000</v>
      </c>
      <c r="J314" s="2">
        <v>44409866</v>
      </c>
      <c r="K314" s="2">
        <v>0</v>
      </c>
      <c r="L314" s="2">
        <v>44409866</v>
      </c>
      <c r="M314" s="2">
        <v>35678185.200000003</v>
      </c>
      <c r="N314" s="2">
        <v>0</v>
      </c>
      <c r="O314" s="2">
        <v>35678185.200000003</v>
      </c>
      <c r="P314" s="15">
        <v>0.1</v>
      </c>
      <c r="Q314" s="2">
        <v>0</v>
      </c>
      <c r="R314" s="13">
        <v>0.3</v>
      </c>
      <c r="S314" s="15">
        <v>0</v>
      </c>
      <c r="T314" s="2">
        <v>10703455.560000001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18">
        <v>0</v>
      </c>
      <c r="AC314" s="4">
        <v>10703455.560000001</v>
      </c>
      <c r="AD314" t="s">
        <v>42</v>
      </c>
    </row>
    <row r="315" spans="1:30" hidden="1">
      <c r="A315" s="20">
        <v>1522</v>
      </c>
      <c r="B315" t="s">
        <v>147</v>
      </c>
      <c r="C315" t="s">
        <v>263</v>
      </c>
      <c r="D315" t="s">
        <v>2</v>
      </c>
      <c r="E315" t="s">
        <v>200</v>
      </c>
      <c r="F315" t="s">
        <v>392</v>
      </c>
      <c r="G315" s="2">
        <v>37107099600</v>
      </c>
      <c r="H315" s="2">
        <v>0</v>
      </c>
      <c r="I315" s="2">
        <v>37107099600</v>
      </c>
      <c r="J315" s="2">
        <v>62552854</v>
      </c>
      <c r="K315" s="2">
        <v>0</v>
      </c>
      <c r="L315" s="2">
        <v>62552854</v>
      </c>
      <c r="M315" s="2">
        <v>47710014.159999996</v>
      </c>
      <c r="N315" s="2">
        <v>0</v>
      </c>
      <c r="O315" s="2">
        <v>47710014.159999996</v>
      </c>
      <c r="P315" s="15">
        <v>0.1</v>
      </c>
      <c r="Q315" s="2">
        <v>0</v>
      </c>
      <c r="R315" s="13">
        <v>0.3</v>
      </c>
      <c r="S315" s="15">
        <v>0</v>
      </c>
      <c r="T315" s="2">
        <v>14313004.248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18">
        <v>0</v>
      </c>
      <c r="AC315" s="4">
        <v>14313004.248</v>
      </c>
      <c r="AD315" t="s">
        <v>241</v>
      </c>
    </row>
    <row r="316" spans="1:30" hidden="1">
      <c r="A316" s="20">
        <v>1523</v>
      </c>
      <c r="B316" t="s">
        <v>147</v>
      </c>
      <c r="C316" t="s">
        <v>263</v>
      </c>
      <c r="D316" t="s">
        <v>2</v>
      </c>
      <c r="E316" t="s">
        <v>326</v>
      </c>
      <c r="F316" t="s">
        <v>393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15">
        <v>0.1</v>
      </c>
      <c r="Q316" s="2">
        <v>0</v>
      </c>
      <c r="R316" s="13">
        <v>0.3</v>
      </c>
      <c r="S316" s="15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18">
        <v>0</v>
      </c>
      <c r="AC316" s="4">
        <v>0</v>
      </c>
      <c r="AD316" t="s">
        <v>336</v>
      </c>
    </row>
    <row r="317" spans="1:30" hidden="1">
      <c r="A317" s="20">
        <v>1524</v>
      </c>
      <c r="B317" t="s">
        <v>147</v>
      </c>
      <c r="C317" t="s">
        <v>263</v>
      </c>
      <c r="D317" t="s">
        <v>9</v>
      </c>
      <c r="E317" t="s">
        <v>15</v>
      </c>
      <c r="F317" t="s">
        <v>394</v>
      </c>
      <c r="G317" s="2">
        <v>1184394000</v>
      </c>
      <c r="H317" s="2">
        <v>0</v>
      </c>
      <c r="I317" s="2">
        <v>1184394000</v>
      </c>
      <c r="J317" s="2">
        <v>4077082</v>
      </c>
      <c r="K317" s="2">
        <v>0</v>
      </c>
      <c r="L317" s="2">
        <v>4077082</v>
      </c>
      <c r="M317" s="2">
        <v>3603324.4</v>
      </c>
      <c r="N317" s="2">
        <v>0</v>
      </c>
      <c r="O317" s="2">
        <v>3603324.4</v>
      </c>
      <c r="P317" s="15">
        <v>0.1</v>
      </c>
      <c r="Q317" s="2">
        <v>0</v>
      </c>
      <c r="R317" s="13">
        <v>0.3</v>
      </c>
      <c r="S317" s="15">
        <v>0</v>
      </c>
      <c r="T317" s="2">
        <v>1080997.32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18">
        <v>0</v>
      </c>
      <c r="AC317" s="4">
        <v>1080997.32</v>
      </c>
      <c r="AD317" t="s">
        <v>31</v>
      </c>
    </row>
    <row r="318" spans="1:30" hidden="1">
      <c r="A318" s="20">
        <v>1528</v>
      </c>
      <c r="B318" t="s">
        <v>147</v>
      </c>
      <c r="C318" t="s">
        <v>264</v>
      </c>
      <c r="D318" t="s">
        <v>9</v>
      </c>
      <c r="E318" t="s">
        <v>27</v>
      </c>
      <c r="F318" t="s">
        <v>398</v>
      </c>
      <c r="G318" s="2">
        <v>32719732000</v>
      </c>
      <c r="H318" s="2">
        <v>0</v>
      </c>
      <c r="I318" s="2">
        <v>32719732000</v>
      </c>
      <c r="J318" s="2">
        <v>64922345</v>
      </c>
      <c r="K318" s="2">
        <v>0</v>
      </c>
      <c r="L318" s="2">
        <v>64922345</v>
      </c>
      <c r="M318" s="2">
        <v>51834452.200000003</v>
      </c>
      <c r="N318" s="2">
        <v>0</v>
      </c>
      <c r="O318" s="2">
        <v>51834452.200000003</v>
      </c>
      <c r="P318" s="15">
        <v>0.1</v>
      </c>
      <c r="Q318" s="2">
        <v>0</v>
      </c>
      <c r="R318" s="13">
        <v>0.15</v>
      </c>
      <c r="S318" s="15">
        <v>0</v>
      </c>
      <c r="T318" s="2">
        <v>7775167.8300000001</v>
      </c>
      <c r="U318" s="2">
        <v>3000000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18">
        <v>0</v>
      </c>
      <c r="AC318" s="4">
        <v>10775167.83</v>
      </c>
      <c r="AD318" t="s">
        <v>29</v>
      </c>
    </row>
    <row r="319" spans="1:30" hidden="1">
      <c r="A319" s="20">
        <v>1529</v>
      </c>
      <c r="B319" t="s">
        <v>147</v>
      </c>
      <c r="C319" t="s">
        <v>263</v>
      </c>
      <c r="D319" t="s">
        <v>2</v>
      </c>
      <c r="E319" t="s">
        <v>326</v>
      </c>
      <c r="F319" t="s">
        <v>399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15">
        <v>0.1</v>
      </c>
      <c r="Q319" s="2">
        <v>0</v>
      </c>
      <c r="R319" s="13">
        <v>0.3</v>
      </c>
      <c r="S319" s="15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18">
        <v>0</v>
      </c>
      <c r="AC319" s="4">
        <v>0</v>
      </c>
      <c r="AD319" t="s">
        <v>336</v>
      </c>
    </row>
    <row r="320" spans="1:30" hidden="1">
      <c r="A320" s="20">
        <v>1532</v>
      </c>
      <c r="B320" t="s">
        <v>147</v>
      </c>
      <c r="C320" t="s">
        <v>263</v>
      </c>
      <c r="D320" t="s">
        <v>9</v>
      </c>
      <c r="E320" t="s">
        <v>385</v>
      </c>
      <c r="F320" t="s">
        <v>400</v>
      </c>
      <c r="G320" s="2">
        <v>162221840000</v>
      </c>
      <c r="H320" s="2">
        <v>0</v>
      </c>
      <c r="I320" s="2">
        <v>162221840000</v>
      </c>
      <c r="J320" s="2">
        <v>269088836</v>
      </c>
      <c r="K320" s="2">
        <v>0</v>
      </c>
      <c r="L320" s="2">
        <v>269088836</v>
      </c>
      <c r="M320" s="2">
        <v>204200100</v>
      </c>
      <c r="N320" s="2">
        <v>0</v>
      </c>
      <c r="O320" s="2">
        <v>204200100</v>
      </c>
      <c r="P320" s="15">
        <v>0.1</v>
      </c>
      <c r="Q320" s="2">
        <v>0</v>
      </c>
      <c r="R320" s="13">
        <v>0.3</v>
      </c>
      <c r="S320" s="15">
        <v>0.4</v>
      </c>
      <c r="T320" s="2">
        <v>66680040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18">
        <v>0</v>
      </c>
      <c r="AC320" s="4">
        <v>66680040</v>
      </c>
      <c r="AD320" t="s">
        <v>39</v>
      </c>
    </row>
    <row r="321" spans="1:30" hidden="1">
      <c r="A321" s="20">
        <v>1533</v>
      </c>
      <c r="B321" t="s">
        <v>147</v>
      </c>
      <c r="C321" t="s">
        <v>263</v>
      </c>
      <c r="D321" t="s">
        <v>9</v>
      </c>
      <c r="E321" t="s">
        <v>384</v>
      </c>
      <c r="F321" t="s">
        <v>401</v>
      </c>
      <c r="G321" s="2">
        <v>1036676000</v>
      </c>
      <c r="H321" s="2">
        <v>0</v>
      </c>
      <c r="I321" s="2">
        <v>1036676000</v>
      </c>
      <c r="J321" s="2">
        <v>3384373</v>
      </c>
      <c r="K321" s="2">
        <v>0</v>
      </c>
      <c r="L321" s="2">
        <v>3384373</v>
      </c>
      <c r="M321" s="2">
        <v>2969702.6</v>
      </c>
      <c r="N321" s="2">
        <v>0</v>
      </c>
      <c r="O321" s="2">
        <v>2969702.6</v>
      </c>
      <c r="P321" s="15">
        <v>0.1</v>
      </c>
      <c r="Q321" s="2">
        <v>0</v>
      </c>
      <c r="R321" s="13">
        <v>0.3</v>
      </c>
      <c r="S321" s="15">
        <v>0</v>
      </c>
      <c r="T321" s="2">
        <v>890910.78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18">
        <v>0</v>
      </c>
      <c r="AC321" s="4">
        <v>890910.78</v>
      </c>
      <c r="AD321" t="s">
        <v>35</v>
      </c>
    </row>
    <row r="322" spans="1:30" hidden="1">
      <c r="A322" s="20">
        <v>1536</v>
      </c>
      <c r="B322" t="s">
        <v>147</v>
      </c>
      <c r="C322" t="s">
        <v>264</v>
      </c>
      <c r="D322" t="s">
        <v>2</v>
      </c>
      <c r="E322" t="s">
        <v>286</v>
      </c>
      <c r="F322" t="s">
        <v>404</v>
      </c>
      <c r="G322" s="2">
        <v>6710819000</v>
      </c>
      <c r="H322" s="2">
        <v>0</v>
      </c>
      <c r="I322" s="2">
        <v>6710819000</v>
      </c>
      <c r="J322" s="2">
        <v>20404596</v>
      </c>
      <c r="K322" s="2">
        <v>0</v>
      </c>
      <c r="L322" s="2">
        <v>20404596</v>
      </c>
      <c r="M322" s="2">
        <v>17720268.399999999</v>
      </c>
      <c r="N322" s="2">
        <v>0</v>
      </c>
      <c r="O322" s="2">
        <v>17720268.399999999</v>
      </c>
      <c r="P322" s="15">
        <v>0.1</v>
      </c>
      <c r="Q322" s="2">
        <v>0</v>
      </c>
      <c r="R322" s="13">
        <v>0.1</v>
      </c>
      <c r="S322" s="15">
        <v>0</v>
      </c>
      <c r="T322" s="2">
        <v>1772026.84</v>
      </c>
      <c r="U322" s="2">
        <v>1000000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18">
        <v>0</v>
      </c>
      <c r="AC322" s="4">
        <v>2772026.84</v>
      </c>
      <c r="AD322" t="s">
        <v>43</v>
      </c>
    </row>
    <row r="323" spans="1:30" hidden="1">
      <c r="A323" s="20">
        <v>1537</v>
      </c>
      <c r="B323" t="s">
        <v>147</v>
      </c>
      <c r="C323" t="s">
        <v>263</v>
      </c>
      <c r="D323" t="s">
        <v>2</v>
      </c>
      <c r="E323" t="s">
        <v>287</v>
      </c>
      <c r="F323" t="s">
        <v>405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15">
        <v>0.1</v>
      </c>
      <c r="Q323" s="2">
        <v>0</v>
      </c>
      <c r="R323" s="13">
        <v>0.3</v>
      </c>
      <c r="S323" s="15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18">
        <v>0</v>
      </c>
      <c r="AC323" s="4">
        <v>0</v>
      </c>
      <c r="AD323" t="s">
        <v>192</v>
      </c>
    </row>
    <row r="324" spans="1:30" hidden="1">
      <c r="A324" s="20">
        <v>1538</v>
      </c>
      <c r="B324" t="s">
        <v>147</v>
      </c>
      <c r="C324" t="s">
        <v>263</v>
      </c>
      <c r="D324" t="s">
        <v>2</v>
      </c>
      <c r="E324" t="s">
        <v>326</v>
      </c>
      <c r="F324" t="s">
        <v>406</v>
      </c>
      <c r="G324" s="2">
        <v>6000000</v>
      </c>
      <c r="H324" s="2">
        <v>0</v>
      </c>
      <c r="I324" s="2">
        <v>6000000</v>
      </c>
      <c r="J324" s="2">
        <v>21000</v>
      </c>
      <c r="K324" s="2">
        <v>0</v>
      </c>
      <c r="L324" s="2">
        <v>21000</v>
      </c>
      <c r="M324" s="2">
        <v>18600</v>
      </c>
      <c r="N324" s="2">
        <v>0</v>
      </c>
      <c r="O324" s="2">
        <v>18600</v>
      </c>
      <c r="P324" s="15">
        <v>0.1</v>
      </c>
      <c r="Q324" s="2">
        <v>0</v>
      </c>
      <c r="R324" s="13">
        <v>0.3</v>
      </c>
      <c r="S324" s="15">
        <v>0</v>
      </c>
      <c r="T324" s="2">
        <v>5580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18">
        <v>0</v>
      </c>
      <c r="AC324" s="4">
        <v>5580</v>
      </c>
      <c r="AD324" t="s">
        <v>336</v>
      </c>
    </row>
    <row r="325" spans="1:30" hidden="1">
      <c r="A325" s="20">
        <v>1539</v>
      </c>
      <c r="B325" t="s">
        <v>147</v>
      </c>
      <c r="C325" t="s">
        <v>263</v>
      </c>
      <c r="D325" t="s">
        <v>9</v>
      </c>
      <c r="E325" t="s">
        <v>385</v>
      </c>
      <c r="F325" t="s">
        <v>407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15">
        <v>0.1</v>
      </c>
      <c r="Q325" s="2">
        <v>0</v>
      </c>
      <c r="R325" s="13">
        <v>0.3</v>
      </c>
      <c r="S325" s="15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18">
        <v>0</v>
      </c>
      <c r="AC325" s="4">
        <v>0</v>
      </c>
      <c r="AD325" t="s">
        <v>39</v>
      </c>
    </row>
    <row r="326" spans="1:30" hidden="1">
      <c r="A326" s="20">
        <v>1542</v>
      </c>
      <c r="B326" t="s">
        <v>147</v>
      </c>
      <c r="C326" t="s">
        <v>263</v>
      </c>
      <c r="D326" t="s">
        <v>2</v>
      </c>
      <c r="E326" t="s">
        <v>286</v>
      </c>
      <c r="F326" t="s">
        <v>408</v>
      </c>
      <c r="G326" s="2">
        <v>40052571700</v>
      </c>
      <c r="H326" s="2">
        <v>0</v>
      </c>
      <c r="I326" s="2">
        <v>40052571700</v>
      </c>
      <c r="J326" s="2">
        <v>83809065</v>
      </c>
      <c r="K326" s="2">
        <v>0</v>
      </c>
      <c r="L326" s="2">
        <v>83809065</v>
      </c>
      <c r="M326" s="2">
        <v>67788036.319999993</v>
      </c>
      <c r="N326" s="2">
        <v>0</v>
      </c>
      <c r="O326" s="2">
        <v>67788036.319999993</v>
      </c>
      <c r="P326" s="15">
        <v>0.1</v>
      </c>
      <c r="Q326" s="2">
        <v>0</v>
      </c>
      <c r="R326" s="13">
        <v>0.3</v>
      </c>
      <c r="S326" s="15">
        <v>0</v>
      </c>
      <c r="T326" s="2">
        <v>20336410.896000002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18">
        <v>0</v>
      </c>
      <c r="AC326" s="4">
        <v>20336410.896000002</v>
      </c>
      <c r="AD326" t="s">
        <v>43</v>
      </c>
    </row>
    <row r="327" spans="1:30" hidden="1">
      <c r="A327" s="20">
        <v>1543</v>
      </c>
      <c r="B327" t="s">
        <v>147</v>
      </c>
      <c r="C327" t="s">
        <v>263</v>
      </c>
      <c r="D327" t="s">
        <v>2</v>
      </c>
      <c r="E327" t="s">
        <v>200</v>
      </c>
      <c r="F327" t="s">
        <v>409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15">
        <v>0.1</v>
      </c>
      <c r="Q327" s="2">
        <v>0</v>
      </c>
      <c r="R327" s="13">
        <v>0.3</v>
      </c>
      <c r="S327" s="15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18">
        <v>0</v>
      </c>
      <c r="AC327" s="4">
        <v>0</v>
      </c>
      <c r="AD327" t="s">
        <v>184</v>
      </c>
    </row>
    <row r="328" spans="1:30" hidden="1">
      <c r="A328" s="20">
        <v>1544</v>
      </c>
      <c r="B328" t="s">
        <v>147</v>
      </c>
      <c r="C328" t="s">
        <v>263</v>
      </c>
      <c r="D328" t="s">
        <v>2</v>
      </c>
      <c r="E328" t="s">
        <v>200</v>
      </c>
      <c r="F328" t="s">
        <v>410</v>
      </c>
      <c r="G328" s="2">
        <v>36019487000</v>
      </c>
      <c r="H328" s="2">
        <v>0</v>
      </c>
      <c r="I328" s="2">
        <v>36019487000</v>
      </c>
      <c r="J328" s="2">
        <v>59333168</v>
      </c>
      <c r="K328" s="2">
        <v>0</v>
      </c>
      <c r="L328" s="2">
        <v>59333168</v>
      </c>
      <c r="M328" s="2">
        <v>44925373.200000003</v>
      </c>
      <c r="N328" s="2">
        <v>0</v>
      </c>
      <c r="O328" s="2">
        <v>44925373.200000003</v>
      </c>
      <c r="P328" s="15">
        <v>0.1</v>
      </c>
      <c r="Q328" s="2">
        <v>0</v>
      </c>
      <c r="R328" s="13">
        <v>0.3</v>
      </c>
      <c r="S328" s="15">
        <v>0</v>
      </c>
      <c r="T328" s="2">
        <v>13477611.960000001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18">
        <v>0</v>
      </c>
      <c r="AC328" s="4">
        <v>13477611.960000001</v>
      </c>
      <c r="AD328" t="s">
        <v>184</v>
      </c>
    </row>
    <row r="329" spans="1:30" hidden="1">
      <c r="A329" s="20">
        <v>1545</v>
      </c>
      <c r="B329" t="s">
        <v>147</v>
      </c>
      <c r="C329" t="s">
        <v>263</v>
      </c>
      <c r="D329" t="s">
        <v>2</v>
      </c>
      <c r="E329" t="s">
        <v>326</v>
      </c>
      <c r="F329" t="s">
        <v>411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15">
        <v>0.1</v>
      </c>
      <c r="Q329" s="2">
        <v>0</v>
      </c>
      <c r="R329" s="13">
        <v>0.3</v>
      </c>
      <c r="S329" s="15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18">
        <v>0</v>
      </c>
      <c r="AC329" s="4">
        <v>0</v>
      </c>
      <c r="AD329" t="s">
        <v>336</v>
      </c>
    </row>
    <row r="330" spans="1:30" hidden="1">
      <c r="A330" s="20">
        <v>1546</v>
      </c>
      <c r="B330" t="s">
        <v>147</v>
      </c>
      <c r="C330" t="s">
        <v>263</v>
      </c>
      <c r="D330" t="s">
        <v>2</v>
      </c>
      <c r="E330" t="s">
        <v>4</v>
      </c>
      <c r="F330" t="s">
        <v>412</v>
      </c>
      <c r="G330" s="2">
        <v>52196672000</v>
      </c>
      <c r="H330" s="2">
        <v>0</v>
      </c>
      <c r="I330" s="2">
        <v>52196672000</v>
      </c>
      <c r="J330" s="2">
        <v>85301346</v>
      </c>
      <c r="K330" s="2">
        <v>0</v>
      </c>
      <c r="L330" s="2">
        <v>85301346</v>
      </c>
      <c r="M330" s="2">
        <v>64422677.200000003</v>
      </c>
      <c r="N330" s="2">
        <v>0</v>
      </c>
      <c r="O330" s="2">
        <v>64422677.200000003</v>
      </c>
      <c r="P330" s="15">
        <v>0.1</v>
      </c>
      <c r="Q330" s="2">
        <v>0</v>
      </c>
      <c r="R330" s="13">
        <v>0.3</v>
      </c>
      <c r="S330" s="15">
        <v>0</v>
      </c>
      <c r="T330" s="2">
        <v>19326803.16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18">
        <v>0</v>
      </c>
      <c r="AC330" s="4">
        <v>19326803.16</v>
      </c>
      <c r="AD330" t="s">
        <v>215</v>
      </c>
    </row>
    <row r="331" spans="1:30" hidden="1">
      <c r="A331" s="20">
        <v>1552</v>
      </c>
      <c r="B331" t="s">
        <v>147</v>
      </c>
      <c r="C331" t="s">
        <v>263</v>
      </c>
      <c r="D331" t="s">
        <v>2</v>
      </c>
      <c r="E331" t="s">
        <v>326</v>
      </c>
      <c r="F331" t="s">
        <v>413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15">
        <v>0.1</v>
      </c>
      <c r="Q331" s="2">
        <v>0</v>
      </c>
      <c r="R331" s="13">
        <v>0.3</v>
      </c>
      <c r="S331" s="15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18">
        <v>0</v>
      </c>
      <c r="AC331" s="4">
        <v>0</v>
      </c>
      <c r="AD331" t="s">
        <v>336</v>
      </c>
    </row>
    <row r="332" spans="1:30" hidden="1">
      <c r="A332" s="20">
        <v>1555</v>
      </c>
      <c r="B332" t="s">
        <v>147</v>
      </c>
      <c r="C332" t="s">
        <v>263</v>
      </c>
      <c r="D332" t="s">
        <v>2</v>
      </c>
      <c r="E332" t="s">
        <v>200</v>
      </c>
      <c r="F332" t="s">
        <v>414</v>
      </c>
      <c r="G332" s="2">
        <v>543729000</v>
      </c>
      <c r="H332" s="2">
        <v>0</v>
      </c>
      <c r="I332" s="2">
        <v>543729000</v>
      </c>
      <c r="J332" s="2">
        <v>1823998</v>
      </c>
      <c r="K332" s="2">
        <v>0</v>
      </c>
      <c r="L332" s="2">
        <v>1823998</v>
      </c>
      <c r="M332" s="2">
        <v>1606506.4</v>
      </c>
      <c r="N332" s="2">
        <v>0</v>
      </c>
      <c r="O332" s="2">
        <v>1606506.4</v>
      </c>
      <c r="P332" s="15">
        <v>0.1</v>
      </c>
      <c r="Q332" s="2">
        <v>0</v>
      </c>
      <c r="R332" s="13">
        <v>0.3</v>
      </c>
      <c r="S332" s="15">
        <v>0</v>
      </c>
      <c r="T332" s="2">
        <v>481951.92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18">
        <v>0</v>
      </c>
      <c r="AC332" s="4">
        <v>481951.92</v>
      </c>
      <c r="AD332" t="s">
        <v>241</v>
      </c>
    </row>
    <row r="333" spans="1:30" hidden="1">
      <c r="A333" s="20">
        <v>1558</v>
      </c>
      <c r="B333" t="s">
        <v>147</v>
      </c>
      <c r="C333" t="s">
        <v>263</v>
      </c>
      <c r="D333" t="s">
        <v>9</v>
      </c>
      <c r="E333" t="s">
        <v>385</v>
      </c>
      <c r="F333" t="s">
        <v>415</v>
      </c>
      <c r="G333" s="2">
        <v>16950510000</v>
      </c>
      <c r="H333" s="2">
        <v>0</v>
      </c>
      <c r="I333" s="2">
        <v>16950510000</v>
      </c>
      <c r="J333" s="2">
        <v>33536831</v>
      </c>
      <c r="K333" s="2">
        <v>0</v>
      </c>
      <c r="L333" s="2">
        <v>33536831</v>
      </c>
      <c r="M333" s="2">
        <v>26756627</v>
      </c>
      <c r="N333" s="2">
        <v>0</v>
      </c>
      <c r="O333" s="2">
        <v>26756627</v>
      </c>
      <c r="P333" s="15">
        <v>0.1</v>
      </c>
      <c r="Q333" s="2">
        <v>0</v>
      </c>
      <c r="R333" s="13">
        <v>0.3</v>
      </c>
      <c r="S333" s="15">
        <v>0</v>
      </c>
      <c r="T333" s="2">
        <v>8026988.0999999996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18">
        <v>0</v>
      </c>
      <c r="AC333" s="4">
        <v>8026988.0999999996</v>
      </c>
      <c r="AD333" t="s">
        <v>39</v>
      </c>
    </row>
    <row r="334" spans="1:30" hidden="1">
      <c r="A334" s="20">
        <v>1559</v>
      </c>
      <c r="B334" t="s">
        <v>147</v>
      </c>
      <c r="C334" t="s">
        <v>263</v>
      </c>
      <c r="D334" t="s">
        <v>2</v>
      </c>
      <c r="E334" t="s">
        <v>287</v>
      </c>
      <c r="F334" t="s">
        <v>416</v>
      </c>
      <c r="G334" s="2">
        <v>215829000</v>
      </c>
      <c r="H334" s="2">
        <v>45820000</v>
      </c>
      <c r="I334" s="2">
        <v>170009000</v>
      </c>
      <c r="J334" s="2">
        <v>755403</v>
      </c>
      <c r="K334" s="2">
        <v>160370</v>
      </c>
      <c r="L334" s="2">
        <v>595033</v>
      </c>
      <c r="M334" s="2">
        <v>669071.4</v>
      </c>
      <c r="N334" s="2">
        <v>142042</v>
      </c>
      <c r="O334" s="2">
        <v>527029.4</v>
      </c>
      <c r="P334" s="15">
        <v>0.1</v>
      </c>
      <c r="Q334" s="2">
        <v>14204.2</v>
      </c>
      <c r="R334" s="13">
        <v>0.3</v>
      </c>
      <c r="S334" s="15">
        <v>0</v>
      </c>
      <c r="T334" s="2">
        <v>158108.82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18">
        <v>0</v>
      </c>
      <c r="AC334" s="4">
        <v>172313.02</v>
      </c>
      <c r="AD334" t="s">
        <v>166</v>
      </c>
    </row>
    <row r="335" spans="1:30" hidden="1">
      <c r="A335" s="20">
        <v>1565</v>
      </c>
      <c r="B335" t="s">
        <v>147</v>
      </c>
      <c r="C335" t="s">
        <v>263</v>
      </c>
      <c r="D335" t="s">
        <v>2</v>
      </c>
      <c r="E335" t="s">
        <v>8</v>
      </c>
      <c r="F335" t="s">
        <v>417</v>
      </c>
      <c r="G335" s="2">
        <v>2716760000</v>
      </c>
      <c r="H335" s="2">
        <v>0</v>
      </c>
      <c r="I335" s="2">
        <v>2716760000</v>
      </c>
      <c r="J335" s="2">
        <v>7884055</v>
      </c>
      <c r="K335" s="2">
        <v>0</v>
      </c>
      <c r="L335" s="2">
        <v>7884055</v>
      </c>
      <c r="M335" s="2">
        <v>6797351</v>
      </c>
      <c r="N335" s="2">
        <v>0</v>
      </c>
      <c r="O335" s="2">
        <v>6797351</v>
      </c>
      <c r="P335" s="15">
        <v>0.1</v>
      </c>
      <c r="Q335" s="2">
        <v>0</v>
      </c>
      <c r="R335" s="13">
        <v>0.3</v>
      </c>
      <c r="S335" s="15">
        <v>0</v>
      </c>
      <c r="T335" s="2">
        <v>2039205.3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18">
        <v>0</v>
      </c>
      <c r="AC335" s="4">
        <v>2039205.3</v>
      </c>
      <c r="AD335" t="s">
        <v>33</v>
      </c>
    </row>
    <row r="336" spans="1:30" hidden="1">
      <c r="A336" s="20">
        <v>1566</v>
      </c>
      <c r="B336" t="s">
        <v>147</v>
      </c>
      <c r="C336" t="s">
        <v>263</v>
      </c>
      <c r="D336" t="s">
        <v>2</v>
      </c>
      <c r="E336" t="s">
        <v>200</v>
      </c>
      <c r="F336" t="s">
        <v>418</v>
      </c>
      <c r="G336" s="2">
        <v>18215473000</v>
      </c>
      <c r="H336" s="2">
        <v>1123923000</v>
      </c>
      <c r="I336" s="2">
        <v>17091550000</v>
      </c>
      <c r="J336" s="2">
        <v>47080587</v>
      </c>
      <c r="K336" s="2">
        <v>3689597</v>
      </c>
      <c r="L336" s="2">
        <v>43390990</v>
      </c>
      <c r="M336" s="2">
        <v>39794397.799999997</v>
      </c>
      <c r="N336" s="2">
        <v>3240027.8</v>
      </c>
      <c r="O336" s="2">
        <v>36554370</v>
      </c>
      <c r="P336" s="15">
        <v>0.1</v>
      </c>
      <c r="Q336" s="2">
        <v>324002.78000000003</v>
      </c>
      <c r="R336" s="13">
        <v>0.3</v>
      </c>
      <c r="S336" s="15">
        <v>0</v>
      </c>
      <c r="T336" s="2">
        <v>10966311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18">
        <v>0</v>
      </c>
      <c r="AC336" s="4">
        <v>11290313.779999999</v>
      </c>
      <c r="AD336" t="s">
        <v>184</v>
      </c>
    </row>
    <row r="337" spans="1:30" hidden="1">
      <c r="A337" s="20">
        <v>1568</v>
      </c>
      <c r="B337" t="s">
        <v>147</v>
      </c>
      <c r="C337" t="s">
        <v>263</v>
      </c>
      <c r="D337" t="s">
        <v>2</v>
      </c>
      <c r="E337" t="s">
        <v>4</v>
      </c>
      <c r="F337" t="s">
        <v>419</v>
      </c>
      <c r="G337" s="2">
        <v>19500217000</v>
      </c>
      <c r="H337" s="2">
        <v>0</v>
      </c>
      <c r="I337" s="2">
        <v>19500217000</v>
      </c>
      <c r="J337" s="2">
        <v>40992437</v>
      </c>
      <c r="K337" s="2">
        <v>0</v>
      </c>
      <c r="L337" s="2">
        <v>40992437</v>
      </c>
      <c r="M337" s="2">
        <v>33192350.199999999</v>
      </c>
      <c r="N337" s="2">
        <v>0</v>
      </c>
      <c r="O337" s="2">
        <v>33192350.199999999</v>
      </c>
      <c r="P337" s="15">
        <v>0.1</v>
      </c>
      <c r="Q337" s="2">
        <v>0</v>
      </c>
      <c r="R337" s="13">
        <v>0.3</v>
      </c>
      <c r="S337" s="15">
        <v>0</v>
      </c>
      <c r="T337" s="2">
        <v>9957705.0600000005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18">
        <v>0</v>
      </c>
      <c r="AC337" s="4">
        <v>9957705.0600000005</v>
      </c>
      <c r="AD337" t="s">
        <v>215</v>
      </c>
    </row>
    <row r="338" spans="1:30" hidden="1">
      <c r="A338" s="20">
        <v>1571</v>
      </c>
      <c r="B338" t="s">
        <v>147</v>
      </c>
      <c r="C338" t="s">
        <v>263</v>
      </c>
      <c r="D338" t="s">
        <v>9</v>
      </c>
      <c r="E338" t="s">
        <v>384</v>
      </c>
      <c r="F338" t="s">
        <v>426</v>
      </c>
      <c r="G338" s="2">
        <v>8154400500</v>
      </c>
      <c r="H338" s="2">
        <v>0</v>
      </c>
      <c r="I338" s="2">
        <v>8154400500</v>
      </c>
      <c r="J338" s="2">
        <v>21868642</v>
      </c>
      <c r="K338" s="2">
        <v>0</v>
      </c>
      <c r="L338" s="2">
        <v>21868642</v>
      </c>
      <c r="M338" s="2">
        <v>18606881.800000001</v>
      </c>
      <c r="N338" s="2">
        <v>0</v>
      </c>
      <c r="O338" s="2">
        <v>18606881.800000001</v>
      </c>
      <c r="P338" s="15">
        <v>0.1</v>
      </c>
      <c r="Q338" s="2">
        <v>0</v>
      </c>
      <c r="R338" s="13">
        <v>0.3</v>
      </c>
      <c r="S338" s="15">
        <v>0</v>
      </c>
      <c r="T338" s="2">
        <v>5582064.54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18">
        <v>0</v>
      </c>
      <c r="AC338" s="4">
        <v>5582064.54</v>
      </c>
      <c r="AD338" t="s">
        <v>35</v>
      </c>
    </row>
    <row r="339" spans="1:30" hidden="1">
      <c r="A339" s="20">
        <v>1572</v>
      </c>
      <c r="B339" t="s">
        <v>147</v>
      </c>
      <c r="C339" t="s">
        <v>263</v>
      </c>
      <c r="D339" t="s">
        <v>2</v>
      </c>
      <c r="E339" t="s">
        <v>200</v>
      </c>
      <c r="F339" t="s">
        <v>420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5">
        <v>0.1</v>
      </c>
      <c r="Q339" s="2">
        <v>0</v>
      </c>
      <c r="R339" s="13">
        <v>0.3</v>
      </c>
      <c r="S339" s="15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18">
        <v>0</v>
      </c>
      <c r="AC339" s="4">
        <v>0</v>
      </c>
      <c r="AD339" t="s">
        <v>241</v>
      </c>
    </row>
    <row r="340" spans="1:30" hidden="1">
      <c r="A340" s="20">
        <v>1573</v>
      </c>
      <c r="B340" t="s">
        <v>147</v>
      </c>
      <c r="C340" t="s">
        <v>263</v>
      </c>
      <c r="D340" t="s">
        <v>2</v>
      </c>
      <c r="E340" t="s">
        <v>200</v>
      </c>
      <c r="F340" t="s">
        <v>421</v>
      </c>
      <c r="G340" s="2">
        <v>1882600000</v>
      </c>
      <c r="H340" s="2">
        <v>0</v>
      </c>
      <c r="I340" s="2">
        <v>1882600000</v>
      </c>
      <c r="J340" s="2">
        <v>5051653</v>
      </c>
      <c r="K340" s="2">
        <v>0</v>
      </c>
      <c r="L340" s="2">
        <v>5051653</v>
      </c>
      <c r="M340" s="2">
        <v>4298613</v>
      </c>
      <c r="N340" s="2">
        <v>0</v>
      </c>
      <c r="O340" s="2">
        <v>4298613</v>
      </c>
      <c r="P340" s="15">
        <v>0.1</v>
      </c>
      <c r="Q340" s="2">
        <v>0</v>
      </c>
      <c r="R340" s="13">
        <v>0.3</v>
      </c>
      <c r="S340" s="15">
        <v>0</v>
      </c>
      <c r="T340" s="2">
        <v>1289583.8999999999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18">
        <v>0</v>
      </c>
      <c r="AC340" s="4">
        <v>1289583.8999999999</v>
      </c>
      <c r="AD340" t="s">
        <v>241</v>
      </c>
    </row>
    <row r="341" spans="1:30" hidden="1">
      <c r="A341" s="20">
        <v>1574</v>
      </c>
      <c r="B341" t="s">
        <v>147</v>
      </c>
      <c r="C341" t="s">
        <v>263</v>
      </c>
      <c r="D341" t="s">
        <v>2</v>
      </c>
      <c r="E341" t="s">
        <v>4</v>
      </c>
      <c r="F341" t="s">
        <v>422</v>
      </c>
      <c r="G341" s="2">
        <v>49138615000</v>
      </c>
      <c r="H341" s="2">
        <v>14285100000</v>
      </c>
      <c r="I341" s="2">
        <v>34853515000</v>
      </c>
      <c r="J341" s="2">
        <v>80982108</v>
      </c>
      <c r="K341" s="2">
        <v>24216874</v>
      </c>
      <c r="L341" s="2">
        <v>56765234</v>
      </c>
      <c r="M341" s="2">
        <v>61326662</v>
      </c>
      <c r="N341" s="2">
        <v>18502834</v>
      </c>
      <c r="O341" s="2">
        <v>42823828</v>
      </c>
      <c r="P341" s="15">
        <v>0.1</v>
      </c>
      <c r="Q341" s="2">
        <v>1850283.4</v>
      </c>
      <c r="R341" s="13">
        <v>0.3</v>
      </c>
      <c r="S341" s="15">
        <v>0</v>
      </c>
      <c r="T341" s="2">
        <v>12847148.4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18">
        <v>0</v>
      </c>
      <c r="AC341" s="4">
        <v>14697431.800000001</v>
      </c>
      <c r="AD341" t="s">
        <v>279</v>
      </c>
    </row>
    <row r="342" spans="1:30" hidden="1">
      <c r="A342" s="20">
        <v>1575</v>
      </c>
      <c r="B342" t="s">
        <v>147</v>
      </c>
      <c r="C342" t="s">
        <v>263</v>
      </c>
      <c r="D342" t="s">
        <v>2</v>
      </c>
      <c r="E342" t="s">
        <v>200</v>
      </c>
      <c r="F342" t="s">
        <v>423</v>
      </c>
      <c r="G342" s="2">
        <v>687909250000</v>
      </c>
      <c r="H342" s="2">
        <v>0</v>
      </c>
      <c r="I342" s="2">
        <v>687909250000</v>
      </c>
      <c r="J342" s="2">
        <v>1032193389</v>
      </c>
      <c r="K342" s="2">
        <v>0</v>
      </c>
      <c r="L342" s="2">
        <v>1032193389</v>
      </c>
      <c r="M342" s="2">
        <v>757029689</v>
      </c>
      <c r="N342" s="2">
        <v>0</v>
      </c>
      <c r="O342" s="2">
        <v>757029689</v>
      </c>
      <c r="P342" s="15">
        <v>0.1</v>
      </c>
      <c r="Q342" s="2">
        <v>0</v>
      </c>
      <c r="R342" s="13">
        <v>0.3</v>
      </c>
      <c r="S342" s="15">
        <v>0.5</v>
      </c>
      <c r="T342" s="2">
        <v>348514844.5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18">
        <v>0</v>
      </c>
      <c r="AC342" s="4">
        <v>348514844.5</v>
      </c>
      <c r="AD342" t="s">
        <v>203</v>
      </c>
    </row>
    <row r="343" spans="1:30" hidden="1">
      <c r="A343" s="20">
        <v>1576</v>
      </c>
      <c r="B343" t="s">
        <v>147</v>
      </c>
      <c r="C343" t="s">
        <v>263</v>
      </c>
      <c r="D343" t="s">
        <v>9</v>
      </c>
      <c r="E343" t="s">
        <v>384</v>
      </c>
      <c r="F343" t="s">
        <v>424</v>
      </c>
      <c r="G343" s="2">
        <v>6622394000</v>
      </c>
      <c r="H343" s="2">
        <v>0</v>
      </c>
      <c r="I343" s="2">
        <v>6622394000</v>
      </c>
      <c r="J343" s="2">
        <v>17933548</v>
      </c>
      <c r="K343" s="2">
        <v>0</v>
      </c>
      <c r="L343" s="2">
        <v>17933548</v>
      </c>
      <c r="M343" s="2">
        <v>15284590.4</v>
      </c>
      <c r="N343" s="2">
        <v>0</v>
      </c>
      <c r="O343" s="2">
        <v>15284590.4</v>
      </c>
      <c r="P343" s="15">
        <v>0.1</v>
      </c>
      <c r="Q343" s="2">
        <v>0</v>
      </c>
      <c r="R343" s="13">
        <v>0.3</v>
      </c>
      <c r="S343" s="15">
        <v>0</v>
      </c>
      <c r="T343" s="2">
        <v>4585377.12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18">
        <v>0</v>
      </c>
      <c r="AC343" s="4">
        <v>4585377.12</v>
      </c>
      <c r="AD343" t="s">
        <v>35</v>
      </c>
    </row>
    <row r="344" spans="1:30" hidden="1">
      <c r="A344" s="20">
        <v>1578</v>
      </c>
      <c r="B344" t="s">
        <v>147</v>
      </c>
      <c r="C344" t="s">
        <v>263</v>
      </c>
      <c r="D344" t="s">
        <v>2</v>
      </c>
      <c r="E344" t="s">
        <v>286</v>
      </c>
      <c r="F344" t="s">
        <v>427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15">
        <v>0.1</v>
      </c>
      <c r="Q344" s="2">
        <v>0</v>
      </c>
      <c r="R344" s="13">
        <v>0.3</v>
      </c>
      <c r="S344" s="15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18">
        <v>0</v>
      </c>
      <c r="AC344" s="4">
        <v>0</v>
      </c>
      <c r="AD344" t="s">
        <v>45</v>
      </c>
    </row>
    <row r="345" spans="1:30" hidden="1">
      <c r="A345" s="20">
        <v>1579</v>
      </c>
      <c r="B345" t="s">
        <v>147</v>
      </c>
      <c r="C345" t="s">
        <v>263</v>
      </c>
      <c r="D345" t="s">
        <v>2</v>
      </c>
      <c r="E345" t="s">
        <v>326</v>
      </c>
      <c r="F345" t="s">
        <v>178</v>
      </c>
      <c r="G345" s="2">
        <v>556350000</v>
      </c>
      <c r="H345" s="2">
        <v>0</v>
      </c>
      <c r="I345" s="2">
        <v>556350000</v>
      </c>
      <c r="J345" s="2">
        <v>1831225</v>
      </c>
      <c r="K345" s="2">
        <v>0</v>
      </c>
      <c r="L345" s="2">
        <v>1831225</v>
      </c>
      <c r="M345" s="2">
        <v>1608685</v>
      </c>
      <c r="N345" s="2">
        <v>0</v>
      </c>
      <c r="O345" s="2">
        <v>1608685</v>
      </c>
      <c r="P345" s="15">
        <v>0.1</v>
      </c>
      <c r="Q345" s="2">
        <v>0</v>
      </c>
      <c r="R345" s="13">
        <v>0.3</v>
      </c>
      <c r="S345" s="15">
        <v>0</v>
      </c>
      <c r="T345" s="2">
        <v>482605.5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18">
        <v>0</v>
      </c>
      <c r="AC345" s="4">
        <v>482605.5</v>
      </c>
      <c r="AD345" t="s">
        <v>336</v>
      </c>
    </row>
    <row r="346" spans="1:30" hidden="1">
      <c r="A346" s="20">
        <v>1580</v>
      </c>
      <c r="B346" t="s">
        <v>147</v>
      </c>
      <c r="C346" t="s">
        <v>264</v>
      </c>
      <c r="D346" t="s">
        <v>2</v>
      </c>
      <c r="E346" t="s">
        <v>286</v>
      </c>
      <c r="F346" t="s">
        <v>428</v>
      </c>
      <c r="G346" s="2">
        <v>8118544000</v>
      </c>
      <c r="H346" s="2">
        <v>4142307000</v>
      </c>
      <c r="I346" s="2">
        <v>3976237000</v>
      </c>
      <c r="J346" s="2">
        <v>24043859</v>
      </c>
      <c r="K346" s="2">
        <v>11834379</v>
      </c>
      <c r="L346" s="2">
        <v>12209480</v>
      </c>
      <c r="M346" s="2">
        <v>20796441.399999999</v>
      </c>
      <c r="N346" s="2">
        <v>10177456.199999999</v>
      </c>
      <c r="O346" s="2">
        <v>10618985.199999999</v>
      </c>
      <c r="P346" s="15">
        <v>0.1</v>
      </c>
      <c r="Q346" s="2">
        <v>1017745.62</v>
      </c>
      <c r="R346" s="13">
        <v>0.1</v>
      </c>
      <c r="S346" s="15">
        <v>0</v>
      </c>
      <c r="T346" s="2">
        <v>1061898.52</v>
      </c>
      <c r="U346" s="2">
        <v>2000000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18">
        <v>0</v>
      </c>
      <c r="AC346" s="4">
        <v>4079644.14</v>
      </c>
      <c r="AD346" t="s">
        <v>45</v>
      </c>
    </row>
    <row r="347" spans="1:30" hidden="1">
      <c r="A347" s="20">
        <v>1581</v>
      </c>
      <c r="B347" t="s">
        <v>147</v>
      </c>
      <c r="C347" t="s">
        <v>263</v>
      </c>
      <c r="D347" t="s">
        <v>2</v>
      </c>
      <c r="E347" t="s">
        <v>326</v>
      </c>
      <c r="F347" t="s">
        <v>429</v>
      </c>
      <c r="G347" s="2">
        <v>9600000</v>
      </c>
      <c r="H347" s="2">
        <v>0</v>
      </c>
      <c r="I347" s="2">
        <v>9600000</v>
      </c>
      <c r="J347" s="2">
        <v>33600</v>
      </c>
      <c r="K347" s="2">
        <v>0</v>
      </c>
      <c r="L347" s="2">
        <v>33600</v>
      </c>
      <c r="M347" s="2">
        <v>29760</v>
      </c>
      <c r="N347" s="2">
        <v>0</v>
      </c>
      <c r="O347" s="2">
        <v>29760</v>
      </c>
      <c r="P347" s="15">
        <v>0.1</v>
      </c>
      <c r="Q347" s="2">
        <v>0</v>
      </c>
      <c r="R347" s="13">
        <v>0.3</v>
      </c>
      <c r="S347" s="15">
        <v>0</v>
      </c>
      <c r="T347" s="2">
        <v>8928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18">
        <v>0</v>
      </c>
      <c r="AC347" s="4">
        <v>8928</v>
      </c>
      <c r="AD347" t="s">
        <v>336</v>
      </c>
    </row>
    <row r="348" spans="1:30" hidden="1">
      <c r="A348" s="20">
        <v>1583</v>
      </c>
      <c r="B348" t="s">
        <v>0</v>
      </c>
      <c r="C348" t="s">
        <v>1</v>
      </c>
      <c r="D348" t="s">
        <v>2</v>
      </c>
      <c r="E348" t="s">
        <v>326</v>
      </c>
      <c r="F348" t="s">
        <v>475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15">
        <v>0</v>
      </c>
      <c r="Q348" s="2">
        <v>0</v>
      </c>
      <c r="R348" s="13">
        <v>0</v>
      </c>
      <c r="S348" s="15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18">
        <v>0</v>
      </c>
      <c r="AC348" s="4">
        <v>0</v>
      </c>
      <c r="AD348" t="s">
        <v>144</v>
      </c>
    </row>
    <row r="349" spans="1:30" hidden="1">
      <c r="A349" s="20">
        <v>1585</v>
      </c>
      <c r="B349" t="s">
        <v>147</v>
      </c>
      <c r="C349" t="s">
        <v>263</v>
      </c>
      <c r="D349" t="s">
        <v>2</v>
      </c>
      <c r="E349" t="s">
        <v>8</v>
      </c>
      <c r="F349" t="s">
        <v>430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15">
        <v>0.1</v>
      </c>
      <c r="Q349" s="2">
        <v>0</v>
      </c>
      <c r="R349" s="13">
        <v>0.3</v>
      </c>
      <c r="S349" s="15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18">
        <v>0</v>
      </c>
      <c r="AC349" s="4">
        <v>0</v>
      </c>
      <c r="AD349" t="s">
        <v>42</v>
      </c>
    </row>
    <row r="350" spans="1:30" hidden="1">
      <c r="A350" s="20">
        <v>1586</v>
      </c>
      <c r="B350" t="s">
        <v>147</v>
      </c>
      <c r="C350" t="s">
        <v>263</v>
      </c>
      <c r="D350" t="s">
        <v>2</v>
      </c>
      <c r="E350" t="s">
        <v>287</v>
      </c>
      <c r="F350" t="s">
        <v>431</v>
      </c>
      <c r="G350" s="2">
        <v>4635773000</v>
      </c>
      <c r="H350" s="2">
        <v>297630000</v>
      </c>
      <c r="I350" s="2">
        <v>4338143000</v>
      </c>
      <c r="J350" s="2">
        <v>9993957</v>
      </c>
      <c r="K350" s="2">
        <v>1041705</v>
      </c>
      <c r="L350" s="2">
        <v>8952252</v>
      </c>
      <c r="M350" s="2">
        <v>8139647.7999999998</v>
      </c>
      <c r="N350" s="2">
        <v>922653</v>
      </c>
      <c r="O350" s="2">
        <v>7216994.7999999998</v>
      </c>
      <c r="P350" s="15">
        <v>0.1</v>
      </c>
      <c r="Q350" s="2">
        <v>92265.3</v>
      </c>
      <c r="R350" s="13">
        <v>0.3</v>
      </c>
      <c r="S350" s="15">
        <v>0</v>
      </c>
      <c r="T350" s="2">
        <v>2165098.44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18">
        <v>0</v>
      </c>
      <c r="AC350" s="4">
        <v>2257363.7400000002</v>
      </c>
      <c r="AD350" t="s">
        <v>192</v>
      </c>
    </row>
    <row r="351" spans="1:30" hidden="1">
      <c r="A351" s="20">
        <v>1587</v>
      </c>
      <c r="B351" t="s">
        <v>147</v>
      </c>
      <c r="C351" t="s">
        <v>263</v>
      </c>
      <c r="D351" t="s">
        <v>2</v>
      </c>
      <c r="E351" t="s">
        <v>287</v>
      </c>
      <c r="F351" t="s">
        <v>432</v>
      </c>
      <c r="G351" s="2">
        <v>552287000</v>
      </c>
      <c r="H351" s="2">
        <v>181082000</v>
      </c>
      <c r="I351" s="2">
        <v>371205000</v>
      </c>
      <c r="J351" s="2">
        <v>1754928</v>
      </c>
      <c r="K351" s="2">
        <v>455710</v>
      </c>
      <c r="L351" s="2">
        <v>1299218</v>
      </c>
      <c r="M351" s="2">
        <v>1534013.2</v>
      </c>
      <c r="N351" s="2">
        <v>383277.2</v>
      </c>
      <c r="O351" s="2">
        <v>1150736</v>
      </c>
      <c r="P351" s="15">
        <v>0.1</v>
      </c>
      <c r="Q351" s="2">
        <v>38327.72</v>
      </c>
      <c r="R351" s="13">
        <v>0.3</v>
      </c>
      <c r="S351" s="15">
        <v>0</v>
      </c>
      <c r="T351" s="2">
        <v>345220.8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18">
        <v>0</v>
      </c>
      <c r="AC351" s="4">
        <v>383548.52</v>
      </c>
      <c r="AD351" t="s">
        <v>192</v>
      </c>
    </row>
    <row r="352" spans="1:30" hidden="1">
      <c r="A352" s="20">
        <v>1589</v>
      </c>
      <c r="B352" t="s">
        <v>147</v>
      </c>
      <c r="C352" t="s">
        <v>263</v>
      </c>
      <c r="D352" t="s">
        <v>2</v>
      </c>
      <c r="E352" t="s">
        <v>326</v>
      </c>
      <c r="F352" t="s">
        <v>433</v>
      </c>
      <c r="G352" s="2">
        <v>4709993000</v>
      </c>
      <c r="H352" s="2">
        <v>64944000</v>
      </c>
      <c r="I352" s="2">
        <v>4645049000</v>
      </c>
      <c r="J352" s="2">
        <v>14804026</v>
      </c>
      <c r="K352" s="2">
        <v>172068</v>
      </c>
      <c r="L352" s="2">
        <v>14631958</v>
      </c>
      <c r="M352" s="2">
        <v>12920028.800000001</v>
      </c>
      <c r="N352" s="2">
        <v>146090.4</v>
      </c>
      <c r="O352" s="2">
        <v>12773938.4</v>
      </c>
      <c r="P352" s="15">
        <v>0.1</v>
      </c>
      <c r="Q352" s="2">
        <v>14609.04</v>
      </c>
      <c r="R352" s="13">
        <v>0.3</v>
      </c>
      <c r="S352" s="15">
        <v>0</v>
      </c>
      <c r="T352" s="2">
        <v>3832181.52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18">
        <v>0</v>
      </c>
      <c r="AC352" s="4">
        <v>3846790.56</v>
      </c>
      <c r="AD352" t="s">
        <v>434</v>
      </c>
    </row>
    <row r="353" spans="1:30" hidden="1">
      <c r="A353" s="20">
        <v>1591</v>
      </c>
      <c r="B353" t="s">
        <v>147</v>
      </c>
      <c r="C353" t="s">
        <v>263</v>
      </c>
      <c r="D353" t="s">
        <v>2</v>
      </c>
      <c r="E353" t="s">
        <v>326</v>
      </c>
      <c r="F353" t="s">
        <v>435</v>
      </c>
      <c r="G353" s="2">
        <v>473635000</v>
      </c>
      <c r="H353" s="2">
        <v>0</v>
      </c>
      <c r="I353" s="2">
        <v>473635000</v>
      </c>
      <c r="J353" s="2">
        <v>1657727</v>
      </c>
      <c r="K353" s="2">
        <v>0</v>
      </c>
      <c r="L353" s="2">
        <v>1657727</v>
      </c>
      <c r="M353" s="2">
        <v>1468273</v>
      </c>
      <c r="N353" s="2">
        <v>0</v>
      </c>
      <c r="O353" s="2">
        <v>1468273</v>
      </c>
      <c r="P353" s="15">
        <v>0.1</v>
      </c>
      <c r="Q353" s="2">
        <v>0</v>
      </c>
      <c r="R353" s="13">
        <v>0.3</v>
      </c>
      <c r="S353" s="15">
        <v>0</v>
      </c>
      <c r="T353" s="2">
        <v>440481.9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18">
        <v>0</v>
      </c>
      <c r="AC353" s="4">
        <v>440481.9</v>
      </c>
      <c r="AD353" t="s">
        <v>434</v>
      </c>
    </row>
    <row r="354" spans="1:30" hidden="1">
      <c r="A354" s="20">
        <v>1593</v>
      </c>
      <c r="B354" t="s">
        <v>147</v>
      </c>
      <c r="C354" t="s">
        <v>263</v>
      </c>
      <c r="D354" t="s">
        <v>2</v>
      </c>
      <c r="E354" t="s">
        <v>326</v>
      </c>
      <c r="F354" t="s">
        <v>388</v>
      </c>
      <c r="G354" s="2">
        <v>5479047000</v>
      </c>
      <c r="H354" s="2">
        <v>0</v>
      </c>
      <c r="I354" s="2">
        <v>5479047000</v>
      </c>
      <c r="J354" s="2">
        <v>15483665</v>
      </c>
      <c r="K354" s="2">
        <v>0</v>
      </c>
      <c r="L354" s="2">
        <v>15483665</v>
      </c>
      <c r="M354" s="2">
        <v>13292046.199999999</v>
      </c>
      <c r="N354" s="2">
        <v>0</v>
      </c>
      <c r="O354" s="2">
        <v>13292046.199999999</v>
      </c>
      <c r="P354" s="15">
        <v>0.1</v>
      </c>
      <c r="Q354" s="2">
        <v>0</v>
      </c>
      <c r="R354" s="13">
        <v>0.3</v>
      </c>
      <c r="S354" s="15">
        <v>0</v>
      </c>
      <c r="T354" s="2">
        <v>3987613.86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18">
        <v>0</v>
      </c>
      <c r="AC354" s="4">
        <v>3987613.86</v>
      </c>
      <c r="AD354" t="s">
        <v>336</v>
      </c>
    </row>
    <row r="355" spans="1:30" hidden="1">
      <c r="A355" s="20">
        <v>1594</v>
      </c>
      <c r="B355" t="s">
        <v>147</v>
      </c>
      <c r="C355" t="s">
        <v>263</v>
      </c>
      <c r="D355" t="s">
        <v>2</v>
      </c>
      <c r="E355" t="s">
        <v>287</v>
      </c>
      <c r="F355" t="s">
        <v>436</v>
      </c>
      <c r="G355" s="2">
        <v>5610009000</v>
      </c>
      <c r="H355" s="2">
        <v>361899000</v>
      </c>
      <c r="I355" s="2">
        <v>5248110000</v>
      </c>
      <c r="J355" s="2">
        <v>14255983</v>
      </c>
      <c r="K355" s="2">
        <v>1266647</v>
      </c>
      <c r="L355" s="2">
        <v>12989336</v>
      </c>
      <c r="M355" s="2">
        <v>12011979.4</v>
      </c>
      <c r="N355" s="2">
        <v>1121887.3999999999</v>
      </c>
      <c r="O355" s="2">
        <v>10890092</v>
      </c>
      <c r="P355" s="15">
        <v>0.1</v>
      </c>
      <c r="Q355" s="2">
        <v>112188.74</v>
      </c>
      <c r="R355" s="13">
        <v>0.3</v>
      </c>
      <c r="S355" s="15">
        <v>0</v>
      </c>
      <c r="T355" s="2">
        <v>3267027.6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18">
        <v>0</v>
      </c>
      <c r="AC355" s="4">
        <v>3379216.34</v>
      </c>
      <c r="AD355" t="s">
        <v>166</v>
      </c>
    </row>
    <row r="356" spans="1:30" hidden="1">
      <c r="A356" s="20">
        <v>1595</v>
      </c>
      <c r="B356" t="s">
        <v>147</v>
      </c>
      <c r="C356" t="s">
        <v>263</v>
      </c>
      <c r="D356" t="s">
        <v>2</v>
      </c>
      <c r="E356" t="s">
        <v>287</v>
      </c>
      <c r="F356" t="s">
        <v>437</v>
      </c>
      <c r="G356" s="2">
        <v>754376500</v>
      </c>
      <c r="H356" s="2">
        <v>0</v>
      </c>
      <c r="I356" s="2">
        <v>754376500</v>
      </c>
      <c r="J356" s="2">
        <v>2420856</v>
      </c>
      <c r="K356" s="2">
        <v>0</v>
      </c>
      <c r="L356" s="2">
        <v>2420856</v>
      </c>
      <c r="M356" s="2">
        <v>2119105.4</v>
      </c>
      <c r="N356" s="2">
        <v>0</v>
      </c>
      <c r="O356" s="2">
        <v>2119105.4</v>
      </c>
      <c r="P356" s="15">
        <v>0.1</v>
      </c>
      <c r="Q356" s="2">
        <v>0</v>
      </c>
      <c r="R356" s="13">
        <v>0.3</v>
      </c>
      <c r="S356" s="15">
        <v>0</v>
      </c>
      <c r="T356" s="2">
        <v>635731.62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18">
        <v>0</v>
      </c>
      <c r="AC356" s="4">
        <v>635731.62</v>
      </c>
      <c r="AD356" t="s">
        <v>166</v>
      </c>
    </row>
    <row r="357" spans="1:30" hidden="1">
      <c r="A357" s="20">
        <v>1596</v>
      </c>
      <c r="B357" t="s">
        <v>147</v>
      </c>
      <c r="C357" t="s">
        <v>264</v>
      </c>
      <c r="D357" t="s">
        <v>2</v>
      </c>
      <c r="E357" t="s">
        <v>326</v>
      </c>
      <c r="F357" t="s">
        <v>438</v>
      </c>
      <c r="G357" s="2">
        <v>6561468000</v>
      </c>
      <c r="H357" s="2">
        <v>1186500000</v>
      </c>
      <c r="I357" s="2">
        <v>5374968000</v>
      </c>
      <c r="J357" s="2">
        <v>18736343</v>
      </c>
      <c r="K357" s="2">
        <v>3580300</v>
      </c>
      <c r="L357" s="2">
        <v>15156043</v>
      </c>
      <c r="M357" s="2">
        <v>16111755.800000001</v>
      </c>
      <c r="N357" s="2">
        <v>3105700</v>
      </c>
      <c r="O357" s="2">
        <v>13006055.800000001</v>
      </c>
      <c r="P357" s="15">
        <v>0.1</v>
      </c>
      <c r="Q357" s="2">
        <v>310570</v>
      </c>
      <c r="R357" s="13">
        <v>0.1</v>
      </c>
      <c r="S357" s="15">
        <v>0</v>
      </c>
      <c r="T357" s="2">
        <v>1300605.58</v>
      </c>
      <c r="U357" s="2">
        <v>1000000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18">
        <v>0</v>
      </c>
      <c r="AC357" s="4">
        <v>2611175.58</v>
      </c>
      <c r="AD357" t="s">
        <v>434</v>
      </c>
    </row>
    <row r="358" spans="1:30" hidden="1">
      <c r="A358" s="20">
        <v>1599</v>
      </c>
      <c r="B358" t="s">
        <v>147</v>
      </c>
      <c r="C358" t="s">
        <v>264</v>
      </c>
      <c r="D358" t="s">
        <v>9</v>
      </c>
      <c r="E358" t="s">
        <v>385</v>
      </c>
      <c r="F358" t="s">
        <v>439</v>
      </c>
      <c r="G358" s="2">
        <v>7133536000</v>
      </c>
      <c r="H358" s="2">
        <v>0</v>
      </c>
      <c r="I358" s="2">
        <v>7133536000</v>
      </c>
      <c r="J358" s="2">
        <v>10700314</v>
      </c>
      <c r="K358" s="2">
        <v>0</v>
      </c>
      <c r="L358" s="2">
        <v>10700314</v>
      </c>
      <c r="M358" s="2">
        <v>7846899.5999999996</v>
      </c>
      <c r="N358" s="2">
        <v>0</v>
      </c>
      <c r="O358" s="2">
        <v>7846899.5999999996</v>
      </c>
      <c r="P358" s="15">
        <v>0</v>
      </c>
      <c r="Q358" s="2">
        <v>0</v>
      </c>
      <c r="R358" s="13">
        <v>0</v>
      </c>
      <c r="S358" s="15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18">
        <v>0</v>
      </c>
      <c r="AC358" s="4">
        <v>0</v>
      </c>
      <c r="AD358" t="s">
        <v>39</v>
      </c>
    </row>
    <row r="359" spans="1:30" hidden="1">
      <c r="A359" s="20">
        <v>1600</v>
      </c>
      <c r="B359" t="s">
        <v>147</v>
      </c>
      <c r="C359" t="s">
        <v>263</v>
      </c>
      <c r="D359" t="s">
        <v>9</v>
      </c>
      <c r="E359" t="s">
        <v>15</v>
      </c>
      <c r="F359" t="s">
        <v>440</v>
      </c>
      <c r="G359" s="2">
        <v>19416038000</v>
      </c>
      <c r="H359" s="2">
        <v>0</v>
      </c>
      <c r="I359" s="2">
        <v>19416038000</v>
      </c>
      <c r="J359" s="2">
        <v>31260135</v>
      </c>
      <c r="K359" s="2">
        <v>0</v>
      </c>
      <c r="L359" s="2">
        <v>31260135</v>
      </c>
      <c r="M359" s="2">
        <v>23493719.800000001</v>
      </c>
      <c r="N359" s="2">
        <v>0</v>
      </c>
      <c r="O359" s="2">
        <v>23493719.800000001</v>
      </c>
      <c r="P359" s="15">
        <v>0.1</v>
      </c>
      <c r="Q359" s="2">
        <v>0</v>
      </c>
      <c r="R359" s="13">
        <v>0.3</v>
      </c>
      <c r="S359" s="15">
        <v>0</v>
      </c>
      <c r="T359" s="2">
        <v>7048115.9400000004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18">
        <v>0</v>
      </c>
      <c r="AC359" s="4">
        <v>7048115.9400000004</v>
      </c>
      <c r="AD359" t="s">
        <v>17</v>
      </c>
    </row>
    <row r="360" spans="1:30" hidden="1">
      <c r="A360" s="20">
        <v>1601</v>
      </c>
      <c r="B360" t="s">
        <v>147</v>
      </c>
      <c r="C360" t="s">
        <v>263</v>
      </c>
      <c r="D360" t="s">
        <v>9</v>
      </c>
      <c r="E360" t="s">
        <v>15</v>
      </c>
      <c r="F360" t="s">
        <v>30</v>
      </c>
      <c r="G360" s="2">
        <v>21425570000</v>
      </c>
      <c r="H360" s="2">
        <v>0</v>
      </c>
      <c r="I360" s="2">
        <v>21425570000</v>
      </c>
      <c r="J360" s="2">
        <v>33159509</v>
      </c>
      <c r="K360" s="2">
        <v>0</v>
      </c>
      <c r="L360" s="2">
        <v>33159509</v>
      </c>
      <c r="M360" s="2">
        <v>24589281</v>
      </c>
      <c r="N360" s="2">
        <v>0</v>
      </c>
      <c r="O360" s="2">
        <v>24589281</v>
      </c>
      <c r="P360" s="15">
        <v>0.1</v>
      </c>
      <c r="Q360" s="2">
        <v>0</v>
      </c>
      <c r="R360" s="13">
        <v>0.3</v>
      </c>
      <c r="S360" s="15">
        <v>0</v>
      </c>
      <c r="T360" s="2">
        <v>7376784.2999999998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18">
        <v>0</v>
      </c>
      <c r="AC360" s="4">
        <v>7376784.2999999998</v>
      </c>
      <c r="AD360" t="s">
        <v>24</v>
      </c>
    </row>
    <row r="361" spans="1:30" hidden="1">
      <c r="A361" s="20">
        <v>1602</v>
      </c>
      <c r="B361" t="s">
        <v>147</v>
      </c>
      <c r="C361" t="s">
        <v>264</v>
      </c>
      <c r="D361" t="s">
        <v>2</v>
      </c>
      <c r="E361" t="s">
        <v>326</v>
      </c>
      <c r="F361" t="s">
        <v>441</v>
      </c>
      <c r="G361" s="2">
        <v>7357827000</v>
      </c>
      <c r="H361" s="2">
        <v>0</v>
      </c>
      <c r="I361" s="2">
        <v>7357827000</v>
      </c>
      <c r="J361" s="2">
        <v>19265521</v>
      </c>
      <c r="K361" s="2">
        <v>0</v>
      </c>
      <c r="L361" s="2">
        <v>19265521</v>
      </c>
      <c r="M361" s="2">
        <v>16322390.199999999</v>
      </c>
      <c r="N361" s="2">
        <v>0</v>
      </c>
      <c r="O361" s="2">
        <v>16322390.199999999</v>
      </c>
      <c r="P361" s="15">
        <v>0.1</v>
      </c>
      <c r="Q361" s="2">
        <v>0</v>
      </c>
      <c r="R361" s="13">
        <v>0.1</v>
      </c>
      <c r="S361" s="15">
        <v>0</v>
      </c>
      <c r="T361" s="2">
        <v>1632239.02</v>
      </c>
      <c r="U361" s="2">
        <v>1000000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18">
        <v>0</v>
      </c>
      <c r="AC361" s="4">
        <v>2632239.02</v>
      </c>
      <c r="AD361" t="s">
        <v>434</v>
      </c>
    </row>
    <row r="362" spans="1:30" hidden="1">
      <c r="A362" s="20">
        <v>1603</v>
      </c>
      <c r="B362" t="s">
        <v>147</v>
      </c>
      <c r="C362" t="s">
        <v>263</v>
      </c>
      <c r="D362" t="s">
        <v>2</v>
      </c>
      <c r="E362" t="s">
        <v>287</v>
      </c>
      <c r="F362" t="s">
        <v>442</v>
      </c>
      <c r="G362" s="2">
        <v>1267939000</v>
      </c>
      <c r="H362" s="2">
        <v>0</v>
      </c>
      <c r="I362" s="2">
        <v>1267939000</v>
      </c>
      <c r="J362" s="2">
        <v>3920976</v>
      </c>
      <c r="K362" s="2">
        <v>0</v>
      </c>
      <c r="L362" s="2">
        <v>3920976</v>
      </c>
      <c r="M362" s="2">
        <v>3413800.4</v>
      </c>
      <c r="N362" s="2">
        <v>0</v>
      </c>
      <c r="O362" s="2">
        <v>3413800.4</v>
      </c>
      <c r="P362" s="15">
        <v>0.1</v>
      </c>
      <c r="Q362" s="2">
        <v>0</v>
      </c>
      <c r="R362" s="13">
        <v>0.3</v>
      </c>
      <c r="S362" s="15">
        <v>0</v>
      </c>
      <c r="T362" s="2">
        <v>1024140.12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18">
        <v>0</v>
      </c>
      <c r="AC362" s="4">
        <v>1024140.12</v>
      </c>
      <c r="AD362" t="s">
        <v>166</v>
      </c>
    </row>
    <row r="363" spans="1:30" hidden="1">
      <c r="A363" s="20">
        <v>1604</v>
      </c>
      <c r="B363" t="s">
        <v>147</v>
      </c>
      <c r="C363" t="s">
        <v>263</v>
      </c>
      <c r="D363" t="s">
        <v>2</v>
      </c>
      <c r="E363" t="s">
        <v>287</v>
      </c>
      <c r="F363" t="s">
        <v>443</v>
      </c>
      <c r="G363" s="2">
        <v>2869146000</v>
      </c>
      <c r="H363" s="2">
        <v>0</v>
      </c>
      <c r="I363" s="2">
        <v>2869146000</v>
      </c>
      <c r="J363" s="2">
        <v>9176470</v>
      </c>
      <c r="K363" s="2">
        <v>0</v>
      </c>
      <c r="L363" s="2">
        <v>9176470</v>
      </c>
      <c r="M363" s="2">
        <v>8028811.5999999996</v>
      </c>
      <c r="N363" s="2">
        <v>0</v>
      </c>
      <c r="O363" s="2">
        <v>8028811.5999999996</v>
      </c>
      <c r="P363" s="15">
        <v>0.1</v>
      </c>
      <c r="Q363" s="2">
        <v>0</v>
      </c>
      <c r="R363" s="13">
        <v>0.3</v>
      </c>
      <c r="S363" s="15">
        <v>0</v>
      </c>
      <c r="T363" s="2">
        <v>2408643.48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18">
        <v>0</v>
      </c>
      <c r="AC363" s="4">
        <v>2408643.48</v>
      </c>
      <c r="AD363" t="s">
        <v>166</v>
      </c>
    </row>
    <row r="364" spans="1:30" hidden="1">
      <c r="A364" s="20">
        <v>1605</v>
      </c>
      <c r="B364" t="s">
        <v>147</v>
      </c>
      <c r="C364" t="s">
        <v>263</v>
      </c>
      <c r="D364" t="s">
        <v>2</v>
      </c>
      <c r="E364" t="s">
        <v>287</v>
      </c>
      <c r="F364" t="s">
        <v>444</v>
      </c>
      <c r="G364" s="2">
        <v>38945000</v>
      </c>
      <c r="H364" s="2">
        <v>0</v>
      </c>
      <c r="I364" s="2">
        <v>38945000</v>
      </c>
      <c r="J364" s="2">
        <v>136309</v>
      </c>
      <c r="K364" s="2">
        <v>0</v>
      </c>
      <c r="L364" s="2">
        <v>136309</v>
      </c>
      <c r="M364" s="2">
        <v>120731</v>
      </c>
      <c r="N364" s="2">
        <v>0</v>
      </c>
      <c r="O364" s="2">
        <v>120731</v>
      </c>
      <c r="P364" s="15">
        <v>0.1</v>
      </c>
      <c r="Q364" s="2">
        <v>0</v>
      </c>
      <c r="R364" s="13">
        <v>0.3</v>
      </c>
      <c r="S364" s="15">
        <v>0</v>
      </c>
      <c r="T364" s="2">
        <v>36219.300000000003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18">
        <v>0</v>
      </c>
      <c r="AC364" s="4">
        <v>36219.300000000003</v>
      </c>
      <c r="AD364" t="s">
        <v>166</v>
      </c>
    </row>
    <row r="365" spans="1:30" hidden="1">
      <c r="A365" s="20">
        <v>1606</v>
      </c>
      <c r="B365" t="s">
        <v>147</v>
      </c>
      <c r="C365" t="s">
        <v>263</v>
      </c>
      <c r="D365" t="s">
        <v>2</v>
      </c>
      <c r="E365" t="s">
        <v>326</v>
      </c>
      <c r="F365" t="s">
        <v>445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5">
        <v>0.1</v>
      </c>
      <c r="Q365" s="2">
        <v>0</v>
      </c>
      <c r="R365" s="13">
        <v>0.3</v>
      </c>
      <c r="S365" s="15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18">
        <v>0</v>
      </c>
      <c r="AC365" s="4">
        <v>0</v>
      </c>
      <c r="AD365" t="s">
        <v>336</v>
      </c>
    </row>
    <row r="366" spans="1:30">
      <c r="A366" s="20">
        <v>1610</v>
      </c>
      <c r="B366" t="s">
        <v>12</v>
      </c>
      <c r="C366" t="s">
        <v>264</v>
      </c>
      <c r="D366" t="s">
        <v>2</v>
      </c>
      <c r="E366" t="s">
        <v>326</v>
      </c>
      <c r="F366" t="s">
        <v>434</v>
      </c>
      <c r="G366" s="2">
        <v>465240000</v>
      </c>
      <c r="H366" s="2">
        <v>0</v>
      </c>
      <c r="I366" s="2">
        <v>465240000</v>
      </c>
      <c r="J366" s="2">
        <v>1628344</v>
      </c>
      <c r="K366" s="2">
        <v>0</v>
      </c>
      <c r="L366" s="2">
        <v>1628344</v>
      </c>
      <c r="M366" s="2">
        <v>1442248</v>
      </c>
      <c r="N366" s="2">
        <v>0</v>
      </c>
      <c r="O366" s="2">
        <v>1442248</v>
      </c>
      <c r="P366" s="15">
        <v>0</v>
      </c>
      <c r="Q366" s="2">
        <v>0</v>
      </c>
      <c r="R366" s="13">
        <v>0</v>
      </c>
      <c r="S366" s="15">
        <v>0</v>
      </c>
      <c r="T366" s="2">
        <v>0</v>
      </c>
      <c r="U366" s="2">
        <v>0</v>
      </c>
      <c r="V366" s="2">
        <v>86115180.799999997</v>
      </c>
      <c r="W366" s="2">
        <v>3251790.4</v>
      </c>
      <c r="X366" s="2">
        <v>82863390.400000006</v>
      </c>
      <c r="Y366" s="2">
        <v>50528613000</v>
      </c>
      <c r="Z366" s="2">
        <v>1251444000</v>
      </c>
      <c r="AA366" s="2">
        <v>49277169000</v>
      </c>
      <c r="AB366" s="18">
        <v>0</v>
      </c>
      <c r="AC366" s="4">
        <v>0</v>
      </c>
      <c r="AD366" t="s">
        <v>475</v>
      </c>
    </row>
    <row r="367" spans="1:30">
      <c r="A367" s="20">
        <v>1611</v>
      </c>
      <c r="B367" t="s">
        <v>12</v>
      </c>
      <c r="C367" t="s">
        <v>264</v>
      </c>
      <c r="D367" t="s">
        <v>2</v>
      </c>
      <c r="E367" t="s">
        <v>286</v>
      </c>
      <c r="F367" t="s">
        <v>451</v>
      </c>
      <c r="G367" s="2">
        <v>13979115000</v>
      </c>
      <c r="H367" s="2">
        <v>0</v>
      </c>
      <c r="I367" s="2">
        <v>13979115000</v>
      </c>
      <c r="J367" s="2">
        <v>37774882</v>
      </c>
      <c r="K367" s="2">
        <v>0</v>
      </c>
      <c r="L367" s="2">
        <v>37774882</v>
      </c>
      <c r="M367" s="2">
        <v>32183236</v>
      </c>
      <c r="N367" s="2">
        <v>0</v>
      </c>
      <c r="O367" s="2">
        <v>32183236</v>
      </c>
      <c r="P367" s="15">
        <v>0.1</v>
      </c>
      <c r="Q367" s="2">
        <v>0</v>
      </c>
      <c r="R367" s="13">
        <v>0.15</v>
      </c>
      <c r="S367" s="15">
        <v>0</v>
      </c>
      <c r="T367" s="2">
        <v>4827485.4000000004</v>
      </c>
      <c r="U367" s="2">
        <v>0</v>
      </c>
      <c r="V367" s="2">
        <v>27781551</v>
      </c>
      <c r="W367" s="2">
        <v>0</v>
      </c>
      <c r="X367" s="2">
        <v>27781551</v>
      </c>
      <c r="Y367" s="2">
        <v>12366550000</v>
      </c>
      <c r="Z367" s="2">
        <v>0</v>
      </c>
      <c r="AA367" s="2">
        <v>12366550000</v>
      </c>
      <c r="AB367" s="18">
        <v>0</v>
      </c>
      <c r="AC367" s="4">
        <v>4827485.4000000004</v>
      </c>
      <c r="AD367" t="s">
        <v>3</v>
      </c>
    </row>
    <row r="368" spans="1:30" hidden="1">
      <c r="A368" s="20">
        <v>1612</v>
      </c>
      <c r="B368" t="s">
        <v>147</v>
      </c>
      <c r="C368" t="s">
        <v>263</v>
      </c>
      <c r="D368" t="s">
        <v>2</v>
      </c>
      <c r="E368" t="s">
        <v>4</v>
      </c>
      <c r="F368" t="s">
        <v>446</v>
      </c>
      <c r="G368" s="2">
        <v>735781000</v>
      </c>
      <c r="H368" s="2">
        <v>0</v>
      </c>
      <c r="I368" s="2">
        <v>735781000</v>
      </c>
      <c r="J368" s="2">
        <v>2504084</v>
      </c>
      <c r="K368" s="2">
        <v>0</v>
      </c>
      <c r="L368" s="2">
        <v>2504084</v>
      </c>
      <c r="M368" s="2">
        <v>2209771.6</v>
      </c>
      <c r="N368" s="2">
        <v>0</v>
      </c>
      <c r="O368" s="2">
        <v>2209771.6</v>
      </c>
      <c r="P368" s="15">
        <v>0.1</v>
      </c>
      <c r="Q368" s="2">
        <v>0</v>
      </c>
      <c r="R368" s="13">
        <v>0.3</v>
      </c>
      <c r="S368" s="15">
        <v>0</v>
      </c>
      <c r="T368" s="2">
        <v>662931.48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18">
        <v>0</v>
      </c>
      <c r="AC368" s="4">
        <v>662931.48</v>
      </c>
      <c r="AD368" t="s">
        <v>215</v>
      </c>
    </row>
    <row r="369" spans="1:30" hidden="1">
      <c r="A369" s="20">
        <v>1613</v>
      </c>
      <c r="B369" t="s">
        <v>147</v>
      </c>
      <c r="C369" t="s">
        <v>263</v>
      </c>
      <c r="D369" t="s">
        <v>2</v>
      </c>
      <c r="E369" t="s">
        <v>200</v>
      </c>
      <c r="F369" t="s">
        <v>447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5">
        <v>0.1</v>
      </c>
      <c r="Q369" s="2">
        <v>0</v>
      </c>
      <c r="R369" s="13">
        <v>0.3</v>
      </c>
      <c r="S369" s="15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18">
        <v>0</v>
      </c>
      <c r="AC369" s="4">
        <v>0</v>
      </c>
      <c r="AD369" t="s">
        <v>241</v>
      </c>
    </row>
    <row r="370" spans="1:30" hidden="1">
      <c r="A370" s="20">
        <v>1614</v>
      </c>
      <c r="B370" t="s">
        <v>147</v>
      </c>
      <c r="C370" t="s">
        <v>263</v>
      </c>
      <c r="D370" t="s">
        <v>2</v>
      </c>
      <c r="E370" t="s">
        <v>200</v>
      </c>
      <c r="F370" t="s">
        <v>448</v>
      </c>
      <c r="G370" s="2">
        <v>3935000</v>
      </c>
      <c r="H370" s="2">
        <v>0</v>
      </c>
      <c r="I370" s="2">
        <v>3935000</v>
      </c>
      <c r="J370" s="2">
        <v>13773</v>
      </c>
      <c r="K370" s="2">
        <v>0</v>
      </c>
      <c r="L370" s="2">
        <v>13773</v>
      </c>
      <c r="M370" s="2">
        <v>12199</v>
      </c>
      <c r="N370" s="2">
        <v>0</v>
      </c>
      <c r="O370" s="2">
        <v>12199</v>
      </c>
      <c r="P370" s="15">
        <v>0.1</v>
      </c>
      <c r="Q370" s="2">
        <v>0</v>
      </c>
      <c r="R370" s="13">
        <v>0.3</v>
      </c>
      <c r="S370" s="15">
        <v>0</v>
      </c>
      <c r="T370" s="2">
        <v>3659.7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18">
        <v>0</v>
      </c>
      <c r="AC370" s="4">
        <v>3659.7</v>
      </c>
      <c r="AD370" t="s">
        <v>241</v>
      </c>
    </row>
    <row r="371" spans="1:30" hidden="1">
      <c r="A371" s="20">
        <v>1615</v>
      </c>
      <c r="B371" t="s">
        <v>147</v>
      </c>
      <c r="C371" t="s">
        <v>263</v>
      </c>
      <c r="D371" t="s">
        <v>2</v>
      </c>
      <c r="E371" t="s">
        <v>326</v>
      </c>
      <c r="F371" t="s">
        <v>449</v>
      </c>
      <c r="G371" s="2">
        <v>3061860000</v>
      </c>
      <c r="H371" s="2">
        <v>0</v>
      </c>
      <c r="I371" s="2">
        <v>3061860000</v>
      </c>
      <c r="J371" s="2">
        <v>9118777</v>
      </c>
      <c r="K371" s="2">
        <v>0</v>
      </c>
      <c r="L371" s="2">
        <v>9118777</v>
      </c>
      <c r="M371" s="2">
        <v>7894033</v>
      </c>
      <c r="N371" s="2">
        <v>0</v>
      </c>
      <c r="O371" s="2">
        <v>7894033</v>
      </c>
      <c r="P371" s="15">
        <v>0.1</v>
      </c>
      <c r="Q371" s="2">
        <v>0</v>
      </c>
      <c r="R371" s="13">
        <v>0.3</v>
      </c>
      <c r="S371" s="15">
        <v>0</v>
      </c>
      <c r="T371" s="2">
        <v>2368209.9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18">
        <v>0</v>
      </c>
      <c r="AC371" s="4">
        <v>2368209.9</v>
      </c>
      <c r="AD371" t="s">
        <v>336</v>
      </c>
    </row>
    <row r="372" spans="1:30" hidden="1">
      <c r="A372" s="20">
        <v>1618</v>
      </c>
      <c r="B372" t="s">
        <v>147</v>
      </c>
      <c r="C372" t="s">
        <v>263</v>
      </c>
      <c r="D372" t="s">
        <v>2</v>
      </c>
      <c r="E372" t="s">
        <v>200</v>
      </c>
      <c r="F372" t="s">
        <v>452</v>
      </c>
      <c r="G372" s="2">
        <v>19511115000</v>
      </c>
      <c r="H372" s="2">
        <v>0</v>
      </c>
      <c r="I372" s="2">
        <v>19511115000</v>
      </c>
      <c r="J372" s="2">
        <v>33180187</v>
      </c>
      <c r="K372" s="2">
        <v>0</v>
      </c>
      <c r="L372" s="2">
        <v>33180187</v>
      </c>
      <c r="M372" s="2">
        <v>25375741</v>
      </c>
      <c r="N372" s="2">
        <v>0</v>
      </c>
      <c r="O372" s="2">
        <v>25375741</v>
      </c>
      <c r="P372" s="15">
        <v>0.1</v>
      </c>
      <c r="Q372" s="2">
        <v>0</v>
      </c>
      <c r="R372" s="13">
        <v>0.3</v>
      </c>
      <c r="S372" s="15">
        <v>0</v>
      </c>
      <c r="T372" s="2">
        <v>7612722.2999999998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18">
        <v>0</v>
      </c>
      <c r="AC372" s="4">
        <v>7612722.2999999998</v>
      </c>
      <c r="AD372" t="s">
        <v>184</v>
      </c>
    </row>
    <row r="373" spans="1:30" hidden="1">
      <c r="A373" s="20">
        <v>1621</v>
      </c>
      <c r="B373" t="s">
        <v>147</v>
      </c>
      <c r="C373" t="s">
        <v>263</v>
      </c>
      <c r="D373" t="s">
        <v>2</v>
      </c>
      <c r="E373" t="s">
        <v>326</v>
      </c>
      <c r="F373" t="s">
        <v>453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15">
        <v>0.1</v>
      </c>
      <c r="Q373" s="2">
        <v>0</v>
      </c>
      <c r="R373" s="13">
        <v>0.3</v>
      </c>
      <c r="S373" s="15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18">
        <v>0</v>
      </c>
      <c r="AC373" s="4">
        <v>0</v>
      </c>
      <c r="AD373" t="s">
        <v>336</v>
      </c>
    </row>
    <row r="374" spans="1:30" hidden="1">
      <c r="A374" s="20">
        <v>1622</v>
      </c>
      <c r="B374" t="s">
        <v>147</v>
      </c>
      <c r="C374" t="s">
        <v>263</v>
      </c>
      <c r="D374" t="s">
        <v>2</v>
      </c>
      <c r="E374" t="s">
        <v>287</v>
      </c>
      <c r="F374" t="s">
        <v>454</v>
      </c>
      <c r="G374" s="2">
        <v>7553304000</v>
      </c>
      <c r="H374" s="2">
        <v>0</v>
      </c>
      <c r="I374" s="2">
        <v>7553304000</v>
      </c>
      <c r="J374" s="2">
        <v>15636714</v>
      </c>
      <c r="K374" s="2">
        <v>0</v>
      </c>
      <c r="L374" s="2">
        <v>15636714</v>
      </c>
      <c r="M374" s="2">
        <v>12615392.4</v>
      </c>
      <c r="N374" s="2">
        <v>0</v>
      </c>
      <c r="O374" s="2">
        <v>12615392.4</v>
      </c>
      <c r="P374" s="15">
        <v>0.1</v>
      </c>
      <c r="Q374" s="2">
        <v>0</v>
      </c>
      <c r="R374" s="13">
        <v>0.3</v>
      </c>
      <c r="S374" s="15">
        <v>0</v>
      </c>
      <c r="T374" s="2">
        <v>3784617.72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18">
        <v>0</v>
      </c>
      <c r="AC374" s="4">
        <v>3784617.72</v>
      </c>
      <c r="AD374" t="s">
        <v>192</v>
      </c>
    </row>
    <row r="375" spans="1:30" hidden="1">
      <c r="A375" s="20">
        <v>1623</v>
      </c>
      <c r="B375" t="s">
        <v>147</v>
      </c>
      <c r="C375" t="s">
        <v>263</v>
      </c>
      <c r="D375" t="s">
        <v>2</v>
      </c>
      <c r="E375" t="s">
        <v>326</v>
      </c>
      <c r="F375" t="s">
        <v>455</v>
      </c>
      <c r="G375" s="2">
        <v>4090695000</v>
      </c>
      <c r="H375" s="2">
        <v>203098000</v>
      </c>
      <c r="I375" s="2">
        <v>3887597000</v>
      </c>
      <c r="J375" s="2">
        <v>11158223</v>
      </c>
      <c r="K375" s="2">
        <v>657618</v>
      </c>
      <c r="L375" s="2">
        <v>10500605</v>
      </c>
      <c r="M375" s="2">
        <v>9521945</v>
      </c>
      <c r="N375" s="2">
        <v>576378.80000000005</v>
      </c>
      <c r="O375" s="2">
        <v>8945566.1999999993</v>
      </c>
      <c r="P375" s="15">
        <v>0.1</v>
      </c>
      <c r="Q375" s="2">
        <v>57637.88</v>
      </c>
      <c r="R375" s="13">
        <v>0.3</v>
      </c>
      <c r="S375" s="15">
        <v>0</v>
      </c>
      <c r="T375" s="2">
        <v>2683669.86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18">
        <v>0</v>
      </c>
      <c r="AC375" s="4">
        <v>2741307.74</v>
      </c>
      <c r="AD375" t="s">
        <v>336</v>
      </c>
    </row>
    <row r="376" spans="1:30" hidden="1">
      <c r="A376" s="20">
        <v>1624</v>
      </c>
      <c r="B376" t="s">
        <v>147</v>
      </c>
      <c r="C376" t="s">
        <v>264</v>
      </c>
      <c r="D376" t="s">
        <v>2</v>
      </c>
      <c r="E376" t="s">
        <v>326</v>
      </c>
      <c r="F376" t="s">
        <v>456</v>
      </c>
      <c r="G376" s="2">
        <v>1851893000</v>
      </c>
      <c r="H376" s="2">
        <v>0</v>
      </c>
      <c r="I376" s="2">
        <v>1851893000</v>
      </c>
      <c r="J376" s="2">
        <v>5548173</v>
      </c>
      <c r="K376" s="2">
        <v>0</v>
      </c>
      <c r="L376" s="2">
        <v>5548173</v>
      </c>
      <c r="M376" s="2">
        <v>4807415.8</v>
      </c>
      <c r="N376" s="2">
        <v>0</v>
      </c>
      <c r="O376" s="2">
        <v>4807415.8</v>
      </c>
      <c r="P376" s="15">
        <v>0</v>
      </c>
      <c r="Q376" s="2">
        <v>0</v>
      </c>
      <c r="R376" s="13">
        <v>0</v>
      </c>
      <c r="S376" s="15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18">
        <v>0</v>
      </c>
      <c r="AC376" s="4">
        <v>0</v>
      </c>
      <c r="AD376" t="s">
        <v>336</v>
      </c>
    </row>
    <row r="377" spans="1:30" hidden="1">
      <c r="A377" s="20">
        <v>1625</v>
      </c>
      <c r="B377" t="s">
        <v>147</v>
      </c>
      <c r="C377" t="s">
        <v>263</v>
      </c>
      <c r="D377" t="s">
        <v>2</v>
      </c>
      <c r="E377" t="s">
        <v>200</v>
      </c>
      <c r="F377" t="s">
        <v>457</v>
      </c>
      <c r="G377" s="2">
        <v>1578200000</v>
      </c>
      <c r="H377" s="2">
        <v>0</v>
      </c>
      <c r="I377" s="2">
        <v>1578200000</v>
      </c>
      <c r="J377" s="2">
        <v>4644991</v>
      </c>
      <c r="K377" s="2">
        <v>0</v>
      </c>
      <c r="L377" s="2">
        <v>4644991</v>
      </c>
      <c r="M377" s="2">
        <v>4013711</v>
      </c>
      <c r="N377" s="2">
        <v>0</v>
      </c>
      <c r="O377" s="2">
        <v>4013711</v>
      </c>
      <c r="P377" s="15">
        <v>0.1</v>
      </c>
      <c r="Q377" s="2">
        <v>0</v>
      </c>
      <c r="R377" s="13">
        <v>0.3</v>
      </c>
      <c r="S377" s="15">
        <v>0</v>
      </c>
      <c r="T377" s="2">
        <v>1204113.3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18">
        <v>0</v>
      </c>
      <c r="AC377" s="4">
        <v>1204113.3</v>
      </c>
      <c r="AD377" t="s">
        <v>184</v>
      </c>
    </row>
    <row r="378" spans="1:30" hidden="1">
      <c r="A378" s="20">
        <v>1626</v>
      </c>
      <c r="B378" t="s">
        <v>147</v>
      </c>
      <c r="C378" t="s">
        <v>263</v>
      </c>
      <c r="D378" t="s">
        <v>2</v>
      </c>
      <c r="E378" t="s">
        <v>200</v>
      </c>
      <c r="F378" t="s">
        <v>458</v>
      </c>
      <c r="G378" s="2">
        <v>2803364000</v>
      </c>
      <c r="H378" s="2">
        <v>0</v>
      </c>
      <c r="I378" s="2">
        <v>2803364000</v>
      </c>
      <c r="J378" s="2">
        <v>8765966</v>
      </c>
      <c r="K378" s="2">
        <v>0</v>
      </c>
      <c r="L378" s="2">
        <v>8765966</v>
      </c>
      <c r="M378" s="2">
        <v>7644620.4000000004</v>
      </c>
      <c r="N378" s="2">
        <v>0</v>
      </c>
      <c r="O378" s="2">
        <v>7644620.4000000004</v>
      </c>
      <c r="P378" s="15">
        <v>0.1</v>
      </c>
      <c r="Q378" s="2">
        <v>0</v>
      </c>
      <c r="R378" s="13">
        <v>0.3</v>
      </c>
      <c r="S378" s="15">
        <v>0</v>
      </c>
      <c r="T378" s="2">
        <v>2293386.12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18">
        <v>0</v>
      </c>
      <c r="AC378" s="4">
        <v>2293386.12</v>
      </c>
      <c r="AD378" t="s">
        <v>241</v>
      </c>
    </row>
    <row r="379" spans="1:30" hidden="1">
      <c r="A379" s="20">
        <v>1627</v>
      </c>
      <c r="B379" t="s">
        <v>147</v>
      </c>
      <c r="C379" t="s">
        <v>263</v>
      </c>
      <c r="D379" t="s">
        <v>2</v>
      </c>
      <c r="E379" t="s">
        <v>287</v>
      </c>
      <c r="F379" t="s">
        <v>459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15">
        <v>0.1</v>
      </c>
      <c r="Q379" s="2">
        <v>0</v>
      </c>
      <c r="R379" s="13">
        <v>0.3</v>
      </c>
      <c r="S379" s="15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18">
        <v>0</v>
      </c>
      <c r="AC379" s="4">
        <v>0</v>
      </c>
      <c r="AD379" t="s">
        <v>192</v>
      </c>
    </row>
    <row r="380" spans="1:30" hidden="1">
      <c r="A380" s="20">
        <v>1629</v>
      </c>
      <c r="B380" t="s">
        <v>147</v>
      </c>
      <c r="C380" t="s">
        <v>263</v>
      </c>
      <c r="D380" t="s">
        <v>2</v>
      </c>
      <c r="E380" t="s">
        <v>287</v>
      </c>
      <c r="F380" t="s">
        <v>460</v>
      </c>
      <c r="G380" s="2">
        <v>577234000</v>
      </c>
      <c r="H380" s="2">
        <v>0</v>
      </c>
      <c r="I380" s="2">
        <v>577234000</v>
      </c>
      <c r="J380" s="2">
        <v>1657821</v>
      </c>
      <c r="K380" s="2">
        <v>0</v>
      </c>
      <c r="L380" s="2">
        <v>1657821</v>
      </c>
      <c r="M380" s="2">
        <v>1426927.4</v>
      </c>
      <c r="N380" s="2">
        <v>0</v>
      </c>
      <c r="O380" s="2">
        <v>1426927.4</v>
      </c>
      <c r="P380" s="15">
        <v>0.1</v>
      </c>
      <c r="Q380" s="2">
        <v>0</v>
      </c>
      <c r="R380" s="13">
        <v>0.3</v>
      </c>
      <c r="S380" s="15">
        <v>0</v>
      </c>
      <c r="T380" s="2">
        <v>428078.22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18">
        <v>0</v>
      </c>
      <c r="AC380" s="4">
        <v>428078.22</v>
      </c>
      <c r="AD380" t="s">
        <v>87</v>
      </c>
    </row>
    <row r="381" spans="1:30" hidden="1">
      <c r="A381" s="20">
        <v>1630</v>
      </c>
      <c r="B381" t="s">
        <v>147</v>
      </c>
      <c r="C381" t="s">
        <v>263</v>
      </c>
      <c r="D381" t="s">
        <v>2</v>
      </c>
      <c r="E381" t="s">
        <v>287</v>
      </c>
      <c r="F381" t="s">
        <v>273</v>
      </c>
      <c r="G381" s="2">
        <v>1140631900</v>
      </c>
      <c r="H381" s="2">
        <v>0</v>
      </c>
      <c r="I381" s="2">
        <v>1140631900</v>
      </c>
      <c r="J381" s="2">
        <v>3603223</v>
      </c>
      <c r="K381" s="2">
        <v>0</v>
      </c>
      <c r="L381" s="2">
        <v>3603223</v>
      </c>
      <c r="M381" s="2">
        <v>3146970.24</v>
      </c>
      <c r="N381" s="2">
        <v>0</v>
      </c>
      <c r="O381" s="2">
        <v>3146970.24</v>
      </c>
      <c r="P381" s="15">
        <v>0.1</v>
      </c>
      <c r="Q381" s="2">
        <v>0</v>
      </c>
      <c r="R381" s="13">
        <v>0.3</v>
      </c>
      <c r="S381" s="15">
        <v>0</v>
      </c>
      <c r="T381" s="2">
        <v>944091.07200000004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18">
        <v>0</v>
      </c>
      <c r="AC381" s="4">
        <v>944091.07200000004</v>
      </c>
      <c r="AD381" t="s">
        <v>87</v>
      </c>
    </row>
    <row r="382" spans="1:30" hidden="1">
      <c r="A382" s="20">
        <v>1631</v>
      </c>
      <c r="B382" t="s">
        <v>147</v>
      </c>
      <c r="C382" t="s">
        <v>263</v>
      </c>
      <c r="D382" t="s">
        <v>2</v>
      </c>
      <c r="E382" t="s">
        <v>287</v>
      </c>
      <c r="F382" t="s">
        <v>461</v>
      </c>
      <c r="G382" s="2">
        <v>193004000</v>
      </c>
      <c r="H382" s="2">
        <v>0</v>
      </c>
      <c r="I382" s="2">
        <v>193004000</v>
      </c>
      <c r="J382" s="2">
        <v>675519</v>
      </c>
      <c r="K382" s="2">
        <v>0</v>
      </c>
      <c r="L382" s="2">
        <v>675519</v>
      </c>
      <c r="M382" s="2">
        <v>598317.4</v>
      </c>
      <c r="N382" s="2">
        <v>0</v>
      </c>
      <c r="O382" s="2">
        <v>598317.4</v>
      </c>
      <c r="P382" s="15">
        <v>0.1</v>
      </c>
      <c r="Q382" s="2">
        <v>0</v>
      </c>
      <c r="R382" s="13">
        <v>0.3</v>
      </c>
      <c r="S382" s="15">
        <v>0</v>
      </c>
      <c r="T382" s="2">
        <v>179495.22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18">
        <v>0</v>
      </c>
      <c r="AC382" s="4">
        <v>179495.22</v>
      </c>
      <c r="AD382" t="s">
        <v>87</v>
      </c>
    </row>
    <row r="383" spans="1:30" hidden="1">
      <c r="A383" s="20">
        <v>1632</v>
      </c>
      <c r="B383" t="s">
        <v>147</v>
      </c>
      <c r="C383" t="s">
        <v>263</v>
      </c>
      <c r="D383" t="s">
        <v>2</v>
      </c>
      <c r="E383" t="s">
        <v>286</v>
      </c>
      <c r="F383" t="s">
        <v>462</v>
      </c>
      <c r="G383" s="2">
        <v>3437682000</v>
      </c>
      <c r="H383" s="2">
        <v>0</v>
      </c>
      <c r="I383" s="2">
        <v>3437682000</v>
      </c>
      <c r="J383" s="2">
        <v>6267255</v>
      </c>
      <c r="K383" s="2">
        <v>0</v>
      </c>
      <c r="L383" s="2">
        <v>6267255</v>
      </c>
      <c r="M383" s="2">
        <v>4892182.2</v>
      </c>
      <c r="N383" s="2">
        <v>0</v>
      </c>
      <c r="O383" s="2">
        <v>4892182.2</v>
      </c>
      <c r="P383" s="15">
        <v>0.1</v>
      </c>
      <c r="Q383" s="2">
        <v>0</v>
      </c>
      <c r="R383" s="13">
        <v>0.3</v>
      </c>
      <c r="S383" s="15">
        <v>0</v>
      </c>
      <c r="T383" s="2">
        <v>1467654.66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18">
        <v>0</v>
      </c>
      <c r="AC383" s="4">
        <v>1467654.66</v>
      </c>
      <c r="AD383" t="s">
        <v>95</v>
      </c>
    </row>
    <row r="384" spans="1:30" hidden="1">
      <c r="A384" s="20">
        <v>1633</v>
      </c>
      <c r="B384" t="s">
        <v>147</v>
      </c>
      <c r="C384" t="s">
        <v>263</v>
      </c>
      <c r="D384" t="s">
        <v>2</v>
      </c>
      <c r="E384" t="s">
        <v>200</v>
      </c>
      <c r="F384" t="s">
        <v>463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15">
        <v>0.1</v>
      </c>
      <c r="Q384" s="2">
        <v>0</v>
      </c>
      <c r="R384" s="13">
        <v>0.3</v>
      </c>
      <c r="S384" s="15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18">
        <v>0</v>
      </c>
      <c r="AC384" s="4">
        <v>0</v>
      </c>
      <c r="AD384" t="s">
        <v>241</v>
      </c>
    </row>
    <row r="385" spans="1:30">
      <c r="A385" s="20">
        <v>1634</v>
      </c>
      <c r="B385" t="s">
        <v>12</v>
      </c>
      <c r="C385" t="s">
        <v>264</v>
      </c>
      <c r="D385" t="s">
        <v>2</v>
      </c>
      <c r="E385" t="s">
        <v>326</v>
      </c>
      <c r="F385" t="s">
        <v>464</v>
      </c>
      <c r="G385" s="2">
        <v>7697812000</v>
      </c>
      <c r="H385" s="2">
        <v>0</v>
      </c>
      <c r="I385" s="2">
        <v>7697812000</v>
      </c>
      <c r="J385" s="2">
        <v>18508355</v>
      </c>
      <c r="K385" s="2">
        <v>0</v>
      </c>
      <c r="L385" s="2">
        <v>18508355</v>
      </c>
      <c r="M385" s="2">
        <v>15429230.199999999</v>
      </c>
      <c r="N385" s="2">
        <v>0</v>
      </c>
      <c r="O385" s="2">
        <v>15429230.199999999</v>
      </c>
      <c r="P385" s="15">
        <v>0.1</v>
      </c>
      <c r="Q385" s="2">
        <v>0</v>
      </c>
      <c r="R385" s="13">
        <v>0.1</v>
      </c>
      <c r="S385" s="15">
        <v>0</v>
      </c>
      <c r="T385" s="2">
        <v>1542923.02</v>
      </c>
      <c r="U385" s="2">
        <v>0</v>
      </c>
      <c r="V385" s="2">
        <v>20449466.199999999</v>
      </c>
      <c r="W385" s="2">
        <v>0</v>
      </c>
      <c r="X385" s="2">
        <v>20449466.199999999</v>
      </c>
      <c r="Y385" s="2">
        <v>7731782000</v>
      </c>
      <c r="Z385" s="2">
        <v>0</v>
      </c>
      <c r="AA385" s="2">
        <v>7731782000</v>
      </c>
      <c r="AB385" s="18">
        <v>0</v>
      </c>
      <c r="AC385" s="4">
        <v>1542923.02</v>
      </c>
      <c r="AD385" t="s">
        <v>475</v>
      </c>
    </row>
    <row r="386" spans="1:30" hidden="1">
      <c r="A386" s="20">
        <v>1637</v>
      </c>
      <c r="B386" t="s">
        <v>147</v>
      </c>
      <c r="C386" t="s">
        <v>263</v>
      </c>
      <c r="D386" t="s">
        <v>2</v>
      </c>
      <c r="E386" t="s">
        <v>287</v>
      </c>
      <c r="F386" t="s">
        <v>465</v>
      </c>
      <c r="G386" s="2">
        <v>277484000</v>
      </c>
      <c r="H386" s="2">
        <v>0</v>
      </c>
      <c r="I386" s="2">
        <v>277484000</v>
      </c>
      <c r="J386" s="2">
        <v>971195</v>
      </c>
      <c r="K386" s="2">
        <v>0</v>
      </c>
      <c r="L386" s="2">
        <v>971195</v>
      </c>
      <c r="M386" s="2">
        <v>860201.4</v>
      </c>
      <c r="N386" s="2">
        <v>0</v>
      </c>
      <c r="O386" s="2">
        <v>860201.4</v>
      </c>
      <c r="P386" s="15">
        <v>0.1</v>
      </c>
      <c r="Q386" s="2">
        <v>0</v>
      </c>
      <c r="R386" s="13">
        <v>0.3</v>
      </c>
      <c r="S386" s="15">
        <v>0</v>
      </c>
      <c r="T386" s="2">
        <v>258060.42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18">
        <v>0</v>
      </c>
      <c r="AC386" s="4">
        <v>258060.42</v>
      </c>
      <c r="AD386" t="s">
        <v>192</v>
      </c>
    </row>
    <row r="387" spans="1:30" hidden="1">
      <c r="A387" s="20">
        <v>1638</v>
      </c>
      <c r="B387" t="s">
        <v>147</v>
      </c>
      <c r="C387" t="s">
        <v>263</v>
      </c>
      <c r="D387" t="s">
        <v>2</v>
      </c>
      <c r="E387" t="s">
        <v>326</v>
      </c>
      <c r="F387" t="s">
        <v>466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15">
        <v>0.1</v>
      </c>
      <c r="Q387" s="2">
        <v>0</v>
      </c>
      <c r="R387" s="13">
        <v>0.3</v>
      </c>
      <c r="S387" s="15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18">
        <v>0</v>
      </c>
      <c r="AC387" s="4">
        <v>0</v>
      </c>
      <c r="AD387" t="s">
        <v>336</v>
      </c>
    </row>
    <row r="388" spans="1:30" hidden="1">
      <c r="A388" s="20">
        <v>1639</v>
      </c>
      <c r="B388" t="s">
        <v>147</v>
      </c>
      <c r="C388" t="s">
        <v>263</v>
      </c>
      <c r="D388" t="s">
        <v>2</v>
      </c>
      <c r="E388" t="s">
        <v>200</v>
      </c>
      <c r="F388" t="s">
        <v>467</v>
      </c>
      <c r="G388" s="2">
        <v>576710000</v>
      </c>
      <c r="H388" s="2">
        <v>0</v>
      </c>
      <c r="I388" s="2">
        <v>576710000</v>
      </c>
      <c r="J388" s="2">
        <v>1764237</v>
      </c>
      <c r="K388" s="2">
        <v>0</v>
      </c>
      <c r="L388" s="2">
        <v>1764237</v>
      </c>
      <c r="M388" s="2">
        <v>1533553</v>
      </c>
      <c r="N388" s="2">
        <v>0</v>
      </c>
      <c r="O388" s="2">
        <v>1533553</v>
      </c>
      <c r="P388" s="15">
        <v>0.1</v>
      </c>
      <c r="Q388" s="2">
        <v>0</v>
      </c>
      <c r="R388" s="13">
        <v>0.3</v>
      </c>
      <c r="S388" s="15">
        <v>0</v>
      </c>
      <c r="T388" s="2">
        <v>460065.9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18">
        <v>0</v>
      </c>
      <c r="AC388" s="4">
        <v>460065.9</v>
      </c>
      <c r="AD388" t="s">
        <v>241</v>
      </c>
    </row>
    <row r="389" spans="1:30" hidden="1">
      <c r="A389" s="20">
        <v>1640</v>
      </c>
      <c r="B389" t="s">
        <v>147</v>
      </c>
      <c r="C389" t="s">
        <v>263</v>
      </c>
      <c r="D389" t="s">
        <v>2</v>
      </c>
      <c r="E389" t="s">
        <v>200</v>
      </c>
      <c r="F389" t="s">
        <v>468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15">
        <v>0.1</v>
      </c>
      <c r="Q389" s="2">
        <v>0</v>
      </c>
      <c r="R389" s="13">
        <v>0.3</v>
      </c>
      <c r="S389" s="15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18">
        <v>0</v>
      </c>
      <c r="AC389" s="4">
        <v>0</v>
      </c>
      <c r="AD389" t="s">
        <v>241</v>
      </c>
    </row>
    <row r="390" spans="1:30" hidden="1">
      <c r="A390" s="20">
        <v>1641</v>
      </c>
      <c r="B390" t="s">
        <v>147</v>
      </c>
      <c r="C390" t="s">
        <v>264</v>
      </c>
      <c r="D390" t="s">
        <v>2</v>
      </c>
      <c r="E390" t="s">
        <v>326</v>
      </c>
      <c r="F390" t="s">
        <v>469</v>
      </c>
      <c r="G390" s="2">
        <v>5870150000</v>
      </c>
      <c r="H390" s="2">
        <v>0</v>
      </c>
      <c r="I390" s="2">
        <v>5870150000</v>
      </c>
      <c r="J390" s="2">
        <v>17613958</v>
      </c>
      <c r="K390" s="2">
        <v>0</v>
      </c>
      <c r="L390" s="2">
        <v>17613958</v>
      </c>
      <c r="M390" s="2">
        <v>15265898</v>
      </c>
      <c r="N390" s="2">
        <v>0</v>
      </c>
      <c r="O390" s="2">
        <v>15265898</v>
      </c>
      <c r="P390" s="15">
        <v>0.1</v>
      </c>
      <c r="Q390" s="2">
        <v>0</v>
      </c>
      <c r="R390" s="13">
        <v>0.1</v>
      </c>
      <c r="S390" s="15">
        <v>0</v>
      </c>
      <c r="T390" s="2">
        <v>1526589.8</v>
      </c>
      <c r="U390" s="2">
        <v>1000000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18">
        <v>0</v>
      </c>
      <c r="AC390" s="4">
        <v>2526589.7999999998</v>
      </c>
      <c r="AD390" t="s">
        <v>464</v>
      </c>
    </row>
    <row r="391" spans="1:30" hidden="1">
      <c r="A391" s="20">
        <v>1642</v>
      </c>
      <c r="B391" t="s">
        <v>147</v>
      </c>
      <c r="C391" t="s">
        <v>263</v>
      </c>
      <c r="D391" t="s">
        <v>2</v>
      </c>
      <c r="E391" t="s">
        <v>326</v>
      </c>
      <c r="F391" t="s">
        <v>470</v>
      </c>
      <c r="G391" s="2">
        <v>1637122000</v>
      </c>
      <c r="H391" s="2">
        <v>138480000</v>
      </c>
      <c r="I391" s="2">
        <v>1498642000</v>
      </c>
      <c r="J391" s="2">
        <v>4485931</v>
      </c>
      <c r="K391" s="2">
        <v>484681</v>
      </c>
      <c r="L391" s="2">
        <v>4001250</v>
      </c>
      <c r="M391" s="2">
        <v>3831082.2</v>
      </c>
      <c r="N391" s="2">
        <v>429289</v>
      </c>
      <c r="O391" s="2">
        <v>3401793.2</v>
      </c>
      <c r="P391" s="15">
        <v>0.1</v>
      </c>
      <c r="Q391" s="2">
        <v>42928.9</v>
      </c>
      <c r="R391" s="13">
        <v>0.3</v>
      </c>
      <c r="S391" s="15">
        <v>0</v>
      </c>
      <c r="T391" s="2">
        <v>1020537.96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18">
        <v>0</v>
      </c>
      <c r="AC391" s="4">
        <v>1063466.8600000001</v>
      </c>
      <c r="AD391" t="s">
        <v>336</v>
      </c>
    </row>
    <row r="392" spans="1:30" hidden="1">
      <c r="A392" s="20">
        <v>1643</v>
      </c>
      <c r="B392" t="s">
        <v>147</v>
      </c>
      <c r="C392" t="s">
        <v>263</v>
      </c>
      <c r="D392" t="s">
        <v>2</v>
      </c>
      <c r="E392" t="s">
        <v>326</v>
      </c>
      <c r="F392" t="s">
        <v>471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15">
        <v>0.1</v>
      </c>
      <c r="Q392" s="2">
        <v>0</v>
      </c>
      <c r="R392" s="13">
        <v>0.3</v>
      </c>
      <c r="S392" s="15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18">
        <v>0</v>
      </c>
      <c r="AC392" s="4">
        <v>0</v>
      </c>
      <c r="AD392" t="s">
        <v>434</v>
      </c>
    </row>
    <row r="393" spans="1:30" hidden="1">
      <c r="A393" s="20">
        <v>1646</v>
      </c>
      <c r="B393" t="s">
        <v>147</v>
      </c>
      <c r="C393" t="s">
        <v>263</v>
      </c>
      <c r="D393" t="s">
        <v>2</v>
      </c>
      <c r="E393" t="s">
        <v>326</v>
      </c>
      <c r="F393" t="s">
        <v>472</v>
      </c>
      <c r="G393" s="2">
        <v>1593781000</v>
      </c>
      <c r="H393" s="2">
        <v>0</v>
      </c>
      <c r="I393" s="2">
        <v>1593781000</v>
      </c>
      <c r="J393" s="2">
        <v>4990738</v>
      </c>
      <c r="K393" s="2">
        <v>0</v>
      </c>
      <c r="L393" s="2">
        <v>4990738</v>
      </c>
      <c r="M393" s="2">
        <v>4353225.5999999996</v>
      </c>
      <c r="N393" s="2">
        <v>0</v>
      </c>
      <c r="O393" s="2">
        <v>4353225.5999999996</v>
      </c>
      <c r="P393" s="15">
        <v>0.1</v>
      </c>
      <c r="Q393" s="2">
        <v>0</v>
      </c>
      <c r="R393" s="13">
        <v>0.3</v>
      </c>
      <c r="S393" s="15">
        <v>0</v>
      </c>
      <c r="T393" s="2">
        <v>1305967.68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18">
        <v>0</v>
      </c>
      <c r="AC393" s="4">
        <v>1305967.68</v>
      </c>
      <c r="AD393" t="s">
        <v>464</v>
      </c>
    </row>
    <row r="394" spans="1:30" hidden="1">
      <c r="A394" s="20">
        <v>1647</v>
      </c>
      <c r="B394" t="s">
        <v>147</v>
      </c>
      <c r="C394" t="s">
        <v>263</v>
      </c>
      <c r="D394" t="s">
        <v>2</v>
      </c>
      <c r="E394" t="s">
        <v>286</v>
      </c>
      <c r="F394" t="s">
        <v>476</v>
      </c>
      <c r="G394" s="2">
        <v>130868000</v>
      </c>
      <c r="H394" s="2">
        <v>78874000</v>
      </c>
      <c r="I394" s="2">
        <v>51994000</v>
      </c>
      <c r="J394" s="2">
        <v>458039</v>
      </c>
      <c r="K394" s="2">
        <v>276060</v>
      </c>
      <c r="L394" s="2">
        <v>181979</v>
      </c>
      <c r="M394" s="2">
        <v>405691.8</v>
      </c>
      <c r="N394" s="2">
        <v>244510.4</v>
      </c>
      <c r="O394" s="2">
        <v>161181.4</v>
      </c>
      <c r="P394" s="15">
        <v>0.1</v>
      </c>
      <c r="Q394" s="2">
        <v>24451.040000000001</v>
      </c>
      <c r="R394" s="13">
        <v>0.3</v>
      </c>
      <c r="S394" s="15">
        <v>0</v>
      </c>
      <c r="T394" s="2">
        <v>48354.42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18">
        <v>0</v>
      </c>
      <c r="AC394" s="4">
        <v>72805.460000000006</v>
      </c>
      <c r="AD394" t="s">
        <v>45</v>
      </c>
    </row>
    <row r="395" spans="1:30" hidden="1">
      <c r="A395" s="20">
        <v>1648</v>
      </c>
      <c r="B395" t="s">
        <v>147</v>
      </c>
      <c r="C395" t="s">
        <v>263</v>
      </c>
      <c r="D395" t="s">
        <v>2</v>
      </c>
      <c r="E395" t="s">
        <v>4</v>
      </c>
      <c r="F395" t="s">
        <v>473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15">
        <v>0.1</v>
      </c>
      <c r="Q395" s="2">
        <v>0</v>
      </c>
      <c r="R395" s="13">
        <v>0.3</v>
      </c>
      <c r="S395" s="15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18">
        <v>0</v>
      </c>
      <c r="AC395" s="4">
        <v>0</v>
      </c>
      <c r="AD395" t="s">
        <v>41</v>
      </c>
    </row>
    <row r="396" spans="1:30" hidden="1">
      <c r="A396" s="20">
        <v>1649</v>
      </c>
      <c r="B396" t="s">
        <v>147</v>
      </c>
      <c r="C396" t="s">
        <v>263</v>
      </c>
      <c r="D396" t="s">
        <v>2</v>
      </c>
      <c r="E396" t="s">
        <v>326</v>
      </c>
      <c r="F396" t="s">
        <v>477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15">
        <v>0.1</v>
      </c>
      <c r="Q396" s="2">
        <v>0</v>
      </c>
      <c r="R396" s="13">
        <v>0.3</v>
      </c>
      <c r="S396" s="15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18">
        <v>0</v>
      </c>
      <c r="AC396" s="4">
        <v>0</v>
      </c>
      <c r="AD396" t="s">
        <v>464</v>
      </c>
    </row>
    <row r="397" spans="1:30" hidden="1">
      <c r="A397" s="20">
        <v>1650</v>
      </c>
      <c r="B397" t="s">
        <v>147</v>
      </c>
      <c r="C397" t="s">
        <v>264</v>
      </c>
      <c r="D397" t="s">
        <v>2</v>
      </c>
      <c r="E397" t="s">
        <v>286</v>
      </c>
      <c r="F397" t="s">
        <v>478</v>
      </c>
      <c r="G397" s="2">
        <v>10471785000</v>
      </c>
      <c r="H397" s="2">
        <v>0</v>
      </c>
      <c r="I397" s="2">
        <v>10471785000</v>
      </c>
      <c r="J397" s="2">
        <v>27774491</v>
      </c>
      <c r="K397" s="2">
        <v>0</v>
      </c>
      <c r="L397" s="2">
        <v>27774491</v>
      </c>
      <c r="M397" s="2">
        <v>23585777</v>
      </c>
      <c r="N397" s="2">
        <v>0</v>
      </c>
      <c r="O397" s="2">
        <v>23585777</v>
      </c>
      <c r="P397" s="15">
        <v>0.1</v>
      </c>
      <c r="Q397" s="2">
        <v>0</v>
      </c>
      <c r="R397" s="13">
        <v>0.1</v>
      </c>
      <c r="S397" s="15">
        <v>0</v>
      </c>
      <c r="T397" s="2">
        <v>2358577.7000000002</v>
      </c>
      <c r="U397" s="2">
        <v>2000000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18">
        <v>0</v>
      </c>
      <c r="AC397" s="4">
        <v>4358577.7</v>
      </c>
      <c r="AD397" t="s">
        <v>451</v>
      </c>
    </row>
    <row r="398" spans="1:30" hidden="1">
      <c r="A398" s="20">
        <v>1651</v>
      </c>
      <c r="B398" t="s">
        <v>147</v>
      </c>
      <c r="C398" t="s">
        <v>263</v>
      </c>
      <c r="D398" t="s">
        <v>2</v>
      </c>
      <c r="E398" t="s">
        <v>326</v>
      </c>
      <c r="F398" t="s">
        <v>479</v>
      </c>
      <c r="G398" s="2">
        <v>267851000</v>
      </c>
      <c r="H398" s="2">
        <v>0</v>
      </c>
      <c r="I398" s="2">
        <v>267851000</v>
      </c>
      <c r="J398" s="2">
        <v>937483</v>
      </c>
      <c r="K398" s="2">
        <v>0</v>
      </c>
      <c r="L398" s="2">
        <v>937483</v>
      </c>
      <c r="M398" s="2">
        <v>830342.6</v>
      </c>
      <c r="N398" s="2">
        <v>0</v>
      </c>
      <c r="O398" s="2">
        <v>830342.6</v>
      </c>
      <c r="P398" s="15">
        <v>0.1</v>
      </c>
      <c r="Q398" s="2">
        <v>0</v>
      </c>
      <c r="R398" s="13">
        <v>0.3</v>
      </c>
      <c r="S398" s="15">
        <v>0</v>
      </c>
      <c r="T398" s="2">
        <v>249102.78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8">
        <v>0</v>
      </c>
      <c r="AC398" s="4">
        <v>249102.78</v>
      </c>
      <c r="AD398" t="s">
        <v>464</v>
      </c>
    </row>
    <row r="399" spans="1:30" hidden="1">
      <c r="A399" s="20">
        <v>1652</v>
      </c>
      <c r="B399" t="s">
        <v>147</v>
      </c>
      <c r="C399" t="s">
        <v>263</v>
      </c>
      <c r="D399" t="s">
        <v>2</v>
      </c>
      <c r="E399" t="s">
        <v>326</v>
      </c>
      <c r="F399" t="s">
        <v>480</v>
      </c>
      <c r="G399" s="2">
        <v>31269842000</v>
      </c>
      <c r="H399" s="2">
        <v>0</v>
      </c>
      <c r="I399" s="2">
        <v>31269842000</v>
      </c>
      <c r="J399" s="2">
        <v>51317540</v>
      </c>
      <c r="K399" s="2">
        <v>0</v>
      </c>
      <c r="L399" s="2">
        <v>51317540</v>
      </c>
      <c r="M399" s="2">
        <v>38809603.200000003</v>
      </c>
      <c r="N399" s="2">
        <v>0</v>
      </c>
      <c r="O399" s="2">
        <v>38809603.200000003</v>
      </c>
      <c r="P399" s="15">
        <v>0.1</v>
      </c>
      <c r="Q399" s="2">
        <v>0</v>
      </c>
      <c r="R399" s="13">
        <v>0.3</v>
      </c>
      <c r="S399" s="15">
        <v>0</v>
      </c>
      <c r="T399" s="2">
        <v>11642880.960000001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18">
        <v>0</v>
      </c>
      <c r="AC399" s="4">
        <v>11642880.960000001</v>
      </c>
      <c r="AD399" t="s">
        <v>434</v>
      </c>
    </row>
    <row r="400" spans="1:30" hidden="1">
      <c r="A400" s="20">
        <v>1653</v>
      </c>
      <c r="B400" t="s">
        <v>147</v>
      </c>
      <c r="C400" t="s">
        <v>263</v>
      </c>
      <c r="D400" t="s">
        <v>2</v>
      </c>
      <c r="E400" t="s">
        <v>287</v>
      </c>
      <c r="F400" t="s">
        <v>481</v>
      </c>
      <c r="G400" s="2">
        <v>278522000</v>
      </c>
      <c r="H400" s="2">
        <v>135576000</v>
      </c>
      <c r="I400" s="2">
        <v>142946000</v>
      </c>
      <c r="J400" s="2">
        <v>907040</v>
      </c>
      <c r="K400" s="2">
        <v>406728</v>
      </c>
      <c r="L400" s="2">
        <v>500312</v>
      </c>
      <c r="M400" s="2">
        <v>795631.2</v>
      </c>
      <c r="N400" s="2">
        <v>352497.6</v>
      </c>
      <c r="O400" s="2">
        <v>443133.6</v>
      </c>
      <c r="P400" s="15">
        <v>0.1</v>
      </c>
      <c r="Q400" s="2">
        <v>35249.760000000002</v>
      </c>
      <c r="R400" s="13">
        <v>0.3</v>
      </c>
      <c r="S400" s="15">
        <v>0</v>
      </c>
      <c r="T400" s="2">
        <v>132940.07999999999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18">
        <v>0</v>
      </c>
      <c r="AC400" s="4">
        <v>168189.84</v>
      </c>
      <c r="AD400" t="s">
        <v>166</v>
      </c>
    </row>
    <row r="401" spans="1:30" hidden="1">
      <c r="A401" s="20">
        <v>1654</v>
      </c>
      <c r="B401" t="s">
        <v>147</v>
      </c>
      <c r="C401" t="s">
        <v>263</v>
      </c>
      <c r="D401" t="s">
        <v>2</v>
      </c>
      <c r="E401" t="s">
        <v>200</v>
      </c>
      <c r="F401" t="s">
        <v>482</v>
      </c>
      <c r="G401" s="2">
        <v>1193599000</v>
      </c>
      <c r="H401" s="2">
        <v>0</v>
      </c>
      <c r="I401" s="2">
        <v>1193599000</v>
      </c>
      <c r="J401" s="2">
        <v>3968016</v>
      </c>
      <c r="K401" s="2">
        <v>0</v>
      </c>
      <c r="L401" s="2">
        <v>3968016</v>
      </c>
      <c r="M401" s="2">
        <v>3490576.4</v>
      </c>
      <c r="N401" s="2">
        <v>0</v>
      </c>
      <c r="O401" s="2">
        <v>3490576.4</v>
      </c>
      <c r="P401" s="15">
        <v>0.1</v>
      </c>
      <c r="Q401" s="2">
        <v>0</v>
      </c>
      <c r="R401" s="13">
        <v>0.3</v>
      </c>
      <c r="S401" s="15">
        <v>0</v>
      </c>
      <c r="T401" s="2">
        <v>1047172.92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18">
        <v>0</v>
      </c>
      <c r="AC401" s="4">
        <v>1047172.92</v>
      </c>
      <c r="AD401" t="s">
        <v>241</v>
      </c>
    </row>
    <row r="402" spans="1:30" hidden="1">
      <c r="A402" s="20">
        <v>1655</v>
      </c>
      <c r="B402" t="s">
        <v>147</v>
      </c>
      <c r="C402" t="s">
        <v>263</v>
      </c>
      <c r="D402" t="s">
        <v>2</v>
      </c>
      <c r="E402" t="s">
        <v>8</v>
      </c>
      <c r="F402" t="s">
        <v>483</v>
      </c>
      <c r="G402" s="2">
        <v>237393000</v>
      </c>
      <c r="H402" s="2">
        <v>24550000</v>
      </c>
      <c r="I402" s="2">
        <v>212843000</v>
      </c>
      <c r="J402" s="2">
        <v>830879</v>
      </c>
      <c r="K402" s="2">
        <v>85926</v>
      </c>
      <c r="L402" s="2">
        <v>744953</v>
      </c>
      <c r="M402" s="2">
        <v>735921.8</v>
      </c>
      <c r="N402" s="2">
        <v>76106</v>
      </c>
      <c r="O402" s="2">
        <v>659815.80000000005</v>
      </c>
      <c r="P402" s="15">
        <v>0.1</v>
      </c>
      <c r="Q402" s="2">
        <v>7610.6</v>
      </c>
      <c r="R402" s="13">
        <v>0.3</v>
      </c>
      <c r="S402" s="15">
        <v>0</v>
      </c>
      <c r="T402" s="2">
        <v>197944.74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18">
        <v>0</v>
      </c>
      <c r="AC402" s="4">
        <v>205555.34</v>
      </c>
      <c r="AD402" t="s">
        <v>33</v>
      </c>
    </row>
    <row r="403" spans="1:30" hidden="1">
      <c r="A403" s="20">
        <v>1656</v>
      </c>
      <c r="B403" t="s">
        <v>147</v>
      </c>
      <c r="C403" t="s">
        <v>263</v>
      </c>
      <c r="D403" t="s">
        <v>2</v>
      </c>
      <c r="E403" t="s">
        <v>326</v>
      </c>
      <c r="F403" t="s">
        <v>484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15">
        <v>0.1</v>
      </c>
      <c r="Q403" s="2">
        <v>0</v>
      </c>
      <c r="R403" s="13">
        <v>0.3</v>
      </c>
      <c r="S403" s="15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18">
        <v>0</v>
      </c>
      <c r="AC403" s="4">
        <v>0</v>
      </c>
      <c r="AD403" t="s">
        <v>464</v>
      </c>
    </row>
    <row r="404" spans="1:30" hidden="1">
      <c r="A404" s="20">
        <v>1658</v>
      </c>
      <c r="B404" t="s">
        <v>147</v>
      </c>
      <c r="C404" t="s">
        <v>263</v>
      </c>
      <c r="D404" t="s">
        <v>9</v>
      </c>
      <c r="E404" t="s">
        <v>27</v>
      </c>
      <c r="F404" t="s">
        <v>485</v>
      </c>
      <c r="G404" s="2">
        <v>424609400</v>
      </c>
      <c r="H404" s="2">
        <v>0</v>
      </c>
      <c r="I404" s="2">
        <v>424609400</v>
      </c>
      <c r="J404" s="2">
        <v>1486134</v>
      </c>
      <c r="K404" s="2">
        <v>0</v>
      </c>
      <c r="L404" s="2">
        <v>1486134</v>
      </c>
      <c r="M404" s="2">
        <v>1316290.24</v>
      </c>
      <c r="N404" s="2">
        <v>0</v>
      </c>
      <c r="O404" s="2">
        <v>1316290.24</v>
      </c>
      <c r="P404" s="15">
        <v>0.1</v>
      </c>
      <c r="Q404" s="2">
        <v>0</v>
      </c>
      <c r="R404" s="13">
        <v>0.3</v>
      </c>
      <c r="S404" s="15">
        <v>0</v>
      </c>
      <c r="T404" s="2">
        <v>394887.07199999999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18">
        <v>0</v>
      </c>
      <c r="AC404" s="4">
        <v>394887.07199999999</v>
      </c>
      <c r="AD404" t="s">
        <v>28</v>
      </c>
    </row>
    <row r="405" spans="1:30" hidden="1">
      <c r="A405" s="20">
        <v>1659</v>
      </c>
      <c r="B405" t="s">
        <v>147</v>
      </c>
      <c r="C405" t="s">
        <v>263</v>
      </c>
      <c r="D405" t="s">
        <v>2</v>
      </c>
      <c r="E405" t="s">
        <v>287</v>
      </c>
      <c r="F405" t="s">
        <v>486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15">
        <v>0.1</v>
      </c>
      <c r="Q405" s="2">
        <v>0</v>
      </c>
      <c r="R405" s="13">
        <v>0.3</v>
      </c>
      <c r="S405" s="15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18">
        <v>0</v>
      </c>
      <c r="AC405" s="4">
        <v>0</v>
      </c>
      <c r="AD405" t="s">
        <v>192</v>
      </c>
    </row>
    <row r="406" spans="1:30" hidden="1">
      <c r="A406" s="20">
        <v>1660</v>
      </c>
      <c r="B406" t="s">
        <v>147</v>
      </c>
      <c r="C406" t="s">
        <v>263</v>
      </c>
      <c r="D406" t="s">
        <v>2</v>
      </c>
      <c r="E406" t="s">
        <v>286</v>
      </c>
      <c r="F406" t="s">
        <v>487</v>
      </c>
      <c r="G406" s="2">
        <v>163679000</v>
      </c>
      <c r="H406" s="2">
        <v>0</v>
      </c>
      <c r="I406" s="2">
        <v>163679000</v>
      </c>
      <c r="J406" s="2">
        <v>572879</v>
      </c>
      <c r="K406" s="2">
        <v>0</v>
      </c>
      <c r="L406" s="2">
        <v>572879</v>
      </c>
      <c r="M406" s="2">
        <v>507407.4</v>
      </c>
      <c r="N406" s="2">
        <v>0</v>
      </c>
      <c r="O406" s="2">
        <v>507407.4</v>
      </c>
      <c r="P406" s="15">
        <v>0.1</v>
      </c>
      <c r="Q406" s="2">
        <v>0</v>
      </c>
      <c r="R406" s="13">
        <v>0.3</v>
      </c>
      <c r="S406" s="15">
        <v>0</v>
      </c>
      <c r="T406" s="2">
        <v>152222.22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18">
        <v>0</v>
      </c>
      <c r="AC406" s="4">
        <v>152222.22</v>
      </c>
      <c r="AD406" t="s">
        <v>45</v>
      </c>
    </row>
    <row r="407" spans="1:30" hidden="1">
      <c r="A407" s="20">
        <v>1661</v>
      </c>
      <c r="B407" t="s">
        <v>147</v>
      </c>
      <c r="C407" t="s">
        <v>263</v>
      </c>
      <c r="D407" t="s">
        <v>2</v>
      </c>
      <c r="E407" t="s">
        <v>326</v>
      </c>
      <c r="F407" t="s">
        <v>488</v>
      </c>
      <c r="G407" s="2">
        <v>155848000</v>
      </c>
      <c r="H407" s="2">
        <v>0</v>
      </c>
      <c r="I407" s="2">
        <v>155848000</v>
      </c>
      <c r="J407" s="2">
        <v>545469</v>
      </c>
      <c r="K407" s="2">
        <v>0</v>
      </c>
      <c r="L407" s="2">
        <v>545469</v>
      </c>
      <c r="M407" s="2">
        <v>483129.8</v>
      </c>
      <c r="N407" s="2">
        <v>0</v>
      </c>
      <c r="O407" s="2">
        <v>483129.8</v>
      </c>
      <c r="P407" s="15">
        <v>0.1</v>
      </c>
      <c r="Q407" s="2">
        <v>0</v>
      </c>
      <c r="R407" s="13">
        <v>0.3</v>
      </c>
      <c r="S407" s="15">
        <v>0</v>
      </c>
      <c r="T407" s="2">
        <v>144938.94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18">
        <v>0</v>
      </c>
      <c r="AC407" s="4">
        <v>144938.94</v>
      </c>
      <c r="AD407" t="s">
        <v>434</v>
      </c>
    </row>
    <row r="408" spans="1:30" hidden="1">
      <c r="A408" s="20">
        <v>1662</v>
      </c>
      <c r="B408" t="s">
        <v>147</v>
      </c>
      <c r="C408" t="s">
        <v>263</v>
      </c>
      <c r="D408" t="s">
        <v>9</v>
      </c>
      <c r="E408" t="s">
        <v>384</v>
      </c>
      <c r="F408" t="s">
        <v>489</v>
      </c>
      <c r="G408" s="2">
        <v>5110675000</v>
      </c>
      <c r="H408" s="2">
        <v>0</v>
      </c>
      <c r="I408" s="2">
        <v>5110675000</v>
      </c>
      <c r="J408" s="2">
        <v>16032829</v>
      </c>
      <c r="K408" s="2">
        <v>0</v>
      </c>
      <c r="L408" s="2">
        <v>16032829</v>
      </c>
      <c r="M408" s="2">
        <v>13988559</v>
      </c>
      <c r="N408" s="2">
        <v>0</v>
      </c>
      <c r="O408" s="2">
        <v>13988559</v>
      </c>
      <c r="P408" s="15">
        <v>0.1</v>
      </c>
      <c r="Q408" s="2">
        <v>0</v>
      </c>
      <c r="R408" s="13">
        <v>0.3</v>
      </c>
      <c r="S408" s="15">
        <v>0</v>
      </c>
      <c r="T408" s="2">
        <v>4196567.7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18">
        <v>0</v>
      </c>
      <c r="AC408" s="4">
        <v>4196567.7</v>
      </c>
      <c r="AD408" t="s">
        <v>35</v>
      </c>
    </row>
    <row r="409" spans="1:30" hidden="1">
      <c r="A409" s="20">
        <v>1663</v>
      </c>
      <c r="B409" t="s">
        <v>147</v>
      </c>
      <c r="C409" t="s">
        <v>263</v>
      </c>
      <c r="D409" t="s">
        <v>2</v>
      </c>
      <c r="E409" t="s">
        <v>286</v>
      </c>
      <c r="F409" t="s">
        <v>490</v>
      </c>
      <c r="G409" s="2">
        <v>19797572000</v>
      </c>
      <c r="H409" s="2">
        <v>369655000</v>
      </c>
      <c r="I409" s="2">
        <v>19427917000</v>
      </c>
      <c r="J409" s="2">
        <v>48574732</v>
      </c>
      <c r="K409" s="2">
        <v>1293796</v>
      </c>
      <c r="L409" s="2">
        <v>47280936</v>
      </c>
      <c r="M409" s="2">
        <v>40655703.200000003</v>
      </c>
      <c r="N409" s="2">
        <v>1145934</v>
      </c>
      <c r="O409" s="2">
        <v>39509769.200000003</v>
      </c>
      <c r="P409" s="15">
        <v>0.1</v>
      </c>
      <c r="Q409" s="2">
        <v>114593.4</v>
      </c>
      <c r="R409" s="13">
        <v>0.3</v>
      </c>
      <c r="S409" s="15">
        <v>0</v>
      </c>
      <c r="T409" s="2">
        <v>11852930.76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18">
        <v>0</v>
      </c>
      <c r="AC409" s="4">
        <v>11967524.16</v>
      </c>
      <c r="AD409" t="s">
        <v>95</v>
      </c>
    </row>
    <row r="410" spans="1:30" hidden="1">
      <c r="A410" s="20">
        <v>1664</v>
      </c>
      <c r="B410" t="s">
        <v>147</v>
      </c>
      <c r="C410" t="s">
        <v>263</v>
      </c>
      <c r="D410" t="s">
        <v>2</v>
      </c>
      <c r="E410" t="s">
        <v>8</v>
      </c>
      <c r="F410" t="s">
        <v>491</v>
      </c>
      <c r="G410" s="2">
        <v>2995893000</v>
      </c>
      <c r="H410" s="2">
        <v>1298374000</v>
      </c>
      <c r="I410" s="2">
        <v>1697519000</v>
      </c>
      <c r="J410" s="2">
        <v>8016934</v>
      </c>
      <c r="K410" s="2">
        <v>3892415</v>
      </c>
      <c r="L410" s="2">
        <v>4124519</v>
      </c>
      <c r="M410" s="2">
        <v>6818576.7999999998</v>
      </c>
      <c r="N410" s="2">
        <v>3373065.4</v>
      </c>
      <c r="O410" s="2">
        <v>3445511.4</v>
      </c>
      <c r="P410" s="15">
        <v>0.1</v>
      </c>
      <c r="Q410" s="2">
        <v>337306.54</v>
      </c>
      <c r="R410" s="13">
        <v>0.3</v>
      </c>
      <c r="S410" s="15">
        <v>0</v>
      </c>
      <c r="T410" s="2">
        <v>1033653.42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18">
        <v>0</v>
      </c>
      <c r="AC410" s="4">
        <v>1370959.96</v>
      </c>
      <c r="AD410" t="s">
        <v>33</v>
      </c>
    </row>
    <row r="411" spans="1:30" hidden="1">
      <c r="A411" s="20">
        <v>1665</v>
      </c>
      <c r="B411" t="s">
        <v>147</v>
      </c>
      <c r="C411" t="s">
        <v>263</v>
      </c>
      <c r="D411" t="s">
        <v>2</v>
      </c>
      <c r="E411" t="s">
        <v>8</v>
      </c>
      <c r="F411" t="s">
        <v>492</v>
      </c>
      <c r="G411" s="2">
        <v>26064581000</v>
      </c>
      <c r="H411" s="2">
        <v>0</v>
      </c>
      <c r="I411" s="2">
        <v>26064581000</v>
      </c>
      <c r="J411" s="2">
        <v>39096889</v>
      </c>
      <c r="K411" s="2">
        <v>0</v>
      </c>
      <c r="L411" s="2">
        <v>39096889</v>
      </c>
      <c r="M411" s="2">
        <v>28671056.600000001</v>
      </c>
      <c r="N411" s="2">
        <v>0</v>
      </c>
      <c r="O411" s="2">
        <v>28671056.600000001</v>
      </c>
      <c r="P411" s="15">
        <v>0.1</v>
      </c>
      <c r="Q411" s="2">
        <v>0</v>
      </c>
      <c r="R411" s="13">
        <v>0.3</v>
      </c>
      <c r="S411" s="15">
        <v>0</v>
      </c>
      <c r="T411" s="2">
        <v>8601316.9800000004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18">
        <v>0</v>
      </c>
      <c r="AC411" s="4">
        <v>8601316.9800000004</v>
      </c>
      <c r="AD411" t="s">
        <v>33</v>
      </c>
    </row>
    <row r="412" spans="1:30" hidden="1">
      <c r="A412" s="20">
        <v>1666</v>
      </c>
      <c r="B412" t="s">
        <v>147</v>
      </c>
      <c r="C412" t="s">
        <v>263</v>
      </c>
      <c r="D412" t="s">
        <v>2</v>
      </c>
      <c r="E412" t="s">
        <v>200</v>
      </c>
      <c r="F412" t="s">
        <v>493</v>
      </c>
      <c r="G412" s="2">
        <v>1525943000</v>
      </c>
      <c r="H412" s="2">
        <v>0</v>
      </c>
      <c r="I412" s="2">
        <v>1525943000</v>
      </c>
      <c r="J412" s="2">
        <v>4217814</v>
      </c>
      <c r="K412" s="2">
        <v>0</v>
      </c>
      <c r="L412" s="2">
        <v>4217814</v>
      </c>
      <c r="M412" s="2">
        <v>3607436.8</v>
      </c>
      <c r="N412" s="2">
        <v>0</v>
      </c>
      <c r="O412" s="2">
        <v>3607436.8</v>
      </c>
      <c r="P412" s="15">
        <v>0.1</v>
      </c>
      <c r="Q412" s="2">
        <v>0</v>
      </c>
      <c r="R412" s="13">
        <v>0.3</v>
      </c>
      <c r="S412" s="15">
        <v>0</v>
      </c>
      <c r="T412" s="2">
        <v>1082231.04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18">
        <v>0</v>
      </c>
      <c r="AC412" s="4">
        <v>1082231.04</v>
      </c>
      <c r="AD412" t="s">
        <v>241</v>
      </c>
    </row>
    <row r="413" spans="1:30" hidden="1">
      <c r="A413" s="20">
        <v>1667</v>
      </c>
      <c r="B413" t="s">
        <v>147</v>
      </c>
      <c r="C413" t="s">
        <v>263</v>
      </c>
      <c r="D413" t="s">
        <v>2</v>
      </c>
      <c r="E413" t="s">
        <v>4</v>
      </c>
      <c r="F413" t="s">
        <v>494</v>
      </c>
      <c r="G413" s="2">
        <v>16702781000</v>
      </c>
      <c r="H413" s="2">
        <v>0</v>
      </c>
      <c r="I413" s="2">
        <v>16702781000</v>
      </c>
      <c r="J413" s="2">
        <v>27908745</v>
      </c>
      <c r="K413" s="2">
        <v>0</v>
      </c>
      <c r="L413" s="2">
        <v>27908745</v>
      </c>
      <c r="M413" s="2">
        <v>21227632.600000001</v>
      </c>
      <c r="N413" s="2">
        <v>0</v>
      </c>
      <c r="O413" s="2">
        <v>21227632.600000001</v>
      </c>
      <c r="P413" s="15">
        <v>0.1</v>
      </c>
      <c r="Q413" s="2">
        <v>0</v>
      </c>
      <c r="R413" s="13">
        <v>0.3</v>
      </c>
      <c r="S413" s="15">
        <v>0</v>
      </c>
      <c r="T413" s="2">
        <v>6368289.7800000003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18">
        <v>0</v>
      </c>
      <c r="AC413" s="4">
        <v>6368289.7800000003</v>
      </c>
      <c r="AD413" t="s">
        <v>250</v>
      </c>
    </row>
    <row r="414" spans="1:30" hidden="1">
      <c r="A414" s="20">
        <v>1669</v>
      </c>
      <c r="B414" t="s">
        <v>147</v>
      </c>
      <c r="C414" t="s">
        <v>263</v>
      </c>
      <c r="D414" t="s">
        <v>9</v>
      </c>
      <c r="E414" t="s">
        <v>384</v>
      </c>
      <c r="F414" t="s">
        <v>495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15">
        <v>0.1</v>
      </c>
      <c r="Q414" s="2">
        <v>0</v>
      </c>
      <c r="R414" s="13">
        <v>0.3</v>
      </c>
      <c r="S414" s="15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18">
        <v>0</v>
      </c>
      <c r="AC414" s="4">
        <v>0</v>
      </c>
      <c r="AD414" t="s">
        <v>11</v>
      </c>
    </row>
    <row r="415" spans="1:30" hidden="1">
      <c r="A415" s="20">
        <v>1670</v>
      </c>
      <c r="B415" t="s">
        <v>147</v>
      </c>
      <c r="C415" t="s">
        <v>263</v>
      </c>
      <c r="D415" t="s">
        <v>2</v>
      </c>
      <c r="E415" t="s">
        <v>286</v>
      </c>
      <c r="F415" t="s">
        <v>496</v>
      </c>
      <c r="G415" s="2">
        <v>909114000</v>
      </c>
      <c r="H415" s="2">
        <v>12980000</v>
      </c>
      <c r="I415" s="2">
        <v>896134000</v>
      </c>
      <c r="J415" s="2">
        <v>3181927</v>
      </c>
      <c r="K415" s="2">
        <v>45430</v>
      </c>
      <c r="L415" s="2">
        <v>3136497</v>
      </c>
      <c r="M415" s="2">
        <v>2818281.4</v>
      </c>
      <c r="N415" s="2">
        <v>40238</v>
      </c>
      <c r="O415" s="2">
        <v>2778043.4</v>
      </c>
      <c r="P415" s="15">
        <v>0.1</v>
      </c>
      <c r="Q415" s="2">
        <v>4023.8</v>
      </c>
      <c r="R415" s="13">
        <v>0.3</v>
      </c>
      <c r="S415" s="15">
        <v>0</v>
      </c>
      <c r="T415" s="2">
        <v>833413.02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18">
        <v>0</v>
      </c>
      <c r="AC415" s="4">
        <v>837436.82</v>
      </c>
      <c r="AD415" t="s">
        <v>45</v>
      </c>
    </row>
    <row r="416" spans="1:30" hidden="1">
      <c r="A416" s="20">
        <v>1671</v>
      </c>
      <c r="B416" t="s">
        <v>147</v>
      </c>
      <c r="C416" t="s">
        <v>263</v>
      </c>
      <c r="D416" t="s">
        <v>2</v>
      </c>
      <c r="E416" t="s">
        <v>286</v>
      </c>
      <c r="F416" t="s">
        <v>497</v>
      </c>
      <c r="G416" s="2">
        <v>2954617000</v>
      </c>
      <c r="H416" s="2">
        <v>98050000</v>
      </c>
      <c r="I416" s="2">
        <v>2856567000</v>
      </c>
      <c r="J416" s="2">
        <v>6962328</v>
      </c>
      <c r="K416" s="2">
        <v>343175</v>
      </c>
      <c r="L416" s="2">
        <v>6619153</v>
      </c>
      <c r="M416" s="2">
        <v>5780481.2000000002</v>
      </c>
      <c r="N416" s="2">
        <v>303955</v>
      </c>
      <c r="O416" s="2">
        <v>5476526.2000000002</v>
      </c>
      <c r="P416" s="15">
        <v>0.1</v>
      </c>
      <c r="Q416" s="2">
        <v>30395.5</v>
      </c>
      <c r="R416" s="13">
        <v>0.3</v>
      </c>
      <c r="S416" s="15">
        <v>0</v>
      </c>
      <c r="T416" s="2">
        <v>1642957.86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18">
        <v>0</v>
      </c>
      <c r="AC416" s="4">
        <v>1673353.36</v>
      </c>
      <c r="AD416" t="s">
        <v>45</v>
      </c>
    </row>
    <row r="417" spans="1:30" hidden="1">
      <c r="A417" s="20">
        <v>1672</v>
      </c>
      <c r="B417" t="s">
        <v>147</v>
      </c>
      <c r="C417" t="s">
        <v>263</v>
      </c>
      <c r="D417" t="s">
        <v>2</v>
      </c>
      <c r="E417" t="s">
        <v>4</v>
      </c>
      <c r="F417" t="s">
        <v>498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15">
        <v>0.1</v>
      </c>
      <c r="Q417" s="2">
        <v>0</v>
      </c>
      <c r="R417" s="13">
        <v>0.3</v>
      </c>
      <c r="S417" s="15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18">
        <v>0</v>
      </c>
      <c r="AC417" s="4">
        <v>0</v>
      </c>
      <c r="AD417" t="s">
        <v>250</v>
      </c>
    </row>
    <row r="418" spans="1:30" hidden="1">
      <c r="A418" s="20">
        <v>1673</v>
      </c>
      <c r="B418" t="s">
        <v>147</v>
      </c>
      <c r="C418" t="s">
        <v>263</v>
      </c>
      <c r="D418" t="s">
        <v>2</v>
      </c>
      <c r="E418" t="s">
        <v>8</v>
      </c>
      <c r="F418" t="s">
        <v>499</v>
      </c>
      <c r="G418" s="2">
        <v>188619468000</v>
      </c>
      <c r="H418" s="2">
        <v>0</v>
      </c>
      <c r="I418" s="2">
        <v>188619468000</v>
      </c>
      <c r="J418" s="2">
        <v>282929359</v>
      </c>
      <c r="K418" s="2">
        <v>0</v>
      </c>
      <c r="L418" s="2">
        <v>282929359</v>
      </c>
      <c r="M418" s="2">
        <v>207481571.80000001</v>
      </c>
      <c r="N418" s="2">
        <v>0</v>
      </c>
      <c r="O418" s="2">
        <v>207481571.80000001</v>
      </c>
      <c r="P418" s="15">
        <v>0.1</v>
      </c>
      <c r="Q418" s="2">
        <v>0</v>
      </c>
      <c r="R418" s="13">
        <v>0.3</v>
      </c>
      <c r="S418" s="15">
        <v>0.4</v>
      </c>
      <c r="T418" s="2">
        <v>67992628.719999999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18">
        <v>0</v>
      </c>
      <c r="AC418" s="4">
        <v>67992628.719999999</v>
      </c>
      <c r="AD418" t="s">
        <v>14</v>
      </c>
    </row>
    <row r="419" spans="1:30" hidden="1">
      <c r="A419" s="20">
        <v>1674</v>
      </c>
      <c r="B419" t="s">
        <v>147</v>
      </c>
      <c r="C419" t="s">
        <v>263</v>
      </c>
      <c r="D419" t="s">
        <v>2</v>
      </c>
      <c r="E419" t="s">
        <v>200</v>
      </c>
      <c r="F419" t="s">
        <v>500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15">
        <v>0.1</v>
      </c>
      <c r="Q419" s="2">
        <v>0</v>
      </c>
      <c r="R419" s="13">
        <v>0.3</v>
      </c>
      <c r="S419" s="15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8">
        <v>0</v>
      </c>
      <c r="AC419" s="4">
        <v>0</v>
      </c>
      <c r="AD419" t="s">
        <v>241</v>
      </c>
    </row>
    <row r="420" spans="1:30" hidden="1">
      <c r="A420" s="20">
        <v>1676</v>
      </c>
      <c r="B420" t="s">
        <v>147</v>
      </c>
      <c r="C420" t="s">
        <v>263</v>
      </c>
      <c r="D420" t="s">
        <v>9</v>
      </c>
      <c r="E420" t="s">
        <v>15</v>
      </c>
      <c r="F420" t="s">
        <v>501</v>
      </c>
      <c r="G420" s="2">
        <v>5197658000</v>
      </c>
      <c r="H420" s="2">
        <v>0</v>
      </c>
      <c r="I420" s="2">
        <v>5197658000</v>
      </c>
      <c r="J420" s="2">
        <v>16038200</v>
      </c>
      <c r="K420" s="2">
        <v>0</v>
      </c>
      <c r="L420" s="2">
        <v>16038200</v>
      </c>
      <c r="M420" s="2">
        <v>13959136.800000001</v>
      </c>
      <c r="N420" s="2">
        <v>0</v>
      </c>
      <c r="O420" s="2">
        <v>13959136.800000001</v>
      </c>
      <c r="P420" s="15">
        <v>0.1</v>
      </c>
      <c r="Q420" s="2">
        <v>0</v>
      </c>
      <c r="R420" s="13">
        <v>0.3</v>
      </c>
      <c r="S420" s="15">
        <v>0</v>
      </c>
      <c r="T420" s="2">
        <v>4187741.04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18">
        <v>0</v>
      </c>
      <c r="AC420" s="4">
        <v>4187741.04</v>
      </c>
      <c r="AD420" t="s">
        <v>19</v>
      </c>
    </row>
    <row r="421" spans="1:30" hidden="1">
      <c r="A421" s="20">
        <v>1678</v>
      </c>
      <c r="B421" t="s">
        <v>147</v>
      </c>
      <c r="C421" t="s">
        <v>263</v>
      </c>
      <c r="D421" t="s">
        <v>2</v>
      </c>
      <c r="E421" t="s">
        <v>200</v>
      </c>
      <c r="F421" t="s">
        <v>502</v>
      </c>
      <c r="G421" s="2">
        <v>615831000</v>
      </c>
      <c r="H421" s="2">
        <v>0</v>
      </c>
      <c r="I421" s="2">
        <v>615831000</v>
      </c>
      <c r="J421" s="2">
        <v>2155423</v>
      </c>
      <c r="K421" s="2">
        <v>0</v>
      </c>
      <c r="L421" s="2">
        <v>2155423</v>
      </c>
      <c r="M421" s="2">
        <v>1909090.6</v>
      </c>
      <c r="N421" s="2">
        <v>0</v>
      </c>
      <c r="O421" s="2">
        <v>1909090.6</v>
      </c>
      <c r="P421" s="15">
        <v>0.1</v>
      </c>
      <c r="Q421" s="2">
        <v>0</v>
      </c>
      <c r="R421" s="13">
        <v>0.3</v>
      </c>
      <c r="S421" s="15">
        <v>0</v>
      </c>
      <c r="T421" s="2">
        <v>572727.18000000005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18">
        <v>0</v>
      </c>
      <c r="AC421" s="4">
        <v>572727.18000000005</v>
      </c>
      <c r="AD421" t="s">
        <v>241</v>
      </c>
    </row>
    <row r="422" spans="1:30" hidden="1">
      <c r="A422" s="20">
        <v>1679</v>
      </c>
      <c r="B422" t="s">
        <v>147</v>
      </c>
      <c r="C422" t="s">
        <v>263</v>
      </c>
      <c r="D422" t="s">
        <v>2</v>
      </c>
      <c r="E422" t="s">
        <v>200</v>
      </c>
      <c r="F422" t="s">
        <v>503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15">
        <v>0.1</v>
      </c>
      <c r="Q422" s="2">
        <v>0</v>
      </c>
      <c r="R422" s="13">
        <v>0.3</v>
      </c>
      <c r="S422" s="15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8">
        <v>0</v>
      </c>
      <c r="AC422" s="4">
        <v>0</v>
      </c>
      <c r="AD422" t="s">
        <v>184</v>
      </c>
    </row>
    <row r="423" spans="1:30" hidden="1">
      <c r="A423" s="20">
        <v>1680</v>
      </c>
      <c r="B423" t="s">
        <v>147</v>
      </c>
      <c r="C423" t="s">
        <v>263</v>
      </c>
      <c r="D423" t="s">
        <v>2</v>
      </c>
      <c r="E423" t="s">
        <v>4</v>
      </c>
      <c r="F423" t="s">
        <v>504</v>
      </c>
      <c r="G423" s="2">
        <v>17000000</v>
      </c>
      <c r="H423" s="2">
        <v>0</v>
      </c>
      <c r="I423" s="2">
        <v>17000000</v>
      </c>
      <c r="J423" s="2">
        <v>59500</v>
      </c>
      <c r="K423" s="2">
        <v>0</v>
      </c>
      <c r="L423" s="2">
        <v>59500</v>
      </c>
      <c r="M423" s="2">
        <v>52700</v>
      </c>
      <c r="N423" s="2">
        <v>0</v>
      </c>
      <c r="O423" s="2">
        <v>52700</v>
      </c>
      <c r="P423" s="15">
        <v>0.1</v>
      </c>
      <c r="Q423" s="2">
        <v>0</v>
      </c>
      <c r="R423" s="13">
        <v>0.3</v>
      </c>
      <c r="S423" s="15">
        <v>0</v>
      </c>
      <c r="T423" s="2">
        <v>15810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18">
        <v>0</v>
      </c>
      <c r="AC423" s="4">
        <v>15810</v>
      </c>
      <c r="AD423" t="s">
        <v>215</v>
      </c>
    </row>
    <row r="424" spans="1:30" hidden="1">
      <c r="A424" s="20">
        <v>1681</v>
      </c>
      <c r="B424" t="s">
        <v>147</v>
      </c>
      <c r="C424" t="s">
        <v>263</v>
      </c>
      <c r="D424" t="s">
        <v>9</v>
      </c>
      <c r="E424" t="s">
        <v>384</v>
      </c>
      <c r="F424" t="s">
        <v>505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15">
        <v>0.1</v>
      </c>
      <c r="Q424" s="2">
        <v>0</v>
      </c>
      <c r="R424" s="13">
        <v>0.3</v>
      </c>
      <c r="S424" s="15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18">
        <v>0</v>
      </c>
      <c r="AC424" s="4">
        <v>0</v>
      </c>
      <c r="AD424" t="s">
        <v>35</v>
      </c>
    </row>
    <row r="425" spans="1:30" hidden="1">
      <c r="A425" s="20">
        <v>1682</v>
      </c>
      <c r="B425" t="s">
        <v>147</v>
      </c>
      <c r="C425" t="s">
        <v>264</v>
      </c>
      <c r="D425" t="s">
        <v>2</v>
      </c>
      <c r="E425" t="s">
        <v>286</v>
      </c>
      <c r="F425" t="s">
        <v>506</v>
      </c>
      <c r="G425" s="2">
        <v>1894765000</v>
      </c>
      <c r="H425" s="2">
        <v>0</v>
      </c>
      <c r="I425" s="2">
        <v>1894765000</v>
      </c>
      <c r="J425" s="2">
        <v>4953680</v>
      </c>
      <c r="K425" s="2">
        <v>0</v>
      </c>
      <c r="L425" s="2">
        <v>4953680</v>
      </c>
      <c r="M425" s="2">
        <v>4195774</v>
      </c>
      <c r="N425" s="2">
        <v>0</v>
      </c>
      <c r="O425" s="2">
        <v>4195774</v>
      </c>
      <c r="P425" s="15">
        <v>0</v>
      </c>
      <c r="Q425" s="2">
        <v>0</v>
      </c>
      <c r="R425" s="13">
        <v>0</v>
      </c>
      <c r="S425" s="15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18">
        <v>0</v>
      </c>
      <c r="AC425" s="4">
        <v>0</v>
      </c>
      <c r="AD425" t="s">
        <v>451</v>
      </c>
    </row>
    <row r="426" spans="1:30" hidden="1">
      <c r="A426" s="20">
        <v>1684</v>
      </c>
      <c r="B426" t="s">
        <v>147</v>
      </c>
      <c r="C426" t="s">
        <v>264</v>
      </c>
      <c r="D426" t="s">
        <v>2</v>
      </c>
      <c r="E426" t="s">
        <v>287</v>
      </c>
      <c r="F426" t="s">
        <v>507</v>
      </c>
      <c r="G426" s="2">
        <v>24050382000</v>
      </c>
      <c r="H426" s="2">
        <v>0</v>
      </c>
      <c r="I426" s="2">
        <v>24050382000</v>
      </c>
      <c r="J426" s="2">
        <v>41608072</v>
      </c>
      <c r="K426" s="2">
        <v>0</v>
      </c>
      <c r="L426" s="2">
        <v>41608072</v>
      </c>
      <c r="M426" s="2">
        <v>31987919.199999999</v>
      </c>
      <c r="N426" s="2">
        <v>0</v>
      </c>
      <c r="O426" s="2">
        <v>31987919.199999999</v>
      </c>
      <c r="P426" s="15">
        <v>0.1</v>
      </c>
      <c r="Q426" s="2">
        <v>0</v>
      </c>
      <c r="R426" s="13">
        <v>0.15</v>
      </c>
      <c r="S426" s="15">
        <v>0</v>
      </c>
      <c r="T426" s="2">
        <v>4798187.88</v>
      </c>
      <c r="U426" s="2">
        <v>3000000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18">
        <v>0</v>
      </c>
      <c r="AC426" s="4">
        <v>7798187.8799999999</v>
      </c>
      <c r="AD426" t="s">
        <v>87</v>
      </c>
    </row>
    <row r="427" spans="1:30" hidden="1">
      <c r="A427" s="20">
        <v>1685</v>
      </c>
      <c r="B427" t="s">
        <v>147</v>
      </c>
      <c r="C427" t="s">
        <v>263</v>
      </c>
      <c r="D427" t="s">
        <v>2</v>
      </c>
      <c r="E427" t="s">
        <v>4</v>
      </c>
      <c r="F427" t="s">
        <v>508</v>
      </c>
      <c r="G427" s="2">
        <v>569717000</v>
      </c>
      <c r="H427" s="2">
        <v>47880000</v>
      </c>
      <c r="I427" s="2">
        <v>521837000</v>
      </c>
      <c r="J427" s="2">
        <v>1994022</v>
      </c>
      <c r="K427" s="2">
        <v>167580</v>
      </c>
      <c r="L427" s="2">
        <v>1826442</v>
      </c>
      <c r="M427" s="2">
        <v>1766135.2</v>
      </c>
      <c r="N427" s="2">
        <v>148428</v>
      </c>
      <c r="O427" s="2">
        <v>1617707.2</v>
      </c>
      <c r="P427" s="15">
        <v>0.1</v>
      </c>
      <c r="Q427" s="2">
        <v>14842.8</v>
      </c>
      <c r="R427" s="13">
        <v>0.3</v>
      </c>
      <c r="S427" s="15">
        <v>0</v>
      </c>
      <c r="T427" s="2">
        <v>485312.16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18">
        <v>0</v>
      </c>
      <c r="AC427" s="4">
        <v>500154.96</v>
      </c>
      <c r="AD427" t="s">
        <v>215</v>
      </c>
    </row>
    <row r="428" spans="1:30" hidden="1">
      <c r="A428" s="20">
        <v>1686</v>
      </c>
      <c r="B428" t="s">
        <v>147</v>
      </c>
      <c r="C428" t="s">
        <v>263</v>
      </c>
      <c r="D428" t="s">
        <v>2</v>
      </c>
      <c r="E428" t="s">
        <v>286</v>
      </c>
      <c r="F428" t="s">
        <v>509</v>
      </c>
      <c r="G428" s="2">
        <v>10503015000</v>
      </c>
      <c r="H428" s="2">
        <v>1155969000</v>
      </c>
      <c r="I428" s="2">
        <v>9347046000</v>
      </c>
      <c r="J428" s="2">
        <v>24983477</v>
      </c>
      <c r="K428" s="2">
        <v>3539307</v>
      </c>
      <c r="L428" s="2">
        <v>21444170</v>
      </c>
      <c r="M428" s="2">
        <v>20782271</v>
      </c>
      <c r="N428" s="2">
        <v>3076919.4</v>
      </c>
      <c r="O428" s="2">
        <v>17705351.600000001</v>
      </c>
      <c r="P428" s="15">
        <v>0.1</v>
      </c>
      <c r="Q428" s="2">
        <v>307691.94</v>
      </c>
      <c r="R428" s="13">
        <v>0.3</v>
      </c>
      <c r="S428" s="15">
        <v>0</v>
      </c>
      <c r="T428" s="2">
        <v>5311605.4800000004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18">
        <v>0</v>
      </c>
      <c r="AC428" s="4">
        <v>5619297.4199999999</v>
      </c>
      <c r="AD428" t="s">
        <v>95</v>
      </c>
    </row>
    <row r="429" spans="1:30" hidden="1">
      <c r="A429" s="20">
        <v>1687</v>
      </c>
      <c r="B429" t="s">
        <v>147</v>
      </c>
      <c r="C429" t="s">
        <v>263</v>
      </c>
      <c r="D429" t="s">
        <v>2</v>
      </c>
      <c r="E429" t="s">
        <v>287</v>
      </c>
      <c r="F429" t="s">
        <v>465</v>
      </c>
      <c r="G429" s="2">
        <v>134350000</v>
      </c>
      <c r="H429" s="2">
        <v>0</v>
      </c>
      <c r="I429" s="2">
        <v>134350000</v>
      </c>
      <c r="J429" s="2">
        <v>470226</v>
      </c>
      <c r="K429" s="2">
        <v>0</v>
      </c>
      <c r="L429" s="2">
        <v>470226</v>
      </c>
      <c r="M429" s="2">
        <v>416486</v>
      </c>
      <c r="N429" s="2">
        <v>0</v>
      </c>
      <c r="O429" s="2">
        <v>416486</v>
      </c>
      <c r="P429" s="15">
        <v>0.1</v>
      </c>
      <c r="Q429" s="2">
        <v>0</v>
      </c>
      <c r="R429" s="13">
        <v>0.3</v>
      </c>
      <c r="S429" s="15">
        <v>0</v>
      </c>
      <c r="T429" s="2">
        <v>124945.8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18">
        <v>0</v>
      </c>
      <c r="AC429" s="4">
        <v>124945.8</v>
      </c>
      <c r="AD429" t="s">
        <v>87</v>
      </c>
    </row>
    <row r="430" spans="1:30" hidden="1">
      <c r="A430" s="20">
        <v>1688</v>
      </c>
      <c r="B430" t="s">
        <v>147</v>
      </c>
      <c r="C430" t="s">
        <v>263</v>
      </c>
      <c r="D430" t="s">
        <v>2</v>
      </c>
      <c r="E430" t="s">
        <v>200</v>
      </c>
      <c r="F430" t="s">
        <v>510</v>
      </c>
      <c r="G430" s="2">
        <v>122701063000</v>
      </c>
      <c r="H430" s="2">
        <v>0</v>
      </c>
      <c r="I430" s="2">
        <v>122701063000</v>
      </c>
      <c r="J430" s="2">
        <v>190349615</v>
      </c>
      <c r="K430" s="2">
        <v>0</v>
      </c>
      <c r="L430" s="2">
        <v>190349615</v>
      </c>
      <c r="M430" s="2">
        <v>141269189.80000001</v>
      </c>
      <c r="N430" s="2">
        <v>0</v>
      </c>
      <c r="O430" s="2">
        <v>141269189.80000001</v>
      </c>
      <c r="P430" s="15">
        <v>0.1</v>
      </c>
      <c r="Q430" s="2">
        <v>0</v>
      </c>
      <c r="R430" s="13">
        <v>0.3</v>
      </c>
      <c r="S430" s="15">
        <v>0</v>
      </c>
      <c r="T430" s="2">
        <v>42380756.939999998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18">
        <v>0</v>
      </c>
      <c r="AC430" s="4">
        <v>42380756.939999998</v>
      </c>
      <c r="AD430" t="s">
        <v>241</v>
      </c>
    </row>
    <row r="431" spans="1:30" hidden="1">
      <c r="A431" s="20">
        <v>1689</v>
      </c>
      <c r="B431" t="s">
        <v>147</v>
      </c>
      <c r="C431" t="s">
        <v>263</v>
      </c>
      <c r="D431" t="s">
        <v>9</v>
      </c>
      <c r="E431" t="s">
        <v>385</v>
      </c>
      <c r="F431" t="s">
        <v>511</v>
      </c>
      <c r="G431" s="2">
        <v>494760000</v>
      </c>
      <c r="H431" s="2">
        <v>0</v>
      </c>
      <c r="I431" s="2">
        <v>494760000</v>
      </c>
      <c r="J431" s="2">
        <v>1731662</v>
      </c>
      <c r="K431" s="2">
        <v>0</v>
      </c>
      <c r="L431" s="2">
        <v>1731662</v>
      </c>
      <c r="M431" s="2">
        <v>1533758</v>
      </c>
      <c r="N431" s="2">
        <v>0</v>
      </c>
      <c r="O431" s="2">
        <v>1533758</v>
      </c>
      <c r="P431" s="15">
        <v>0.1</v>
      </c>
      <c r="Q431" s="2">
        <v>0</v>
      </c>
      <c r="R431" s="13">
        <v>0.3</v>
      </c>
      <c r="S431" s="15">
        <v>0</v>
      </c>
      <c r="T431" s="2">
        <v>460127.4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18">
        <v>0</v>
      </c>
      <c r="AC431" s="4">
        <v>460127.4</v>
      </c>
      <c r="AD431" t="s">
        <v>39</v>
      </c>
    </row>
    <row r="432" spans="1:30" hidden="1">
      <c r="A432" s="20">
        <v>1690</v>
      </c>
      <c r="B432" t="s">
        <v>147</v>
      </c>
      <c r="C432" t="s">
        <v>263</v>
      </c>
      <c r="D432" t="s">
        <v>9</v>
      </c>
      <c r="E432" t="s">
        <v>384</v>
      </c>
      <c r="F432" t="s">
        <v>512</v>
      </c>
      <c r="G432" s="2">
        <v>1492250000</v>
      </c>
      <c r="H432" s="2">
        <v>0</v>
      </c>
      <c r="I432" s="2">
        <v>1492250000</v>
      </c>
      <c r="J432" s="2">
        <v>4893876</v>
      </c>
      <c r="K432" s="2">
        <v>0</v>
      </c>
      <c r="L432" s="2">
        <v>4893876</v>
      </c>
      <c r="M432" s="2">
        <v>4296976</v>
      </c>
      <c r="N432" s="2">
        <v>0</v>
      </c>
      <c r="O432" s="2">
        <v>4296976</v>
      </c>
      <c r="P432" s="15">
        <v>0.1</v>
      </c>
      <c r="Q432" s="2">
        <v>0</v>
      </c>
      <c r="R432" s="13">
        <v>0.3</v>
      </c>
      <c r="S432" s="15">
        <v>0</v>
      </c>
      <c r="T432" s="2">
        <v>1289092.8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18">
        <v>0</v>
      </c>
      <c r="AC432" s="4">
        <v>1289092.8</v>
      </c>
      <c r="AD432" t="s">
        <v>35</v>
      </c>
    </row>
    <row r="433" spans="1:30" hidden="1">
      <c r="A433" s="20">
        <v>1691</v>
      </c>
      <c r="B433" t="s">
        <v>147</v>
      </c>
      <c r="C433" t="s">
        <v>263</v>
      </c>
      <c r="D433" t="s">
        <v>2</v>
      </c>
      <c r="E433" t="s">
        <v>200</v>
      </c>
      <c r="F433" t="s">
        <v>514</v>
      </c>
      <c r="G433" s="2">
        <v>20813000</v>
      </c>
      <c r="H433" s="2">
        <v>0</v>
      </c>
      <c r="I433" s="2">
        <v>20813000</v>
      </c>
      <c r="J433" s="2">
        <v>72849</v>
      </c>
      <c r="K433" s="2">
        <v>0</v>
      </c>
      <c r="L433" s="2">
        <v>72849</v>
      </c>
      <c r="M433" s="2">
        <v>64523.8</v>
      </c>
      <c r="N433" s="2">
        <v>0</v>
      </c>
      <c r="O433" s="2">
        <v>64523.8</v>
      </c>
      <c r="P433" s="15">
        <v>0.1</v>
      </c>
      <c r="Q433" s="2">
        <v>0</v>
      </c>
      <c r="R433" s="13">
        <v>0.3</v>
      </c>
      <c r="S433" s="15">
        <v>0</v>
      </c>
      <c r="T433" s="2">
        <v>19357.14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18">
        <v>0</v>
      </c>
      <c r="AC433" s="4">
        <v>19357.14</v>
      </c>
      <c r="AD433" t="s">
        <v>241</v>
      </c>
    </row>
    <row r="434" spans="1:30" hidden="1">
      <c r="A434" s="20">
        <v>1692</v>
      </c>
      <c r="B434" t="s">
        <v>147</v>
      </c>
      <c r="C434" t="s">
        <v>263</v>
      </c>
      <c r="D434" t="s">
        <v>2</v>
      </c>
      <c r="E434" t="s">
        <v>286</v>
      </c>
      <c r="F434" t="s">
        <v>515</v>
      </c>
      <c r="G434" s="2">
        <v>9081472000</v>
      </c>
      <c r="H434" s="2">
        <v>261500000</v>
      </c>
      <c r="I434" s="2">
        <v>8819972000</v>
      </c>
      <c r="J434" s="2">
        <v>21391489</v>
      </c>
      <c r="K434" s="2">
        <v>915250</v>
      </c>
      <c r="L434" s="2">
        <v>20476239</v>
      </c>
      <c r="M434" s="2">
        <v>17758900.199999999</v>
      </c>
      <c r="N434" s="2">
        <v>810650</v>
      </c>
      <c r="O434" s="2">
        <v>16948250.199999999</v>
      </c>
      <c r="P434" s="15">
        <v>0.1</v>
      </c>
      <c r="Q434" s="2">
        <v>81065</v>
      </c>
      <c r="R434" s="13">
        <v>0.3</v>
      </c>
      <c r="S434" s="15">
        <v>0</v>
      </c>
      <c r="T434" s="2">
        <v>5084475.0599999996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18">
        <v>0</v>
      </c>
      <c r="AC434" s="4">
        <v>5165540.0599999996</v>
      </c>
      <c r="AD434" t="s">
        <v>45</v>
      </c>
    </row>
    <row r="435" spans="1:30" hidden="1">
      <c r="A435" s="20">
        <v>1694</v>
      </c>
      <c r="B435" t="s">
        <v>147</v>
      </c>
      <c r="C435" t="s">
        <v>263</v>
      </c>
      <c r="D435" t="s">
        <v>2</v>
      </c>
      <c r="E435" t="s">
        <v>286</v>
      </c>
      <c r="F435" t="s">
        <v>516</v>
      </c>
      <c r="G435" s="2">
        <v>222293000</v>
      </c>
      <c r="H435" s="2">
        <v>0</v>
      </c>
      <c r="I435" s="2">
        <v>222293000</v>
      </c>
      <c r="J435" s="2">
        <v>727926</v>
      </c>
      <c r="K435" s="2">
        <v>0</v>
      </c>
      <c r="L435" s="2">
        <v>727926</v>
      </c>
      <c r="M435" s="2">
        <v>639008.80000000005</v>
      </c>
      <c r="N435" s="2">
        <v>0</v>
      </c>
      <c r="O435" s="2">
        <v>639008.80000000005</v>
      </c>
      <c r="P435" s="15">
        <v>0.1</v>
      </c>
      <c r="Q435" s="2">
        <v>0</v>
      </c>
      <c r="R435" s="13">
        <v>0.3</v>
      </c>
      <c r="S435" s="15">
        <v>0</v>
      </c>
      <c r="T435" s="2">
        <v>191702.64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18">
        <v>0</v>
      </c>
      <c r="AC435" s="4">
        <v>191702.64</v>
      </c>
      <c r="AD435" t="s">
        <v>45</v>
      </c>
    </row>
    <row r="436" spans="1:30" hidden="1">
      <c r="A436" s="20">
        <v>1695</v>
      </c>
      <c r="B436" t="s">
        <v>147</v>
      </c>
      <c r="C436" t="s">
        <v>263</v>
      </c>
      <c r="D436" t="s">
        <v>2</v>
      </c>
      <c r="E436" t="s">
        <v>200</v>
      </c>
      <c r="F436" t="s">
        <v>517</v>
      </c>
      <c r="G436" s="2">
        <v>11161000</v>
      </c>
      <c r="H436" s="2">
        <v>0</v>
      </c>
      <c r="I436" s="2">
        <v>11161000</v>
      </c>
      <c r="J436" s="2">
        <v>39064</v>
      </c>
      <c r="K436" s="2">
        <v>0</v>
      </c>
      <c r="L436" s="2">
        <v>39064</v>
      </c>
      <c r="M436" s="2">
        <v>34599.599999999999</v>
      </c>
      <c r="N436" s="2">
        <v>0</v>
      </c>
      <c r="O436" s="2">
        <v>34599.599999999999</v>
      </c>
      <c r="P436" s="15">
        <v>0.1</v>
      </c>
      <c r="Q436" s="2">
        <v>0</v>
      </c>
      <c r="R436" s="13">
        <v>0.3</v>
      </c>
      <c r="S436" s="15">
        <v>0</v>
      </c>
      <c r="T436" s="2">
        <v>10379.879999999999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18">
        <v>0</v>
      </c>
      <c r="AC436" s="4">
        <v>10379.879999999999</v>
      </c>
      <c r="AD436" t="s">
        <v>184</v>
      </c>
    </row>
    <row r="437" spans="1:30" hidden="1">
      <c r="A437" s="20">
        <v>1696</v>
      </c>
      <c r="B437" t="s">
        <v>147</v>
      </c>
      <c r="C437" t="s">
        <v>263</v>
      </c>
      <c r="D437" t="s">
        <v>2</v>
      </c>
      <c r="E437" t="s">
        <v>326</v>
      </c>
      <c r="F437" t="s">
        <v>518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15">
        <v>0.1</v>
      </c>
      <c r="Q437" s="2">
        <v>0</v>
      </c>
      <c r="R437" s="13">
        <v>0.3</v>
      </c>
      <c r="S437" s="15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18">
        <v>0</v>
      </c>
      <c r="AC437" s="4">
        <v>0</v>
      </c>
      <c r="AD437" t="s">
        <v>336</v>
      </c>
    </row>
    <row r="438" spans="1:30" hidden="1">
      <c r="A438" s="20">
        <v>1697</v>
      </c>
      <c r="B438" t="s">
        <v>147</v>
      </c>
      <c r="C438" t="s">
        <v>263</v>
      </c>
      <c r="D438" t="s">
        <v>2</v>
      </c>
      <c r="E438" t="s">
        <v>200</v>
      </c>
      <c r="F438" t="s">
        <v>519</v>
      </c>
      <c r="G438" s="2">
        <v>144889000</v>
      </c>
      <c r="H438" s="2">
        <v>0</v>
      </c>
      <c r="I438" s="2">
        <v>144889000</v>
      </c>
      <c r="J438" s="2">
        <v>507121</v>
      </c>
      <c r="K438" s="2">
        <v>0</v>
      </c>
      <c r="L438" s="2">
        <v>507121</v>
      </c>
      <c r="M438" s="2">
        <v>449165.4</v>
      </c>
      <c r="N438" s="2">
        <v>0</v>
      </c>
      <c r="O438" s="2">
        <v>449165.4</v>
      </c>
      <c r="P438" s="15">
        <v>0.1</v>
      </c>
      <c r="Q438" s="2">
        <v>0</v>
      </c>
      <c r="R438" s="13">
        <v>0.3</v>
      </c>
      <c r="S438" s="15">
        <v>0</v>
      </c>
      <c r="T438" s="2">
        <v>134749.62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18">
        <v>0</v>
      </c>
      <c r="AC438" s="4">
        <v>134749.62</v>
      </c>
      <c r="AD438" t="s">
        <v>241</v>
      </c>
    </row>
    <row r="439" spans="1:30" hidden="1">
      <c r="A439" s="20">
        <v>1699</v>
      </c>
      <c r="B439" t="s">
        <v>147</v>
      </c>
      <c r="C439" t="s">
        <v>263</v>
      </c>
      <c r="D439" t="s">
        <v>9</v>
      </c>
      <c r="E439" t="s">
        <v>384</v>
      </c>
      <c r="F439" t="s">
        <v>520</v>
      </c>
      <c r="G439" s="2">
        <v>2010554000</v>
      </c>
      <c r="H439" s="2">
        <v>0</v>
      </c>
      <c r="I439" s="2">
        <v>2010554000</v>
      </c>
      <c r="J439" s="2">
        <v>6738547</v>
      </c>
      <c r="K439" s="2">
        <v>0</v>
      </c>
      <c r="L439" s="2">
        <v>6738547</v>
      </c>
      <c r="M439" s="2">
        <v>5934325.4000000004</v>
      </c>
      <c r="N439" s="2">
        <v>0</v>
      </c>
      <c r="O439" s="2">
        <v>5934325.4000000004</v>
      </c>
      <c r="P439" s="15">
        <v>0.1</v>
      </c>
      <c r="Q439" s="2">
        <v>0</v>
      </c>
      <c r="R439" s="13">
        <v>0.3</v>
      </c>
      <c r="S439" s="15">
        <v>0</v>
      </c>
      <c r="T439" s="2">
        <v>1780297.62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18">
        <v>0</v>
      </c>
      <c r="AC439" s="4">
        <v>1780297.62</v>
      </c>
      <c r="AD439" t="s">
        <v>35</v>
      </c>
    </row>
    <row r="440" spans="1:30" hidden="1">
      <c r="A440" s="20">
        <v>1700</v>
      </c>
      <c r="B440" t="s">
        <v>147</v>
      </c>
      <c r="C440" t="s">
        <v>263</v>
      </c>
      <c r="D440" t="s">
        <v>9</v>
      </c>
      <c r="E440" t="s">
        <v>15</v>
      </c>
      <c r="F440" t="s">
        <v>521</v>
      </c>
      <c r="G440" s="2">
        <v>259484000</v>
      </c>
      <c r="H440" s="2">
        <v>0</v>
      </c>
      <c r="I440" s="2">
        <v>259484000</v>
      </c>
      <c r="J440" s="2">
        <v>908199</v>
      </c>
      <c r="K440" s="2">
        <v>0</v>
      </c>
      <c r="L440" s="2">
        <v>908199</v>
      </c>
      <c r="M440" s="2">
        <v>804405.4</v>
      </c>
      <c r="N440" s="2">
        <v>0</v>
      </c>
      <c r="O440" s="2">
        <v>804405.4</v>
      </c>
      <c r="P440" s="15">
        <v>0.1</v>
      </c>
      <c r="Q440" s="2">
        <v>0</v>
      </c>
      <c r="R440" s="13">
        <v>0.3</v>
      </c>
      <c r="S440" s="15">
        <v>0</v>
      </c>
      <c r="T440" s="2">
        <v>241321.62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18">
        <v>0</v>
      </c>
      <c r="AC440" s="4">
        <v>241321.62</v>
      </c>
      <c r="AD440" t="s">
        <v>19</v>
      </c>
    </row>
    <row r="441" spans="1:30" hidden="1">
      <c r="A441" s="20">
        <v>1701</v>
      </c>
      <c r="B441" t="s">
        <v>147</v>
      </c>
      <c r="C441" t="s">
        <v>263</v>
      </c>
      <c r="D441" t="s">
        <v>2</v>
      </c>
      <c r="E441" t="s">
        <v>287</v>
      </c>
      <c r="F441" t="s">
        <v>522</v>
      </c>
      <c r="G441" s="2">
        <v>17506648000</v>
      </c>
      <c r="H441" s="2">
        <v>0</v>
      </c>
      <c r="I441" s="2">
        <v>17506648000</v>
      </c>
      <c r="J441" s="2">
        <v>26259991</v>
      </c>
      <c r="K441" s="2">
        <v>0</v>
      </c>
      <c r="L441" s="2">
        <v>26259991</v>
      </c>
      <c r="M441" s="2">
        <v>19257331.800000001</v>
      </c>
      <c r="N441" s="2">
        <v>0</v>
      </c>
      <c r="O441" s="2">
        <v>19257331.800000001</v>
      </c>
      <c r="P441" s="15">
        <v>0.1</v>
      </c>
      <c r="Q441" s="2">
        <v>0</v>
      </c>
      <c r="R441" s="13">
        <v>0.3</v>
      </c>
      <c r="S441" s="15">
        <v>0</v>
      </c>
      <c r="T441" s="2">
        <v>5777199.54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18">
        <v>0</v>
      </c>
      <c r="AC441" s="4">
        <v>5777199.54</v>
      </c>
      <c r="AD441" t="s">
        <v>192</v>
      </c>
    </row>
    <row r="442" spans="1:30" hidden="1">
      <c r="A442" s="20">
        <v>1702</v>
      </c>
      <c r="B442" t="s">
        <v>147</v>
      </c>
      <c r="C442" t="s">
        <v>263</v>
      </c>
      <c r="D442" t="s">
        <v>9</v>
      </c>
      <c r="E442" t="s">
        <v>27</v>
      </c>
      <c r="F442" t="s">
        <v>523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15">
        <v>0.1</v>
      </c>
      <c r="Q442" s="2">
        <v>0</v>
      </c>
      <c r="R442" s="13">
        <v>0.3</v>
      </c>
      <c r="S442" s="15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18">
        <v>0</v>
      </c>
      <c r="AC442" s="4">
        <v>0</v>
      </c>
      <c r="AD442" t="s">
        <v>28</v>
      </c>
    </row>
    <row r="443" spans="1:30" hidden="1">
      <c r="A443" s="20">
        <v>1703</v>
      </c>
      <c r="B443" t="s">
        <v>147</v>
      </c>
      <c r="C443" t="s">
        <v>264</v>
      </c>
      <c r="D443" t="s">
        <v>2</v>
      </c>
      <c r="E443" t="s">
        <v>326</v>
      </c>
      <c r="F443" t="s">
        <v>524</v>
      </c>
      <c r="G443" s="2">
        <v>252666477000</v>
      </c>
      <c r="H443" s="2">
        <v>0</v>
      </c>
      <c r="I443" s="2">
        <v>252666477000</v>
      </c>
      <c r="J443" s="2">
        <v>382437411</v>
      </c>
      <c r="K443" s="2">
        <v>0</v>
      </c>
      <c r="L443" s="2">
        <v>382437411</v>
      </c>
      <c r="M443" s="2">
        <v>281370820.19999999</v>
      </c>
      <c r="N443" s="2">
        <v>0</v>
      </c>
      <c r="O443" s="2">
        <v>281370820.19999999</v>
      </c>
      <c r="P443" s="15">
        <v>0.1</v>
      </c>
      <c r="Q443" s="2">
        <v>0</v>
      </c>
      <c r="R443" s="13">
        <v>0.25</v>
      </c>
      <c r="S443" s="15">
        <v>0.45</v>
      </c>
      <c r="T443" s="2">
        <v>96616869.090000004</v>
      </c>
      <c r="U443" s="2">
        <v>7000000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18">
        <v>0</v>
      </c>
      <c r="AC443" s="4">
        <v>103616869.09</v>
      </c>
      <c r="AD443" t="s">
        <v>336</v>
      </c>
    </row>
    <row r="444" spans="1:30" hidden="1">
      <c r="A444" s="20">
        <v>1704</v>
      </c>
      <c r="B444" t="s">
        <v>147</v>
      </c>
      <c r="C444" t="s">
        <v>263</v>
      </c>
      <c r="D444" t="s">
        <v>2</v>
      </c>
      <c r="E444" t="s">
        <v>326</v>
      </c>
      <c r="F444" t="s">
        <v>525</v>
      </c>
      <c r="G444" s="2">
        <v>13866000</v>
      </c>
      <c r="H444" s="2">
        <v>0</v>
      </c>
      <c r="I444" s="2">
        <v>13866000</v>
      </c>
      <c r="J444" s="2">
        <v>48532</v>
      </c>
      <c r="K444" s="2">
        <v>0</v>
      </c>
      <c r="L444" s="2">
        <v>48532</v>
      </c>
      <c r="M444" s="2">
        <v>42985.599999999999</v>
      </c>
      <c r="N444" s="2">
        <v>0</v>
      </c>
      <c r="O444" s="2">
        <v>42985.599999999999</v>
      </c>
      <c r="P444" s="15">
        <v>0.1</v>
      </c>
      <c r="Q444" s="2">
        <v>0</v>
      </c>
      <c r="R444" s="13">
        <v>0.3</v>
      </c>
      <c r="S444" s="15">
        <v>0</v>
      </c>
      <c r="T444" s="2">
        <v>12895.68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18">
        <v>0</v>
      </c>
      <c r="AC444" s="4">
        <v>12895.68</v>
      </c>
      <c r="AD444" t="s">
        <v>336</v>
      </c>
    </row>
    <row r="445" spans="1:30" hidden="1">
      <c r="A445" s="20">
        <v>1705</v>
      </c>
      <c r="B445" t="s">
        <v>147</v>
      </c>
      <c r="C445" t="s">
        <v>263</v>
      </c>
      <c r="D445" t="s">
        <v>2</v>
      </c>
      <c r="E445" t="s">
        <v>200</v>
      </c>
      <c r="F445" t="s">
        <v>526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15">
        <v>0.1</v>
      </c>
      <c r="Q445" s="2">
        <v>0</v>
      </c>
      <c r="R445" s="13">
        <v>0.3</v>
      </c>
      <c r="S445" s="15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18">
        <v>0</v>
      </c>
      <c r="AC445" s="4">
        <v>0</v>
      </c>
      <c r="AD445" t="s">
        <v>184</v>
      </c>
    </row>
    <row r="446" spans="1:30" hidden="1">
      <c r="A446" s="20">
        <v>1706</v>
      </c>
      <c r="B446" t="s">
        <v>147</v>
      </c>
      <c r="C446" t="s">
        <v>263</v>
      </c>
      <c r="D446" t="s">
        <v>2</v>
      </c>
      <c r="E446" t="s">
        <v>8</v>
      </c>
      <c r="F446" t="s">
        <v>527</v>
      </c>
      <c r="G446" s="2">
        <v>18248447000</v>
      </c>
      <c r="H446" s="2">
        <v>0</v>
      </c>
      <c r="I446" s="2">
        <v>18248447000</v>
      </c>
      <c r="J446" s="2">
        <v>41474172</v>
      </c>
      <c r="K446" s="2">
        <v>0</v>
      </c>
      <c r="L446" s="2">
        <v>41474172</v>
      </c>
      <c r="M446" s="2">
        <v>34174793.200000003</v>
      </c>
      <c r="N446" s="2">
        <v>0</v>
      </c>
      <c r="O446" s="2">
        <v>34174793.200000003</v>
      </c>
      <c r="P446" s="15">
        <v>0.1</v>
      </c>
      <c r="Q446" s="2">
        <v>0</v>
      </c>
      <c r="R446" s="13">
        <v>0.3</v>
      </c>
      <c r="S446" s="15">
        <v>0</v>
      </c>
      <c r="T446" s="2">
        <v>10252437.960000001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18">
        <v>0</v>
      </c>
      <c r="AC446" s="4">
        <v>10252437.960000001</v>
      </c>
      <c r="AD446" t="s">
        <v>38</v>
      </c>
    </row>
    <row r="447" spans="1:30" hidden="1">
      <c r="A447" s="20">
        <v>1709</v>
      </c>
      <c r="B447" t="s">
        <v>147</v>
      </c>
      <c r="C447" t="s">
        <v>263</v>
      </c>
      <c r="D447" t="s">
        <v>2</v>
      </c>
      <c r="E447" t="s">
        <v>287</v>
      </c>
      <c r="F447" t="s">
        <v>528</v>
      </c>
      <c r="G447" s="2">
        <v>2015910000</v>
      </c>
      <c r="H447" s="2">
        <v>0</v>
      </c>
      <c r="I447" s="2">
        <v>2015910000</v>
      </c>
      <c r="J447" s="2">
        <v>6425858</v>
      </c>
      <c r="K447" s="2">
        <v>0</v>
      </c>
      <c r="L447" s="2">
        <v>6425858</v>
      </c>
      <c r="M447" s="2">
        <v>5619494</v>
      </c>
      <c r="N447" s="2">
        <v>0</v>
      </c>
      <c r="O447" s="2">
        <v>5619494</v>
      </c>
      <c r="P447" s="15">
        <v>0.1</v>
      </c>
      <c r="Q447" s="2">
        <v>0</v>
      </c>
      <c r="R447" s="13">
        <v>0.3</v>
      </c>
      <c r="S447" s="15">
        <v>0</v>
      </c>
      <c r="T447" s="2">
        <v>1685848.2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18">
        <v>0</v>
      </c>
      <c r="AC447" s="4">
        <v>1685848.2</v>
      </c>
      <c r="AD447" t="s">
        <v>192</v>
      </c>
    </row>
    <row r="448" spans="1:30" hidden="1">
      <c r="A448" s="20">
        <v>1711</v>
      </c>
      <c r="B448" t="s">
        <v>147</v>
      </c>
      <c r="C448" t="s">
        <v>263</v>
      </c>
      <c r="D448" t="s">
        <v>2</v>
      </c>
      <c r="E448" t="s">
        <v>8</v>
      </c>
      <c r="F448" t="s">
        <v>529</v>
      </c>
      <c r="G448" s="2">
        <v>26279314000</v>
      </c>
      <c r="H448" s="2">
        <v>0</v>
      </c>
      <c r="I448" s="2">
        <v>26279314000</v>
      </c>
      <c r="J448" s="2">
        <v>42980038</v>
      </c>
      <c r="K448" s="2">
        <v>0</v>
      </c>
      <c r="L448" s="2">
        <v>42980038</v>
      </c>
      <c r="M448" s="2">
        <v>32468312.399999999</v>
      </c>
      <c r="N448" s="2">
        <v>0</v>
      </c>
      <c r="O448" s="2">
        <v>32468312.399999999</v>
      </c>
      <c r="P448" s="15">
        <v>0.1</v>
      </c>
      <c r="Q448" s="2">
        <v>0</v>
      </c>
      <c r="R448" s="13">
        <v>0.3</v>
      </c>
      <c r="S448" s="15">
        <v>0</v>
      </c>
      <c r="T448" s="2">
        <v>9740493.7200000007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18">
        <v>0</v>
      </c>
      <c r="AC448" s="4">
        <v>9740493.7200000007</v>
      </c>
      <c r="AD448" t="s">
        <v>46</v>
      </c>
    </row>
    <row r="449" spans="1:30" hidden="1">
      <c r="A449" s="20">
        <v>1712</v>
      </c>
      <c r="B449" t="s">
        <v>147</v>
      </c>
      <c r="C449" t="s">
        <v>263</v>
      </c>
      <c r="D449" t="s">
        <v>2</v>
      </c>
      <c r="E449" t="s">
        <v>287</v>
      </c>
      <c r="F449" t="s">
        <v>530</v>
      </c>
      <c r="G449" s="2">
        <v>163927000</v>
      </c>
      <c r="H449" s="2">
        <v>0</v>
      </c>
      <c r="I449" s="2">
        <v>163927000</v>
      </c>
      <c r="J449" s="2">
        <v>573746</v>
      </c>
      <c r="K449" s="2">
        <v>0</v>
      </c>
      <c r="L449" s="2">
        <v>573746</v>
      </c>
      <c r="M449" s="2">
        <v>508175.2</v>
      </c>
      <c r="N449" s="2">
        <v>0</v>
      </c>
      <c r="O449" s="2">
        <v>508175.2</v>
      </c>
      <c r="P449" s="15">
        <v>0.1</v>
      </c>
      <c r="Q449" s="2">
        <v>0</v>
      </c>
      <c r="R449" s="13">
        <v>0.3</v>
      </c>
      <c r="S449" s="15">
        <v>0</v>
      </c>
      <c r="T449" s="2">
        <v>152452.56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18">
        <v>0</v>
      </c>
      <c r="AC449" s="4">
        <v>152452.56</v>
      </c>
      <c r="AD449" t="s">
        <v>87</v>
      </c>
    </row>
    <row r="450" spans="1:30" hidden="1">
      <c r="A450" s="20">
        <v>1713</v>
      </c>
      <c r="B450" t="s">
        <v>147</v>
      </c>
      <c r="C450" t="s">
        <v>263</v>
      </c>
      <c r="D450" t="s">
        <v>2</v>
      </c>
      <c r="E450" t="s">
        <v>8</v>
      </c>
      <c r="F450" t="s">
        <v>531</v>
      </c>
      <c r="G450" s="2">
        <v>8340175000</v>
      </c>
      <c r="H450" s="2">
        <v>0</v>
      </c>
      <c r="I450" s="2">
        <v>8340175000</v>
      </c>
      <c r="J450" s="2">
        <v>21262219</v>
      </c>
      <c r="K450" s="2">
        <v>0</v>
      </c>
      <c r="L450" s="2">
        <v>21262219</v>
      </c>
      <c r="M450" s="2">
        <v>17926149</v>
      </c>
      <c r="N450" s="2">
        <v>0</v>
      </c>
      <c r="O450" s="2">
        <v>17926149</v>
      </c>
      <c r="P450" s="15">
        <v>0.1</v>
      </c>
      <c r="Q450" s="2">
        <v>0</v>
      </c>
      <c r="R450" s="13">
        <v>0.3</v>
      </c>
      <c r="S450" s="15">
        <v>0</v>
      </c>
      <c r="T450" s="2">
        <v>5377844.7000000002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18">
        <v>0</v>
      </c>
      <c r="AC450" s="4">
        <v>5377844.7000000002</v>
      </c>
      <c r="AD450" t="s">
        <v>50</v>
      </c>
    </row>
    <row r="451" spans="1:30" hidden="1">
      <c r="A451" s="20">
        <v>1714</v>
      </c>
      <c r="B451" t="s">
        <v>147</v>
      </c>
      <c r="C451" t="s">
        <v>264</v>
      </c>
      <c r="D451" t="s">
        <v>2</v>
      </c>
      <c r="E451" t="s">
        <v>326</v>
      </c>
      <c r="F451" t="s">
        <v>540</v>
      </c>
      <c r="G451" s="2">
        <v>766571000</v>
      </c>
      <c r="H451" s="2">
        <v>109500000</v>
      </c>
      <c r="I451" s="2">
        <v>657071000</v>
      </c>
      <c r="J451" s="2">
        <v>2340499</v>
      </c>
      <c r="K451" s="2">
        <v>328500</v>
      </c>
      <c r="L451" s="2">
        <v>2011999</v>
      </c>
      <c r="M451" s="2">
        <v>2033870.6</v>
      </c>
      <c r="N451" s="2">
        <v>284700</v>
      </c>
      <c r="O451" s="2">
        <v>1749170.6</v>
      </c>
      <c r="P451" s="15">
        <v>0</v>
      </c>
      <c r="Q451" s="2">
        <v>0</v>
      </c>
      <c r="R451" s="13">
        <v>0</v>
      </c>
      <c r="S451" s="15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18">
        <v>0</v>
      </c>
      <c r="AC451" s="4">
        <v>0</v>
      </c>
      <c r="AD451" t="s">
        <v>336</v>
      </c>
    </row>
    <row r="452" spans="1:30" hidden="1">
      <c r="A452" s="20">
        <v>1715</v>
      </c>
      <c r="B452" t="s">
        <v>147</v>
      </c>
      <c r="C452" t="s">
        <v>263</v>
      </c>
      <c r="D452" t="s">
        <v>9</v>
      </c>
      <c r="E452" t="s">
        <v>385</v>
      </c>
      <c r="F452" t="s">
        <v>532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15">
        <v>0.1</v>
      </c>
      <c r="Q452" s="2">
        <v>0</v>
      </c>
      <c r="R452" s="13">
        <v>0.3</v>
      </c>
      <c r="S452" s="15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18">
        <v>0</v>
      </c>
      <c r="AC452" s="4">
        <v>0</v>
      </c>
      <c r="AD452" t="s">
        <v>79</v>
      </c>
    </row>
    <row r="453" spans="1:30" hidden="1">
      <c r="A453" s="20">
        <v>1716</v>
      </c>
      <c r="B453" t="s">
        <v>147</v>
      </c>
      <c r="C453" t="s">
        <v>263</v>
      </c>
      <c r="D453" t="s">
        <v>9</v>
      </c>
      <c r="E453" t="s">
        <v>384</v>
      </c>
      <c r="F453" t="s">
        <v>533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15">
        <v>0.1</v>
      </c>
      <c r="Q453" s="2">
        <v>0</v>
      </c>
      <c r="R453" s="13">
        <v>0.3</v>
      </c>
      <c r="S453" s="15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18">
        <v>0</v>
      </c>
      <c r="AC453" s="4">
        <v>0</v>
      </c>
      <c r="AD453" t="s">
        <v>70</v>
      </c>
    </row>
    <row r="454" spans="1:30" hidden="1">
      <c r="A454" s="20">
        <v>1717</v>
      </c>
      <c r="B454" t="s">
        <v>147</v>
      </c>
      <c r="C454" t="s">
        <v>263</v>
      </c>
      <c r="D454" t="s">
        <v>9</v>
      </c>
      <c r="E454" t="s">
        <v>384</v>
      </c>
      <c r="F454" t="s">
        <v>534</v>
      </c>
      <c r="G454" s="2">
        <v>34100993000</v>
      </c>
      <c r="H454" s="2">
        <v>0</v>
      </c>
      <c r="I454" s="2">
        <v>34100993000</v>
      </c>
      <c r="J454" s="2">
        <v>63432421</v>
      </c>
      <c r="K454" s="2">
        <v>0</v>
      </c>
      <c r="L454" s="2">
        <v>63432421</v>
      </c>
      <c r="M454" s="2">
        <v>49792023.799999997</v>
      </c>
      <c r="N454" s="2">
        <v>0</v>
      </c>
      <c r="O454" s="2">
        <v>49792023.799999997</v>
      </c>
      <c r="P454" s="15">
        <v>0.1</v>
      </c>
      <c r="Q454" s="2">
        <v>0</v>
      </c>
      <c r="R454" s="13">
        <v>0.3</v>
      </c>
      <c r="S454" s="15">
        <v>0</v>
      </c>
      <c r="T454" s="2">
        <v>14937607.140000001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18">
        <v>0</v>
      </c>
      <c r="AC454" s="4">
        <v>14937607.140000001</v>
      </c>
      <c r="AD454" t="s">
        <v>35</v>
      </c>
    </row>
    <row r="455" spans="1:30" hidden="1">
      <c r="A455" s="20">
        <v>1719</v>
      </c>
      <c r="B455" t="s">
        <v>147</v>
      </c>
      <c r="C455" t="s">
        <v>263</v>
      </c>
      <c r="D455" t="s">
        <v>2</v>
      </c>
      <c r="E455" t="s">
        <v>287</v>
      </c>
      <c r="F455" t="s">
        <v>535</v>
      </c>
      <c r="G455" s="2">
        <v>2072954000</v>
      </c>
      <c r="H455" s="2">
        <v>0</v>
      </c>
      <c r="I455" s="2">
        <v>2072954000</v>
      </c>
      <c r="J455" s="2">
        <v>6684885</v>
      </c>
      <c r="K455" s="2">
        <v>0</v>
      </c>
      <c r="L455" s="2">
        <v>6684885</v>
      </c>
      <c r="M455" s="2">
        <v>5855703.4000000004</v>
      </c>
      <c r="N455" s="2">
        <v>0</v>
      </c>
      <c r="O455" s="2">
        <v>5855703.4000000004</v>
      </c>
      <c r="P455" s="15">
        <v>0.1</v>
      </c>
      <c r="Q455" s="2">
        <v>0</v>
      </c>
      <c r="R455" s="13">
        <v>0.3</v>
      </c>
      <c r="S455" s="15">
        <v>0</v>
      </c>
      <c r="T455" s="2">
        <v>1756711.02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8">
        <v>0</v>
      </c>
      <c r="AC455" s="4">
        <v>1756711.02</v>
      </c>
      <c r="AD455" t="s">
        <v>87</v>
      </c>
    </row>
    <row r="456" spans="1:30" hidden="1">
      <c r="A456" s="20">
        <v>1720</v>
      </c>
      <c r="B456" t="s">
        <v>147</v>
      </c>
      <c r="C456" t="s">
        <v>263</v>
      </c>
      <c r="D456" t="s">
        <v>2</v>
      </c>
      <c r="E456" t="s">
        <v>326</v>
      </c>
      <c r="F456" t="s">
        <v>536</v>
      </c>
      <c r="G456" s="2">
        <v>5934877000</v>
      </c>
      <c r="H456" s="2">
        <v>0</v>
      </c>
      <c r="I456" s="2">
        <v>5934877000</v>
      </c>
      <c r="J456" s="2">
        <v>14895783</v>
      </c>
      <c r="K456" s="2">
        <v>0</v>
      </c>
      <c r="L456" s="2">
        <v>14895783</v>
      </c>
      <c r="M456" s="2">
        <v>12521832.199999999</v>
      </c>
      <c r="N456" s="2">
        <v>0</v>
      </c>
      <c r="O456" s="2">
        <v>12521832.199999999</v>
      </c>
      <c r="P456" s="15">
        <v>0.1</v>
      </c>
      <c r="Q456" s="2">
        <v>0</v>
      </c>
      <c r="R456" s="13">
        <v>0.3</v>
      </c>
      <c r="S456" s="15">
        <v>0</v>
      </c>
      <c r="T456" s="2">
        <v>3756549.66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18">
        <v>0</v>
      </c>
      <c r="AC456" s="4">
        <v>3756549.66</v>
      </c>
      <c r="AD456" t="s">
        <v>336</v>
      </c>
    </row>
    <row r="457" spans="1:30" hidden="1">
      <c r="A457" s="20">
        <v>1721</v>
      </c>
      <c r="B457" t="s">
        <v>147</v>
      </c>
      <c r="C457" t="s">
        <v>263</v>
      </c>
      <c r="D457" t="s">
        <v>2</v>
      </c>
      <c r="E457" t="s">
        <v>286</v>
      </c>
      <c r="F457" t="s">
        <v>537</v>
      </c>
      <c r="G457" s="2">
        <v>13684604000</v>
      </c>
      <c r="H457" s="2">
        <v>0</v>
      </c>
      <c r="I457" s="2">
        <v>13684604000</v>
      </c>
      <c r="J457" s="2">
        <v>27946948</v>
      </c>
      <c r="K457" s="2">
        <v>0</v>
      </c>
      <c r="L457" s="2">
        <v>27946948</v>
      </c>
      <c r="M457" s="2">
        <v>22473106.399999999</v>
      </c>
      <c r="N457" s="2">
        <v>0</v>
      </c>
      <c r="O457" s="2">
        <v>22473106.399999999</v>
      </c>
      <c r="P457" s="15">
        <v>0.1</v>
      </c>
      <c r="Q457" s="2">
        <v>0</v>
      </c>
      <c r="R457" s="13">
        <v>0.3</v>
      </c>
      <c r="S457" s="15">
        <v>0</v>
      </c>
      <c r="T457" s="2">
        <v>6741931.9199999999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18">
        <v>0</v>
      </c>
      <c r="AC457" s="4">
        <v>6741931.9199999999</v>
      </c>
      <c r="AD457" t="s">
        <v>45</v>
      </c>
    </row>
    <row r="458" spans="1:30" hidden="1">
      <c r="A458" s="20">
        <v>1722</v>
      </c>
      <c r="B458" t="s">
        <v>147</v>
      </c>
      <c r="C458" t="s">
        <v>263</v>
      </c>
      <c r="D458" t="s">
        <v>9</v>
      </c>
      <c r="E458" t="s">
        <v>27</v>
      </c>
      <c r="F458" t="s">
        <v>538</v>
      </c>
      <c r="G458" s="2">
        <v>7381718000</v>
      </c>
      <c r="H458" s="2">
        <v>0</v>
      </c>
      <c r="I458" s="2">
        <v>7381718000</v>
      </c>
      <c r="J458" s="2">
        <v>19714279</v>
      </c>
      <c r="K458" s="2">
        <v>0</v>
      </c>
      <c r="L458" s="2">
        <v>19714279</v>
      </c>
      <c r="M458" s="2">
        <v>16761591.800000001</v>
      </c>
      <c r="N458" s="2">
        <v>0</v>
      </c>
      <c r="O458" s="2">
        <v>16761591.800000001</v>
      </c>
      <c r="P458" s="15">
        <v>0.1</v>
      </c>
      <c r="Q458" s="2">
        <v>0</v>
      </c>
      <c r="R458" s="13">
        <v>0.3</v>
      </c>
      <c r="S458" s="15">
        <v>0</v>
      </c>
      <c r="T458" s="2">
        <v>5028477.54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18">
        <v>0</v>
      </c>
      <c r="AC458" s="4">
        <v>5028477.54</v>
      </c>
      <c r="AD458" t="s">
        <v>32</v>
      </c>
    </row>
    <row r="459" spans="1:30" hidden="1">
      <c r="A459" s="20">
        <v>1723</v>
      </c>
      <c r="B459" t="s">
        <v>147</v>
      </c>
      <c r="C459" t="s">
        <v>263</v>
      </c>
      <c r="D459" t="s">
        <v>2</v>
      </c>
      <c r="E459" t="s">
        <v>326</v>
      </c>
      <c r="F459" t="s">
        <v>541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5">
        <v>0.1</v>
      </c>
      <c r="Q459" s="2">
        <v>0</v>
      </c>
      <c r="R459" s="13">
        <v>0.3</v>
      </c>
      <c r="S459" s="15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18">
        <v>0</v>
      </c>
      <c r="AC459" s="4">
        <v>0</v>
      </c>
      <c r="AD459" t="s">
        <v>336</v>
      </c>
    </row>
    <row r="460" spans="1:30" hidden="1">
      <c r="A460" s="20">
        <v>1724</v>
      </c>
      <c r="B460" t="s">
        <v>147</v>
      </c>
      <c r="C460" t="s">
        <v>263</v>
      </c>
      <c r="D460" t="s">
        <v>2</v>
      </c>
      <c r="E460" t="s">
        <v>200</v>
      </c>
      <c r="F460" t="s">
        <v>542</v>
      </c>
      <c r="G460" s="2">
        <v>3672000</v>
      </c>
      <c r="H460" s="2">
        <v>0</v>
      </c>
      <c r="I460" s="2">
        <v>3672000</v>
      </c>
      <c r="J460" s="2">
        <v>12857</v>
      </c>
      <c r="K460" s="2">
        <v>0</v>
      </c>
      <c r="L460" s="2">
        <v>12857</v>
      </c>
      <c r="M460" s="2">
        <v>11388.2</v>
      </c>
      <c r="N460" s="2">
        <v>0</v>
      </c>
      <c r="O460" s="2">
        <v>11388.2</v>
      </c>
      <c r="P460" s="15">
        <v>0.1</v>
      </c>
      <c r="Q460" s="2">
        <v>0</v>
      </c>
      <c r="R460" s="13">
        <v>0.3</v>
      </c>
      <c r="S460" s="15">
        <v>0</v>
      </c>
      <c r="T460" s="2">
        <v>3416.46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18">
        <v>0</v>
      </c>
      <c r="AC460" s="4">
        <v>3416.46</v>
      </c>
      <c r="AD460" t="s">
        <v>241</v>
      </c>
    </row>
    <row r="461" spans="1:30" hidden="1">
      <c r="A461" s="20">
        <v>1726</v>
      </c>
      <c r="B461" t="s">
        <v>147</v>
      </c>
      <c r="C461" t="s">
        <v>263</v>
      </c>
      <c r="D461" t="s">
        <v>2</v>
      </c>
      <c r="E461" t="s">
        <v>326</v>
      </c>
      <c r="F461" t="s">
        <v>543</v>
      </c>
      <c r="G461" s="2">
        <v>2119896000</v>
      </c>
      <c r="H461" s="2">
        <v>0</v>
      </c>
      <c r="I461" s="2">
        <v>2119896000</v>
      </c>
      <c r="J461" s="2">
        <v>6595942</v>
      </c>
      <c r="K461" s="2">
        <v>0</v>
      </c>
      <c r="L461" s="2">
        <v>6595942</v>
      </c>
      <c r="M461" s="2">
        <v>5747983.5999999996</v>
      </c>
      <c r="N461" s="2">
        <v>0</v>
      </c>
      <c r="O461" s="2">
        <v>5747983.5999999996</v>
      </c>
      <c r="P461" s="15">
        <v>0.1</v>
      </c>
      <c r="Q461" s="2">
        <v>0</v>
      </c>
      <c r="R461" s="13">
        <v>0.3</v>
      </c>
      <c r="S461" s="15">
        <v>0</v>
      </c>
      <c r="T461" s="2">
        <v>1724395.08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18">
        <v>0</v>
      </c>
      <c r="AC461" s="4">
        <v>1724395.08</v>
      </c>
      <c r="AD461" t="s">
        <v>336</v>
      </c>
    </row>
    <row r="462" spans="1:30" hidden="1">
      <c r="A462" s="20">
        <v>1727</v>
      </c>
      <c r="B462" t="s">
        <v>147</v>
      </c>
      <c r="C462" t="s">
        <v>263</v>
      </c>
      <c r="D462" t="s">
        <v>2</v>
      </c>
      <c r="E462" t="s">
        <v>4</v>
      </c>
      <c r="F462" t="s">
        <v>544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15">
        <v>0.1</v>
      </c>
      <c r="Q462" s="2">
        <v>0</v>
      </c>
      <c r="R462" s="13">
        <v>0.3</v>
      </c>
      <c r="S462" s="15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18">
        <v>0</v>
      </c>
      <c r="AC462" s="4">
        <v>0</v>
      </c>
      <c r="AD462" t="s">
        <v>48</v>
      </c>
    </row>
    <row r="463" spans="1:30" hidden="1">
      <c r="A463" s="20">
        <v>1728</v>
      </c>
      <c r="B463" t="s">
        <v>147</v>
      </c>
      <c r="C463" t="s">
        <v>263</v>
      </c>
      <c r="D463" t="s">
        <v>2</v>
      </c>
      <c r="E463" t="s">
        <v>286</v>
      </c>
      <c r="F463" t="s">
        <v>545</v>
      </c>
      <c r="G463" s="2">
        <v>737989000</v>
      </c>
      <c r="H463" s="2">
        <v>0</v>
      </c>
      <c r="I463" s="2">
        <v>737989000</v>
      </c>
      <c r="J463" s="2">
        <v>2376702</v>
      </c>
      <c r="K463" s="2">
        <v>0</v>
      </c>
      <c r="L463" s="2">
        <v>2376702</v>
      </c>
      <c r="M463" s="2">
        <v>2081506.4</v>
      </c>
      <c r="N463" s="2">
        <v>0</v>
      </c>
      <c r="O463" s="2">
        <v>2081506.4</v>
      </c>
      <c r="P463" s="15">
        <v>0.1</v>
      </c>
      <c r="Q463" s="2">
        <v>0</v>
      </c>
      <c r="R463" s="13">
        <v>0.3</v>
      </c>
      <c r="S463" s="15">
        <v>0</v>
      </c>
      <c r="T463" s="2">
        <v>624451.92000000004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18">
        <v>0</v>
      </c>
      <c r="AC463" s="4">
        <v>624451.92000000004</v>
      </c>
      <c r="AD463" t="s">
        <v>45</v>
      </c>
    </row>
    <row r="464" spans="1:30" hidden="1">
      <c r="A464" s="20">
        <v>1729</v>
      </c>
      <c r="B464" t="s">
        <v>147</v>
      </c>
      <c r="C464" t="s">
        <v>263</v>
      </c>
      <c r="D464" t="s">
        <v>2</v>
      </c>
      <c r="E464" t="s">
        <v>200</v>
      </c>
      <c r="F464" t="s">
        <v>546</v>
      </c>
      <c r="G464" s="2">
        <v>3607000</v>
      </c>
      <c r="H464" s="2">
        <v>0</v>
      </c>
      <c r="I464" s="2">
        <v>3607000</v>
      </c>
      <c r="J464" s="2">
        <v>12626</v>
      </c>
      <c r="K464" s="2">
        <v>0</v>
      </c>
      <c r="L464" s="2">
        <v>12626</v>
      </c>
      <c r="M464" s="2">
        <v>11183.2</v>
      </c>
      <c r="N464" s="2">
        <v>0</v>
      </c>
      <c r="O464" s="2">
        <v>11183.2</v>
      </c>
      <c r="P464" s="15">
        <v>0.1</v>
      </c>
      <c r="Q464" s="2">
        <v>0</v>
      </c>
      <c r="R464" s="13">
        <v>0.3</v>
      </c>
      <c r="S464" s="15">
        <v>0</v>
      </c>
      <c r="T464" s="2">
        <v>3354.96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18">
        <v>0</v>
      </c>
      <c r="AC464" s="4">
        <v>3354.96</v>
      </c>
      <c r="AD464" t="s">
        <v>241</v>
      </c>
    </row>
    <row r="465" spans="1:30" hidden="1">
      <c r="A465" s="20">
        <v>1730</v>
      </c>
      <c r="B465" t="s">
        <v>147</v>
      </c>
      <c r="C465" t="s">
        <v>263</v>
      </c>
      <c r="D465" t="s">
        <v>2</v>
      </c>
      <c r="E465" t="s">
        <v>200</v>
      </c>
      <c r="F465" t="s">
        <v>547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15">
        <v>0.1</v>
      </c>
      <c r="Q465" s="2">
        <v>0</v>
      </c>
      <c r="R465" s="13">
        <v>0.3</v>
      </c>
      <c r="S465" s="15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18">
        <v>0</v>
      </c>
      <c r="AC465" s="4">
        <v>0</v>
      </c>
      <c r="AD465" t="s">
        <v>241</v>
      </c>
    </row>
    <row r="466" spans="1:30" hidden="1">
      <c r="A466" s="20">
        <v>1731</v>
      </c>
      <c r="B466" t="s">
        <v>147</v>
      </c>
      <c r="C466" t="s">
        <v>263</v>
      </c>
      <c r="D466" t="s">
        <v>2</v>
      </c>
      <c r="E466" t="s">
        <v>286</v>
      </c>
      <c r="F466" t="s">
        <v>548</v>
      </c>
      <c r="G466" s="2">
        <v>1210000000</v>
      </c>
      <c r="H466" s="2">
        <v>0</v>
      </c>
      <c r="I466" s="2">
        <v>1210000000</v>
      </c>
      <c r="J466" s="2">
        <v>2622000</v>
      </c>
      <c r="K466" s="2">
        <v>0</v>
      </c>
      <c r="L466" s="2">
        <v>2622000</v>
      </c>
      <c r="M466" s="2">
        <v>2138000</v>
      </c>
      <c r="N466" s="2">
        <v>0</v>
      </c>
      <c r="O466" s="2">
        <v>2138000</v>
      </c>
      <c r="P466" s="15">
        <v>0.1</v>
      </c>
      <c r="Q466" s="2">
        <v>0</v>
      </c>
      <c r="R466" s="13">
        <v>0.3</v>
      </c>
      <c r="S466" s="15">
        <v>0</v>
      </c>
      <c r="T466" s="2">
        <v>641400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18">
        <v>0</v>
      </c>
      <c r="AC466" s="4">
        <v>641400</v>
      </c>
      <c r="AD466" t="s">
        <v>45</v>
      </c>
    </row>
    <row r="467" spans="1:30" hidden="1">
      <c r="A467" s="20">
        <v>1732</v>
      </c>
      <c r="B467" t="s">
        <v>147</v>
      </c>
      <c r="C467" t="s">
        <v>263</v>
      </c>
      <c r="D467" t="s">
        <v>9</v>
      </c>
      <c r="E467" t="s">
        <v>27</v>
      </c>
      <c r="F467" t="s">
        <v>549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15">
        <v>0.1</v>
      </c>
      <c r="Q467" s="2">
        <v>0</v>
      </c>
      <c r="R467" s="13">
        <v>0.3</v>
      </c>
      <c r="S467" s="15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18">
        <v>0</v>
      </c>
      <c r="AC467" s="4">
        <v>0</v>
      </c>
      <c r="AD467" t="s">
        <v>76</v>
      </c>
    </row>
    <row r="468" spans="1:30" hidden="1">
      <c r="A468" s="20">
        <v>1733</v>
      </c>
      <c r="B468" t="s">
        <v>147</v>
      </c>
      <c r="C468" t="s">
        <v>263</v>
      </c>
      <c r="D468" t="s">
        <v>9</v>
      </c>
      <c r="E468" t="s">
        <v>27</v>
      </c>
      <c r="F468" t="s">
        <v>550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15">
        <v>0.1</v>
      </c>
      <c r="Q468" s="2">
        <v>0</v>
      </c>
      <c r="R468" s="13">
        <v>0.3</v>
      </c>
      <c r="S468" s="15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18">
        <v>0</v>
      </c>
      <c r="AC468" s="4">
        <v>0</v>
      </c>
      <c r="AD468" t="s">
        <v>32</v>
      </c>
    </row>
    <row r="469" spans="1:30" hidden="1">
      <c r="A469" s="20">
        <v>1734</v>
      </c>
      <c r="B469" t="s">
        <v>147</v>
      </c>
      <c r="C469" t="s">
        <v>263</v>
      </c>
      <c r="D469" t="s">
        <v>9</v>
      </c>
      <c r="E469" t="s">
        <v>384</v>
      </c>
      <c r="F469" t="s">
        <v>551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15">
        <v>0.1</v>
      </c>
      <c r="Q469" s="2">
        <v>0</v>
      </c>
      <c r="R469" s="13">
        <v>0.3</v>
      </c>
      <c r="S469" s="15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18">
        <v>0</v>
      </c>
      <c r="AC469" s="4">
        <v>0</v>
      </c>
      <c r="AD469" t="s">
        <v>70</v>
      </c>
    </row>
    <row r="470" spans="1:30" hidden="1">
      <c r="A470" s="20">
        <v>1735</v>
      </c>
      <c r="B470" t="s">
        <v>147</v>
      </c>
      <c r="C470" t="s">
        <v>263</v>
      </c>
      <c r="D470" t="s">
        <v>2</v>
      </c>
      <c r="E470" t="s">
        <v>286</v>
      </c>
      <c r="F470" t="s">
        <v>552</v>
      </c>
      <c r="G470" s="2">
        <v>44477400</v>
      </c>
      <c r="H470" s="2">
        <v>0</v>
      </c>
      <c r="I470" s="2">
        <v>44477400</v>
      </c>
      <c r="J470" s="2">
        <v>155675</v>
      </c>
      <c r="K470" s="2">
        <v>0</v>
      </c>
      <c r="L470" s="2">
        <v>155675</v>
      </c>
      <c r="M470" s="2">
        <v>137884.04</v>
      </c>
      <c r="N470" s="2">
        <v>0</v>
      </c>
      <c r="O470" s="2">
        <v>137884.04</v>
      </c>
      <c r="P470" s="15">
        <v>0.1</v>
      </c>
      <c r="Q470" s="2">
        <v>0</v>
      </c>
      <c r="R470" s="13">
        <v>0.3</v>
      </c>
      <c r="S470" s="15">
        <v>0</v>
      </c>
      <c r="T470" s="2">
        <v>41365.212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18">
        <v>0</v>
      </c>
      <c r="AC470" s="4">
        <v>41365.212</v>
      </c>
      <c r="AD470" t="s">
        <v>45</v>
      </c>
    </row>
    <row r="471" spans="1:30" hidden="1">
      <c r="A471" s="20">
        <v>1736</v>
      </c>
      <c r="B471" t="s">
        <v>147</v>
      </c>
      <c r="C471" t="s">
        <v>263</v>
      </c>
      <c r="D471" t="s">
        <v>2</v>
      </c>
      <c r="E471" t="s">
        <v>200</v>
      </c>
      <c r="F471" t="s">
        <v>553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5">
        <v>0.1</v>
      </c>
      <c r="Q471" s="2">
        <v>0</v>
      </c>
      <c r="R471" s="13">
        <v>0.3</v>
      </c>
      <c r="S471" s="15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18">
        <v>0</v>
      </c>
      <c r="AC471" s="4">
        <v>0</v>
      </c>
      <c r="AD471" t="s">
        <v>184</v>
      </c>
    </row>
    <row r="472" spans="1:30" hidden="1">
      <c r="A472" s="20">
        <v>1737</v>
      </c>
      <c r="B472" t="s">
        <v>147</v>
      </c>
      <c r="C472" t="s">
        <v>263</v>
      </c>
      <c r="D472" t="s">
        <v>9</v>
      </c>
      <c r="E472" t="s">
        <v>385</v>
      </c>
      <c r="F472" t="s">
        <v>554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15">
        <v>0.1</v>
      </c>
      <c r="Q472" s="2">
        <v>0</v>
      </c>
      <c r="R472" s="13">
        <v>0.3</v>
      </c>
      <c r="S472" s="15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18">
        <v>0</v>
      </c>
      <c r="AC472" s="4">
        <v>0</v>
      </c>
      <c r="AD472" t="s">
        <v>39</v>
      </c>
    </row>
    <row r="473" spans="1:30" hidden="1">
      <c r="A473" s="20">
        <v>1738</v>
      </c>
      <c r="B473" t="s">
        <v>147</v>
      </c>
      <c r="C473" t="s">
        <v>263</v>
      </c>
      <c r="D473" t="s">
        <v>9</v>
      </c>
      <c r="E473" t="s">
        <v>384</v>
      </c>
      <c r="F473" t="s">
        <v>555</v>
      </c>
      <c r="G473" s="2">
        <v>360160000</v>
      </c>
      <c r="H473" s="2">
        <v>0</v>
      </c>
      <c r="I473" s="2">
        <v>360160000</v>
      </c>
      <c r="J473" s="2">
        <v>1260562</v>
      </c>
      <c r="K473" s="2">
        <v>0</v>
      </c>
      <c r="L473" s="2">
        <v>1260562</v>
      </c>
      <c r="M473" s="2">
        <v>1116498</v>
      </c>
      <c r="N473" s="2">
        <v>0</v>
      </c>
      <c r="O473" s="2">
        <v>1116498</v>
      </c>
      <c r="P473" s="15">
        <v>0.1</v>
      </c>
      <c r="Q473" s="2">
        <v>0</v>
      </c>
      <c r="R473" s="13">
        <v>0.3</v>
      </c>
      <c r="S473" s="15">
        <v>0</v>
      </c>
      <c r="T473" s="2">
        <v>334949.40000000002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18">
        <v>0</v>
      </c>
      <c r="AC473" s="4">
        <v>334949.40000000002</v>
      </c>
      <c r="AD473" t="s">
        <v>189</v>
      </c>
    </row>
    <row r="474" spans="1:30" hidden="1">
      <c r="A474" s="20" t="s">
        <v>556</v>
      </c>
      <c r="B474" t="s">
        <v>147</v>
      </c>
      <c r="C474" t="s">
        <v>264</v>
      </c>
      <c r="D474" t="s">
        <v>2</v>
      </c>
      <c r="E474" t="s">
        <v>200</v>
      </c>
      <c r="F474" t="s">
        <v>217</v>
      </c>
      <c r="G474" s="2">
        <v>219803500</v>
      </c>
      <c r="H474" s="2">
        <v>0</v>
      </c>
      <c r="I474" s="2">
        <v>219803500</v>
      </c>
      <c r="J474" s="2">
        <v>769314</v>
      </c>
      <c r="K474" s="2">
        <v>0</v>
      </c>
      <c r="L474" s="2">
        <v>769314</v>
      </c>
      <c r="M474" s="2">
        <v>681392.6</v>
      </c>
      <c r="N474" s="2">
        <v>0</v>
      </c>
      <c r="O474" s="2">
        <v>681392.6</v>
      </c>
      <c r="P474" s="15">
        <v>0</v>
      </c>
      <c r="Q474" s="2">
        <v>0</v>
      </c>
      <c r="R474" s="13">
        <v>0</v>
      </c>
      <c r="S474" s="15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18">
        <v>0</v>
      </c>
      <c r="AC474" s="4">
        <v>0</v>
      </c>
      <c r="AD474" t="s">
        <v>1</v>
      </c>
    </row>
    <row r="475" spans="1:30" hidden="1">
      <c r="A475" s="20" t="s">
        <v>218</v>
      </c>
      <c r="B475" t="s">
        <v>147</v>
      </c>
      <c r="C475" t="s">
        <v>264</v>
      </c>
      <c r="D475" t="s">
        <v>9</v>
      </c>
      <c r="E475" t="s">
        <v>15</v>
      </c>
      <c r="F475" t="s">
        <v>219</v>
      </c>
      <c r="G475" s="2">
        <v>1252697000</v>
      </c>
      <c r="H475" s="2">
        <v>0</v>
      </c>
      <c r="I475" s="2">
        <v>1252697000</v>
      </c>
      <c r="J475" s="2">
        <v>4030351</v>
      </c>
      <c r="K475" s="2">
        <v>0</v>
      </c>
      <c r="L475" s="2">
        <v>4030351</v>
      </c>
      <c r="M475" s="2">
        <v>3529272.2</v>
      </c>
      <c r="N475" s="2">
        <v>0</v>
      </c>
      <c r="O475" s="2">
        <v>3529272.2</v>
      </c>
      <c r="P475" s="15">
        <v>0</v>
      </c>
      <c r="Q475" s="2">
        <v>0</v>
      </c>
      <c r="R475" s="13">
        <v>0</v>
      </c>
      <c r="S475" s="15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18">
        <v>0</v>
      </c>
      <c r="AC475" s="4">
        <v>0</v>
      </c>
      <c r="AD475" t="s">
        <v>1</v>
      </c>
    </row>
    <row r="476" spans="1:30" hidden="1">
      <c r="A476" s="20" t="s">
        <v>220</v>
      </c>
      <c r="B476" t="s">
        <v>147</v>
      </c>
      <c r="C476" t="s">
        <v>264</v>
      </c>
      <c r="D476" t="s">
        <v>9</v>
      </c>
      <c r="E476" t="s">
        <v>27</v>
      </c>
      <c r="F476" t="s">
        <v>221</v>
      </c>
      <c r="G476" s="2">
        <v>1758618800</v>
      </c>
      <c r="H476" s="2">
        <v>0</v>
      </c>
      <c r="I476" s="2">
        <v>1758618800</v>
      </c>
      <c r="J476" s="2">
        <v>5638956</v>
      </c>
      <c r="K476" s="2">
        <v>0</v>
      </c>
      <c r="L476" s="2">
        <v>5638956</v>
      </c>
      <c r="M476" s="2">
        <v>4935508.4800000004</v>
      </c>
      <c r="N476" s="2">
        <v>0</v>
      </c>
      <c r="O476" s="2">
        <v>4935508.4800000004</v>
      </c>
      <c r="P476" s="15">
        <v>0</v>
      </c>
      <c r="Q476" s="2">
        <v>0</v>
      </c>
      <c r="R476" s="13">
        <v>0</v>
      </c>
      <c r="S476" s="15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18">
        <v>0</v>
      </c>
      <c r="AC476" s="4">
        <v>0</v>
      </c>
      <c r="AD476" t="s">
        <v>1</v>
      </c>
    </row>
    <row r="477" spans="1:30" hidden="1">
      <c r="A477" s="20" t="s">
        <v>222</v>
      </c>
      <c r="B477" t="s">
        <v>147</v>
      </c>
      <c r="C477" t="s">
        <v>264</v>
      </c>
      <c r="D477" t="s">
        <v>9</v>
      </c>
      <c r="E477" t="s">
        <v>384</v>
      </c>
      <c r="F477" t="s">
        <v>223</v>
      </c>
      <c r="G477" s="2">
        <v>599813000</v>
      </c>
      <c r="H477" s="2">
        <v>0</v>
      </c>
      <c r="I477" s="2">
        <v>599813000</v>
      </c>
      <c r="J477" s="2">
        <v>2036069</v>
      </c>
      <c r="K477" s="2">
        <v>0</v>
      </c>
      <c r="L477" s="2">
        <v>2036069</v>
      </c>
      <c r="M477" s="2">
        <v>1796143.8</v>
      </c>
      <c r="N477" s="2">
        <v>0</v>
      </c>
      <c r="O477" s="2">
        <v>1796143.8</v>
      </c>
      <c r="P477" s="15">
        <v>0</v>
      </c>
      <c r="Q477" s="2">
        <v>0</v>
      </c>
      <c r="R477" s="13">
        <v>0</v>
      </c>
      <c r="S477" s="15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18">
        <v>0</v>
      </c>
      <c r="AC477" s="4">
        <v>0</v>
      </c>
      <c r="AD477" t="s">
        <v>1</v>
      </c>
    </row>
    <row r="478" spans="1:30" hidden="1">
      <c r="A478" s="20" t="s">
        <v>402</v>
      </c>
      <c r="B478" t="s">
        <v>147</v>
      </c>
      <c r="C478" t="s">
        <v>264</v>
      </c>
      <c r="D478" t="s">
        <v>9</v>
      </c>
      <c r="E478" t="s">
        <v>385</v>
      </c>
      <c r="F478" t="s">
        <v>403</v>
      </c>
      <c r="G478" s="2">
        <v>960369000</v>
      </c>
      <c r="H478" s="2">
        <v>0</v>
      </c>
      <c r="I478" s="2">
        <v>960369000</v>
      </c>
      <c r="J478" s="2">
        <v>2347043</v>
      </c>
      <c r="K478" s="2">
        <v>0</v>
      </c>
      <c r="L478" s="2">
        <v>2347043</v>
      </c>
      <c r="M478" s="2">
        <v>1962895.4</v>
      </c>
      <c r="N478" s="2">
        <v>0</v>
      </c>
      <c r="O478" s="2">
        <v>1962895.4</v>
      </c>
      <c r="P478" s="15">
        <v>0</v>
      </c>
      <c r="Q478" s="2">
        <v>0</v>
      </c>
      <c r="R478" s="13">
        <v>0</v>
      </c>
      <c r="S478" s="15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18">
        <v>0</v>
      </c>
      <c r="AC478" s="4">
        <v>0</v>
      </c>
      <c r="AD478" t="s">
        <v>1</v>
      </c>
    </row>
    <row r="479" spans="1:30" hidden="1">
      <c r="A479" s="20" t="s">
        <v>557</v>
      </c>
      <c r="B479" t="s">
        <v>147</v>
      </c>
      <c r="C479" t="s">
        <v>264</v>
      </c>
      <c r="D479" t="s">
        <v>2</v>
      </c>
      <c r="E479" t="s">
        <v>286</v>
      </c>
      <c r="F479" t="s">
        <v>224</v>
      </c>
      <c r="G479" s="2">
        <v>3425562000</v>
      </c>
      <c r="H479" s="2">
        <v>438100000</v>
      </c>
      <c r="I479" s="2">
        <v>2987462000</v>
      </c>
      <c r="J479" s="2">
        <v>10299884</v>
      </c>
      <c r="K479" s="2">
        <v>1212050</v>
      </c>
      <c r="L479" s="2">
        <v>9087834</v>
      </c>
      <c r="M479" s="2">
        <v>8929659.1999999993</v>
      </c>
      <c r="N479" s="2">
        <v>1036810</v>
      </c>
      <c r="O479" s="2">
        <v>7892849.2000000002</v>
      </c>
      <c r="P479" s="15">
        <v>0</v>
      </c>
      <c r="Q479" s="2">
        <v>0</v>
      </c>
      <c r="R479" s="13">
        <v>0</v>
      </c>
      <c r="S479" s="15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18">
        <v>0</v>
      </c>
      <c r="AC479" s="4">
        <v>0</v>
      </c>
      <c r="AD479" t="s">
        <v>1</v>
      </c>
    </row>
    <row r="480" spans="1:30" hidden="1">
      <c r="A480" s="20" t="s">
        <v>558</v>
      </c>
      <c r="B480" t="s">
        <v>147</v>
      </c>
      <c r="C480" t="s">
        <v>264</v>
      </c>
      <c r="D480" t="s">
        <v>2</v>
      </c>
      <c r="E480" t="s">
        <v>287</v>
      </c>
      <c r="F480" t="s">
        <v>325</v>
      </c>
      <c r="G480" s="2">
        <v>12978000</v>
      </c>
      <c r="H480" s="2">
        <v>0</v>
      </c>
      <c r="I480" s="2">
        <v>12978000</v>
      </c>
      <c r="J480" s="2">
        <v>45427</v>
      </c>
      <c r="K480" s="2">
        <v>0</v>
      </c>
      <c r="L480" s="2">
        <v>45427</v>
      </c>
      <c r="M480" s="2">
        <v>40235.800000000003</v>
      </c>
      <c r="N480" s="2">
        <v>0</v>
      </c>
      <c r="O480" s="2">
        <v>40235.800000000003</v>
      </c>
      <c r="P480" s="15">
        <v>0</v>
      </c>
      <c r="Q480" s="2">
        <v>0</v>
      </c>
      <c r="R480" s="13">
        <v>0</v>
      </c>
      <c r="S480" s="15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18">
        <v>0</v>
      </c>
      <c r="AC480" s="4">
        <v>0</v>
      </c>
      <c r="AD480" t="s">
        <v>1</v>
      </c>
    </row>
    <row r="481" spans="1:30" hidden="1">
      <c r="A481" s="20" t="s">
        <v>337</v>
      </c>
      <c r="B481" t="s">
        <v>147</v>
      </c>
      <c r="C481" t="s">
        <v>1</v>
      </c>
      <c r="D481" t="s">
        <v>2</v>
      </c>
      <c r="E481" t="s">
        <v>326</v>
      </c>
      <c r="F481" t="s">
        <v>338</v>
      </c>
      <c r="G481" s="2">
        <v>101338000</v>
      </c>
      <c r="H481" s="2">
        <v>0</v>
      </c>
      <c r="I481" s="2">
        <v>101338000</v>
      </c>
      <c r="J481" s="2">
        <v>354683</v>
      </c>
      <c r="K481" s="2">
        <v>0</v>
      </c>
      <c r="L481" s="2">
        <v>354683</v>
      </c>
      <c r="M481" s="2">
        <v>314147.8</v>
      </c>
      <c r="N481" s="2">
        <v>0</v>
      </c>
      <c r="O481" s="2">
        <v>314147.8</v>
      </c>
      <c r="P481" s="15">
        <v>0</v>
      </c>
      <c r="Q481" s="2">
        <v>0</v>
      </c>
      <c r="R481" s="13">
        <v>0</v>
      </c>
      <c r="S481" s="15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18">
        <v>0</v>
      </c>
      <c r="AC481" s="4">
        <v>0</v>
      </c>
      <c r="AD481" t="s">
        <v>1</v>
      </c>
    </row>
    <row r="482" spans="1:30" hidden="1">
      <c r="A482" s="20" t="s">
        <v>225</v>
      </c>
      <c r="B482" t="s">
        <v>147</v>
      </c>
      <c r="C482" t="s">
        <v>264</v>
      </c>
      <c r="D482" t="s">
        <v>2</v>
      </c>
      <c r="E482" t="s">
        <v>8</v>
      </c>
      <c r="F482" t="s">
        <v>226</v>
      </c>
      <c r="G482" s="2">
        <v>1757503000</v>
      </c>
      <c r="H482" s="2">
        <v>158506000</v>
      </c>
      <c r="I482" s="2">
        <v>1598997000</v>
      </c>
      <c r="J482" s="2">
        <v>5720213</v>
      </c>
      <c r="K482" s="2">
        <v>554772</v>
      </c>
      <c r="L482" s="2">
        <v>5165441</v>
      </c>
      <c r="M482" s="2">
        <v>5017211.8</v>
      </c>
      <c r="N482" s="2">
        <v>491369.6</v>
      </c>
      <c r="O482" s="2">
        <v>4525842.2</v>
      </c>
      <c r="P482" s="15">
        <v>0</v>
      </c>
      <c r="Q482" s="2">
        <v>0</v>
      </c>
      <c r="R482" s="13">
        <v>0</v>
      </c>
      <c r="S482" s="15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18">
        <v>0</v>
      </c>
      <c r="AC482" s="4">
        <v>0</v>
      </c>
      <c r="AD482" t="s">
        <v>1</v>
      </c>
    </row>
    <row r="483" spans="1:30" hidden="1">
      <c r="A483" s="20" t="s">
        <v>559</v>
      </c>
      <c r="B483" t="s">
        <v>147</v>
      </c>
      <c r="C483" t="s">
        <v>264</v>
      </c>
      <c r="D483" t="s">
        <v>2</v>
      </c>
      <c r="E483" t="s">
        <v>4</v>
      </c>
      <c r="F483" t="s">
        <v>227</v>
      </c>
      <c r="G483" s="2">
        <v>14296464000</v>
      </c>
      <c r="H483" s="2">
        <v>7689722000</v>
      </c>
      <c r="I483" s="2">
        <v>6606742000</v>
      </c>
      <c r="J483" s="2">
        <v>37272320</v>
      </c>
      <c r="K483" s="2">
        <v>18418629</v>
      </c>
      <c r="L483" s="2">
        <v>18853691</v>
      </c>
      <c r="M483" s="2">
        <v>31553734.399999999</v>
      </c>
      <c r="N483" s="2">
        <v>15342740.199999999</v>
      </c>
      <c r="O483" s="2">
        <v>16210994.199999999</v>
      </c>
      <c r="P483" s="15">
        <v>0.1</v>
      </c>
      <c r="Q483" s="2">
        <v>1534274.02</v>
      </c>
      <c r="R483" s="13">
        <v>0.15</v>
      </c>
      <c r="S483" s="15">
        <v>0</v>
      </c>
      <c r="T483" s="2">
        <v>2431649.13</v>
      </c>
      <c r="U483" s="2">
        <v>3000000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18">
        <v>0</v>
      </c>
      <c r="AC483" s="4">
        <v>6965923.1500000004</v>
      </c>
      <c r="AD483" t="s">
        <v>1</v>
      </c>
    </row>
    <row r="484" spans="1:30">
      <c r="A484" s="20" t="s">
        <v>229</v>
      </c>
      <c r="B484" t="s">
        <v>12</v>
      </c>
      <c r="C484" t="s">
        <v>263</v>
      </c>
      <c r="D484" t="s">
        <v>2</v>
      </c>
      <c r="E484" t="s">
        <v>200</v>
      </c>
      <c r="F484" t="s">
        <v>228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15">
        <v>0.1</v>
      </c>
      <c r="Q484" s="2">
        <v>0</v>
      </c>
      <c r="R484" s="13">
        <v>0.3</v>
      </c>
      <c r="S484" s="15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18">
        <v>0</v>
      </c>
      <c r="AC484" s="4">
        <v>0</v>
      </c>
      <c r="AD484" t="s">
        <v>203</v>
      </c>
    </row>
    <row r="485" spans="1:30"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13"/>
      <c r="S485" s="15"/>
      <c r="T485" s="2"/>
      <c r="U485" s="2"/>
      <c r="V485" s="2"/>
      <c r="W485" s="2"/>
      <c r="X485" s="2"/>
      <c r="Y485" s="2"/>
      <c r="Z485" s="2"/>
      <c r="AA485" s="2"/>
      <c r="AB485" s="18"/>
    </row>
    <row r="486" spans="1:30"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13"/>
      <c r="S486" s="15"/>
      <c r="T486" s="2"/>
      <c r="U486" s="2"/>
      <c r="V486" s="2"/>
      <c r="W486" s="2"/>
      <c r="X486" s="2"/>
      <c r="Y486" s="2"/>
      <c r="Z486" s="2"/>
      <c r="AA486" s="2"/>
      <c r="AB486" s="18"/>
    </row>
    <row r="487" spans="1:30">
      <c r="G487" s="2"/>
      <c r="H487" s="2"/>
      <c r="I487" s="2"/>
      <c r="J487" s="2"/>
      <c r="K487" s="2"/>
      <c r="L487" s="2"/>
      <c r="M487" s="2"/>
      <c r="N487" s="2"/>
      <c r="O487" s="2"/>
      <c r="Q487" s="2"/>
      <c r="R487" s="13"/>
      <c r="S487" s="15"/>
      <c r="T487" s="2"/>
      <c r="U487" s="2"/>
      <c r="V487" s="2"/>
      <c r="W487" s="2"/>
      <c r="X487" s="2"/>
      <c r="Y487" s="2"/>
      <c r="Z487" s="2"/>
      <c r="AA487" s="2"/>
      <c r="AB487" s="18"/>
    </row>
    <row r="488" spans="1:30">
      <c r="G488" s="2">
        <f>SUM(G2:G484)</f>
        <v>9522499922500</v>
      </c>
      <c r="H488" s="2"/>
      <c r="I488" s="2"/>
      <c r="J488" s="2"/>
      <c r="K488" s="2"/>
      <c r="L488" s="2"/>
      <c r="M488" s="2">
        <f>SUM(M2:M484)</f>
        <v>14107959588.999994</v>
      </c>
      <c r="N488" s="2"/>
      <c r="O488" s="2"/>
      <c r="Q488" s="2"/>
      <c r="R488" s="13"/>
      <c r="S488" s="15"/>
      <c r="T488" s="2"/>
      <c r="U488" s="2"/>
      <c r="V488" s="2"/>
      <c r="W488" s="2"/>
      <c r="X488" s="2"/>
      <c r="Y488" s="2"/>
      <c r="Z488" s="2"/>
      <c r="AA488" s="2"/>
      <c r="AB488" s="18"/>
    </row>
    <row r="489" spans="1:30">
      <c r="G489" s="2"/>
      <c r="H489" s="2"/>
      <c r="I489" s="2"/>
      <c r="J489" s="2"/>
      <c r="K489" s="2"/>
      <c r="L489" s="2"/>
      <c r="M489" s="2"/>
      <c r="N489" s="2"/>
      <c r="O489" s="2"/>
      <c r="Q489" s="2"/>
      <c r="R489" s="13"/>
      <c r="S489" s="15"/>
      <c r="T489" s="2"/>
      <c r="U489" s="2"/>
      <c r="V489" s="2"/>
      <c r="W489" s="2"/>
      <c r="X489" s="2"/>
      <c r="Y489" s="2"/>
      <c r="Z489" s="2"/>
      <c r="AA489" s="2"/>
      <c r="AB489" s="18"/>
    </row>
    <row r="490" spans="1:30">
      <c r="G490" s="2"/>
      <c r="H490" s="2"/>
      <c r="I490" s="2"/>
      <c r="J490" s="2"/>
      <c r="K490" s="2"/>
      <c r="L490" s="2"/>
      <c r="M490" s="2"/>
      <c r="N490" s="2"/>
      <c r="O490" s="2"/>
      <c r="Q490" s="2"/>
      <c r="R490" s="13"/>
      <c r="S490" s="15"/>
      <c r="T490" s="2"/>
      <c r="U490" s="2"/>
      <c r="V490" s="2"/>
      <c r="W490" s="2"/>
      <c r="X490" s="2"/>
      <c r="Y490" s="2"/>
      <c r="Z490" s="2"/>
      <c r="AA490" s="2"/>
      <c r="AB490" s="18"/>
    </row>
    <row r="491" spans="1:30">
      <c r="G491" s="2"/>
      <c r="H491" s="2"/>
      <c r="I491" s="2"/>
      <c r="J491" s="2"/>
      <c r="K491" s="2"/>
      <c r="L491" s="2"/>
      <c r="M491" s="2"/>
      <c r="N491" s="2"/>
      <c r="O491" s="2"/>
      <c r="Q491" s="2"/>
      <c r="R491" s="13"/>
      <c r="S491" s="15"/>
      <c r="T491" s="2"/>
      <c r="U491" s="2"/>
      <c r="V491" s="2"/>
      <c r="W491" s="2"/>
      <c r="X491" s="2"/>
      <c r="Y491" s="2"/>
      <c r="Z491" s="2"/>
      <c r="AA491" s="2"/>
      <c r="AB491" s="18"/>
    </row>
    <row r="492" spans="1:30">
      <c r="G492" s="2"/>
      <c r="H492" s="2"/>
      <c r="I492" s="2"/>
      <c r="J492" s="2"/>
      <c r="K492" s="2"/>
      <c r="L492" s="2"/>
      <c r="M492" s="2"/>
      <c r="N492" s="2"/>
      <c r="O492" s="2"/>
      <c r="Q492" s="2"/>
      <c r="R492" s="13"/>
      <c r="S492" s="15"/>
      <c r="T492" s="2"/>
      <c r="U492" s="2"/>
      <c r="V492" s="2"/>
      <c r="W492" s="2"/>
      <c r="X492" s="2"/>
      <c r="Y492" s="2"/>
      <c r="Z492" s="2"/>
      <c r="AA492" s="2"/>
      <c r="AB492" s="18"/>
    </row>
    <row r="493" spans="1:30">
      <c r="G493" s="2"/>
      <c r="H493" s="2"/>
      <c r="I493" s="2"/>
      <c r="J493" s="2"/>
      <c r="K493" s="2"/>
      <c r="L493" s="2"/>
      <c r="M493" s="2"/>
      <c r="N493" s="2"/>
      <c r="O493" s="2"/>
      <c r="Q493" s="2"/>
      <c r="R493" s="13"/>
      <c r="S493" s="15"/>
      <c r="T493" s="2"/>
      <c r="U493" s="2"/>
      <c r="V493" s="2"/>
      <c r="W493" s="2"/>
      <c r="X493" s="2"/>
      <c r="Y493" s="2"/>
      <c r="Z493" s="2"/>
      <c r="AA493" s="2"/>
      <c r="AB493" s="18"/>
    </row>
    <row r="494" spans="1:30">
      <c r="G494" s="2"/>
      <c r="H494" s="2"/>
      <c r="I494" s="2"/>
      <c r="J494" s="2"/>
      <c r="K494" s="2"/>
      <c r="L494" s="2"/>
      <c r="M494" s="2"/>
      <c r="N494" s="2"/>
      <c r="O494" s="2"/>
      <c r="Q494" s="2"/>
      <c r="R494" s="13"/>
      <c r="S494" s="15"/>
      <c r="T494" s="2"/>
      <c r="U494" s="2"/>
      <c r="V494" s="2"/>
      <c r="W494" s="2"/>
      <c r="X494" s="2"/>
      <c r="Y494" s="2"/>
      <c r="Z494" s="2"/>
      <c r="AA494" s="2"/>
      <c r="AB494" s="18"/>
    </row>
    <row r="495" spans="1:30">
      <c r="G495" s="2"/>
      <c r="H495" s="2"/>
      <c r="I495" s="2"/>
      <c r="J495" s="2"/>
      <c r="K495" s="2"/>
      <c r="L495" s="2"/>
      <c r="M495" s="2"/>
      <c r="N495" s="2"/>
      <c r="O495" s="2"/>
      <c r="Q495" s="2"/>
      <c r="R495" s="13"/>
      <c r="S495" s="15"/>
      <c r="T495" s="2"/>
      <c r="U495" s="2"/>
      <c r="V495" s="2"/>
      <c r="W495" s="2"/>
      <c r="X495" s="2"/>
      <c r="Y495" s="2"/>
      <c r="Z495" s="2"/>
      <c r="AA495" s="2"/>
      <c r="AB495" s="18"/>
    </row>
    <row r="496" spans="1:30">
      <c r="G496" s="2"/>
      <c r="H496" s="2"/>
      <c r="I496" s="2"/>
      <c r="J496" s="2"/>
      <c r="K496" s="2"/>
      <c r="L496" s="2"/>
      <c r="M496" s="2"/>
      <c r="N496" s="2"/>
      <c r="O496" s="2"/>
      <c r="Q496" s="2"/>
      <c r="R496" s="13"/>
      <c r="S496" s="15"/>
      <c r="T496" s="2"/>
      <c r="U496" s="2"/>
      <c r="V496" s="2"/>
      <c r="W496" s="2"/>
      <c r="X496" s="2"/>
      <c r="Y496" s="2"/>
      <c r="Z496" s="2"/>
      <c r="AA496" s="2"/>
      <c r="AB496" s="18"/>
    </row>
    <row r="497" spans="7:28">
      <c r="G497" s="2"/>
      <c r="H497" s="2"/>
      <c r="I497" s="2"/>
      <c r="J497" s="2"/>
      <c r="K497" s="2"/>
      <c r="L497" s="2"/>
      <c r="M497" s="2"/>
      <c r="N497" s="2"/>
      <c r="O497" s="2"/>
      <c r="Q497" s="2"/>
      <c r="R497" s="13"/>
      <c r="S497" s="15"/>
      <c r="T497" s="2"/>
      <c r="U497" s="2"/>
      <c r="V497" s="2"/>
      <c r="W497" s="2"/>
      <c r="X497" s="2"/>
      <c r="Y497" s="2"/>
      <c r="Z497" s="2"/>
      <c r="AA497" s="2"/>
      <c r="AB497" s="18"/>
    </row>
    <row r="498" spans="7:28">
      <c r="G498" s="2"/>
      <c r="H498" s="2"/>
      <c r="I498" s="2"/>
      <c r="J498" s="2"/>
      <c r="K498" s="2"/>
      <c r="L498" s="2"/>
      <c r="M498" s="2"/>
      <c r="N498" s="2"/>
      <c r="O498" s="2"/>
      <c r="Q498" s="2"/>
      <c r="R498" s="13"/>
      <c r="S498" s="15"/>
      <c r="T498" s="2"/>
      <c r="U498" s="2"/>
      <c r="V498" s="2"/>
      <c r="W498" s="2"/>
      <c r="X498" s="2"/>
      <c r="Y498" s="2"/>
      <c r="Z498" s="2"/>
      <c r="AA498" s="2"/>
      <c r="AB498" s="18"/>
    </row>
    <row r="499" spans="7:28">
      <c r="G499" s="2"/>
      <c r="H499" s="2"/>
      <c r="I499" s="2"/>
      <c r="J499" s="2"/>
      <c r="K499" s="2"/>
      <c r="L499" s="2"/>
      <c r="M499" s="2"/>
      <c r="N499" s="2"/>
      <c r="O499" s="2"/>
      <c r="Q499" s="2"/>
      <c r="R499" s="13"/>
      <c r="S499" s="15"/>
      <c r="T499" s="2"/>
      <c r="U499" s="2"/>
      <c r="V499" s="2"/>
      <c r="W499" s="2"/>
      <c r="X499" s="2"/>
      <c r="Y499" s="2"/>
      <c r="Z499" s="2"/>
      <c r="AA499" s="2"/>
      <c r="AB499" s="18"/>
    </row>
    <row r="500" spans="7:28">
      <c r="G500" s="2"/>
      <c r="H500" s="2"/>
      <c r="I500" s="2"/>
      <c r="J500" s="2"/>
      <c r="K500" s="2"/>
      <c r="L500" s="2"/>
      <c r="M500" s="2"/>
      <c r="N500" s="2"/>
      <c r="O500" s="2"/>
      <c r="Q500" s="2"/>
      <c r="R500" s="13"/>
      <c r="S500" s="15"/>
      <c r="T500" s="2"/>
      <c r="U500" s="2"/>
      <c r="V500" s="2"/>
      <c r="W500" s="2"/>
      <c r="X500" s="2"/>
      <c r="Y500" s="2"/>
      <c r="Z500" s="2"/>
      <c r="AA500" s="2"/>
      <c r="AB500" s="18"/>
    </row>
    <row r="501" spans="7:28">
      <c r="G501" s="2"/>
      <c r="H501" s="2"/>
      <c r="I501" s="2"/>
      <c r="J501" s="2"/>
      <c r="K501" s="2"/>
      <c r="L501" s="2"/>
      <c r="M501" s="2"/>
      <c r="N501" s="2"/>
      <c r="O501" s="2"/>
      <c r="Q501" s="2"/>
      <c r="R501" s="13"/>
      <c r="S501" s="15"/>
      <c r="T501" s="2"/>
      <c r="U501" s="2"/>
      <c r="V501" s="2"/>
      <c r="W501" s="2"/>
      <c r="X501" s="2"/>
      <c r="Y501" s="2"/>
      <c r="Z501" s="2"/>
      <c r="AA501" s="2"/>
      <c r="AB501" s="18"/>
    </row>
    <row r="502" spans="7:28">
      <c r="G502" s="2"/>
      <c r="H502" s="2"/>
      <c r="I502" s="2"/>
      <c r="J502" s="2"/>
      <c r="K502" s="2"/>
      <c r="L502" s="2"/>
      <c r="M502" s="2"/>
      <c r="N502" s="2"/>
      <c r="O502" s="2"/>
      <c r="Q502" s="2"/>
      <c r="R502" s="13"/>
      <c r="S502" s="15"/>
      <c r="T502" s="2"/>
      <c r="U502" s="2"/>
      <c r="V502" s="2"/>
      <c r="W502" s="2"/>
      <c r="X502" s="2"/>
      <c r="Y502" s="2"/>
      <c r="Z502" s="2"/>
      <c r="AA502" s="2"/>
      <c r="AB502" s="18"/>
    </row>
    <row r="503" spans="7:28">
      <c r="G503" s="2"/>
      <c r="H503" s="2"/>
      <c r="I503" s="2"/>
      <c r="J503" s="2"/>
      <c r="K503" s="2"/>
      <c r="L503" s="2"/>
      <c r="M503" s="2"/>
      <c r="N503" s="2"/>
      <c r="O503" s="2"/>
      <c r="Q503" s="2"/>
      <c r="R503" s="13"/>
      <c r="S503" s="15"/>
      <c r="T503" s="2"/>
      <c r="U503" s="2"/>
      <c r="V503" s="2"/>
      <c r="W503" s="2"/>
      <c r="X503" s="2"/>
      <c r="Y503" s="2"/>
      <c r="Z503" s="2"/>
      <c r="AA503" s="2"/>
      <c r="AB503" s="18"/>
    </row>
    <row r="504" spans="7:28">
      <c r="G504" s="2"/>
      <c r="H504" s="2"/>
      <c r="I504" s="2"/>
      <c r="J504" s="2"/>
      <c r="K504" s="2"/>
      <c r="L504" s="2"/>
      <c r="M504" s="2"/>
      <c r="N504" s="2"/>
      <c r="O504" s="2"/>
      <c r="Q504" s="2"/>
      <c r="R504" s="13"/>
      <c r="S504" s="15"/>
      <c r="T504" s="2"/>
      <c r="U504" s="2"/>
      <c r="V504" s="2"/>
      <c r="W504" s="2"/>
      <c r="X504" s="2"/>
      <c r="Y504" s="2"/>
      <c r="Z504" s="2"/>
      <c r="AA504" s="2"/>
      <c r="AB504" s="18"/>
    </row>
    <row r="505" spans="7:28">
      <c r="G505" s="2"/>
      <c r="H505" s="2"/>
      <c r="I505" s="2"/>
      <c r="J505" s="2"/>
      <c r="K505" s="2"/>
      <c r="L505" s="2"/>
      <c r="M505" s="2"/>
      <c r="N505" s="2"/>
      <c r="O505" s="2"/>
      <c r="Q505" s="2"/>
      <c r="R505" s="13"/>
      <c r="S505" s="15"/>
      <c r="T505" s="2"/>
      <c r="U505" s="2"/>
      <c r="V505" s="2"/>
      <c r="W505" s="2"/>
      <c r="X505" s="2"/>
      <c r="Y505" s="2"/>
      <c r="Z505" s="2"/>
      <c r="AA505" s="2"/>
      <c r="AB505" s="18"/>
    </row>
    <row r="506" spans="7:28">
      <c r="G506" s="2"/>
      <c r="H506" s="2"/>
      <c r="I506" s="2"/>
      <c r="J506" s="2"/>
      <c r="K506" s="2"/>
      <c r="L506" s="2"/>
      <c r="M506" s="2"/>
      <c r="N506" s="2"/>
      <c r="O506" s="2"/>
      <c r="Q506" s="2"/>
      <c r="R506" s="13"/>
      <c r="S506" s="15"/>
      <c r="T506" s="2"/>
      <c r="U506" s="2"/>
      <c r="V506" s="2"/>
      <c r="W506" s="2"/>
      <c r="X506" s="2"/>
      <c r="Y506" s="2"/>
      <c r="Z506" s="2"/>
      <c r="AA506" s="2"/>
      <c r="AB506" s="18"/>
    </row>
    <row r="507" spans="7:28">
      <c r="G507" s="2"/>
      <c r="H507" s="2"/>
      <c r="I507" s="2"/>
      <c r="J507" s="2"/>
      <c r="K507" s="2"/>
      <c r="L507" s="2"/>
      <c r="M507" s="2"/>
      <c r="N507" s="2"/>
      <c r="O507" s="2"/>
      <c r="Q507" s="2"/>
      <c r="R507" s="13"/>
      <c r="S507" s="15"/>
      <c r="T507" s="2"/>
      <c r="U507" s="2"/>
      <c r="V507" s="2"/>
      <c r="W507" s="2"/>
      <c r="X507" s="2"/>
      <c r="Y507" s="2"/>
      <c r="Z507" s="2"/>
      <c r="AA507" s="2"/>
      <c r="AB507" s="18"/>
    </row>
    <row r="508" spans="7:28">
      <c r="G508" s="2"/>
      <c r="H508" s="2"/>
      <c r="I508" s="2"/>
      <c r="J508" s="2"/>
      <c r="K508" s="2"/>
      <c r="L508" s="2"/>
      <c r="M508" s="2"/>
      <c r="N508" s="2"/>
      <c r="O508" s="2"/>
      <c r="Q508" s="2"/>
      <c r="R508" s="13"/>
      <c r="S508" s="15"/>
      <c r="T508" s="2"/>
      <c r="U508" s="2"/>
      <c r="V508" s="2"/>
      <c r="W508" s="2"/>
      <c r="X508" s="2"/>
      <c r="Y508" s="2"/>
      <c r="Z508" s="2"/>
      <c r="AA508" s="2"/>
      <c r="AB508" s="18"/>
    </row>
    <row r="509" spans="7:28">
      <c r="G509" s="2"/>
      <c r="H509" s="2"/>
      <c r="I509" s="2"/>
      <c r="J509" s="2"/>
      <c r="K509" s="2"/>
      <c r="L509" s="2"/>
      <c r="M509" s="2"/>
      <c r="N509" s="2"/>
      <c r="O509" s="2"/>
      <c r="Q509" s="2"/>
      <c r="R509" s="13"/>
      <c r="S509" s="15"/>
      <c r="T509" s="2"/>
      <c r="U509" s="2"/>
      <c r="V509" s="2"/>
      <c r="W509" s="2"/>
      <c r="X509" s="2"/>
      <c r="Y509" s="2"/>
      <c r="Z509" s="2"/>
      <c r="AA509" s="2"/>
      <c r="AB509" s="18"/>
    </row>
    <row r="510" spans="7:28">
      <c r="G510" s="2"/>
      <c r="H510" s="2"/>
      <c r="I510" s="2"/>
      <c r="J510" s="2"/>
      <c r="K510" s="2"/>
      <c r="L510" s="2"/>
      <c r="M510" s="2"/>
      <c r="N510" s="2"/>
      <c r="O510" s="2"/>
      <c r="Q510" s="2"/>
      <c r="R510" s="13"/>
      <c r="S510" s="15"/>
      <c r="T510" s="2"/>
      <c r="U510" s="2"/>
      <c r="V510" s="2"/>
      <c r="W510" s="2"/>
      <c r="X510" s="2"/>
      <c r="Y510" s="2"/>
      <c r="Z510" s="2"/>
      <c r="AA510" s="2"/>
      <c r="AB510" s="18"/>
    </row>
    <row r="511" spans="7:28">
      <c r="G511" s="2"/>
      <c r="H511" s="2"/>
      <c r="I511" s="2"/>
      <c r="J511" s="2"/>
      <c r="K511" s="2"/>
      <c r="L511" s="2"/>
      <c r="M511" s="2"/>
      <c r="N511" s="2"/>
      <c r="O511" s="2"/>
      <c r="Q511" s="2"/>
      <c r="R511" s="13"/>
      <c r="S511" s="15"/>
      <c r="T511" s="2"/>
      <c r="U511" s="2"/>
      <c r="V511" s="2"/>
      <c r="W511" s="2"/>
      <c r="X511" s="2"/>
      <c r="Y511" s="2"/>
      <c r="Z511" s="2"/>
      <c r="AA511" s="2"/>
      <c r="AB511" s="18"/>
    </row>
    <row r="512" spans="7:28">
      <c r="G512" s="2"/>
      <c r="H512" s="2"/>
      <c r="I512" s="2"/>
      <c r="J512" s="2"/>
      <c r="K512" s="2"/>
      <c r="L512" s="2"/>
      <c r="M512" s="2"/>
      <c r="N512" s="2"/>
      <c r="O512" s="2"/>
      <c r="Q512" s="2"/>
      <c r="R512" s="13"/>
      <c r="S512" s="15"/>
      <c r="T512" s="2"/>
      <c r="U512" s="2"/>
      <c r="V512" s="2"/>
      <c r="W512" s="2"/>
      <c r="X512" s="2"/>
      <c r="Y512" s="2"/>
      <c r="Z512" s="2"/>
      <c r="AA512" s="2"/>
      <c r="AB512" s="18"/>
    </row>
    <row r="513" spans="7:28">
      <c r="G513" s="2"/>
      <c r="H513" s="2"/>
      <c r="I513" s="2"/>
      <c r="J513" s="2"/>
      <c r="K513" s="2"/>
      <c r="L513" s="2"/>
      <c r="M513" s="2"/>
      <c r="N513" s="2"/>
      <c r="O513" s="2"/>
      <c r="Q513" s="2"/>
      <c r="R513" s="13"/>
      <c r="S513" s="15"/>
      <c r="T513" s="2"/>
      <c r="U513" s="2"/>
      <c r="V513" s="2"/>
      <c r="W513" s="2"/>
      <c r="X513" s="2"/>
      <c r="Y513" s="2"/>
      <c r="Z513" s="2"/>
      <c r="AA513" s="2"/>
      <c r="AB513" s="18"/>
    </row>
    <row r="514" spans="7:28">
      <c r="G514" s="2"/>
      <c r="H514" s="2"/>
      <c r="I514" s="2"/>
      <c r="J514" s="2"/>
      <c r="K514" s="2"/>
      <c r="L514" s="2"/>
      <c r="M514" s="2"/>
      <c r="N514" s="2"/>
      <c r="O514" s="2"/>
      <c r="Q514" s="2"/>
      <c r="R514" s="13"/>
      <c r="S514" s="15"/>
      <c r="T514" s="2"/>
      <c r="U514" s="2"/>
      <c r="V514" s="2"/>
      <c r="W514" s="2"/>
      <c r="X514" s="2"/>
      <c r="Y514" s="2"/>
      <c r="Z514" s="2"/>
      <c r="AA514" s="2"/>
      <c r="AB514" s="18"/>
    </row>
    <row r="515" spans="7:28">
      <c r="G515" s="2"/>
      <c r="H515" s="2"/>
      <c r="I515" s="2"/>
      <c r="J515" s="2"/>
      <c r="K515" s="2"/>
      <c r="L515" s="2"/>
      <c r="M515" s="2"/>
      <c r="N515" s="2"/>
      <c r="O515" s="2"/>
      <c r="Q515" s="2"/>
      <c r="R515" s="13"/>
      <c r="S515" s="15"/>
      <c r="T515" s="2"/>
      <c r="U515" s="2"/>
      <c r="V515" s="2"/>
      <c r="W515" s="2"/>
      <c r="X515" s="2"/>
      <c r="Y515" s="2"/>
      <c r="Z515" s="2"/>
      <c r="AA515" s="2"/>
      <c r="AB515" s="18"/>
    </row>
    <row r="516" spans="7:28">
      <c r="G516" s="2"/>
      <c r="H516" s="2"/>
      <c r="I516" s="2"/>
      <c r="J516" s="2"/>
      <c r="K516" s="2"/>
      <c r="L516" s="2"/>
      <c r="M516" s="2"/>
      <c r="N516" s="2"/>
      <c r="O516" s="2"/>
      <c r="Q516" s="2"/>
      <c r="R516" s="13"/>
      <c r="S516" s="15"/>
      <c r="T516" s="2"/>
      <c r="U516" s="2"/>
      <c r="V516" s="2"/>
      <c r="W516" s="2"/>
      <c r="X516" s="2"/>
      <c r="Y516" s="2"/>
      <c r="Z516" s="2"/>
      <c r="AA516" s="2"/>
      <c r="AB516" s="18"/>
    </row>
    <row r="517" spans="7:28">
      <c r="G517" s="2"/>
      <c r="H517" s="2"/>
      <c r="I517" s="2"/>
      <c r="J517" s="2"/>
      <c r="K517" s="2"/>
      <c r="L517" s="2"/>
      <c r="M517" s="2"/>
      <c r="N517" s="2"/>
      <c r="O517" s="2"/>
      <c r="Q517" s="2"/>
      <c r="R517" s="13"/>
      <c r="S517" s="15"/>
      <c r="T517" s="2"/>
      <c r="U517" s="2"/>
      <c r="V517" s="2"/>
      <c r="W517" s="2"/>
      <c r="X517" s="2"/>
      <c r="Y517" s="2"/>
      <c r="Z517" s="2"/>
      <c r="AA517" s="2"/>
      <c r="AB517" s="18"/>
    </row>
    <row r="518" spans="7:28">
      <c r="G518" s="2"/>
      <c r="H518" s="2"/>
      <c r="I518" s="2"/>
      <c r="J518" s="2"/>
      <c r="K518" s="2"/>
      <c r="L518" s="2"/>
      <c r="M518" s="2"/>
      <c r="N518" s="2"/>
      <c r="O518" s="2"/>
      <c r="Q518" s="2"/>
      <c r="R518" s="13"/>
      <c r="S518" s="15"/>
      <c r="T518" s="2"/>
      <c r="U518" s="2"/>
      <c r="V518" s="2"/>
      <c r="W518" s="2"/>
      <c r="X518" s="2"/>
      <c r="Y518" s="2"/>
      <c r="Z518" s="2"/>
      <c r="AA518" s="2"/>
      <c r="AB518" s="18"/>
    </row>
    <row r="519" spans="7:28">
      <c r="G519" s="2"/>
      <c r="H519" s="2"/>
      <c r="I519" s="2"/>
      <c r="J519" s="2"/>
      <c r="K519" s="2"/>
      <c r="L519" s="2"/>
      <c r="M519" s="2"/>
      <c r="N519" s="2"/>
      <c r="O519" s="2"/>
      <c r="Q519" s="2"/>
      <c r="R519" s="13"/>
      <c r="S519" s="15"/>
      <c r="T519" s="2"/>
      <c r="U519" s="2"/>
      <c r="V519" s="2"/>
      <c r="W519" s="2"/>
      <c r="X519" s="2"/>
      <c r="Y519" s="2"/>
      <c r="Z519" s="2"/>
      <c r="AA519" s="2"/>
      <c r="AB519" s="18"/>
    </row>
    <row r="520" spans="7:28">
      <c r="G520" s="2"/>
      <c r="H520" s="2"/>
      <c r="I520" s="2"/>
      <c r="J520" s="2"/>
      <c r="K520" s="2"/>
      <c r="L520" s="2"/>
      <c r="M520" s="2"/>
      <c r="N520" s="2"/>
      <c r="O520" s="2"/>
      <c r="Q520" s="2"/>
      <c r="R520" s="13"/>
      <c r="S520" s="15"/>
      <c r="T520" s="2"/>
      <c r="U520" s="2"/>
      <c r="V520" s="2"/>
      <c r="W520" s="2"/>
      <c r="X520" s="2"/>
      <c r="Y520" s="2"/>
      <c r="Z520" s="2"/>
      <c r="AA520" s="2"/>
      <c r="AB520" s="18"/>
    </row>
    <row r="521" spans="7:28">
      <c r="G521" s="2"/>
      <c r="H521" s="2"/>
      <c r="I521" s="2"/>
      <c r="J521" s="2"/>
      <c r="K521" s="2"/>
      <c r="L521" s="2"/>
      <c r="M521" s="2"/>
      <c r="N521" s="2"/>
      <c r="O521" s="2"/>
      <c r="Q521" s="2"/>
      <c r="R521" s="13"/>
      <c r="S521" s="15"/>
      <c r="T521" s="2"/>
      <c r="U521" s="2"/>
      <c r="V521" s="2"/>
      <c r="W521" s="2"/>
      <c r="X521" s="2"/>
      <c r="Y521" s="2"/>
      <c r="Z521" s="2"/>
      <c r="AA521" s="2"/>
      <c r="AB521" s="18"/>
    </row>
    <row r="522" spans="7:28">
      <c r="G522" s="2"/>
      <c r="H522" s="2"/>
      <c r="I522" s="2"/>
      <c r="J522" s="2"/>
      <c r="K522" s="2"/>
      <c r="L522" s="2"/>
      <c r="M522" s="2"/>
      <c r="N522" s="2"/>
      <c r="O522" s="2"/>
      <c r="Q522" s="2"/>
      <c r="R522" s="13"/>
      <c r="S522" s="15"/>
      <c r="T522" s="2"/>
      <c r="U522" s="2"/>
      <c r="V522" s="2"/>
      <c r="W522" s="2"/>
      <c r="X522" s="2"/>
      <c r="Y522" s="2"/>
      <c r="Z522" s="2"/>
      <c r="AA522" s="2"/>
      <c r="AB522" s="18"/>
    </row>
    <row r="523" spans="7:28">
      <c r="G523" s="2"/>
      <c r="H523" s="2"/>
      <c r="I523" s="2"/>
      <c r="J523" s="2"/>
      <c r="K523" s="2"/>
      <c r="L523" s="2"/>
      <c r="M523" s="2"/>
      <c r="N523" s="2"/>
      <c r="O523" s="2"/>
      <c r="Q523" s="2"/>
      <c r="R523" s="13"/>
      <c r="S523" s="15"/>
      <c r="T523" s="2"/>
      <c r="U523" s="2"/>
      <c r="V523" s="2"/>
      <c r="W523" s="2"/>
      <c r="X523" s="2"/>
      <c r="Y523" s="2"/>
      <c r="Z523" s="2"/>
      <c r="AA523" s="2"/>
      <c r="AB523" s="18"/>
    </row>
    <row r="524" spans="7:28">
      <c r="G524" s="2"/>
      <c r="H524" s="2"/>
      <c r="I524" s="2"/>
      <c r="J524" s="2"/>
      <c r="K524" s="2"/>
      <c r="L524" s="2"/>
      <c r="M524" s="2"/>
      <c r="N524" s="2"/>
      <c r="O524" s="2"/>
      <c r="Q524" s="2"/>
      <c r="R524" s="13"/>
      <c r="S524" s="15"/>
      <c r="T524" s="2"/>
      <c r="U524" s="2"/>
      <c r="V524" s="2"/>
      <c r="W524" s="2"/>
      <c r="X524" s="2"/>
      <c r="Y524" s="2"/>
      <c r="Z524" s="2"/>
      <c r="AA524" s="2"/>
      <c r="AB524" s="18"/>
    </row>
    <row r="525" spans="7:28">
      <c r="G525" s="2"/>
      <c r="H525" s="2"/>
      <c r="I525" s="2"/>
      <c r="J525" s="2"/>
      <c r="K525" s="2"/>
      <c r="L525" s="2"/>
      <c r="M525" s="2"/>
      <c r="N525" s="2"/>
      <c r="O525" s="2"/>
      <c r="Q525" s="2"/>
      <c r="R525" s="13"/>
      <c r="S525" s="15"/>
      <c r="T525" s="2"/>
      <c r="U525" s="2"/>
      <c r="V525" s="2"/>
      <c r="W525" s="2"/>
      <c r="X525" s="2"/>
      <c r="Y525" s="2"/>
      <c r="Z525" s="2"/>
      <c r="AA525" s="2"/>
      <c r="AB525" s="18"/>
    </row>
    <row r="526" spans="7:28">
      <c r="G526" s="2"/>
      <c r="H526" s="2"/>
      <c r="I526" s="2"/>
      <c r="J526" s="2"/>
      <c r="K526" s="2"/>
      <c r="L526" s="2"/>
      <c r="M526" s="2"/>
      <c r="N526" s="2"/>
      <c r="O526" s="2"/>
      <c r="Q526" s="2"/>
      <c r="R526" s="13"/>
      <c r="S526" s="15"/>
      <c r="T526" s="2"/>
      <c r="U526" s="2"/>
      <c r="V526" s="2"/>
      <c r="W526" s="2"/>
      <c r="X526" s="2"/>
      <c r="Y526" s="2"/>
      <c r="Z526" s="2"/>
      <c r="AA526" s="2"/>
      <c r="AB526" s="18"/>
    </row>
    <row r="527" spans="7:28">
      <c r="G527" s="2"/>
      <c r="H527" s="2"/>
      <c r="I527" s="2"/>
      <c r="J527" s="2"/>
      <c r="K527" s="2"/>
      <c r="L527" s="2"/>
      <c r="M527" s="2"/>
      <c r="N527" s="2"/>
      <c r="O527" s="2"/>
      <c r="Q527" s="2"/>
      <c r="R527" s="13"/>
      <c r="S527" s="15"/>
      <c r="T527" s="2"/>
      <c r="U527" s="2"/>
      <c r="V527" s="2"/>
      <c r="W527" s="2"/>
      <c r="X527" s="2"/>
      <c r="Y527" s="2"/>
      <c r="Z527" s="2"/>
      <c r="AA527" s="2"/>
      <c r="AB527" s="18"/>
    </row>
    <row r="528" spans="7:28">
      <c r="G528" s="2"/>
      <c r="H528" s="2"/>
      <c r="I528" s="2"/>
      <c r="J528" s="2"/>
      <c r="K528" s="2"/>
      <c r="L528" s="2"/>
      <c r="M528" s="2"/>
      <c r="N528" s="2"/>
      <c r="O528" s="2"/>
      <c r="Q528" s="2"/>
      <c r="R528" s="13"/>
      <c r="S528" s="15"/>
      <c r="T528" s="2"/>
      <c r="U528" s="2"/>
      <c r="V528" s="2"/>
      <c r="W528" s="2"/>
      <c r="X528" s="2"/>
      <c r="Y528" s="2"/>
      <c r="Z528" s="2"/>
      <c r="AA528" s="2"/>
      <c r="AB528" s="18"/>
    </row>
    <row r="529" spans="7:28">
      <c r="G529" s="2"/>
      <c r="H529" s="2"/>
      <c r="I529" s="2"/>
      <c r="J529" s="2"/>
      <c r="K529" s="2"/>
      <c r="L529" s="2"/>
      <c r="M529" s="2"/>
      <c r="N529" s="2"/>
      <c r="O529" s="2"/>
      <c r="Q529" s="2"/>
      <c r="R529" s="13"/>
      <c r="S529" s="15"/>
      <c r="T529" s="2"/>
      <c r="U529" s="2"/>
      <c r="V529" s="2"/>
      <c r="W529" s="2"/>
      <c r="X529" s="2"/>
      <c r="Y529" s="2"/>
      <c r="Z529" s="2"/>
      <c r="AA529" s="2"/>
      <c r="AB529" s="18"/>
    </row>
    <row r="530" spans="7:28">
      <c r="G530" s="2"/>
      <c r="H530" s="2"/>
      <c r="I530" s="2"/>
      <c r="J530" s="2"/>
      <c r="K530" s="2"/>
      <c r="L530" s="2"/>
      <c r="M530" s="2"/>
      <c r="N530" s="2"/>
      <c r="O530" s="2"/>
      <c r="Q530" s="2"/>
      <c r="R530" s="13"/>
      <c r="S530" s="15"/>
      <c r="T530" s="2"/>
      <c r="U530" s="2"/>
      <c r="V530" s="2"/>
      <c r="W530" s="2"/>
      <c r="X530" s="2"/>
      <c r="Y530" s="2"/>
      <c r="Z530" s="2"/>
      <c r="AA530" s="2"/>
      <c r="AB530" s="18"/>
    </row>
    <row r="531" spans="7:28">
      <c r="G531" s="2"/>
      <c r="H531" s="2"/>
      <c r="I531" s="2"/>
      <c r="J531" s="2"/>
      <c r="K531" s="2"/>
      <c r="L531" s="2"/>
      <c r="M531" s="2"/>
      <c r="N531" s="2"/>
      <c r="O531" s="2"/>
      <c r="Q531" s="2"/>
      <c r="R531" s="13"/>
      <c r="S531" s="15"/>
      <c r="T531" s="2"/>
      <c r="U531" s="2"/>
      <c r="V531" s="2"/>
      <c r="W531" s="2"/>
      <c r="X531" s="2"/>
      <c r="Y531" s="2"/>
      <c r="Z531" s="2"/>
      <c r="AA531" s="2"/>
      <c r="AB531" s="18"/>
    </row>
    <row r="532" spans="7:28">
      <c r="G532" s="2"/>
      <c r="H532" s="2"/>
      <c r="I532" s="2"/>
      <c r="J532" s="2"/>
      <c r="K532" s="2"/>
      <c r="L532" s="2"/>
      <c r="M532" s="2"/>
      <c r="N532" s="2"/>
      <c r="O532" s="2"/>
      <c r="Q532" s="2"/>
      <c r="R532" s="13"/>
      <c r="S532" s="15"/>
      <c r="T532" s="2"/>
      <c r="U532" s="2"/>
      <c r="V532" s="2"/>
      <c r="W532" s="2"/>
      <c r="X532" s="2"/>
      <c r="Y532" s="2"/>
      <c r="Z532" s="2"/>
      <c r="AA532" s="2"/>
      <c r="AB532" s="18"/>
    </row>
    <row r="533" spans="7:28">
      <c r="G533" s="2"/>
      <c r="H533" s="2"/>
      <c r="I533" s="2"/>
      <c r="J533" s="2"/>
      <c r="K533" s="2"/>
      <c r="L533" s="2"/>
      <c r="M533" s="2"/>
      <c r="N533" s="2"/>
      <c r="O533" s="2"/>
      <c r="Q533" s="2"/>
      <c r="R533" s="13"/>
      <c r="S533" s="15"/>
      <c r="T533" s="2"/>
      <c r="U533" s="2"/>
      <c r="V533" s="2"/>
      <c r="W533" s="2"/>
      <c r="X533" s="2"/>
      <c r="Y533" s="2"/>
      <c r="Z533" s="2"/>
      <c r="AA533" s="2"/>
      <c r="AB533" s="18"/>
    </row>
    <row r="534" spans="7:28">
      <c r="G534" s="2"/>
      <c r="H534" s="2"/>
      <c r="I534" s="2"/>
      <c r="J534" s="2"/>
      <c r="K534" s="2"/>
      <c r="L534" s="2"/>
      <c r="M534" s="2"/>
      <c r="N534" s="2"/>
      <c r="O534" s="2"/>
      <c r="Q534" s="2"/>
      <c r="R534" s="13"/>
      <c r="S534" s="15"/>
      <c r="T534" s="2"/>
      <c r="U534" s="2"/>
      <c r="V534" s="2"/>
      <c r="W534" s="2"/>
      <c r="X534" s="2"/>
      <c r="Y534" s="2"/>
      <c r="Z534" s="2"/>
      <c r="AA534" s="2"/>
      <c r="AB534" s="18"/>
    </row>
    <row r="535" spans="7:28">
      <c r="G535" s="2"/>
      <c r="H535" s="2"/>
      <c r="I535" s="2"/>
      <c r="J535" s="2"/>
      <c r="K535" s="2"/>
      <c r="L535" s="2"/>
      <c r="M535" s="2"/>
      <c r="N535" s="2"/>
      <c r="O535" s="2"/>
      <c r="Q535" s="2"/>
      <c r="R535" s="13"/>
      <c r="S535" s="15"/>
      <c r="T535" s="2"/>
      <c r="U535" s="2"/>
      <c r="V535" s="2"/>
      <c r="W535" s="2"/>
      <c r="X535" s="2"/>
      <c r="Y535" s="2"/>
      <c r="Z535" s="2"/>
      <c r="AA535" s="2"/>
      <c r="AB535" s="18"/>
    </row>
    <row r="536" spans="7:28">
      <c r="G536" s="2"/>
      <c r="H536" s="2"/>
      <c r="I536" s="2"/>
      <c r="J536" s="2"/>
      <c r="K536" s="2"/>
      <c r="L536" s="2"/>
      <c r="M536" s="2"/>
      <c r="N536" s="2"/>
      <c r="O536" s="2"/>
      <c r="Q536" s="2"/>
      <c r="R536" s="13"/>
      <c r="S536" s="15"/>
      <c r="T536" s="2"/>
      <c r="U536" s="2"/>
      <c r="V536" s="2"/>
      <c r="W536" s="2"/>
      <c r="X536" s="2"/>
      <c r="Y536" s="2"/>
      <c r="Z536" s="2"/>
      <c r="AA536" s="2"/>
      <c r="AB536" s="18"/>
    </row>
    <row r="537" spans="7:28">
      <c r="G537" s="2"/>
      <c r="H537" s="2"/>
      <c r="I537" s="2"/>
      <c r="J537" s="2"/>
      <c r="K537" s="2"/>
      <c r="L537" s="2"/>
      <c r="M537" s="2"/>
      <c r="N537" s="2"/>
      <c r="O537" s="2"/>
      <c r="Q537" s="2"/>
      <c r="R537" s="13"/>
      <c r="S537" s="15"/>
      <c r="T537" s="2"/>
      <c r="U537" s="2"/>
      <c r="V537" s="2"/>
      <c r="W537" s="2"/>
      <c r="X537" s="2"/>
      <c r="Y537" s="2"/>
      <c r="Z537" s="2"/>
      <c r="AA537" s="2"/>
      <c r="AB537" s="18"/>
    </row>
    <row r="538" spans="7:28">
      <c r="G538" s="2"/>
      <c r="H538" s="2"/>
      <c r="I538" s="2"/>
      <c r="J538" s="2"/>
      <c r="K538" s="2"/>
      <c r="L538" s="2"/>
      <c r="M538" s="2"/>
      <c r="N538" s="2"/>
      <c r="O538" s="2"/>
      <c r="Q538" s="2"/>
      <c r="R538" s="13"/>
      <c r="S538" s="15"/>
      <c r="T538" s="2"/>
      <c r="U538" s="2"/>
      <c r="V538" s="2"/>
      <c r="W538" s="2"/>
      <c r="X538" s="2"/>
      <c r="Y538" s="2"/>
      <c r="Z538" s="2"/>
      <c r="AA538" s="2"/>
      <c r="AB538" s="18"/>
    </row>
    <row r="539" spans="7:28">
      <c r="G539" s="2"/>
      <c r="H539" s="2"/>
      <c r="I539" s="2"/>
      <c r="J539" s="2"/>
      <c r="K539" s="2"/>
      <c r="L539" s="2"/>
      <c r="M539" s="2"/>
      <c r="N539" s="2"/>
      <c r="O539" s="2"/>
      <c r="Q539" s="2"/>
      <c r="R539" s="13"/>
      <c r="S539" s="15"/>
      <c r="T539" s="2"/>
      <c r="U539" s="2"/>
      <c r="V539" s="2"/>
      <c r="W539" s="2"/>
      <c r="X539" s="2"/>
      <c r="Y539" s="2"/>
      <c r="Z539" s="2"/>
      <c r="AA539" s="2"/>
      <c r="AB539" s="18"/>
    </row>
    <row r="540" spans="7:28">
      <c r="G540" s="2"/>
      <c r="H540" s="2"/>
      <c r="I540" s="2"/>
      <c r="J540" s="2"/>
      <c r="K540" s="2"/>
      <c r="L540" s="2"/>
      <c r="M540" s="2"/>
      <c r="N540" s="2"/>
      <c r="O540" s="2"/>
      <c r="Q540" s="2"/>
      <c r="R540" s="13"/>
      <c r="S540" s="15"/>
      <c r="T540" s="2"/>
      <c r="U540" s="2"/>
      <c r="V540" s="2"/>
      <c r="W540" s="2"/>
      <c r="X540" s="2"/>
      <c r="Y540" s="2"/>
      <c r="Z540" s="2"/>
      <c r="AA540" s="2"/>
      <c r="AB540" s="18"/>
    </row>
    <row r="541" spans="7:28">
      <c r="G541" s="2"/>
      <c r="H541" s="2"/>
      <c r="I541" s="2"/>
      <c r="J541" s="2"/>
      <c r="K541" s="2"/>
      <c r="L541" s="2"/>
      <c r="M541" s="2"/>
      <c r="N541" s="2"/>
      <c r="O541" s="2"/>
      <c r="Q541" s="2"/>
      <c r="R541" s="13"/>
      <c r="S541" s="15"/>
      <c r="T541" s="2"/>
      <c r="U541" s="2"/>
      <c r="V541" s="2"/>
      <c r="W541" s="2"/>
      <c r="X541" s="2"/>
      <c r="Y541" s="2"/>
      <c r="Z541" s="2"/>
      <c r="AA541" s="2"/>
      <c r="AB541" s="18"/>
    </row>
    <row r="542" spans="7:28">
      <c r="G542" s="2"/>
      <c r="H542" s="2"/>
      <c r="I542" s="2"/>
      <c r="J542" s="2"/>
      <c r="K542" s="2"/>
      <c r="L542" s="2"/>
      <c r="M542" s="2"/>
      <c r="N542" s="2"/>
      <c r="O542" s="2"/>
      <c r="Q542" s="2"/>
      <c r="R542" s="13"/>
      <c r="S542" s="15"/>
      <c r="T542" s="2"/>
      <c r="U542" s="2"/>
      <c r="V542" s="2"/>
      <c r="W542" s="2"/>
      <c r="X542" s="2"/>
      <c r="Y542" s="2"/>
      <c r="Z542" s="2"/>
      <c r="AA542" s="2"/>
      <c r="AB542" s="18"/>
    </row>
  </sheetData>
  <autoFilter ref="A1:AD484">
    <filterColumn colId="1">
      <filters>
        <filter val="SUP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P436"/>
  <sheetViews>
    <sheetView zoomScaleNormal="100" workbookViewId="0">
      <pane xSplit="5" ySplit="1" topLeftCell="F207" activePane="bottomRight" state="frozen"/>
      <selection pane="topRight" activeCell="F1" sqref="F1"/>
      <selection pane="bottomLeft" activeCell="A2" sqref="A2"/>
      <selection pane="bottomRight" activeCell="D209" sqref="A1:XFD1048576"/>
    </sheetView>
  </sheetViews>
  <sheetFormatPr defaultRowHeight="15"/>
  <cols>
    <col min="1" max="1" width="9.140625" style="20" customWidth="1"/>
    <col min="2" max="2" width="9.85546875" customWidth="1"/>
    <col min="3" max="3" width="9" style="4" customWidth="1"/>
    <col min="4" max="4" width="11" style="4" customWidth="1"/>
    <col min="5" max="5" width="23.140625" style="4" customWidth="1"/>
    <col min="6" max="6" width="16.7109375" style="4" customWidth="1"/>
    <col min="7" max="7" width="14.85546875" style="4" customWidth="1"/>
    <col min="8" max="8" width="15.85546875" style="4" customWidth="1"/>
    <col min="9" max="9" width="22.7109375" style="4" customWidth="1"/>
    <col min="10" max="11" width="26.42578125" style="4" customWidth="1"/>
    <col min="12" max="12" width="18.42578125" style="4" customWidth="1"/>
    <col min="13" max="13" width="20.140625" style="4" customWidth="1"/>
    <col min="14" max="14" width="22.140625" style="4" customWidth="1"/>
    <col min="15" max="52" width="26.42578125" style="4" customWidth="1"/>
    <col min="53" max="54" width="28.28515625" style="4" customWidth="1"/>
    <col min="55" max="55" width="22.5703125" customWidth="1"/>
    <col min="56" max="68" width="9.140625" style="30"/>
  </cols>
  <sheetData>
    <row r="1" spans="1:68">
      <c r="A1" s="19" t="s">
        <v>145</v>
      </c>
      <c r="B1" s="5" t="s">
        <v>113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396</v>
      </c>
      <c r="AD1" s="17" t="s">
        <v>187</v>
      </c>
      <c r="AE1" s="5" t="s">
        <v>131</v>
      </c>
      <c r="AF1" s="17"/>
      <c r="AG1" s="17"/>
      <c r="AH1" s="17"/>
      <c r="AI1" s="17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/>
      <c r="AV1"/>
      <c r="AW1"/>
      <c r="AX1"/>
      <c r="AY1"/>
      <c r="AZ1"/>
      <c r="BA1"/>
      <c r="BB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>
      <c r="A2" s="20">
        <v>17</v>
      </c>
      <c r="B2" t="s">
        <v>264</v>
      </c>
      <c r="C2" t="s">
        <v>2</v>
      </c>
      <c r="D2" t="s">
        <v>4</v>
      </c>
      <c r="E2" t="s">
        <v>5</v>
      </c>
      <c r="F2" s="2">
        <v>135852990000</v>
      </c>
      <c r="G2" s="2">
        <v>13262470000</v>
      </c>
      <c r="H2" s="2">
        <v>122590520000</v>
      </c>
      <c r="I2" s="2">
        <v>226904167</v>
      </c>
      <c r="J2" s="2">
        <v>33459545</v>
      </c>
      <c r="K2" s="2">
        <v>193444622</v>
      </c>
      <c r="L2" s="2">
        <v>172562971</v>
      </c>
      <c r="M2" s="2">
        <v>28154557</v>
      </c>
      <c r="N2" s="2">
        <v>144408414</v>
      </c>
      <c r="O2" s="15">
        <v>0.1</v>
      </c>
      <c r="P2" s="2">
        <v>2815455.7</v>
      </c>
      <c r="Q2" s="13">
        <v>0.25</v>
      </c>
      <c r="R2" s="15">
        <v>0.4</v>
      </c>
      <c r="S2" s="2">
        <v>36102103.5</v>
      </c>
      <c r="T2" s="2">
        <v>6000000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8">
        <v>0</v>
      </c>
      <c r="AB2" s="4">
        <v>44917559.200000003</v>
      </c>
      <c r="AD2" s="4">
        <f>AB2+AC2</f>
        <v>44917559.200000003</v>
      </c>
      <c r="AE2" t="s">
        <v>41</v>
      </c>
      <c r="AF2" s="18"/>
      <c r="AJ2"/>
    </row>
    <row r="3" spans="1:68">
      <c r="A3" s="20">
        <v>23</v>
      </c>
      <c r="B3" t="s">
        <v>264</v>
      </c>
      <c r="C3" t="s">
        <v>2</v>
      </c>
      <c r="D3" t="s">
        <v>4</v>
      </c>
      <c r="E3" t="s">
        <v>7</v>
      </c>
      <c r="F3" s="2">
        <v>18361004000</v>
      </c>
      <c r="G3" s="2">
        <v>17441214000</v>
      </c>
      <c r="H3" s="2">
        <v>919790000</v>
      </c>
      <c r="I3" s="2">
        <v>39709579</v>
      </c>
      <c r="J3" s="2">
        <v>37510564</v>
      </c>
      <c r="K3" s="2">
        <v>2199015</v>
      </c>
      <c r="L3" s="2">
        <v>32365177.399999999</v>
      </c>
      <c r="M3" s="2">
        <v>30534078.399999999</v>
      </c>
      <c r="N3" s="2">
        <v>1831099</v>
      </c>
      <c r="O3" s="15">
        <v>0.1</v>
      </c>
      <c r="P3" s="2">
        <v>3053407.84</v>
      </c>
      <c r="Q3" s="13">
        <v>0.15</v>
      </c>
      <c r="R3" s="15">
        <v>0</v>
      </c>
      <c r="S3" s="2">
        <v>274664.84999999998</v>
      </c>
      <c r="T3" s="2">
        <v>3000000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8">
        <v>0</v>
      </c>
      <c r="AB3" s="4">
        <v>6328072.6900000004</v>
      </c>
      <c r="AD3" s="4">
        <f t="shared" ref="AD3:AD66" si="0">AB3+AC3</f>
        <v>6328072.6900000004</v>
      </c>
      <c r="AE3" t="s">
        <v>6</v>
      </c>
      <c r="AF3" s="18"/>
      <c r="AJ3"/>
    </row>
    <row r="4" spans="1:68">
      <c r="A4" s="20">
        <v>30</v>
      </c>
      <c r="B4" t="s">
        <v>263</v>
      </c>
      <c r="C4" t="s">
        <v>9</v>
      </c>
      <c r="D4" t="s">
        <v>384</v>
      </c>
      <c r="E4" t="s">
        <v>10</v>
      </c>
      <c r="F4" s="2">
        <v>4352717000</v>
      </c>
      <c r="G4" s="2">
        <v>0</v>
      </c>
      <c r="H4" s="2">
        <v>4352717000</v>
      </c>
      <c r="I4" s="2">
        <v>12040420</v>
      </c>
      <c r="J4" s="2">
        <v>0</v>
      </c>
      <c r="K4" s="2">
        <v>12040420</v>
      </c>
      <c r="L4" s="2">
        <v>10299333.199999999</v>
      </c>
      <c r="M4" s="2">
        <v>0</v>
      </c>
      <c r="N4" s="2">
        <v>10299333.199999999</v>
      </c>
      <c r="O4" s="15">
        <v>0.1</v>
      </c>
      <c r="P4" s="2">
        <v>0</v>
      </c>
      <c r="Q4" s="13">
        <v>0.3</v>
      </c>
      <c r="R4" s="15">
        <v>0</v>
      </c>
      <c r="S4" s="2">
        <v>3089799.96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8">
        <v>0</v>
      </c>
      <c r="AB4" s="4">
        <v>3089799.96</v>
      </c>
      <c r="AD4" s="4">
        <f t="shared" si="0"/>
        <v>3089799.96</v>
      </c>
      <c r="AE4" t="s">
        <v>11</v>
      </c>
      <c r="AF4" s="18"/>
      <c r="AJ4"/>
    </row>
    <row r="5" spans="1:68">
      <c r="A5" s="20">
        <v>58</v>
      </c>
      <c r="B5" t="s">
        <v>264</v>
      </c>
      <c r="C5" t="s">
        <v>9</v>
      </c>
      <c r="D5" t="s">
        <v>15</v>
      </c>
      <c r="E5" t="s">
        <v>18</v>
      </c>
      <c r="F5" s="2">
        <v>50644078000</v>
      </c>
      <c r="G5" s="2">
        <v>0</v>
      </c>
      <c r="H5" s="2">
        <v>50644078000</v>
      </c>
      <c r="I5" s="2">
        <v>106069553</v>
      </c>
      <c r="J5" s="2">
        <v>0</v>
      </c>
      <c r="K5" s="2">
        <v>106069553</v>
      </c>
      <c r="L5" s="2">
        <v>85811921.799999997</v>
      </c>
      <c r="M5" s="2">
        <v>0</v>
      </c>
      <c r="N5" s="2">
        <v>85811921.799999997</v>
      </c>
      <c r="O5" s="15">
        <v>0.1</v>
      </c>
      <c r="P5" s="2">
        <v>0</v>
      </c>
      <c r="Q5" s="13">
        <v>0.2</v>
      </c>
      <c r="R5" s="15">
        <v>0</v>
      </c>
      <c r="S5" s="2">
        <v>17162384.359999999</v>
      </c>
      <c r="T5" s="2">
        <v>4000000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8">
        <v>0</v>
      </c>
      <c r="AB5" s="4">
        <v>21162384.359999999</v>
      </c>
      <c r="AD5" s="4">
        <f t="shared" si="0"/>
        <v>21162384.359999999</v>
      </c>
      <c r="AE5" t="s">
        <v>19</v>
      </c>
      <c r="AF5" s="18"/>
      <c r="AJ5"/>
    </row>
    <row r="6" spans="1:68">
      <c r="A6" s="20">
        <v>62</v>
      </c>
      <c r="B6" t="s">
        <v>263</v>
      </c>
      <c r="C6" t="s">
        <v>9</v>
      </c>
      <c r="D6" t="s">
        <v>15</v>
      </c>
      <c r="E6" t="s">
        <v>20</v>
      </c>
      <c r="F6" s="2">
        <v>6215915000</v>
      </c>
      <c r="G6" s="2">
        <v>0</v>
      </c>
      <c r="H6" s="2">
        <v>6215915000</v>
      </c>
      <c r="I6" s="2">
        <v>13580308</v>
      </c>
      <c r="J6" s="2">
        <v>0</v>
      </c>
      <c r="K6" s="2">
        <v>13580308</v>
      </c>
      <c r="L6" s="2">
        <v>11093942</v>
      </c>
      <c r="M6" s="2">
        <v>0</v>
      </c>
      <c r="N6" s="2">
        <v>11093942</v>
      </c>
      <c r="O6" s="15">
        <v>0.1</v>
      </c>
      <c r="P6" s="2">
        <v>0</v>
      </c>
      <c r="Q6" s="13">
        <v>0.3</v>
      </c>
      <c r="R6" s="15">
        <v>0</v>
      </c>
      <c r="S6" s="2">
        <v>3328182.6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8">
        <v>0</v>
      </c>
      <c r="AB6" s="4">
        <v>3328182.6</v>
      </c>
      <c r="AD6" s="4">
        <f t="shared" si="0"/>
        <v>3328182.6</v>
      </c>
      <c r="AE6" t="s">
        <v>24</v>
      </c>
      <c r="AF6" s="18"/>
      <c r="AJ6"/>
    </row>
    <row r="7" spans="1:68">
      <c r="A7" s="20">
        <v>66</v>
      </c>
      <c r="B7" t="s">
        <v>264</v>
      </c>
      <c r="C7" t="s">
        <v>2</v>
      </c>
      <c r="D7" t="s">
        <v>4</v>
      </c>
      <c r="E7" t="s">
        <v>22</v>
      </c>
      <c r="F7" s="2">
        <v>53076917600</v>
      </c>
      <c r="G7" s="2">
        <v>6970363500</v>
      </c>
      <c r="H7" s="2">
        <v>46106554100</v>
      </c>
      <c r="I7" s="2">
        <v>113190676</v>
      </c>
      <c r="J7" s="2">
        <v>21870921</v>
      </c>
      <c r="K7" s="2">
        <v>91319755</v>
      </c>
      <c r="L7" s="2">
        <v>91959908.959999993</v>
      </c>
      <c r="M7" s="2">
        <v>19082775.600000001</v>
      </c>
      <c r="N7" s="2">
        <v>72877133.359999999</v>
      </c>
      <c r="O7" s="15">
        <v>0.1</v>
      </c>
      <c r="P7" s="2">
        <v>1908277.56</v>
      </c>
      <c r="Q7" s="13">
        <v>0.2</v>
      </c>
      <c r="R7" s="15">
        <v>0</v>
      </c>
      <c r="S7" s="2">
        <v>14575426.672</v>
      </c>
      <c r="T7" s="2">
        <v>4000000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8">
        <v>0</v>
      </c>
      <c r="AB7" s="4">
        <v>20483704.232000001</v>
      </c>
      <c r="AD7" s="4">
        <f t="shared" si="0"/>
        <v>20483704.232000001</v>
      </c>
      <c r="AE7" t="s">
        <v>6</v>
      </c>
      <c r="AF7" s="18"/>
      <c r="AJ7"/>
    </row>
    <row r="8" spans="1:68">
      <c r="A8" s="20">
        <v>116</v>
      </c>
      <c r="B8" t="s">
        <v>264</v>
      </c>
      <c r="C8" t="s">
        <v>2</v>
      </c>
      <c r="D8" t="s">
        <v>8</v>
      </c>
      <c r="E8" t="s">
        <v>25</v>
      </c>
      <c r="F8" s="2">
        <v>16899764000</v>
      </c>
      <c r="G8" s="2">
        <v>2180457000</v>
      </c>
      <c r="H8" s="2">
        <v>14719307000</v>
      </c>
      <c r="I8" s="2">
        <v>34181315</v>
      </c>
      <c r="J8" s="2">
        <v>6848207</v>
      </c>
      <c r="K8" s="2">
        <v>27333108</v>
      </c>
      <c r="L8" s="2">
        <v>27421409.399999999</v>
      </c>
      <c r="M8" s="2">
        <v>5976024.2000000002</v>
      </c>
      <c r="N8" s="2">
        <v>21445385.199999999</v>
      </c>
      <c r="O8" s="15">
        <v>0.1</v>
      </c>
      <c r="P8" s="2">
        <v>597602.42000000004</v>
      </c>
      <c r="Q8" s="13">
        <v>0.1</v>
      </c>
      <c r="R8" s="15">
        <v>0</v>
      </c>
      <c r="S8" s="2">
        <v>2144538.52</v>
      </c>
      <c r="T8" s="2">
        <v>2000000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8">
        <v>0</v>
      </c>
      <c r="AB8" s="4">
        <v>4742140.9400000004</v>
      </c>
      <c r="AD8" s="4">
        <f t="shared" si="0"/>
        <v>4742140.9400000004</v>
      </c>
      <c r="AE8" t="s">
        <v>42</v>
      </c>
      <c r="AF8" s="18"/>
      <c r="AJ8"/>
    </row>
    <row r="9" spans="1:68">
      <c r="A9" s="20">
        <v>123</v>
      </c>
      <c r="B9" t="s">
        <v>264</v>
      </c>
      <c r="C9" t="s">
        <v>9</v>
      </c>
      <c r="D9" t="s">
        <v>15</v>
      </c>
      <c r="E9" t="s">
        <v>26</v>
      </c>
      <c r="F9" s="2">
        <v>46148954000</v>
      </c>
      <c r="G9" s="2">
        <v>0</v>
      </c>
      <c r="H9" s="2">
        <v>46148954000</v>
      </c>
      <c r="I9" s="2">
        <v>110105299</v>
      </c>
      <c r="J9" s="2">
        <v>0</v>
      </c>
      <c r="K9" s="2">
        <v>110105299</v>
      </c>
      <c r="L9" s="2">
        <v>91645717.400000006</v>
      </c>
      <c r="M9" s="2">
        <v>0</v>
      </c>
      <c r="N9" s="2">
        <v>91645717.400000006</v>
      </c>
      <c r="O9" s="15">
        <v>0.1</v>
      </c>
      <c r="P9" s="2">
        <v>0</v>
      </c>
      <c r="Q9" s="13">
        <v>0.2</v>
      </c>
      <c r="R9" s="15">
        <v>0</v>
      </c>
      <c r="S9" s="2">
        <v>18329143.48</v>
      </c>
      <c r="T9" s="2">
        <v>4000000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8">
        <v>0</v>
      </c>
      <c r="AB9" s="4">
        <v>22329143.48</v>
      </c>
      <c r="AD9" s="4">
        <f t="shared" si="0"/>
        <v>22329143.48</v>
      </c>
      <c r="AE9" t="s">
        <v>19</v>
      </c>
      <c r="AF9" s="18"/>
      <c r="AJ9"/>
    </row>
    <row r="10" spans="1:68">
      <c r="A10" s="20">
        <v>168</v>
      </c>
      <c r="B10" t="s">
        <v>264</v>
      </c>
      <c r="C10" t="s">
        <v>9</v>
      </c>
      <c r="D10" t="s">
        <v>384</v>
      </c>
      <c r="E10" t="s">
        <v>34</v>
      </c>
      <c r="F10" s="2">
        <v>25839687000</v>
      </c>
      <c r="G10" s="2">
        <v>0</v>
      </c>
      <c r="H10" s="2">
        <v>25839687000</v>
      </c>
      <c r="I10" s="2">
        <v>58887959</v>
      </c>
      <c r="J10" s="2">
        <v>0</v>
      </c>
      <c r="K10" s="2">
        <v>58887959</v>
      </c>
      <c r="L10" s="2">
        <v>48552084.200000003</v>
      </c>
      <c r="M10" s="2">
        <v>0</v>
      </c>
      <c r="N10" s="2">
        <v>48552084.200000003</v>
      </c>
      <c r="O10" s="15">
        <v>0.1</v>
      </c>
      <c r="P10" s="2">
        <v>0</v>
      </c>
      <c r="Q10" s="13">
        <v>0.15</v>
      </c>
      <c r="R10" s="15">
        <v>0</v>
      </c>
      <c r="S10" s="2">
        <v>7282812.6299999999</v>
      </c>
      <c r="T10" s="2">
        <v>3000000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8">
        <v>0</v>
      </c>
      <c r="AB10" s="4">
        <v>10282812.630000001</v>
      </c>
      <c r="AD10" s="4">
        <f t="shared" si="0"/>
        <v>10282812.630000001</v>
      </c>
      <c r="AE10" t="s">
        <v>35</v>
      </c>
      <c r="AF10" s="18"/>
      <c r="AJ10"/>
    </row>
    <row r="11" spans="1:68">
      <c r="A11" s="20">
        <v>172</v>
      </c>
      <c r="B11" t="s">
        <v>264</v>
      </c>
      <c r="C11" t="s">
        <v>9</v>
      </c>
      <c r="D11" t="s">
        <v>15</v>
      </c>
      <c r="E11" t="s">
        <v>36</v>
      </c>
      <c r="F11" s="2">
        <v>53607539000</v>
      </c>
      <c r="G11" s="2">
        <v>0</v>
      </c>
      <c r="H11" s="2">
        <v>53607539000</v>
      </c>
      <c r="I11" s="2">
        <v>107783857</v>
      </c>
      <c r="J11" s="2">
        <v>0</v>
      </c>
      <c r="K11" s="2">
        <v>107783857</v>
      </c>
      <c r="L11" s="2">
        <v>86340841.400000006</v>
      </c>
      <c r="M11" s="2">
        <v>0</v>
      </c>
      <c r="N11" s="2">
        <v>86340841.400000006</v>
      </c>
      <c r="O11" s="15">
        <v>0.1</v>
      </c>
      <c r="P11" s="2">
        <v>0</v>
      </c>
      <c r="Q11" s="13">
        <v>0.2</v>
      </c>
      <c r="R11" s="15">
        <v>0</v>
      </c>
      <c r="S11" s="2">
        <v>17268168.280000001</v>
      </c>
      <c r="T11" s="2">
        <v>4000000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8">
        <v>0</v>
      </c>
      <c r="AB11" s="4">
        <v>21268168.280000001</v>
      </c>
      <c r="AD11" s="4">
        <f t="shared" si="0"/>
        <v>21268168.280000001</v>
      </c>
      <c r="AE11" t="s">
        <v>17</v>
      </c>
      <c r="AF11" s="18"/>
      <c r="AJ11"/>
    </row>
    <row r="12" spans="1:68">
      <c r="A12" s="20">
        <v>207</v>
      </c>
      <c r="B12" t="s">
        <v>264</v>
      </c>
      <c r="C12" t="s">
        <v>2</v>
      </c>
      <c r="D12" t="s">
        <v>8</v>
      </c>
      <c r="E12" t="s">
        <v>37</v>
      </c>
      <c r="F12" s="2">
        <v>34974358800</v>
      </c>
      <c r="G12" s="2">
        <v>2983790400</v>
      </c>
      <c r="H12" s="2">
        <v>31990568400</v>
      </c>
      <c r="I12" s="2">
        <v>93976444</v>
      </c>
      <c r="J12" s="2">
        <v>9219879</v>
      </c>
      <c r="K12" s="2">
        <v>84756565</v>
      </c>
      <c r="L12" s="2">
        <v>79986700.480000004</v>
      </c>
      <c r="M12" s="2">
        <v>8026362.8399999999</v>
      </c>
      <c r="N12" s="2">
        <v>71960337.640000001</v>
      </c>
      <c r="O12" s="15">
        <v>0.1</v>
      </c>
      <c r="P12" s="2">
        <v>802636.28399999999</v>
      </c>
      <c r="Q12" s="13">
        <v>0.2</v>
      </c>
      <c r="R12" s="15">
        <v>0</v>
      </c>
      <c r="S12" s="2">
        <v>14392067.528000001</v>
      </c>
      <c r="T12" s="2">
        <v>4000000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8">
        <v>0</v>
      </c>
      <c r="AB12" s="4">
        <v>19194703.811999999</v>
      </c>
      <c r="AD12" s="4">
        <f t="shared" si="0"/>
        <v>19194703.811999999</v>
      </c>
      <c r="AE12" t="s">
        <v>38</v>
      </c>
      <c r="AF12" s="18"/>
      <c r="AJ12"/>
    </row>
    <row r="13" spans="1:68">
      <c r="A13" s="20">
        <v>219</v>
      </c>
      <c r="B13" t="s">
        <v>264</v>
      </c>
      <c r="C13" t="s">
        <v>2</v>
      </c>
      <c r="D13" t="s">
        <v>4</v>
      </c>
      <c r="E13" t="s">
        <v>40</v>
      </c>
      <c r="F13" s="2">
        <v>25509962000</v>
      </c>
      <c r="G13" s="2">
        <v>5557658000</v>
      </c>
      <c r="H13" s="2">
        <v>19952304000</v>
      </c>
      <c r="I13" s="2">
        <v>62453298</v>
      </c>
      <c r="J13" s="2">
        <v>15879308</v>
      </c>
      <c r="K13" s="2">
        <v>46573990</v>
      </c>
      <c r="L13" s="2">
        <v>52249313.200000003</v>
      </c>
      <c r="M13" s="2">
        <v>13656244.800000001</v>
      </c>
      <c r="N13" s="2">
        <v>38593068.399999999</v>
      </c>
      <c r="O13" s="15">
        <v>0.1</v>
      </c>
      <c r="P13" s="2">
        <v>1365624.48</v>
      </c>
      <c r="Q13" s="13">
        <v>0.15</v>
      </c>
      <c r="R13" s="15">
        <v>0</v>
      </c>
      <c r="S13" s="2">
        <v>5788960.2599999998</v>
      </c>
      <c r="T13" s="2">
        <v>3000000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8">
        <v>0</v>
      </c>
      <c r="AB13" s="4">
        <v>10154584.74</v>
      </c>
      <c r="AD13" s="4">
        <f t="shared" si="0"/>
        <v>10154584.74</v>
      </c>
      <c r="AE13" t="s">
        <v>6</v>
      </c>
      <c r="AF13" s="18"/>
      <c r="AJ13"/>
    </row>
    <row r="14" spans="1:68">
      <c r="A14" s="20">
        <v>280</v>
      </c>
      <c r="B14" t="s">
        <v>264</v>
      </c>
      <c r="C14" t="s">
        <v>2</v>
      </c>
      <c r="D14" t="s">
        <v>287</v>
      </c>
      <c r="E14" t="s">
        <v>44</v>
      </c>
      <c r="F14" s="2">
        <v>2649992000</v>
      </c>
      <c r="G14" s="2">
        <v>70792000</v>
      </c>
      <c r="H14" s="2">
        <v>2579200000</v>
      </c>
      <c r="I14" s="2">
        <v>7922134</v>
      </c>
      <c r="J14" s="2">
        <v>247772</v>
      </c>
      <c r="K14" s="2">
        <v>7674362</v>
      </c>
      <c r="L14" s="2">
        <v>6862137.2000000002</v>
      </c>
      <c r="M14" s="2">
        <v>219455.2</v>
      </c>
      <c r="N14" s="2">
        <v>6642682</v>
      </c>
      <c r="O14" s="15">
        <v>0</v>
      </c>
      <c r="P14" s="2">
        <v>0</v>
      </c>
      <c r="Q14" s="13">
        <v>0</v>
      </c>
      <c r="R14" s="15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8">
        <v>0</v>
      </c>
      <c r="AB14" s="4">
        <v>0</v>
      </c>
      <c r="AD14" s="4">
        <f t="shared" si="0"/>
        <v>0</v>
      </c>
      <c r="AE14" t="s">
        <v>87</v>
      </c>
      <c r="AF14" s="18"/>
      <c r="AJ14"/>
    </row>
    <row r="15" spans="1:68">
      <c r="A15" s="20">
        <v>296</v>
      </c>
      <c r="B15" t="s">
        <v>264</v>
      </c>
      <c r="C15" t="s">
        <v>2</v>
      </c>
      <c r="D15" t="s">
        <v>8</v>
      </c>
      <c r="E15" t="s">
        <v>49</v>
      </c>
      <c r="F15" s="2">
        <v>12333033200</v>
      </c>
      <c r="G15" s="2">
        <v>402906000</v>
      </c>
      <c r="H15" s="2">
        <v>11930127200</v>
      </c>
      <c r="I15" s="2">
        <v>35339554</v>
      </c>
      <c r="J15" s="2">
        <v>1299035</v>
      </c>
      <c r="K15" s="2">
        <v>34040519</v>
      </c>
      <c r="L15" s="2">
        <v>30406340.719999999</v>
      </c>
      <c r="M15" s="2">
        <v>1137872.6000000001</v>
      </c>
      <c r="N15" s="2">
        <v>29268468.120000001</v>
      </c>
      <c r="O15" s="15">
        <v>0.1</v>
      </c>
      <c r="P15" s="2">
        <v>113787.26</v>
      </c>
      <c r="Q15" s="13">
        <v>0.15</v>
      </c>
      <c r="R15" s="15">
        <v>0</v>
      </c>
      <c r="S15" s="2">
        <v>4390270.2180000003</v>
      </c>
      <c r="T15" s="2">
        <v>3000000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8">
        <v>0</v>
      </c>
      <c r="AB15" s="4">
        <v>7504057.4780000001</v>
      </c>
      <c r="AD15" s="4">
        <f t="shared" si="0"/>
        <v>7504057.4780000001</v>
      </c>
      <c r="AE15" t="s">
        <v>46</v>
      </c>
      <c r="AF15" s="18"/>
      <c r="AJ15"/>
    </row>
    <row r="16" spans="1:68">
      <c r="A16" s="20">
        <v>317</v>
      </c>
      <c r="B16" t="s">
        <v>264</v>
      </c>
      <c r="C16" t="s">
        <v>2</v>
      </c>
      <c r="D16" t="s">
        <v>8</v>
      </c>
      <c r="E16" t="s">
        <v>51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5">
        <v>0</v>
      </c>
      <c r="P16" s="2">
        <v>0</v>
      </c>
      <c r="Q16" s="13">
        <v>0</v>
      </c>
      <c r="R16" s="15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8">
        <v>0</v>
      </c>
      <c r="AB16" s="4">
        <v>0</v>
      </c>
      <c r="AD16" s="4">
        <f t="shared" si="0"/>
        <v>0</v>
      </c>
      <c r="AE16" t="s">
        <v>38</v>
      </c>
      <c r="AF16" s="18"/>
      <c r="AJ16"/>
      <c r="AK16"/>
      <c r="AL16"/>
      <c r="AM16"/>
    </row>
    <row r="17" spans="1:68">
      <c r="A17" s="20">
        <v>322</v>
      </c>
      <c r="B17" t="s">
        <v>264</v>
      </c>
      <c r="C17" t="s">
        <v>2</v>
      </c>
      <c r="D17" t="s">
        <v>8</v>
      </c>
      <c r="E17" t="s">
        <v>52</v>
      </c>
      <c r="F17" s="2">
        <v>8794650000</v>
      </c>
      <c r="G17" s="2">
        <v>0</v>
      </c>
      <c r="H17" s="2">
        <v>8794650000</v>
      </c>
      <c r="I17" s="2">
        <v>23786081</v>
      </c>
      <c r="J17" s="2">
        <v>0</v>
      </c>
      <c r="K17" s="2">
        <v>23786081</v>
      </c>
      <c r="L17" s="2">
        <v>20268221</v>
      </c>
      <c r="M17" s="2">
        <v>0</v>
      </c>
      <c r="N17" s="2">
        <v>20268221</v>
      </c>
      <c r="O17" s="15">
        <v>0.1</v>
      </c>
      <c r="P17" s="2">
        <v>0</v>
      </c>
      <c r="Q17" s="13">
        <v>0.1</v>
      </c>
      <c r="R17" s="15">
        <v>0</v>
      </c>
      <c r="S17" s="2">
        <v>2026822.1</v>
      </c>
      <c r="T17" s="2">
        <v>2000000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8">
        <v>0</v>
      </c>
      <c r="AB17" s="4">
        <v>4026822.1</v>
      </c>
      <c r="AD17" s="4">
        <f t="shared" si="0"/>
        <v>4026822.1</v>
      </c>
      <c r="AE17" t="s">
        <v>33</v>
      </c>
      <c r="AF17" s="18"/>
      <c r="AJ17"/>
      <c r="AK17"/>
      <c r="AL17"/>
      <c r="AM17"/>
    </row>
    <row r="18" spans="1:68">
      <c r="A18" s="20">
        <v>333</v>
      </c>
      <c r="B18" t="s">
        <v>264</v>
      </c>
      <c r="C18" t="s">
        <v>2</v>
      </c>
      <c r="D18" t="s">
        <v>8</v>
      </c>
      <c r="E18" t="s">
        <v>53</v>
      </c>
      <c r="F18" s="2">
        <v>7303999000</v>
      </c>
      <c r="G18" s="2">
        <v>1246089000</v>
      </c>
      <c r="H18" s="2">
        <v>6057910000</v>
      </c>
      <c r="I18" s="2">
        <v>21943420</v>
      </c>
      <c r="J18" s="2">
        <v>3963968</v>
      </c>
      <c r="K18" s="2">
        <v>17979452</v>
      </c>
      <c r="L18" s="2">
        <v>19021820.399999999</v>
      </c>
      <c r="M18" s="2">
        <v>3465532.4</v>
      </c>
      <c r="N18" s="2">
        <v>15556288</v>
      </c>
      <c r="O18" s="15">
        <v>0.1</v>
      </c>
      <c r="P18" s="2">
        <v>346553.24</v>
      </c>
      <c r="Q18" s="13">
        <v>0.1</v>
      </c>
      <c r="R18" s="15">
        <v>0</v>
      </c>
      <c r="S18" s="2">
        <v>1555628.8</v>
      </c>
      <c r="T18" s="2">
        <v>1000000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18">
        <v>0</v>
      </c>
      <c r="AB18" s="4">
        <v>2902182.04</v>
      </c>
      <c r="AD18" s="4">
        <f t="shared" si="0"/>
        <v>2902182.04</v>
      </c>
      <c r="AE18" t="s">
        <v>33</v>
      </c>
      <c r="AF18" s="18"/>
      <c r="AJ18"/>
      <c r="AK18"/>
      <c r="AL18"/>
      <c r="AM18"/>
      <c r="AN18"/>
    </row>
    <row r="19" spans="1:68">
      <c r="A19" s="20">
        <v>339</v>
      </c>
      <c r="B19" t="s">
        <v>264</v>
      </c>
      <c r="C19" t="s">
        <v>9</v>
      </c>
      <c r="D19" t="s">
        <v>27</v>
      </c>
      <c r="E19" t="s">
        <v>54</v>
      </c>
      <c r="F19" s="2">
        <v>5721264000</v>
      </c>
      <c r="G19" s="2">
        <v>0</v>
      </c>
      <c r="H19" s="2">
        <v>5721264000</v>
      </c>
      <c r="I19" s="2">
        <v>10943819</v>
      </c>
      <c r="J19" s="2">
        <v>0</v>
      </c>
      <c r="K19" s="2">
        <v>10943819</v>
      </c>
      <c r="L19" s="2">
        <v>8655313.4000000004</v>
      </c>
      <c r="M19" s="2">
        <v>0</v>
      </c>
      <c r="N19" s="2">
        <v>8655313.4000000004</v>
      </c>
      <c r="O19" s="15">
        <v>0</v>
      </c>
      <c r="P19" s="2">
        <v>0</v>
      </c>
      <c r="Q19" s="13">
        <v>0</v>
      </c>
      <c r="R19" s="15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8">
        <v>0</v>
      </c>
      <c r="AB19" s="4">
        <v>0</v>
      </c>
      <c r="AD19" s="4">
        <f t="shared" si="0"/>
        <v>0</v>
      </c>
      <c r="AE19" t="s">
        <v>76</v>
      </c>
      <c r="AF19" s="18"/>
      <c r="AJ19"/>
      <c r="AK19"/>
      <c r="AL19"/>
      <c r="AM19"/>
      <c r="AN19"/>
      <c r="AO19"/>
      <c r="AP19"/>
    </row>
    <row r="20" spans="1:68">
      <c r="A20" s="20">
        <v>340</v>
      </c>
      <c r="B20" t="s">
        <v>264</v>
      </c>
      <c r="C20" t="s">
        <v>9</v>
      </c>
      <c r="D20" t="s">
        <v>15</v>
      </c>
      <c r="E20" t="s">
        <v>55</v>
      </c>
      <c r="F20" s="2">
        <v>44191108700</v>
      </c>
      <c r="G20" s="2">
        <v>0</v>
      </c>
      <c r="H20" s="2">
        <v>44191108700</v>
      </c>
      <c r="I20" s="2">
        <v>105251510</v>
      </c>
      <c r="J20" s="2">
        <v>0</v>
      </c>
      <c r="K20" s="2">
        <v>105251510</v>
      </c>
      <c r="L20" s="2">
        <v>87575066.519999996</v>
      </c>
      <c r="M20" s="2">
        <v>0</v>
      </c>
      <c r="N20" s="2">
        <v>87575066.519999996</v>
      </c>
      <c r="O20" s="15">
        <v>0.1</v>
      </c>
      <c r="P20" s="2">
        <v>0</v>
      </c>
      <c r="Q20" s="13">
        <v>0.2</v>
      </c>
      <c r="R20" s="15">
        <v>0</v>
      </c>
      <c r="S20" s="2">
        <v>17515013.304000001</v>
      </c>
      <c r="T20" s="2">
        <v>4000000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8">
        <v>0</v>
      </c>
      <c r="AB20" s="4">
        <v>21515013.304000001</v>
      </c>
      <c r="AD20" s="4">
        <f t="shared" si="0"/>
        <v>21515013.304000001</v>
      </c>
      <c r="AE20" t="s">
        <v>31</v>
      </c>
      <c r="AF20" s="18"/>
      <c r="AJ20"/>
      <c r="AK20"/>
      <c r="AL20"/>
      <c r="AM20"/>
      <c r="AN20"/>
      <c r="AO20"/>
      <c r="AP20"/>
    </row>
    <row r="21" spans="1:68">
      <c r="A21" s="20">
        <v>344</v>
      </c>
      <c r="B21" t="s">
        <v>264</v>
      </c>
      <c r="C21" t="s">
        <v>9</v>
      </c>
      <c r="D21" t="s">
        <v>27</v>
      </c>
      <c r="E21" t="s">
        <v>56</v>
      </c>
      <c r="F21" s="2">
        <v>1649968000</v>
      </c>
      <c r="G21" s="2">
        <v>0</v>
      </c>
      <c r="H21" s="2">
        <v>1649968000</v>
      </c>
      <c r="I21" s="2">
        <v>5065687</v>
      </c>
      <c r="J21" s="2">
        <v>0</v>
      </c>
      <c r="K21" s="2">
        <v>5065687</v>
      </c>
      <c r="L21" s="2">
        <v>4405699.8</v>
      </c>
      <c r="M21" s="2">
        <v>0</v>
      </c>
      <c r="N21" s="2">
        <v>4405699.8</v>
      </c>
      <c r="O21" s="15">
        <v>0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8">
        <v>0</v>
      </c>
      <c r="AB21" s="4">
        <v>0</v>
      </c>
      <c r="AD21" s="4">
        <f t="shared" si="0"/>
        <v>0</v>
      </c>
      <c r="AE21" t="s">
        <v>28</v>
      </c>
      <c r="AF21" s="18"/>
      <c r="AJ21"/>
      <c r="AK21"/>
      <c r="AL21"/>
      <c r="AM21"/>
      <c r="AN21"/>
      <c r="AO21"/>
      <c r="AP21"/>
    </row>
    <row r="22" spans="1:68">
      <c r="A22" s="20">
        <v>349</v>
      </c>
      <c r="B22" t="s">
        <v>264</v>
      </c>
      <c r="C22" t="s">
        <v>9</v>
      </c>
      <c r="D22" t="s">
        <v>27</v>
      </c>
      <c r="E22" t="s">
        <v>57</v>
      </c>
      <c r="F22" s="2">
        <v>57632214000</v>
      </c>
      <c r="G22" s="2">
        <v>0</v>
      </c>
      <c r="H22" s="2">
        <v>57632214000</v>
      </c>
      <c r="I22" s="2">
        <v>91264856</v>
      </c>
      <c r="J22" s="2">
        <v>0</v>
      </c>
      <c r="K22" s="2">
        <v>91264856</v>
      </c>
      <c r="L22" s="2">
        <v>68211970.400000006</v>
      </c>
      <c r="M22" s="2">
        <v>0</v>
      </c>
      <c r="N22" s="2">
        <v>68211970.400000006</v>
      </c>
      <c r="O22" s="15">
        <v>0.1</v>
      </c>
      <c r="P22" s="2">
        <v>0</v>
      </c>
      <c r="Q22" s="13">
        <v>0.2</v>
      </c>
      <c r="R22" s="15">
        <v>0</v>
      </c>
      <c r="S22" s="2">
        <v>13642394.08</v>
      </c>
      <c r="T22" s="2">
        <v>4000000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8">
        <v>0</v>
      </c>
      <c r="AB22" s="4">
        <v>17642394.079999998</v>
      </c>
      <c r="AD22" s="4">
        <f t="shared" si="0"/>
        <v>17642394.079999998</v>
      </c>
      <c r="AE22" t="s">
        <v>32</v>
      </c>
      <c r="AF22" s="18"/>
      <c r="AJ22"/>
      <c r="AK22"/>
      <c r="AL22"/>
      <c r="AM22"/>
      <c r="AN22"/>
      <c r="AO22"/>
      <c r="AP22"/>
    </row>
    <row r="23" spans="1:68">
      <c r="A23" s="20">
        <v>352</v>
      </c>
      <c r="B23" t="s">
        <v>263</v>
      </c>
      <c r="C23" t="s">
        <v>9</v>
      </c>
      <c r="D23" t="s">
        <v>27</v>
      </c>
      <c r="E23" t="s">
        <v>58</v>
      </c>
      <c r="F23" s="2">
        <v>12270513000</v>
      </c>
      <c r="G23" s="2">
        <v>0</v>
      </c>
      <c r="H23" s="2">
        <v>12270513000</v>
      </c>
      <c r="I23" s="2">
        <v>30449507</v>
      </c>
      <c r="J23" s="2">
        <v>0</v>
      </c>
      <c r="K23" s="2">
        <v>30449507</v>
      </c>
      <c r="L23" s="2">
        <v>25541301.800000001</v>
      </c>
      <c r="M23" s="2">
        <v>0</v>
      </c>
      <c r="N23" s="2">
        <v>25541301.800000001</v>
      </c>
      <c r="O23" s="15">
        <v>0.1</v>
      </c>
      <c r="P23" s="2">
        <v>0</v>
      </c>
      <c r="Q23" s="13">
        <v>0.3</v>
      </c>
      <c r="R23" s="15">
        <v>0</v>
      </c>
      <c r="S23" s="2">
        <v>7662390.54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8">
        <v>0</v>
      </c>
      <c r="AB23" s="4">
        <v>7662390.54</v>
      </c>
      <c r="AD23" s="4">
        <f t="shared" si="0"/>
        <v>7662390.54</v>
      </c>
      <c r="AE23" t="s">
        <v>32</v>
      </c>
      <c r="AF23" s="18"/>
      <c r="AJ23"/>
      <c r="AK23"/>
      <c r="AL23"/>
      <c r="AM23"/>
      <c r="AN23"/>
      <c r="AO23"/>
      <c r="AP23"/>
    </row>
    <row r="24" spans="1:68">
      <c r="A24" s="20">
        <v>359</v>
      </c>
      <c r="B24" t="s">
        <v>264</v>
      </c>
      <c r="C24" t="s">
        <v>9</v>
      </c>
      <c r="D24" t="s">
        <v>385</v>
      </c>
      <c r="E24" t="s">
        <v>59</v>
      </c>
      <c r="F24" s="2">
        <v>49819192000</v>
      </c>
      <c r="G24" s="2">
        <v>0</v>
      </c>
      <c r="H24" s="2">
        <v>49819192000</v>
      </c>
      <c r="I24" s="2">
        <v>79009698</v>
      </c>
      <c r="J24" s="2">
        <v>0</v>
      </c>
      <c r="K24" s="2">
        <v>79009698</v>
      </c>
      <c r="L24" s="2">
        <v>59082021.200000003</v>
      </c>
      <c r="M24" s="2">
        <v>0</v>
      </c>
      <c r="N24" s="2">
        <v>59082021.200000003</v>
      </c>
      <c r="O24" s="15">
        <v>0.1</v>
      </c>
      <c r="P24" s="2">
        <v>0</v>
      </c>
      <c r="Q24" s="13">
        <v>0.15</v>
      </c>
      <c r="R24" s="15">
        <v>0</v>
      </c>
      <c r="S24" s="2">
        <v>8862303.1799999997</v>
      </c>
      <c r="T24" s="2">
        <v>3000000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8">
        <v>0</v>
      </c>
      <c r="AB24" s="4">
        <v>11862303.18</v>
      </c>
      <c r="AD24" s="4">
        <f t="shared" si="0"/>
        <v>11862303.18</v>
      </c>
      <c r="AE24" t="s">
        <v>79</v>
      </c>
      <c r="AF24" s="18"/>
      <c r="AJ24"/>
      <c r="AK24"/>
      <c r="AL24"/>
      <c r="AM24"/>
      <c r="AN24"/>
      <c r="AO24"/>
      <c r="AP24"/>
      <c r="AQ24"/>
    </row>
    <row r="25" spans="1:68">
      <c r="A25" s="20">
        <v>366</v>
      </c>
      <c r="B25" t="s">
        <v>264</v>
      </c>
      <c r="C25" t="s">
        <v>9</v>
      </c>
      <c r="D25" t="s">
        <v>15</v>
      </c>
      <c r="E25" t="s">
        <v>60</v>
      </c>
      <c r="F25" s="2">
        <v>66556630000</v>
      </c>
      <c r="G25" s="2">
        <v>0</v>
      </c>
      <c r="H25" s="2">
        <v>66556630000</v>
      </c>
      <c r="I25" s="2">
        <v>106651985</v>
      </c>
      <c r="J25" s="2">
        <v>0</v>
      </c>
      <c r="K25" s="2">
        <v>106651985</v>
      </c>
      <c r="L25" s="2">
        <v>80029333</v>
      </c>
      <c r="M25" s="2">
        <v>0</v>
      </c>
      <c r="N25" s="2">
        <v>80029333</v>
      </c>
      <c r="O25" s="15">
        <v>0.1</v>
      </c>
      <c r="P25" s="2">
        <v>0</v>
      </c>
      <c r="Q25" s="13">
        <v>0.2</v>
      </c>
      <c r="R25" s="15">
        <v>0</v>
      </c>
      <c r="S25" s="2">
        <v>16005866.6</v>
      </c>
      <c r="T25" s="2">
        <v>4000000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8">
        <v>0</v>
      </c>
      <c r="AB25" s="4">
        <v>20005866.600000001</v>
      </c>
      <c r="AD25" s="4">
        <f t="shared" si="0"/>
        <v>20005866.600000001</v>
      </c>
      <c r="AE25" t="s">
        <v>24</v>
      </c>
      <c r="AF25" s="18"/>
      <c r="AJ25"/>
      <c r="AK25"/>
      <c r="AL25"/>
      <c r="AM25"/>
      <c r="AN25"/>
      <c r="AO25"/>
      <c r="AP25"/>
      <c r="AQ25"/>
    </row>
    <row r="26" spans="1:68">
      <c r="A26" s="20">
        <v>371</v>
      </c>
      <c r="B26" t="s">
        <v>264</v>
      </c>
      <c r="C26" t="s">
        <v>9</v>
      </c>
      <c r="D26" t="s">
        <v>385</v>
      </c>
      <c r="E26" t="s">
        <v>61</v>
      </c>
      <c r="F26" s="2">
        <v>32930257300</v>
      </c>
      <c r="G26" s="2">
        <v>0</v>
      </c>
      <c r="H26" s="2">
        <v>32930257300</v>
      </c>
      <c r="I26" s="2">
        <v>67425061</v>
      </c>
      <c r="J26" s="2">
        <v>0</v>
      </c>
      <c r="K26" s="2">
        <v>67425061</v>
      </c>
      <c r="L26" s="2">
        <v>54252958.079999998</v>
      </c>
      <c r="M26" s="2">
        <v>0</v>
      </c>
      <c r="N26" s="2">
        <v>54252958.079999998</v>
      </c>
      <c r="O26" s="15">
        <v>0.1</v>
      </c>
      <c r="P26" s="2">
        <v>0</v>
      </c>
      <c r="Q26" s="13">
        <v>0.15</v>
      </c>
      <c r="R26" s="15">
        <v>0</v>
      </c>
      <c r="S26" s="2">
        <v>8137943.7120000003</v>
      </c>
      <c r="T26" s="2">
        <v>3000000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8">
        <v>0</v>
      </c>
      <c r="AB26" s="4">
        <v>11137943.711999999</v>
      </c>
      <c r="AD26" s="4">
        <f t="shared" si="0"/>
        <v>11137943.711999999</v>
      </c>
      <c r="AE26" t="s">
        <v>39</v>
      </c>
      <c r="AF26" s="18"/>
      <c r="AJ26"/>
      <c r="AK26"/>
      <c r="AL26"/>
      <c r="AM26"/>
      <c r="AN26"/>
      <c r="AO26"/>
      <c r="AP26"/>
      <c r="AQ26"/>
    </row>
    <row r="27" spans="1:68">
      <c r="A27" s="20">
        <v>381</v>
      </c>
      <c r="B27" t="s">
        <v>264</v>
      </c>
      <c r="C27" t="s">
        <v>9</v>
      </c>
      <c r="D27" t="s">
        <v>384</v>
      </c>
      <c r="E27" t="s">
        <v>64</v>
      </c>
      <c r="F27" s="2">
        <v>14741955000</v>
      </c>
      <c r="G27" s="2">
        <v>0</v>
      </c>
      <c r="H27" s="2">
        <v>14741955000</v>
      </c>
      <c r="I27" s="2">
        <v>31586550</v>
      </c>
      <c r="J27" s="2">
        <v>0</v>
      </c>
      <c r="K27" s="2">
        <v>31586550</v>
      </c>
      <c r="L27" s="2">
        <v>25689768</v>
      </c>
      <c r="M27" s="2">
        <v>0</v>
      </c>
      <c r="N27" s="2">
        <v>25689768</v>
      </c>
      <c r="O27" s="15">
        <v>0.1</v>
      </c>
      <c r="P27" s="2">
        <v>0</v>
      </c>
      <c r="Q27" s="13">
        <v>0.1</v>
      </c>
      <c r="R27" s="15">
        <v>0</v>
      </c>
      <c r="S27" s="2">
        <v>2568976.7999999998</v>
      </c>
      <c r="T27" s="2">
        <v>2000000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8">
        <v>0</v>
      </c>
      <c r="AB27" s="4">
        <v>4568976.8</v>
      </c>
      <c r="AD27" s="4">
        <f t="shared" si="0"/>
        <v>4568976.8</v>
      </c>
      <c r="AE27" t="s">
        <v>189</v>
      </c>
      <c r="AF27" s="18"/>
      <c r="AJ27"/>
      <c r="AK27"/>
      <c r="AL27"/>
      <c r="AM27"/>
      <c r="AN27"/>
      <c r="AO27"/>
      <c r="AP27"/>
      <c r="AQ27"/>
    </row>
    <row r="28" spans="1:68">
      <c r="A28" s="20">
        <v>388</v>
      </c>
      <c r="B28" t="s">
        <v>264</v>
      </c>
      <c r="C28" t="s">
        <v>9</v>
      </c>
      <c r="D28" t="s">
        <v>15</v>
      </c>
      <c r="E28" t="s">
        <v>66</v>
      </c>
      <c r="F28" s="2">
        <v>5415965000</v>
      </c>
      <c r="G28" s="2">
        <v>0</v>
      </c>
      <c r="H28" s="2">
        <v>5415965000</v>
      </c>
      <c r="I28" s="2">
        <v>14854302</v>
      </c>
      <c r="J28" s="2">
        <v>0</v>
      </c>
      <c r="K28" s="2">
        <v>14854302</v>
      </c>
      <c r="L28" s="2">
        <v>12687916</v>
      </c>
      <c r="M28" s="2">
        <v>0</v>
      </c>
      <c r="N28" s="2">
        <v>12687916</v>
      </c>
      <c r="O28" s="15">
        <v>0</v>
      </c>
      <c r="P28" s="2">
        <v>0</v>
      </c>
      <c r="Q28" s="13">
        <v>0</v>
      </c>
      <c r="R28" s="15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8">
        <v>0</v>
      </c>
      <c r="AB28" s="4">
        <v>0</v>
      </c>
      <c r="AD28" s="4">
        <f t="shared" si="0"/>
        <v>0</v>
      </c>
      <c r="AE28" t="s">
        <v>24</v>
      </c>
      <c r="AF28" s="18"/>
      <c r="AJ28"/>
      <c r="AK28"/>
      <c r="AL28"/>
      <c r="AM28"/>
      <c r="AN28"/>
      <c r="AO28"/>
      <c r="AP28"/>
      <c r="AQ28"/>
    </row>
    <row r="29" spans="1:68">
      <c r="A29" s="20">
        <v>389</v>
      </c>
      <c r="B29" t="s">
        <v>263</v>
      </c>
      <c r="C29" t="s">
        <v>9</v>
      </c>
      <c r="D29" t="s">
        <v>15</v>
      </c>
      <c r="E29" t="s">
        <v>67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5">
        <v>0.1</v>
      </c>
      <c r="P29" s="2">
        <v>0</v>
      </c>
      <c r="Q29" s="13">
        <v>0.3</v>
      </c>
      <c r="R29" s="15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8">
        <v>0</v>
      </c>
      <c r="AB29" s="4">
        <v>0</v>
      </c>
      <c r="AD29" s="4">
        <f t="shared" si="0"/>
        <v>0</v>
      </c>
      <c r="AE29" t="s">
        <v>24</v>
      </c>
      <c r="AF29" s="18"/>
      <c r="AJ29"/>
      <c r="AK29"/>
      <c r="AL29"/>
      <c r="AM29"/>
      <c r="AN29"/>
      <c r="AO29"/>
      <c r="AP29"/>
      <c r="AQ29"/>
    </row>
    <row r="30" spans="1:68">
      <c r="A30" s="20">
        <v>391</v>
      </c>
      <c r="B30" t="s">
        <v>264</v>
      </c>
      <c r="C30" t="s">
        <v>9</v>
      </c>
      <c r="D30" t="s">
        <v>27</v>
      </c>
      <c r="E30" t="s">
        <v>26</v>
      </c>
      <c r="F30" s="2">
        <v>34399742000</v>
      </c>
      <c r="G30" s="2">
        <v>0</v>
      </c>
      <c r="H30" s="2">
        <v>34399742000</v>
      </c>
      <c r="I30" s="2">
        <v>78573833</v>
      </c>
      <c r="J30" s="2">
        <v>0</v>
      </c>
      <c r="K30" s="2">
        <v>78573833</v>
      </c>
      <c r="L30" s="2">
        <v>64813936.200000003</v>
      </c>
      <c r="M30" s="2">
        <v>0</v>
      </c>
      <c r="N30" s="2">
        <v>64813936.200000003</v>
      </c>
      <c r="O30" s="15">
        <v>0.1</v>
      </c>
      <c r="P30" s="2">
        <v>0</v>
      </c>
      <c r="Q30" s="13">
        <v>0.2</v>
      </c>
      <c r="R30" s="15">
        <v>0</v>
      </c>
      <c r="S30" s="2">
        <v>12962787.24</v>
      </c>
      <c r="T30" s="2">
        <v>4000000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18">
        <v>0</v>
      </c>
      <c r="AB30" s="4">
        <v>16962787.239999998</v>
      </c>
      <c r="AD30" s="4">
        <f t="shared" si="0"/>
        <v>16962787.239999998</v>
      </c>
      <c r="AE30" t="s">
        <v>32</v>
      </c>
      <c r="AF30" s="18"/>
      <c r="AJ30"/>
      <c r="AK30"/>
      <c r="AL30"/>
      <c r="AM30"/>
      <c r="AN30" s="32"/>
      <c r="AO30" s="32"/>
      <c r="AP30" s="32"/>
      <c r="AQ30" s="32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</row>
    <row r="31" spans="1:68">
      <c r="A31" s="20">
        <v>397</v>
      </c>
      <c r="B31" t="s">
        <v>264</v>
      </c>
      <c r="C31" t="s">
        <v>9</v>
      </c>
      <c r="D31" t="s">
        <v>384</v>
      </c>
      <c r="E31" t="s">
        <v>68</v>
      </c>
      <c r="F31" s="2">
        <v>4029364000</v>
      </c>
      <c r="G31" s="2">
        <v>0</v>
      </c>
      <c r="H31" s="2">
        <v>4029364000</v>
      </c>
      <c r="I31" s="2">
        <v>12391778</v>
      </c>
      <c r="J31" s="2">
        <v>0</v>
      </c>
      <c r="K31" s="2">
        <v>12391778</v>
      </c>
      <c r="L31" s="2">
        <v>10780032.4</v>
      </c>
      <c r="M31" s="2">
        <v>0</v>
      </c>
      <c r="N31" s="2">
        <v>10780032.4</v>
      </c>
      <c r="O31" s="15">
        <v>0</v>
      </c>
      <c r="P31" s="2">
        <v>0</v>
      </c>
      <c r="Q31" s="13">
        <v>0</v>
      </c>
      <c r="R31" s="15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8">
        <v>0</v>
      </c>
      <c r="AB31" s="4">
        <v>0</v>
      </c>
      <c r="AD31" s="4">
        <f t="shared" si="0"/>
        <v>0</v>
      </c>
      <c r="AE31" t="s">
        <v>11</v>
      </c>
      <c r="AF31" s="18"/>
      <c r="AJ31"/>
      <c r="AK31"/>
      <c r="AL31"/>
      <c r="AM31"/>
      <c r="AN31"/>
      <c r="AO31"/>
      <c r="AP31"/>
      <c r="AQ31"/>
      <c r="AR31"/>
      <c r="AS31"/>
    </row>
    <row r="32" spans="1:68">
      <c r="A32" s="20">
        <v>399</v>
      </c>
      <c r="B32" t="s">
        <v>264</v>
      </c>
      <c r="C32" t="s">
        <v>9</v>
      </c>
      <c r="D32" t="s">
        <v>384</v>
      </c>
      <c r="E32" t="s">
        <v>69</v>
      </c>
      <c r="F32" s="2">
        <v>7274136000</v>
      </c>
      <c r="G32" s="2">
        <v>0</v>
      </c>
      <c r="H32" s="2">
        <v>7274136000</v>
      </c>
      <c r="I32" s="2">
        <v>21737638</v>
      </c>
      <c r="J32" s="2">
        <v>0</v>
      </c>
      <c r="K32" s="2">
        <v>21737638</v>
      </c>
      <c r="L32" s="2">
        <v>18827983.600000001</v>
      </c>
      <c r="M32" s="2">
        <v>0</v>
      </c>
      <c r="N32" s="2">
        <v>18827983.600000001</v>
      </c>
      <c r="O32" s="15">
        <v>0.1</v>
      </c>
      <c r="P32" s="2">
        <v>0</v>
      </c>
      <c r="Q32" s="13">
        <v>0.1</v>
      </c>
      <c r="R32" s="15">
        <v>0</v>
      </c>
      <c r="S32" s="2">
        <v>1882798.36</v>
      </c>
      <c r="T32" s="2">
        <v>1000000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8">
        <v>0</v>
      </c>
      <c r="AB32" s="4">
        <v>2882798.36</v>
      </c>
      <c r="AD32" s="4">
        <f t="shared" si="0"/>
        <v>2882798.36</v>
      </c>
      <c r="AE32" t="s">
        <v>63</v>
      </c>
      <c r="AF32" s="18"/>
      <c r="AJ32"/>
      <c r="AK32"/>
      <c r="AL32"/>
      <c r="AM32"/>
      <c r="AN32"/>
      <c r="AO32"/>
      <c r="AP32"/>
      <c r="AQ32"/>
      <c r="AR32"/>
      <c r="AS32"/>
    </row>
    <row r="33" spans="1:68">
      <c r="A33" s="20">
        <v>402</v>
      </c>
      <c r="B33" t="s">
        <v>264</v>
      </c>
      <c r="C33" t="s">
        <v>9</v>
      </c>
      <c r="D33" t="s">
        <v>384</v>
      </c>
      <c r="E33" t="s">
        <v>71</v>
      </c>
      <c r="F33" s="2">
        <v>33258267000</v>
      </c>
      <c r="G33" s="2">
        <v>0</v>
      </c>
      <c r="H33" s="2">
        <v>33258267000</v>
      </c>
      <c r="I33" s="2">
        <v>68011102</v>
      </c>
      <c r="J33" s="2">
        <v>0</v>
      </c>
      <c r="K33" s="2">
        <v>68011102</v>
      </c>
      <c r="L33" s="2">
        <v>54707795.200000003</v>
      </c>
      <c r="M33" s="2">
        <v>0</v>
      </c>
      <c r="N33" s="2">
        <v>54707795.200000003</v>
      </c>
      <c r="O33" s="15">
        <v>0.1</v>
      </c>
      <c r="P33" s="2">
        <v>0</v>
      </c>
      <c r="Q33" s="13">
        <v>0.15</v>
      </c>
      <c r="R33" s="15">
        <v>0</v>
      </c>
      <c r="S33" s="2">
        <v>8206169.2800000003</v>
      </c>
      <c r="T33" s="2">
        <v>3000000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8">
        <v>0</v>
      </c>
      <c r="AB33" s="4">
        <v>11206169.279999999</v>
      </c>
      <c r="AD33" s="4">
        <f t="shared" si="0"/>
        <v>11206169.279999999</v>
      </c>
      <c r="AE33" t="s">
        <v>35</v>
      </c>
      <c r="AF33" s="18"/>
      <c r="AJ33"/>
      <c r="AK33"/>
      <c r="AL33"/>
      <c r="AM33"/>
      <c r="AN33"/>
      <c r="AO33"/>
      <c r="AP33"/>
      <c r="AQ33"/>
      <c r="AR33"/>
      <c r="AS33"/>
    </row>
    <row r="34" spans="1:68">
      <c r="A34" s="20">
        <v>407</v>
      </c>
      <c r="B34" t="s">
        <v>264</v>
      </c>
      <c r="C34" t="s">
        <v>9</v>
      </c>
      <c r="D34" t="s">
        <v>384</v>
      </c>
      <c r="E34" t="s">
        <v>72</v>
      </c>
      <c r="F34" s="2">
        <v>53926670000</v>
      </c>
      <c r="G34" s="2">
        <v>0</v>
      </c>
      <c r="H34" s="2">
        <v>53926670000</v>
      </c>
      <c r="I34" s="2">
        <v>99564027</v>
      </c>
      <c r="J34" s="2">
        <v>0</v>
      </c>
      <c r="K34" s="2">
        <v>99564027</v>
      </c>
      <c r="L34" s="2">
        <v>77993359</v>
      </c>
      <c r="M34" s="2">
        <v>0</v>
      </c>
      <c r="N34" s="2">
        <v>77993359</v>
      </c>
      <c r="O34" s="15">
        <v>0.1</v>
      </c>
      <c r="P34" s="2">
        <v>0</v>
      </c>
      <c r="Q34" s="13">
        <v>0.2</v>
      </c>
      <c r="R34" s="15">
        <v>0</v>
      </c>
      <c r="S34" s="2">
        <v>15598671.800000001</v>
      </c>
      <c r="T34" s="2">
        <v>4000000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18">
        <v>0</v>
      </c>
      <c r="AB34" s="4">
        <v>19598671.800000001</v>
      </c>
      <c r="AD34" s="4">
        <f t="shared" si="0"/>
        <v>19598671.800000001</v>
      </c>
      <c r="AE34" t="s">
        <v>35</v>
      </c>
      <c r="AF34" s="18"/>
      <c r="AJ34"/>
      <c r="AK34"/>
      <c r="AL34"/>
      <c r="AM34"/>
      <c r="AN34"/>
      <c r="AO34"/>
      <c r="AP34"/>
      <c r="AQ34"/>
      <c r="AR34"/>
      <c r="AS34"/>
    </row>
    <row r="35" spans="1:68">
      <c r="A35" s="20">
        <v>409</v>
      </c>
      <c r="B35" t="s">
        <v>264</v>
      </c>
      <c r="C35" t="s">
        <v>9</v>
      </c>
      <c r="D35" t="s">
        <v>15</v>
      </c>
      <c r="E35" t="s">
        <v>65</v>
      </c>
      <c r="F35" s="2">
        <v>29955097000</v>
      </c>
      <c r="G35" s="2">
        <v>0</v>
      </c>
      <c r="H35" s="2">
        <v>29955097000</v>
      </c>
      <c r="I35" s="2">
        <v>66543441</v>
      </c>
      <c r="J35" s="2">
        <v>0</v>
      </c>
      <c r="K35" s="2">
        <v>66543441</v>
      </c>
      <c r="L35" s="2">
        <v>54561402.200000003</v>
      </c>
      <c r="M35" s="2">
        <v>0</v>
      </c>
      <c r="N35" s="2">
        <v>54561402.200000003</v>
      </c>
      <c r="O35" s="15">
        <v>0.1</v>
      </c>
      <c r="P35" s="2">
        <v>0</v>
      </c>
      <c r="Q35" s="13">
        <v>0.15</v>
      </c>
      <c r="R35" s="15">
        <v>0</v>
      </c>
      <c r="S35" s="2">
        <v>8184210.3300000001</v>
      </c>
      <c r="T35" s="2">
        <v>3000000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18">
        <v>0</v>
      </c>
      <c r="AB35" s="4">
        <v>11184210.33</v>
      </c>
      <c r="AD35" s="4">
        <f t="shared" si="0"/>
        <v>11184210.33</v>
      </c>
      <c r="AE35" t="s">
        <v>24</v>
      </c>
      <c r="AF35" s="18"/>
      <c r="AJ35"/>
      <c r="AK35"/>
      <c r="AL35"/>
      <c r="AM35"/>
      <c r="AN35"/>
      <c r="AO35"/>
      <c r="AP35"/>
      <c r="AQ35"/>
      <c r="AR35"/>
      <c r="AS35"/>
    </row>
    <row r="36" spans="1:68">
      <c r="A36" s="20">
        <v>410</v>
      </c>
      <c r="B36" t="s">
        <v>264</v>
      </c>
      <c r="C36" t="s">
        <v>9</v>
      </c>
      <c r="D36" t="s">
        <v>384</v>
      </c>
      <c r="E36" t="s">
        <v>73</v>
      </c>
      <c r="F36" s="2">
        <v>7708085000</v>
      </c>
      <c r="G36" s="2">
        <v>0</v>
      </c>
      <c r="H36" s="2">
        <v>7708085000</v>
      </c>
      <c r="I36" s="2">
        <v>23310638</v>
      </c>
      <c r="J36" s="2">
        <v>0</v>
      </c>
      <c r="K36" s="2">
        <v>23310638</v>
      </c>
      <c r="L36" s="2">
        <v>20227404</v>
      </c>
      <c r="M36" s="2">
        <v>0</v>
      </c>
      <c r="N36" s="2">
        <v>20227404</v>
      </c>
      <c r="O36" s="15">
        <v>0.1</v>
      </c>
      <c r="P36" s="2">
        <v>0</v>
      </c>
      <c r="Q36" s="13">
        <v>0.1</v>
      </c>
      <c r="R36" s="15">
        <v>0</v>
      </c>
      <c r="S36" s="2">
        <v>2022740.4</v>
      </c>
      <c r="T36" s="2">
        <v>2000000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8">
        <v>0</v>
      </c>
      <c r="AB36" s="4">
        <v>4022740.4</v>
      </c>
      <c r="AD36" s="4">
        <f t="shared" si="0"/>
        <v>4022740.4</v>
      </c>
      <c r="AE36" t="s">
        <v>35</v>
      </c>
      <c r="AF36" s="18"/>
      <c r="AJ36"/>
      <c r="AK36"/>
      <c r="AL36"/>
      <c r="AM36"/>
      <c r="AN36"/>
      <c r="AO36"/>
      <c r="AP36"/>
      <c r="AQ36"/>
      <c r="AR36"/>
      <c r="AS36"/>
    </row>
    <row r="37" spans="1:68">
      <c r="A37" s="20">
        <v>411</v>
      </c>
      <c r="B37" t="s">
        <v>264</v>
      </c>
      <c r="C37" t="s">
        <v>9</v>
      </c>
      <c r="D37" t="s">
        <v>384</v>
      </c>
      <c r="E37" t="s">
        <v>74</v>
      </c>
      <c r="F37" s="2">
        <v>1555713500</v>
      </c>
      <c r="G37" s="2">
        <v>0</v>
      </c>
      <c r="H37" s="2">
        <v>1555713500</v>
      </c>
      <c r="I37" s="2">
        <v>5148740</v>
      </c>
      <c r="J37" s="2">
        <v>0</v>
      </c>
      <c r="K37" s="2">
        <v>5148740</v>
      </c>
      <c r="L37" s="2">
        <v>4526454.5999999996</v>
      </c>
      <c r="M37" s="2">
        <v>0</v>
      </c>
      <c r="N37" s="2">
        <v>4526454.5999999996</v>
      </c>
      <c r="O37" s="15">
        <v>0</v>
      </c>
      <c r="P37" s="2">
        <v>0</v>
      </c>
      <c r="Q37" s="13">
        <v>0</v>
      </c>
      <c r="R37" s="15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18">
        <v>0</v>
      </c>
      <c r="AB37" s="4">
        <v>0</v>
      </c>
      <c r="AD37" s="4">
        <f t="shared" si="0"/>
        <v>0</v>
      </c>
      <c r="AE37" t="s">
        <v>35</v>
      </c>
      <c r="AF37" s="18"/>
      <c r="AJ37"/>
      <c r="AK37"/>
      <c r="AL37"/>
      <c r="AM37"/>
      <c r="AN37"/>
      <c r="AO37"/>
      <c r="AP37"/>
      <c r="AQ37"/>
      <c r="AR37"/>
      <c r="AS37"/>
    </row>
    <row r="38" spans="1:68">
      <c r="A38" s="20">
        <v>416</v>
      </c>
      <c r="B38" t="s">
        <v>264</v>
      </c>
      <c r="C38" t="s">
        <v>9</v>
      </c>
      <c r="D38" t="s">
        <v>385</v>
      </c>
      <c r="E38" t="s">
        <v>75</v>
      </c>
      <c r="F38" s="2">
        <v>26684161000</v>
      </c>
      <c r="G38" s="2">
        <v>0</v>
      </c>
      <c r="H38" s="2">
        <v>26684161000</v>
      </c>
      <c r="I38" s="2">
        <v>65056782</v>
      </c>
      <c r="J38" s="2">
        <v>0</v>
      </c>
      <c r="K38" s="2">
        <v>65056782</v>
      </c>
      <c r="L38" s="2">
        <v>54383117.600000001</v>
      </c>
      <c r="M38" s="2">
        <v>0</v>
      </c>
      <c r="N38" s="2">
        <v>54383117.600000001</v>
      </c>
      <c r="O38" s="15">
        <v>0.1</v>
      </c>
      <c r="P38" s="2">
        <v>0</v>
      </c>
      <c r="Q38" s="13">
        <v>0.15</v>
      </c>
      <c r="R38" s="15">
        <v>0</v>
      </c>
      <c r="S38" s="2">
        <v>8157467.6399999997</v>
      </c>
      <c r="T38" s="2">
        <v>3000000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8">
        <v>0</v>
      </c>
      <c r="AB38" s="4">
        <v>11157467.640000001</v>
      </c>
      <c r="AD38" s="4">
        <f t="shared" si="0"/>
        <v>11157467.640000001</v>
      </c>
      <c r="AE38" t="s">
        <v>79</v>
      </c>
      <c r="AF38" s="18"/>
      <c r="AJ38"/>
      <c r="AK38"/>
      <c r="AL38"/>
      <c r="AM38"/>
      <c r="AN38"/>
      <c r="AO38"/>
      <c r="AP38"/>
      <c r="AQ38"/>
      <c r="AR38"/>
      <c r="AS38"/>
    </row>
    <row r="39" spans="1:68">
      <c r="A39" s="20">
        <v>426</v>
      </c>
      <c r="B39" t="s">
        <v>264</v>
      </c>
      <c r="C39" t="s">
        <v>9</v>
      </c>
      <c r="D39" t="s">
        <v>27</v>
      </c>
      <c r="E39" t="s">
        <v>77</v>
      </c>
      <c r="F39" s="2">
        <v>38381217000</v>
      </c>
      <c r="G39" s="2">
        <v>0</v>
      </c>
      <c r="H39" s="2">
        <v>38381217000</v>
      </c>
      <c r="I39" s="2">
        <v>80806182</v>
      </c>
      <c r="J39" s="2">
        <v>0</v>
      </c>
      <c r="K39" s="2">
        <v>80806182</v>
      </c>
      <c r="L39" s="2">
        <v>65453695.200000003</v>
      </c>
      <c r="M39" s="2">
        <v>0</v>
      </c>
      <c r="N39" s="2">
        <v>65453695.200000003</v>
      </c>
      <c r="O39" s="15">
        <v>0.1</v>
      </c>
      <c r="P39" s="2">
        <v>0</v>
      </c>
      <c r="Q39" s="13">
        <v>0.2</v>
      </c>
      <c r="R39" s="15">
        <v>0</v>
      </c>
      <c r="S39" s="2">
        <v>13090739.039999999</v>
      </c>
      <c r="T39" s="2">
        <v>4000000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17090739.039999999</v>
      </c>
      <c r="AD39" s="4">
        <f t="shared" si="0"/>
        <v>17090739.039999999</v>
      </c>
      <c r="AE39" t="s">
        <v>76</v>
      </c>
      <c r="AF39" s="18"/>
      <c r="AJ39"/>
      <c r="AK39"/>
      <c r="AL39"/>
      <c r="AM39"/>
      <c r="AN39"/>
      <c r="AO39"/>
      <c r="AP39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</row>
    <row r="40" spans="1:68">
      <c r="A40" s="20">
        <v>428</v>
      </c>
      <c r="B40" t="s">
        <v>264</v>
      </c>
      <c r="C40" t="s">
        <v>9</v>
      </c>
      <c r="D40" t="s">
        <v>15</v>
      </c>
      <c r="E40" t="s">
        <v>78</v>
      </c>
      <c r="F40" s="2">
        <v>2126328000</v>
      </c>
      <c r="G40" s="2">
        <v>0</v>
      </c>
      <c r="H40" s="2">
        <v>2126328000</v>
      </c>
      <c r="I40" s="2">
        <v>5774361</v>
      </c>
      <c r="J40" s="2">
        <v>0</v>
      </c>
      <c r="K40" s="2">
        <v>5774361</v>
      </c>
      <c r="L40" s="2">
        <v>4923829.8</v>
      </c>
      <c r="M40" s="2">
        <v>0</v>
      </c>
      <c r="N40" s="2">
        <v>4923829.8</v>
      </c>
      <c r="O40" s="15">
        <v>0</v>
      </c>
      <c r="P40" s="2">
        <v>0</v>
      </c>
      <c r="Q40" s="13">
        <v>0</v>
      </c>
      <c r="R40" s="15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8">
        <v>0</v>
      </c>
      <c r="AB40" s="4">
        <v>0</v>
      </c>
      <c r="AD40" s="4">
        <f t="shared" si="0"/>
        <v>0</v>
      </c>
      <c r="AE40" t="s">
        <v>17</v>
      </c>
      <c r="AF40" s="18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>
      <c r="A41" s="20">
        <v>435</v>
      </c>
      <c r="B41" t="s">
        <v>263</v>
      </c>
      <c r="C41" t="s">
        <v>9</v>
      </c>
      <c r="D41" t="s">
        <v>15</v>
      </c>
      <c r="E41" t="s">
        <v>80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5">
        <v>0.1</v>
      </c>
      <c r="P41" s="2">
        <v>0</v>
      </c>
      <c r="Q41" s="13">
        <v>0.3</v>
      </c>
      <c r="R41" s="15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8">
        <v>0</v>
      </c>
      <c r="AB41" s="4">
        <v>0</v>
      </c>
      <c r="AD41" s="4">
        <f t="shared" si="0"/>
        <v>0</v>
      </c>
      <c r="AE41" t="s">
        <v>24</v>
      </c>
      <c r="AF41" s="18"/>
      <c r="AJ41"/>
      <c r="AK41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</row>
    <row r="42" spans="1:68">
      <c r="A42" s="20">
        <v>437</v>
      </c>
      <c r="B42" t="s">
        <v>263</v>
      </c>
      <c r="C42" t="s">
        <v>9</v>
      </c>
      <c r="D42" t="s">
        <v>15</v>
      </c>
      <c r="E42" t="s">
        <v>81</v>
      </c>
      <c r="F42" s="2">
        <v>5817382000</v>
      </c>
      <c r="G42" s="2">
        <v>0</v>
      </c>
      <c r="H42" s="2">
        <v>5817382000</v>
      </c>
      <c r="I42" s="2">
        <v>10955123</v>
      </c>
      <c r="J42" s="2">
        <v>0</v>
      </c>
      <c r="K42" s="2">
        <v>10955123</v>
      </c>
      <c r="L42" s="2">
        <v>8628170.1999999993</v>
      </c>
      <c r="M42" s="2">
        <v>0</v>
      </c>
      <c r="N42" s="2">
        <v>8628170.1999999993</v>
      </c>
      <c r="O42" s="15">
        <v>0.1</v>
      </c>
      <c r="P42" s="2">
        <v>0</v>
      </c>
      <c r="Q42" s="13">
        <v>0.3</v>
      </c>
      <c r="R42" s="15">
        <v>0</v>
      </c>
      <c r="S42" s="2">
        <v>2588451.06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8">
        <v>0</v>
      </c>
      <c r="AB42" s="4">
        <v>2588451.06</v>
      </c>
      <c r="AD42" s="4">
        <f t="shared" si="0"/>
        <v>2588451.06</v>
      </c>
      <c r="AE42" t="s">
        <v>17</v>
      </c>
      <c r="AF42" s="18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>
      <c r="A43" s="20">
        <v>440</v>
      </c>
      <c r="B43" t="s">
        <v>264</v>
      </c>
      <c r="C43" t="s">
        <v>9</v>
      </c>
      <c r="D43" t="s">
        <v>15</v>
      </c>
      <c r="E43" t="s">
        <v>82</v>
      </c>
      <c r="F43" s="2">
        <v>5733112000</v>
      </c>
      <c r="G43" s="2">
        <v>0</v>
      </c>
      <c r="H43" s="2">
        <v>5733112000</v>
      </c>
      <c r="I43" s="2">
        <v>15084192</v>
      </c>
      <c r="J43" s="2">
        <v>0</v>
      </c>
      <c r="K43" s="2">
        <v>15084192</v>
      </c>
      <c r="L43" s="2">
        <v>12790947.199999999</v>
      </c>
      <c r="M43" s="2">
        <v>0</v>
      </c>
      <c r="N43" s="2">
        <v>12790947.199999999</v>
      </c>
      <c r="O43" s="15">
        <v>0</v>
      </c>
      <c r="P43" s="2">
        <v>0</v>
      </c>
      <c r="Q43" s="13">
        <v>0</v>
      </c>
      <c r="R43" s="15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8">
        <v>0</v>
      </c>
      <c r="AB43" s="4">
        <v>0</v>
      </c>
      <c r="AD43" s="4">
        <f t="shared" si="0"/>
        <v>0</v>
      </c>
      <c r="AE43" t="s">
        <v>31</v>
      </c>
      <c r="AF43" s="18"/>
      <c r="AJ43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</row>
    <row r="44" spans="1:68">
      <c r="A44" s="20">
        <v>447</v>
      </c>
      <c r="B44" t="s">
        <v>264</v>
      </c>
      <c r="C44" t="s">
        <v>2</v>
      </c>
      <c r="D44" t="s">
        <v>8</v>
      </c>
      <c r="E44" t="s">
        <v>83</v>
      </c>
      <c r="F44" s="2">
        <v>955531000</v>
      </c>
      <c r="G44" s="2">
        <v>46736000</v>
      </c>
      <c r="H44" s="2">
        <v>908795000</v>
      </c>
      <c r="I44" s="2">
        <v>3211852</v>
      </c>
      <c r="J44" s="2">
        <v>163576</v>
      </c>
      <c r="K44" s="2">
        <v>3048276</v>
      </c>
      <c r="L44" s="2">
        <v>2829639.6</v>
      </c>
      <c r="M44" s="2">
        <v>144881.60000000001</v>
      </c>
      <c r="N44" s="2">
        <v>2684758</v>
      </c>
      <c r="O44" s="15">
        <v>0</v>
      </c>
      <c r="P44" s="2">
        <v>0</v>
      </c>
      <c r="Q44" s="13">
        <v>0</v>
      </c>
      <c r="R44" s="15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8">
        <v>0</v>
      </c>
      <c r="AB44" s="4">
        <v>0</v>
      </c>
      <c r="AD44" s="4">
        <f t="shared" si="0"/>
        <v>0</v>
      </c>
      <c r="AE44" t="s">
        <v>38</v>
      </c>
      <c r="AF44" s="18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>
      <c r="A45" s="20">
        <v>456</v>
      </c>
      <c r="B45" t="s">
        <v>263</v>
      </c>
      <c r="C45" t="s">
        <v>2</v>
      </c>
      <c r="D45" t="s">
        <v>8</v>
      </c>
      <c r="E45" t="s">
        <v>84</v>
      </c>
      <c r="F45" s="2">
        <v>222295000</v>
      </c>
      <c r="G45" s="2">
        <v>43455000</v>
      </c>
      <c r="H45" s="2">
        <v>178840000</v>
      </c>
      <c r="I45" s="2">
        <v>778033</v>
      </c>
      <c r="J45" s="2">
        <v>152093</v>
      </c>
      <c r="K45" s="2">
        <v>625940</v>
      </c>
      <c r="L45" s="2">
        <v>689115</v>
      </c>
      <c r="M45" s="2">
        <v>134711</v>
      </c>
      <c r="N45" s="2">
        <v>554404</v>
      </c>
      <c r="O45" s="15">
        <v>0.1</v>
      </c>
      <c r="P45" s="2">
        <v>13471.1</v>
      </c>
      <c r="Q45" s="13">
        <v>0.3</v>
      </c>
      <c r="R45" s="15">
        <v>0</v>
      </c>
      <c r="S45" s="2">
        <v>166321.20000000001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8">
        <v>0</v>
      </c>
      <c r="AB45" s="4">
        <v>179792.3</v>
      </c>
      <c r="AD45" s="4">
        <f t="shared" si="0"/>
        <v>179792.3</v>
      </c>
      <c r="AE45" t="s">
        <v>42</v>
      </c>
      <c r="AF45" s="18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>
      <c r="A46" s="20">
        <v>459</v>
      </c>
      <c r="B46" t="s">
        <v>264</v>
      </c>
      <c r="C46" t="s">
        <v>9</v>
      </c>
      <c r="D46" t="s">
        <v>15</v>
      </c>
      <c r="E46" t="s">
        <v>425</v>
      </c>
      <c r="F46" s="2">
        <v>20829840200</v>
      </c>
      <c r="G46" s="2">
        <v>0</v>
      </c>
      <c r="H46" s="2">
        <v>20829840200</v>
      </c>
      <c r="I46" s="2">
        <v>53390803</v>
      </c>
      <c r="J46" s="2">
        <v>0</v>
      </c>
      <c r="K46" s="2">
        <v>53390803</v>
      </c>
      <c r="L46" s="2">
        <v>45058866.920000002</v>
      </c>
      <c r="M46" s="2">
        <v>0</v>
      </c>
      <c r="N46" s="2">
        <v>45058866.920000002</v>
      </c>
      <c r="O46" s="15">
        <v>0.1</v>
      </c>
      <c r="P46" s="2">
        <v>0</v>
      </c>
      <c r="Q46" s="13">
        <v>0.15</v>
      </c>
      <c r="R46" s="15">
        <v>0</v>
      </c>
      <c r="S46" s="2">
        <v>6758830.0379999997</v>
      </c>
      <c r="T46" s="2">
        <v>3000000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8">
        <v>0</v>
      </c>
      <c r="AB46" s="4">
        <v>9758830.0380000006</v>
      </c>
      <c r="AD46" s="4">
        <f t="shared" si="0"/>
        <v>9758830.0380000006</v>
      </c>
      <c r="AE46" t="s">
        <v>19</v>
      </c>
      <c r="AF46" s="18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>
      <c r="A47" s="20">
        <v>460</v>
      </c>
      <c r="B47" t="s">
        <v>264</v>
      </c>
      <c r="C47" t="s">
        <v>9</v>
      </c>
      <c r="D47" t="s">
        <v>15</v>
      </c>
      <c r="E47" t="s">
        <v>85</v>
      </c>
      <c r="F47" s="2">
        <v>104158685000</v>
      </c>
      <c r="G47" s="2">
        <v>0</v>
      </c>
      <c r="H47" s="2">
        <v>104158685000</v>
      </c>
      <c r="I47" s="2">
        <v>163162712</v>
      </c>
      <c r="J47" s="2">
        <v>0</v>
      </c>
      <c r="K47" s="2">
        <v>163162712</v>
      </c>
      <c r="L47" s="2">
        <v>121499238</v>
      </c>
      <c r="M47" s="2">
        <v>0</v>
      </c>
      <c r="N47" s="2">
        <v>121499238</v>
      </c>
      <c r="O47" s="15">
        <v>0.1</v>
      </c>
      <c r="P47" s="2">
        <v>0</v>
      </c>
      <c r="Q47" s="13">
        <v>0.25</v>
      </c>
      <c r="R47" s="15">
        <v>0</v>
      </c>
      <c r="S47" s="2">
        <v>30374809.5</v>
      </c>
      <c r="T47" s="2">
        <v>5000000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8">
        <v>0</v>
      </c>
      <c r="AB47" s="4">
        <v>35374809.5</v>
      </c>
      <c r="AD47" s="4">
        <f t="shared" si="0"/>
        <v>35374809.5</v>
      </c>
      <c r="AE47" t="s">
        <v>24</v>
      </c>
      <c r="AF47" s="18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>
      <c r="A48" s="20">
        <v>467</v>
      </c>
      <c r="B48" t="s">
        <v>264</v>
      </c>
      <c r="C48" t="s">
        <v>2</v>
      </c>
      <c r="D48" t="s">
        <v>4</v>
      </c>
      <c r="E48" t="s">
        <v>86</v>
      </c>
      <c r="F48" s="2">
        <v>29426488000</v>
      </c>
      <c r="G48" s="2">
        <v>9343449000</v>
      </c>
      <c r="H48" s="2">
        <v>20083039000</v>
      </c>
      <c r="I48" s="2">
        <v>62953984</v>
      </c>
      <c r="J48" s="2">
        <v>20720321</v>
      </c>
      <c r="K48" s="2">
        <v>42233663</v>
      </c>
      <c r="L48" s="2">
        <v>51183388.799999997</v>
      </c>
      <c r="M48" s="2">
        <v>16982941.399999999</v>
      </c>
      <c r="N48" s="2">
        <v>34200447.399999999</v>
      </c>
      <c r="O48" s="15">
        <v>0.1</v>
      </c>
      <c r="P48" s="2">
        <v>1698294.14</v>
      </c>
      <c r="Q48" s="13">
        <v>0.15</v>
      </c>
      <c r="R48" s="15">
        <v>0</v>
      </c>
      <c r="S48" s="2">
        <v>5130067.1100000003</v>
      </c>
      <c r="T48" s="2">
        <v>3000000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8">
        <v>0</v>
      </c>
      <c r="AB48" s="4">
        <v>9828361.25</v>
      </c>
      <c r="AD48" s="4">
        <f t="shared" si="0"/>
        <v>9828361.25</v>
      </c>
      <c r="AE48" t="s">
        <v>41</v>
      </c>
      <c r="AF48" s="18"/>
      <c r="AJ48"/>
      <c r="AK48"/>
      <c r="AL48"/>
      <c r="AM48"/>
      <c r="AN48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</row>
    <row r="49" spans="1:68">
      <c r="A49" s="20">
        <v>485</v>
      </c>
      <c r="B49" t="s">
        <v>264</v>
      </c>
      <c r="C49" t="s">
        <v>2</v>
      </c>
      <c r="D49" t="s">
        <v>200</v>
      </c>
      <c r="E49" t="s">
        <v>194</v>
      </c>
      <c r="F49" s="2">
        <v>54675000000</v>
      </c>
      <c r="G49" s="2">
        <v>0</v>
      </c>
      <c r="H49" s="2">
        <v>54675000000</v>
      </c>
      <c r="I49" s="2">
        <v>87848406</v>
      </c>
      <c r="J49" s="2">
        <v>0</v>
      </c>
      <c r="K49" s="2">
        <v>87848406</v>
      </c>
      <c r="L49" s="2">
        <v>65978406</v>
      </c>
      <c r="M49" s="2">
        <v>0</v>
      </c>
      <c r="N49" s="2">
        <v>65978406</v>
      </c>
      <c r="O49" s="15">
        <v>0.1</v>
      </c>
      <c r="P49" s="2">
        <v>0</v>
      </c>
      <c r="Q49" s="13">
        <v>0.2</v>
      </c>
      <c r="R49" s="15">
        <v>0</v>
      </c>
      <c r="S49" s="2">
        <v>13195681.199999999</v>
      </c>
      <c r="T49" s="2">
        <v>4000000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18">
        <v>0</v>
      </c>
      <c r="AB49" s="4">
        <v>17195681.199999999</v>
      </c>
      <c r="AD49" s="4">
        <f t="shared" si="0"/>
        <v>17195681.199999999</v>
      </c>
      <c r="AE49" t="s">
        <v>184</v>
      </c>
      <c r="AF49" s="18"/>
      <c r="AJ49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</row>
    <row r="50" spans="1:68">
      <c r="A50" s="20">
        <v>510</v>
      </c>
      <c r="B50" t="s">
        <v>264</v>
      </c>
      <c r="C50" t="s">
        <v>9</v>
      </c>
      <c r="D50" t="s">
        <v>27</v>
      </c>
      <c r="E50" t="s">
        <v>88</v>
      </c>
      <c r="F50" s="2">
        <v>13220738000</v>
      </c>
      <c r="G50" s="2">
        <v>0</v>
      </c>
      <c r="H50" s="2">
        <v>13220738000</v>
      </c>
      <c r="I50" s="2">
        <v>20585792</v>
      </c>
      <c r="J50" s="2">
        <v>0</v>
      </c>
      <c r="K50" s="2">
        <v>20585792</v>
      </c>
      <c r="L50" s="2">
        <v>15297496.800000001</v>
      </c>
      <c r="M50" s="2">
        <v>0</v>
      </c>
      <c r="N50" s="2">
        <v>15297496.800000001</v>
      </c>
      <c r="O50" s="15">
        <v>0.1</v>
      </c>
      <c r="P50" s="2">
        <v>0</v>
      </c>
      <c r="Q50" s="13">
        <v>0.1</v>
      </c>
      <c r="R50" s="15">
        <v>0</v>
      </c>
      <c r="S50" s="2">
        <v>1529749.68</v>
      </c>
      <c r="T50" s="2">
        <v>1000000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18">
        <v>0</v>
      </c>
      <c r="AB50" s="4">
        <v>2529749.6800000002</v>
      </c>
      <c r="AD50" s="4">
        <f t="shared" si="0"/>
        <v>2529749.6800000002</v>
      </c>
      <c r="AE50" t="s">
        <v>32</v>
      </c>
      <c r="AF50" s="18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>
      <c r="A51" s="20">
        <v>513</v>
      </c>
      <c r="B51" t="s">
        <v>264</v>
      </c>
      <c r="C51" t="s">
        <v>9</v>
      </c>
      <c r="D51" t="s">
        <v>15</v>
      </c>
      <c r="E51" t="s">
        <v>89</v>
      </c>
      <c r="F51" s="2">
        <v>22662820000</v>
      </c>
      <c r="G51" s="2">
        <v>0</v>
      </c>
      <c r="H51" s="2">
        <v>22662820000</v>
      </c>
      <c r="I51" s="2">
        <v>42329921</v>
      </c>
      <c r="J51" s="2">
        <v>0</v>
      </c>
      <c r="K51" s="2">
        <v>42329921</v>
      </c>
      <c r="L51" s="2">
        <v>33264793</v>
      </c>
      <c r="M51" s="2">
        <v>0</v>
      </c>
      <c r="N51" s="2">
        <v>33264793</v>
      </c>
      <c r="O51" s="15">
        <v>0.1</v>
      </c>
      <c r="P51" s="2">
        <v>0</v>
      </c>
      <c r="Q51" s="13">
        <v>0.15</v>
      </c>
      <c r="R51" s="15">
        <v>0</v>
      </c>
      <c r="S51" s="2">
        <v>4989718.95</v>
      </c>
      <c r="T51" s="2">
        <v>3000000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8">
        <v>0</v>
      </c>
      <c r="AB51" s="4">
        <v>7989718.9500000002</v>
      </c>
      <c r="AD51" s="4">
        <f t="shared" si="0"/>
        <v>7989718.9500000002</v>
      </c>
      <c r="AE51" t="s">
        <v>24</v>
      </c>
      <c r="AF51" s="18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>
      <c r="A52" s="20">
        <v>514</v>
      </c>
      <c r="B52" t="s">
        <v>264</v>
      </c>
      <c r="C52" t="s">
        <v>9</v>
      </c>
      <c r="D52" t="s">
        <v>384</v>
      </c>
      <c r="E52" t="s">
        <v>90</v>
      </c>
      <c r="F52" s="2">
        <v>33435730000</v>
      </c>
      <c r="G52" s="2">
        <v>0</v>
      </c>
      <c r="H52" s="2">
        <v>33435730000</v>
      </c>
      <c r="I52" s="2">
        <v>83856816</v>
      </c>
      <c r="J52" s="2">
        <v>0</v>
      </c>
      <c r="K52" s="2">
        <v>83856816</v>
      </c>
      <c r="L52" s="2">
        <v>70482524</v>
      </c>
      <c r="M52" s="2">
        <v>0</v>
      </c>
      <c r="N52" s="2">
        <v>70482524</v>
      </c>
      <c r="O52" s="15">
        <v>0.1</v>
      </c>
      <c r="P52" s="2">
        <v>0</v>
      </c>
      <c r="Q52" s="13">
        <v>0.2</v>
      </c>
      <c r="R52" s="15">
        <v>0</v>
      </c>
      <c r="S52" s="2">
        <v>14096504.800000001</v>
      </c>
      <c r="T52" s="2">
        <v>4000000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8">
        <v>0</v>
      </c>
      <c r="AB52" s="4">
        <v>18096504.800000001</v>
      </c>
      <c r="AD52" s="4">
        <f t="shared" si="0"/>
        <v>18096504.800000001</v>
      </c>
      <c r="AE52" t="s">
        <v>63</v>
      </c>
      <c r="AF52" s="18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>
      <c r="A53" s="20">
        <v>546</v>
      </c>
      <c r="B53" t="s">
        <v>264</v>
      </c>
      <c r="C53" t="s">
        <v>9</v>
      </c>
      <c r="D53" t="s">
        <v>384</v>
      </c>
      <c r="E53" t="s">
        <v>91</v>
      </c>
      <c r="F53" s="2">
        <v>19395079600</v>
      </c>
      <c r="G53" s="2">
        <v>0</v>
      </c>
      <c r="H53" s="2">
        <v>19395079600</v>
      </c>
      <c r="I53" s="2">
        <v>48765430</v>
      </c>
      <c r="J53" s="2">
        <v>0</v>
      </c>
      <c r="K53" s="2">
        <v>48765430</v>
      </c>
      <c r="L53" s="2">
        <v>41007398.159999996</v>
      </c>
      <c r="M53" s="2">
        <v>0</v>
      </c>
      <c r="N53" s="2">
        <v>41007398.159999996</v>
      </c>
      <c r="O53" s="15">
        <v>0.1</v>
      </c>
      <c r="P53" s="2">
        <v>0</v>
      </c>
      <c r="Q53" s="13">
        <v>0.15</v>
      </c>
      <c r="R53" s="15">
        <v>0</v>
      </c>
      <c r="S53" s="2">
        <v>6151109.7240000004</v>
      </c>
      <c r="T53" s="2">
        <v>3000000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8">
        <v>0</v>
      </c>
      <c r="AB53" s="4">
        <v>9151109.7239999995</v>
      </c>
      <c r="AD53" s="4">
        <f t="shared" si="0"/>
        <v>9151109.7239999995</v>
      </c>
      <c r="AE53" t="s">
        <v>70</v>
      </c>
      <c r="AF53" s="18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>
      <c r="A54" s="20">
        <v>570</v>
      </c>
      <c r="B54" t="s">
        <v>264</v>
      </c>
      <c r="C54" t="s">
        <v>2</v>
      </c>
      <c r="D54" t="s">
        <v>287</v>
      </c>
      <c r="E54" t="s">
        <v>92</v>
      </c>
      <c r="F54" s="2">
        <v>12561951000</v>
      </c>
      <c r="G54" s="2">
        <v>6873660000</v>
      </c>
      <c r="H54" s="2">
        <v>5688291000</v>
      </c>
      <c r="I54" s="2">
        <v>30416464</v>
      </c>
      <c r="J54" s="2">
        <v>14204432</v>
      </c>
      <c r="K54" s="2">
        <v>16212032</v>
      </c>
      <c r="L54" s="2">
        <v>25391683.600000001</v>
      </c>
      <c r="M54" s="2">
        <v>11454968</v>
      </c>
      <c r="N54" s="2">
        <v>13936715.6</v>
      </c>
      <c r="O54" s="15">
        <v>0.1</v>
      </c>
      <c r="P54" s="2">
        <v>1145496.8</v>
      </c>
      <c r="Q54" s="13">
        <v>0.1</v>
      </c>
      <c r="R54" s="15">
        <v>0</v>
      </c>
      <c r="S54" s="2">
        <v>1393671.56</v>
      </c>
      <c r="T54" s="2">
        <v>2000000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8">
        <v>0</v>
      </c>
      <c r="AB54" s="4">
        <v>4539168.3600000003</v>
      </c>
      <c r="AD54" s="4">
        <f t="shared" si="0"/>
        <v>4539168.3600000003</v>
      </c>
      <c r="AE54" t="s">
        <v>87</v>
      </c>
      <c r="AF54" s="18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>
      <c r="A55" s="20">
        <v>575</v>
      </c>
      <c r="B55" t="s">
        <v>264</v>
      </c>
      <c r="C55" t="s">
        <v>9</v>
      </c>
      <c r="D55" t="s">
        <v>27</v>
      </c>
      <c r="E55" t="s">
        <v>93</v>
      </c>
      <c r="F55" s="2">
        <v>19311834600</v>
      </c>
      <c r="G55" s="2">
        <v>0</v>
      </c>
      <c r="H55" s="2">
        <v>19311834600</v>
      </c>
      <c r="I55" s="2">
        <v>43816105</v>
      </c>
      <c r="J55" s="2">
        <v>0</v>
      </c>
      <c r="K55" s="2">
        <v>43816105</v>
      </c>
      <c r="L55" s="2">
        <v>36091371.159999996</v>
      </c>
      <c r="M55" s="2">
        <v>0</v>
      </c>
      <c r="N55" s="2">
        <v>36091371.159999996</v>
      </c>
      <c r="O55" s="15">
        <v>0.1</v>
      </c>
      <c r="P55" s="2">
        <v>0</v>
      </c>
      <c r="Q55" s="13">
        <v>0.15</v>
      </c>
      <c r="R55" s="15">
        <v>0</v>
      </c>
      <c r="S55" s="2">
        <v>5413705.6739999996</v>
      </c>
      <c r="T55" s="2">
        <v>3000000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8">
        <v>0</v>
      </c>
      <c r="AB55" s="18">
        <v>8413705.6740000006</v>
      </c>
      <c r="AC55" s="18"/>
      <c r="AD55" s="4">
        <f t="shared" si="0"/>
        <v>8413705.6740000006</v>
      </c>
      <c r="AE55" t="s">
        <v>28</v>
      </c>
      <c r="AF55" s="18"/>
      <c r="AG55" s="18"/>
      <c r="AH55" s="18"/>
      <c r="AI55" s="18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 spans="1:68">
      <c r="A56" s="20">
        <v>590</v>
      </c>
      <c r="B56" t="s">
        <v>264</v>
      </c>
      <c r="C56" t="s">
        <v>2</v>
      </c>
      <c r="D56" t="s">
        <v>286</v>
      </c>
      <c r="E56" t="s">
        <v>94</v>
      </c>
      <c r="F56" s="2">
        <v>73922864000</v>
      </c>
      <c r="G56" s="2">
        <v>1793160000</v>
      </c>
      <c r="H56" s="2">
        <v>72129704000</v>
      </c>
      <c r="I56" s="2">
        <v>123601243</v>
      </c>
      <c r="J56" s="2">
        <v>5075431</v>
      </c>
      <c r="K56" s="2">
        <v>118525812</v>
      </c>
      <c r="L56" s="2">
        <v>94032097.400000006</v>
      </c>
      <c r="M56" s="2">
        <v>4358167</v>
      </c>
      <c r="N56" s="2">
        <v>89673930.400000006</v>
      </c>
      <c r="O56" s="15">
        <v>0.1</v>
      </c>
      <c r="P56" s="2">
        <v>435816.7</v>
      </c>
      <c r="Q56" s="13">
        <v>0.2</v>
      </c>
      <c r="R56" s="15">
        <v>0</v>
      </c>
      <c r="S56" s="2">
        <v>17934786.079999998</v>
      </c>
      <c r="T56" s="2">
        <v>4000000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18">
        <v>0</v>
      </c>
      <c r="AB56" s="4">
        <v>22370602.780000001</v>
      </c>
      <c r="AD56" s="4">
        <f t="shared" si="0"/>
        <v>22370602.780000001</v>
      </c>
      <c r="AE56" t="s">
        <v>43</v>
      </c>
      <c r="AF56" s="18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 spans="1:68">
      <c r="A57" s="20">
        <v>602</v>
      </c>
      <c r="B57" t="s">
        <v>264</v>
      </c>
      <c r="C57" t="s">
        <v>2</v>
      </c>
      <c r="D57" t="s">
        <v>8</v>
      </c>
      <c r="E57" t="s">
        <v>96</v>
      </c>
      <c r="F57" s="2">
        <v>37627542000</v>
      </c>
      <c r="G57" s="2">
        <v>0</v>
      </c>
      <c r="H57" s="2">
        <v>37627542000</v>
      </c>
      <c r="I57" s="2">
        <v>85911354</v>
      </c>
      <c r="J57" s="2">
        <v>0</v>
      </c>
      <c r="K57" s="2">
        <v>85911354</v>
      </c>
      <c r="L57" s="2">
        <v>70860337.200000003</v>
      </c>
      <c r="M57" s="2">
        <v>0</v>
      </c>
      <c r="N57" s="2">
        <v>70860337.200000003</v>
      </c>
      <c r="O57" s="15">
        <v>0.1</v>
      </c>
      <c r="P57" s="2">
        <v>0</v>
      </c>
      <c r="Q57" s="13">
        <v>0.2</v>
      </c>
      <c r="R57" s="15">
        <v>0</v>
      </c>
      <c r="S57" s="2">
        <v>14172067.439999999</v>
      </c>
      <c r="T57" s="2">
        <v>4000000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8">
        <v>0</v>
      </c>
      <c r="AB57" s="4">
        <v>18172067.440000001</v>
      </c>
      <c r="AD57" s="4">
        <f t="shared" si="0"/>
        <v>18172067.440000001</v>
      </c>
      <c r="AE57" t="s">
        <v>38</v>
      </c>
      <c r="AF57" s="18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 spans="1:68">
      <c r="A58" s="20">
        <v>603</v>
      </c>
      <c r="B58" t="s">
        <v>264</v>
      </c>
      <c r="C58" t="s">
        <v>2</v>
      </c>
      <c r="D58" t="s">
        <v>8</v>
      </c>
      <c r="E58" t="s">
        <v>97</v>
      </c>
      <c r="F58" s="2">
        <v>28576871000</v>
      </c>
      <c r="G58" s="2">
        <v>6989138000</v>
      </c>
      <c r="H58" s="2">
        <v>21587733000</v>
      </c>
      <c r="I58" s="2">
        <v>63225429</v>
      </c>
      <c r="J58" s="2">
        <v>14640377</v>
      </c>
      <c r="K58" s="2">
        <v>48585052</v>
      </c>
      <c r="L58" s="2">
        <v>51794680.600000001</v>
      </c>
      <c r="M58" s="2">
        <v>11844721.800000001</v>
      </c>
      <c r="N58" s="2">
        <v>39949958.799999997</v>
      </c>
      <c r="O58" s="15">
        <v>0.1</v>
      </c>
      <c r="P58" s="2">
        <v>1184472.18</v>
      </c>
      <c r="Q58" s="13">
        <v>0.15</v>
      </c>
      <c r="R58" s="15">
        <v>0</v>
      </c>
      <c r="S58" s="2">
        <v>5992493.8200000003</v>
      </c>
      <c r="T58" s="2">
        <v>3000000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8">
        <v>0</v>
      </c>
      <c r="AB58" s="4">
        <v>10176966</v>
      </c>
      <c r="AD58" s="4">
        <f t="shared" si="0"/>
        <v>10176966</v>
      </c>
      <c r="AE58" t="s">
        <v>33</v>
      </c>
      <c r="AF58" s="1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>
      <c r="A59" s="20">
        <v>609</v>
      </c>
      <c r="B59" t="s">
        <v>264</v>
      </c>
      <c r="C59" t="s">
        <v>9</v>
      </c>
      <c r="D59" t="s">
        <v>384</v>
      </c>
      <c r="E59" t="s">
        <v>98</v>
      </c>
      <c r="F59" s="2">
        <v>5169786000</v>
      </c>
      <c r="G59" s="2">
        <v>0</v>
      </c>
      <c r="H59" s="2">
        <v>5169786000</v>
      </c>
      <c r="I59" s="2">
        <v>15150868</v>
      </c>
      <c r="J59" s="2">
        <v>0</v>
      </c>
      <c r="K59" s="2">
        <v>15150868</v>
      </c>
      <c r="L59" s="2">
        <v>13082953.6</v>
      </c>
      <c r="M59" s="2">
        <v>0</v>
      </c>
      <c r="N59" s="2">
        <v>13082953.6</v>
      </c>
      <c r="O59" s="15">
        <v>0</v>
      </c>
      <c r="P59" s="2">
        <v>0</v>
      </c>
      <c r="Q59" s="13">
        <v>0</v>
      </c>
      <c r="R59" s="15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8">
        <v>0</v>
      </c>
      <c r="AB59" s="4">
        <v>0</v>
      </c>
      <c r="AD59" s="4">
        <f t="shared" si="0"/>
        <v>0</v>
      </c>
      <c r="AE59" t="s">
        <v>63</v>
      </c>
      <c r="AF59" s="18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 spans="1:68">
      <c r="A60" s="20">
        <v>612</v>
      </c>
      <c r="B60" t="s">
        <v>264</v>
      </c>
      <c r="C60" t="s">
        <v>9</v>
      </c>
      <c r="D60" t="s">
        <v>27</v>
      </c>
      <c r="E60" t="s">
        <v>99</v>
      </c>
      <c r="F60" s="2">
        <v>24581887000</v>
      </c>
      <c r="G60" s="2">
        <v>0</v>
      </c>
      <c r="H60" s="2">
        <v>24581887000</v>
      </c>
      <c r="I60" s="2">
        <v>59985657</v>
      </c>
      <c r="J60" s="2">
        <v>0</v>
      </c>
      <c r="K60" s="2">
        <v>59985657</v>
      </c>
      <c r="L60" s="2">
        <v>50152902.200000003</v>
      </c>
      <c r="M60" s="2">
        <v>0</v>
      </c>
      <c r="N60" s="2">
        <v>50152902.200000003</v>
      </c>
      <c r="O60" s="15">
        <v>0.1</v>
      </c>
      <c r="P60" s="2">
        <v>0</v>
      </c>
      <c r="Q60" s="13">
        <v>0.15</v>
      </c>
      <c r="R60" s="15">
        <v>0</v>
      </c>
      <c r="S60" s="2">
        <v>7522935.3300000001</v>
      </c>
      <c r="T60" s="2">
        <v>3000000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8">
        <v>0</v>
      </c>
      <c r="AB60" s="4">
        <v>10522935.33</v>
      </c>
      <c r="AD60" s="4">
        <f t="shared" si="0"/>
        <v>10522935.33</v>
      </c>
      <c r="AE60" t="s">
        <v>32</v>
      </c>
      <c r="AF60" s="18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 spans="1:68">
      <c r="A61" s="20">
        <v>618</v>
      </c>
      <c r="B61" t="s">
        <v>263</v>
      </c>
      <c r="C61" t="s">
        <v>2</v>
      </c>
      <c r="D61" t="s">
        <v>8</v>
      </c>
      <c r="E61" t="s">
        <v>100</v>
      </c>
      <c r="F61" s="2">
        <v>7295260000</v>
      </c>
      <c r="G61" s="2">
        <v>0</v>
      </c>
      <c r="H61" s="2">
        <v>7295260000</v>
      </c>
      <c r="I61" s="2">
        <v>10942894</v>
      </c>
      <c r="J61" s="2">
        <v>0</v>
      </c>
      <c r="K61" s="2">
        <v>10942894</v>
      </c>
      <c r="L61" s="2">
        <v>8024790</v>
      </c>
      <c r="M61" s="2">
        <v>0</v>
      </c>
      <c r="N61" s="2">
        <v>8024790</v>
      </c>
      <c r="O61" s="15">
        <v>0.1</v>
      </c>
      <c r="P61" s="2">
        <v>0</v>
      </c>
      <c r="Q61" s="13">
        <v>0.3</v>
      </c>
      <c r="R61" s="15">
        <v>0</v>
      </c>
      <c r="S61" s="2">
        <v>2407437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8">
        <v>0</v>
      </c>
      <c r="AB61" s="4">
        <v>2407437</v>
      </c>
      <c r="AD61" s="4">
        <f t="shared" si="0"/>
        <v>2407437</v>
      </c>
      <c r="AE61" t="s">
        <v>33</v>
      </c>
      <c r="AF61" s="18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>
      <c r="A62" s="20">
        <v>631</v>
      </c>
      <c r="B62" t="s">
        <v>264</v>
      </c>
      <c r="C62" t="s">
        <v>2</v>
      </c>
      <c r="D62" t="s">
        <v>8</v>
      </c>
      <c r="E62" t="s">
        <v>101</v>
      </c>
      <c r="F62" s="2">
        <v>37639614000</v>
      </c>
      <c r="G62" s="2">
        <v>15281232000</v>
      </c>
      <c r="H62" s="2">
        <v>22358382000</v>
      </c>
      <c r="I62" s="2">
        <v>74512423</v>
      </c>
      <c r="J62" s="2">
        <v>24065210</v>
      </c>
      <c r="K62" s="2">
        <v>50447213</v>
      </c>
      <c r="L62" s="2">
        <v>59456577.399999999</v>
      </c>
      <c r="M62" s="2">
        <v>17952717.199999999</v>
      </c>
      <c r="N62" s="2">
        <v>41503860.200000003</v>
      </c>
      <c r="O62" s="15">
        <v>0.1</v>
      </c>
      <c r="P62" s="2">
        <v>1795271.72</v>
      </c>
      <c r="Q62" s="13">
        <v>0.15</v>
      </c>
      <c r="R62" s="15">
        <v>0</v>
      </c>
      <c r="S62" s="2">
        <v>6225579.0300000003</v>
      </c>
      <c r="T62" s="2">
        <v>3000000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8">
        <v>0</v>
      </c>
      <c r="AB62" s="4">
        <v>11020850.75</v>
      </c>
      <c r="AD62" s="4">
        <f t="shared" si="0"/>
        <v>11020850.75</v>
      </c>
      <c r="AE62" t="s">
        <v>42</v>
      </c>
      <c r="AF62" s="18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>
      <c r="A63" s="20">
        <v>634</v>
      </c>
      <c r="B63" t="s">
        <v>264</v>
      </c>
      <c r="C63" t="s">
        <v>9</v>
      </c>
      <c r="D63" t="s">
        <v>384</v>
      </c>
      <c r="E63" t="s">
        <v>102</v>
      </c>
      <c r="F63" s="2">
        <v>8148012000</v>
      </c>
      <c r="G63" s="2">
        <v>0</v>
      </c>
      <c r="H63" s="2">
        <v>8148012000</v>
      </c>
      <c r="I63" s="2">
        <v>23598536</v>
      </c>
      <c r="J63" s="2">
        <v>0</v>
      </c>
      <c r="K63" s="2">
        <v>23598536</v>
      </c>
      <c r="L63" s="2">
        <v>20339331.199999999</v>
      </c>
      <c r="M63" s="2">
        <v>0</v>
      </c>
      <c r="N63" s="2">
        <v>20339331.199999999</v>
      </c>
      <c r="O63" s="15">
        <v>0.1</v>
      </c>
      <c r="P63" s="2">
        <v>0</v>
      </c>
      <c r="Q63" s="13">
        <v>0.1</v>
      </c>
      <c r="R63" s="15">
        <v>0</v>
      </c>
      <c r="S63" s="2">
        <v>2033933.12</v>
      </c>
      <c r="T63" s="2">
        <v>2000000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8">
        <v>0</v>
      </c>
      <c r="AB63" s="4">
        <v>4033933.12</v>
      </c>
      <c r="AD63" s="4">
        <f t="shared" si="0"/>
        <v>4033933.12</v>
      </c>
      <c r="AE63" t="s">
        <v>35</v>
      </c>
      <c r="AF63" s="18"/>
      <c r="AJ63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</row>
    <row r="64" spans="1:68">
      <c r="A64" s="20">
        <v>642</v>
      </c>
      <c r="B64" t="s">
        <v>263</v>
      </c>
      <c r="C64" t="s">
        <v>9</v>
      </c>
      <c r="D64" t="s">
        <v>384</v>
      </c>
      <c r="E64" t="s">
        <v>103</v>
      </c>
      <c r="F64" s="2">
        <v>2884023000</v>
      </c>
      <c r="G64" s="2">
        <v>0</v>
      </c>
      <c r="H64" s="2">
        <v>2884023000</v>
      </c>
      <c r="I64" s="2">
        <v>8285041</v>
      </c>
      <c r="J64" s="2">
        <v>0</v>
      </c>
      <c r="K64" s="2">
        <v>8285041</v>
      </c>
      <c r="L64" s="2">
        <v>7131431.7999999998</v>
      </c>
      <c r="M64" s="2">
        <v>0</v>
      </c>
      <c r="N64" s="2">
        <v>7131431.7999999998</v>
      </c>
      <c r="O64" s="15">
        <v>0.1</v>
      </c>
      <c r="P64" s="2">
        <v>0</v>
      </c>
      <c r="Q64" s="13">
        <v>0.3</v>
      </c>
      <c r="R64" s="15">
        <v>0</v>
      </c>
      <c r="S64" s="2">
        <v>2139429.54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18">
        <v>0</v>
      </c>
      <c r="AB64" s="4">
        <v>2139429.54</v>
      </c>
      <c r="AD64" s="4">
        <f t="shared" si="0"/>
        <v>2139429.54</v>
      </c>
      <c r="AE64" t="s">
        <v>63</v>
      </c>
      <c r="AF64" s="18"/>
      <c r="AJ64"/>
      <c r="AK64"/>
      <c r="AL64"/>
      <c r="AM64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</row>
    <row r="65" spans="1:68">
      <c r="A65" s="20">
        <v>645</v>
      </c>
      <c r="B65" t="s">
        <v>264</v>
      </c>
      <c r="C65" t="s">
        <v>9</v>
      </c>
      <c r="D65" t="s">
        <v>385</v>
      </c>
      <c r="E65" t="s">
        <v>104</v>
      </c>
      <c r="F65" s="2">
        <v>24928353300</v>
      </c>
      <c r="G65" s="2">
        <v>0</v>
      </c>
      <c r="H65" s="2">
        <v>24928353300</v>
      </c>
      <c r="I65" s="2">
        <v>52834547</v>
      </c>
      <c r="J65" s="2">
        <v>0</v>
      </c>
      <c r="K65" s="2">
        <v>52834547</v>
      </c>
      <c r="L65" s="2">
        <v>42863205.68</v>
      </c>
      <c r="M65" s="2">
        <v>0</v>
      </c>
      <c r="N65" s="2">
        <v>42863205.68</v>
      </c>
      <c r="O65" s="15">
        <v>0.1</v>
      </c>
      <c r="P65" s="2">
        <v>0</v>
      </c>
      <c r="Q65" s="13">
        <v>0.15</v>
      </c>
      <c r="R65" s="15">
        <v>0</v>
      </c>
      <c r="S65" s="2">
        <v>6429480.852</v>
      </c>
      <c r="T65" s="2">
        <v>3000000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18">
        <v>0</v>
      </c>
      <c r="AB65" s="4">
        <v>9429480.852</v>
      </c>
      <c r="AD65" s="4">
        <f t="shared" si="0"/>
        <v>9429480.852</v>
      </c>
      <c r="AE65" t="s">
        <v>39</v>
      </c>
      <c r="AF65" s="18"/>
      <c r="AJ65"/>
      <c r="AK65"/>
      <c r="AL65"/>
      <c r="AM65"/>
      <c r="AN65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</row>
    <row r="66" spans="1:68">
      <c r="A66" s="20">
        <v>646</v>
      </c>
      <c r="B66" t="s">
        <v>263</v>
      </c>
      <c r="C66" t="s">
        <v>2</v>
      </c>
      <c r="D66" t="s">
        <v>287</v>
      </c>
      <c r="E66" t="s">
        <v>105</v>
      </c>
      <c r="F66" s="2">
        <v>4813776000</v>
      </c>
      <c r="G66" s="2">
        <v>0</v>
      </c>
      <c r="H66" s="2">
        <v>4813776000</v>
      </c>
      <c r="I66" s="2">
        <v>9782180</v>
      </c>
      <c r="J66" s="2">
        <v>0</v>
      </c>
      <c r="K66" s="2">
        <v>9782180</v>
      </c>
      <c r="L66" s="2">
        <v>7856669.5999999996</v>
      </c>
      <c r="M66" s="2">
        <v>0</v>
      </c>
      <c r="N66" s="2">
        <v>7856669.5999999996</v>
      </c>
      <c r="O66" s="15">
        <v>0.1</v>
      </c>
      <c r="P66" s="2">
        <v>0</v>
      </c>
      <c r="Q66" s="13">
        <v>0.3</v>
      </c>
      <c r="R66" s="15">
        <v>0</v>
      </c>
      <c r="S66" s="2">
        <v>2357000.88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8">
        <v>0</v>
      </c>
      <c r="AB66" s="4">
        <v>2357000.88</v>
      </c>
      <c r="AD66" s="4">
        <f t="shared" si="0"/>
        <v>2357000.88</v>
      </c>
      <c r="AE66" t="s">
        <v>87</v>
      </c>
      <c r="AF66" s="18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 spans="1:68">
      <c r="A67" s="20">
        <v>651</v>
      </c>
      <c r="B67" t="s">
        <v>264</v>
      </c>
      <c r="C67" t="s">
        <v>2</v>
      </c>
      <c r="D67" t="s">
        <v>286</v>
      </c>
      <c r="E67" t="s">
        <v>106</v>
      </c>
      <c r="F67" s="2">
        <v>16039031000</v>
      </c>
      <c r="G67" s="2">
        <v>0</v>
      </c>
      <c r="H67" s="2">
        <v>16039031000</v>
      </c>
      <c r="I67" s="2">
        <v>28348984</v>
      </c>
      <c r="J67" s="2">
        <v>0</v>
      </c>
      <c r="K67" s="2">
        <v>28348984</v>
      </c>
      <c r="L67" s="2">
        <v>21933371.600000001</v>
      </c>
      <c r="M67" s="2">
        <v>0</v>
      </c>
      <c r="N67" s="2">
        <v>21933371.600000001</v>
      </c>
      <c r="O67" s="15">
        <v>0.1</v>
      </c>
      <c r="P67" s="2">
        <v>0</v>
      </c>
      <c r="Q67" s="13">
        <v>0.1</v>
      </c>
      <c r="R67" s="15">
        <v>0</v>
      </c>
      <c r="S67" s="2">
        <v>2193337.16</v>
      </c>
      <c r="T67" s="2">
        <v>2000000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8">
        <v>0</v>
      </c>
      <c r="AB67" s="4">
        <v>4193337.16</v>
      </c>
      <c r="AD67" s="4">
        <f t="shared" ref="AD67:AD130" si="1">AB67+AC67</f>
        <v>4193337.16</v>
      </c>
      <c r="AE67" t="s">
        <v>45</v>
      </c>
      <c r="AF67" s="18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>
      <c r="A68" s="20">
        <v>681</v>
      </c>
      <c r="B68" t="s">
        <v>264</v>
      </c>
      <c r="C68" t="s">
        <v>2</v>
      </c>
      <c r="D68" t="s">
        <v>286</v>
      </c>
      <c r="E68" t="s">
        <v>107</v>
      </c>
      <c r="F68" s="2">
        <v>24044202000</v>
      </c>
      <c r="G68" s="2">
        <v>3313147000</v>
      </c>
      <c r="H68" s="2">
        <v>20731055000</v>
      </c>
      <c r="I68" s="2">
        <v>46394757</v>
      </c>
      <c r="J68" s="2">
        <v>9584172</v>
      </c>
      <c r="K68" s="2">
        <v>36810585</v>
      </c>
      <c r="L68" s="2">
        <v>36777076.200000003</v>
      </c>
      <c r="M68" s="2">
        <v>8258913.2000000002</v>
      </c>
      <c r="N68" s="2">
        <v>28518163</v>
      </c>
      <c r="O68" s="15">
        <v>0.1</v>
      </c>
      <c r="P68" s="2">
        <v>825891.32</v>
      </c>
      <c r="Q68" s="13">
        <v>0.15</v>
      </c>
      <c r="R68" s="15">
        <v>0</v>
      </c>
      <c r="S68" s="2">
        <v>4277724.45</v>
      </c>
      <c r="T68" s="2">
        <v>3000000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18">
        <v>0</v>
      </c>
      <c r="AB68" s="4">
        <v>8103615.7699999996</v>
      </c>
      <c r="AD68" s="4">
        <f t="shared" si="1"/>
        <v>8103615.7699999996</v>
      </c>
      <c r="AE68" t="s">
        <v>45</v>
      </c>
      <c r="AF68" s="1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 spans="1:68">
      <c r="A69" s="20">
        <v>682</v>
      </c>
      <c r="B69" t="s">
        <v>264</v>
      </c>
      <c r="C69" t="s">
        <v>2</v>
      </c>
      <c r="D69" t="s">
        <v>286</v>
      </c>
      <c r="E69" t="s">
        <v>108</v>
      </c>
      <c r="F69" s="2">
        <v>17840096600</v>
      </c>
      <c r="G69" s="2">
        <v>9256892000</v>
      </c>
      <c r="H69" s="2">
        <v>8583204600</v>
      </c>
      <c r="I69" s="2">
        <v>55110045</v>
      </c>
      <c r="J69" s="2">
        <v>28935230</v>
      </c>
      <c r="K69" s="2">
        <v>26174815</v>
      </c>
      <c r="L69" s="2">
        <v>47974006.359999999</v>
      </c>
      <c r="M69" s="2">
        <v>25232473.199999999</v>
      </c>
      <c r="N69" s="2">
        <v>22741533.16</v>
      </c>
      <c r="O69" s="15">
        <v>0.1</v>
      </c>
      <c r="P69" s="2">
        <v>2523247.3199999998</v>
      </c>
      <c r="Q69" s="13">
        <v>0.15</v>
      </c>
      <c r="R69" s="15">
        <v>0</v>
      </c>
      <c r="S69" s="2">
        <v>3411229.9739999999</v>
      </c>
      <c r="T69" s="2">
        <v>3000000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8">
        <v>0</v>
      </c>
      <c r="AB69" s="4">
        <v>8934477.2939999998</v>
      </c>
      <c r="AD69" s="4">
        <f t="shared" si="1"/>
        <v>8934477.2939999998</v>
      </c>
      <c r="AE69" t="s">
        <v>95</v>
      </c>
      <c r="AF69" s="18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 spans="1:68">
      <c r="A70" s="20">
        <v>684</v>
      </c>
      <c r="B70" t="s">
        <v>263</v>
      </c>
      <c r="C70" t="s">
        <v>9</v>
      </c>
      <c r="D70" t="s">
        <v>27</v>
      </c>
      <c r="E70" t="s">
        <v>109</v>
      </c>
      <c r="F70" s="2">
        <v>16856801000</v>
      </c>
      <c r="G70" s="2">
        <v>0</v>
      </c>
      <c r="H70" s="2">
        <v>16856801000</v>
      </c>
      <c r="I70" s="2">
        <v>46990491</v>
      </c>
      <c r="J70" s="2">
        <v>0</v>
      </c>
      <c r="K70" s="2">
        <v>46990491</v>
      </c>
      <c r="L70" s="2">
        <v>40247770.600000001</v>
      </c>
      <c r="M70" s="2">
        <v>0</v>
      </c>
      <c r="N70" s="2">
        <v>40247770.600000001</v>
      </c>
      <c r="O70" s="15">
        <v>0.1</v>
      </c>
      <c r="P70" s="2">
        <v>0</v>
      </c>
      <c r="Q70" s="13">
        <v>0.3</v>
      </c>
      <c r="R70" s="15">
        <v>0</v>
      </c>
      <c r="S70" s="2">
        <v>12074331.18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8">
        <v>0</v>
      </c>
      <c r="AB70" s="4">
        <v>12074331.18</v>
      </c>
      <c r="AD70" s="4">
        <f t="shared" si="1"/>
        <v>12074331.18</v>
      </c>
      <c r="AE70" t="s">
        <v>32</v>
      </c>
      <c r="AF70" s="18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 spans="1:68">
      <c r="A71" s="20">
        <v>685</v>
      </c>
      <c r="B71" t="s">
        <v>264</v>
      </c>
      <c r="C71" t="s">
        <v>9</v>
      </c>
      <c r="D71" t="s">
        <v>27</v>
      </c>
      <c r="E71" t="s">
        <v>110</v>
      </c>
      <c r="F71" s="2">
        <v>5502375000</v>
      </c>
      <c r="G71" s="2">
        <v>0</v>
      </c>
      <c r="H71" s="2">
        <v>5502375000</v>
      </c>
      <c r="I71" s="2">
        <v>13349045</v>
      </c>
      <c r="J71" s="2">
        <v>0</v>
      </c>
      <c r="K71" s="2">
        <v>13349045</v>
      </c>
      <c r="L71" s="2">
        <v>11148095</v>
      </c>
      <c r="M71" s="2">
        <v>0</v>
      </c>
      <c r="N71" s="2">
        <v>11148095</v>
      </c>
      <c r="O71" s="15">
        <v>0</v>
      </c>
      <c r="P71" s="2">
        <v>0</v>
      </c>
      <c r="Q71" s="13">
        <v>0</v>
      </c>
      <c r="R71" s="15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8">
        <v>0</v>
      </c>
      <c r="AB71" s="4">
        <v>0</v>
      </c>
      <c r="AD71" s="4">
        <f t="shared" si="1"/>
        <v>0</v>
      </c>
      <c r="AE71" t="s">
        <v>76</v>
      </c>
      <c r="AF71" s="18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 spans="1:68">
      <c r="A72" s="20">
        <v>730</v>
      </c>
      <c r="B72" t="s">
        <v>264</v>
      </c>
      <c r="C72" t="s">
        <v>2</v>
      </c>
      <c r="D72" t="s">
        <v>286</v>
      </c>
      <c r="E72" t="s">
        <v>150</v>
      </c>
      <c r="F72" s="2">
        <v>86122398500</v>
      </c>
      <c r="G72" s="2">
        <v>4386067000</v>
      </c>
      <c r="H72" s="2">
        <v>81736331500</v>
      </c>
      <c r="I72" s="2">
        <v>137110154</v>
      </c>
      <c r="J72" s="2">
        <v>12278870</v>
      </c>
      <c r="K72" s="2">
        <v>124831284</v>
      </c>
      <c r="L72" s="2">
        <v>102661194.59999999</v>
      </c>
      <c r="M72" s="2">
        <v>10524443.199999999</v>
      </c>
      <c r="N72" s="2">
        <v>92136751.400000006</v>
      </c>
      <c r="O72" s="15">
        <v>0.1</v>
      </c>
      <c r="P72" s="2">
        <v>1052444.32</v>
      </c>
      <c r="Q72" s="13">
        <v>0.25</v>
      </c>
      <c r="R72" s="15">
        <v>0</v>
      </c>
      <c r="S72" s="2">
        <v>23034187.850000001</v>
      </c>
      <c r="T72" s="2">
        <v>5000000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8">
        <v>0</v>
      </c>
      <c r="AB72" s="4">
        <v>29086632.170000002</v>
      </c>
      <c r="AD72" s="4">
        <f t="shared" si="1"/>
        <v>29086632.170000002</v>
      </c>
      <c r="AE72" t="s">
        <v>45</v>
      </c>
      <c r="AF72" s="18"/>
      <c r="AJ72"/>
      <c r="AK72"/>
      <c r="AL72"/>
      <c r="AM72"/>
      <c r="AN7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</row>
    <row r="73" spans="1:68">
      <c r="A73" s="20">
        <v>747</v>
      </c>
      <c r="B73" t="s">
        <v>263</v>
      </c>
      <c r="C73" t="s">
        <v>2</v>
      </c>
      <c r="D73" t="s">
        <v>8</v>
      </c>
      <c r="E73" t="s">
        <v>157</v>
      </c>
      <c r="F73" s="2">
        <v>5073967000</v>
      </c>
      <c r="G73" s="2">
        <v>0</v>
      </c>
      <c r="H73" s="2">
        <v>5073967000</v>
      </c>
      <c r="I73" s="2">
        <v>13218633</v>
      </c>
      <c r="J73" s="2">
        <v>0</v>
      </c>
      <c r="K73" s="2">
        <v>13218633</v>
      </c>
      <c r="L73" s="2">
        <v>11189046.199999999</v>
      </c>
      <c r="M73" s="2">
        <v>0</v>
      </c>
      <c r="N73" s="2">
        <v>11189046.199999999</v>
      </c>
      <c r="O73" s="15">
        <v>0.1</v>
      </c>
      <c r="P73" s="2">
        <v>0</v>
      </c>
      <c r="Q73" s="13">
        <v>0.3</v>
      </c>
      <c r="R73" s="15">
        <v>0</v>
      </c>
      <c r="S73" s="2">
        <v>3356713.86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8">
        <v>0</v>
      </c>
      <c r="AB73" s="4">
        <v>3356713.86</v>
      </c>
      <c r="AD73" s="4">
        <f t="shared" si="1"/>
        <v>3356713.86</v>
      </c>
      <c r="AE73" t="s">
        <v>33</v>
      </c>
      <c r="AF73" s="18"/>
      <c r="AJ73"/>
      <c r="AK73"/>
      <c r="AL73"/>
      <c r="AM73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</row>
    <row r="74" spans="1:68">
      <c r="A74" s="20">
        <v>757</v>
      </c>
      <c r="B74" t="s">
        <v>264</v>
      </c>
      <c r="C74" t="s">
        <v>9</v>
      </c>
      <c r="D74" t="s">
        <v>384</v>
      </c>
      <c r="E74" t="s">
        <v>158</v>
      </c>
      <c r="F74" s="2">
        <v>7705907200</v>
      </c>
      <c r="G74" s="2">
        <v>0</v>
      </c>
      <c r="H74" s="2">
        <v>7705907200</v>
      </c>
      <c r="I74" s="2">
        <v>19577495</v>
      </c>
      <c r="J74" s="2">
        <v>0</v>
      </c>
      <c r="K74" s="2">
        <v>19577495</v>
      </c>
      <c r="L74" s="2">
        <v>16495132.119999999</v>
      </c>
      <c r="M74" s="2">
        <v>0</v>
      </c>
      <c r="N74" s="2">
        <v>16495132.119999999</v>
      </c>
      <c r="O74" s="15">
        <v>0.1</v>
      </c>
      <c r="P74" s="2">
        <v>0</v>
      </c>
      <c r="Q74" s="13">
        <v>0.1</v>
      </c>
      <c r="R74" s="15">
        <v>0</v>
      </c>
      <c r="S74" s="2">
        <v>1649513.2120000001</v>
      </c>
      <c r="T74" s="2">
        <v>1000000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8">
        <v>0</v>
      </c>
      <c r="AB74" s="4">
        <v>2649513.2119999998</v>
      </c>
      <c r="AD74" s="4">
        <f t="shared" si="1"/>
        <v>2649513.2119999998</v>
      </c>
      <c r="AE74" t="s">
        <v>70</v>
      </c>
      <c r="AF74" s="1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 spans="1:68">
      <c r="A75" s="20">
        <v>760</v>
      </c>
      <c r="B75" t="s">
        <v>264</v>
      </c>
      <c r="C75" t="s">
        <v>9</v>
      </c>
      <c r="D75" t="s">
        <v>385</v>
      </c>
      <c r="E75" t="s">
        <v>159</v>
      </c>
      <c r="F75" s="2">
        <v>25154975500</v>
      </c>
      <c r="G75" s="2">
        <v>0</v>
      </c>
      <c r="H75" s="2">
        <v>25154975500</v>
      </c>
      <c r="I75" s="2">
        <v>53286582</v>
      </c>
      <c r="J75" s="2">
        <v>0</v>
      </c>
      <c r="K75" s="2">
        <v>53286582</v>
      </c>
      <c r="L75" s="2">
        <v>43224591.799999997</v>
      </c>
      <c r="M75" s="2">
        <v>0</v>
      </c>
      <c r="N75" s="2">
        <v>43224591.799999997</v>
      </c>
      <c r="O75" s="15">
        <v>0.1</v>
      </c>
      <c r="P75" s="2">
        <v>0</v>
      </c>
      <c r="Q75" s="13">
        <v>0.15</v>
      </c>
      <c r="R75" s="15">
        <v>0</v>
      </c>
      <c r="S75" s="2">
        <v>6483688.7699999996</v>
      </c>
      <c r="T75" s="2">
        <v>3000000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8">
        <v>0</v>
      </c>
      <c r="AB75" s="4">
        <v>9483688.7699999996</v>
      </c>
      <c r="AD75" s="4">
        <f t="shared" si="1"/>
        <v>9483688.7699999996</v>
      </c>
      <c r="AE75" t="s">
        <v>39</v>
      </c>
      <c r="AF75" s="1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 spans="1:68">
      <c r="A76" s="20">
        <v>785</v>
      </c>
      <c r="B76" t="s">
        <v>264</v>
      </c>
      <c r="C76" t="s">
        <v>9</v>
      </c>
      <c r="D76" t="s">
        <v>384</v>
      </c>
      <c r="E76" t="s">
        <v>160</v>
      </c>
      <c r="F76" s="2">
        <v>68465618800</v>
      </c>
      <c r="G76" s="2">
        <v>0</v>
      </c>
      <c r="H76" s="2">
        <v>68465618800</v>
      </c>
      <c r="I76" s="2">
        <v>114006453</v>
      </c>
      <c r="J76" s="2">
        <v>0</v>
      </c>
      <c r="K76" s="2">
        <v>114006453</v>
      </c>
      <c r="L76" s="2">
        <v>86620205.480000004</v>
      </c>
      <c r="M76" s="2">
        <v>0</v>
      </c>
      <c r="N76" s="2">
        <v>86620205.480000004</v>
      </c>
      <c r="O76" s="15">
        <v>0.1</v>
      </c>
      <c r="P76" s="2">
        <v>0</v>
      </c>
      <c r="Q76" s="13">
        <v>0.2</v>
      </c>
      <c r="R76" s="15">
        <v>0</v>
      </c>
      <c r="S76" s="2">
        <v>17324041.096000001</v>
      </c>
      <c r="T76" s="2">
        <v>4000000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8">
        <v>0</v>
      </c>
      <c r="AB76" s="4">
        <v>21324041.096000001</v>
      </c>
      <c r="AD76" s="4">
        <f t="shared" si="1"/>
        <v>21324041.096000001</v>
      </c>
      <c r="AE76" t="s">
        <v>35</v>
      </c>
      <c r="AF76" s="18"/>
      <c r="AJ76"/>
      <c r="AK76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</row>
    <row r="77" spans="1:68">
      <c r="A77" s="20">
        <v>790</v>
      </c>
      <c r="B77" t="s">
        <v>264</v>
      </c>
      <c r="C77" t="s">
        <v>9</v>
      </c>
      <c r="D77" t="s">
        <v>15</v>
      </c>
      <c r="E77" t="s">
        <v>30</v>
      </c>
      <c r="F77" s="2">
        <v>4105929000</v>
      </c>
      <c r="G77" s="2">
        <v>0</v>
      </c>
      <c r="H77" s="2">
        <v>4105929000</v>
      </c>
      <c r="I77" s="2">
        <v>11434950</v>
      </c>
      <c r="J77" s="2">
        <v>0</v>
      </c>
      <c r="K77" s="2">
        <v>11434950</v>
      </c>
      <c r="L77" s="2">
        <v>9792578.4000000004</v>
      </c>
      <c r="M77" s="2">
        <v>0</v>
      </c>
      <c r="N77" s="2">
        <v>9792578.4000000004</v>
      </c>
      <c r="O77" s="15">
        <v>0</v>
      </c>
      <c r="P77" s="2">
        <v>0</v>
      </c>
      <c r="Q77" s="13">
        <v>0</v>
      </c>
      <c r="R77" s="15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18">
        <v>0</v>
      </c>
      <c r="AB77" s="4">
        <v>0</v>
      </c>
      <c r="AD77" s="4">
        <f t="shared" si="1"/>
        <v>0</v>
      </c>
      <c r="AE77" t="s">
        <v>17</v>
      </c>
      <c r="AF77" s="18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>
      <c r="A78" s="20">
        <v>803</v>
      </c>
      <c r="B78" t="s">
        <v>264</v>
      </c>
      <c r="C78" t="s">
        <v>9</v>
      </c>
      <c r="D78" t="s">
        <v>27</v>
      </c>
      <c r="E78" t="s">
        <v>161</v>
      </c>
      <c r="F78" s="2">
        <v>9624907000</v>
      </c>
      <c r="G78" s="2">
        <v>0</v>
      </c>
      <c r="H78" s="2">
        <v>9624907000</v>
      </c>
      <c r="I78" s="2">
        <v>15972431</v>
      </c>
      <c r="J78" s="2">
        <v>0</v>
      </c>
      <c r="K78" s="2">
        <v>15972431</v>
      </c>
      <c r="L78" s="2">
        <v>12122468.199999999</v>
      </c>
      <c r="M78" s="2">
        <v>0</v>
      </c>
      <c r="N78" s="2">
        <v>12122468.199999999</v>
      </c>
      <c r="O78" s="15">
        <v>0</v>
      </c>
      <c r="P78" s="2">
        <v>0</v>
      </c>
      <c r="Q78" s="13">
        <v>0</v>
      </c>
      <c r="R78" s="15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18">
        <v>0</v>
      </c>
      <c r="AB78" s="4">
        <v>0</v>
      </c>
      <c r="AD78" s="4">
        <f t="shared" si="1"/>
        <v>0</v>
      </c>
      <c r="AE78" t="s">
        <v>32</v>
      </c>
      <c r="AF78" s="1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 spans="1:68">
      <c r="A79" s="20">
        <v>805</v>
      </c>
      <c r="B79" t="s">
        <v>264</v>
      </c>
      <c r="C79" t="s">
        <v>9</v>
      </c>
      <c r="D79" t="s">
        <v>27</v>
      </c>
      <c r="E79" t="s">
        <v>162</v>
      </c>
      <c r="F79" s="2">
        <v>41081965000</v>
      </c>
      <c r="G79" s="2">
        <v>0</v>
      </c>
      <c r="H79" s="2">
        <v>41081965000</v>
      </c>
      <c r="I79" s="2">
        <v>78683592</v>
      </c>
      <c r="J79" s="2">
        <v>0</v>
      </c>
      <c r="K79" s="2">
        <v>78683592</v>
      </c>
      <c r="L79" s="2">
        <v>62250806</v>
      </c>
      <c r="M79" s="2">
        <v>0</v>
      </c>
      <c r="N79" s="2">
        <v>62250806</v>
      </c>
      <c r="O79" s="15">
        <v>0.1</v>
      </c>
      <c r="P79" s="2">
        <v>0</v>
      </c>
      <c r="Q79" s="13">
        <v>0.2</v>
      </c>
      <c r="R79" s="15">
        <v>0</v>
      </c>
      <c r="S79" s="2">
        <v>12450161.199999999</v>
      </c>
      <c r="T79" s="2">
        <v>4000000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8">
        <v>0</v>
      </c>
      <c r="AB79" s="4">
        <v>16450161.199999999</v>
      </c>
      <c r="AD79" s="4">
        <f t="shared" si="1"/>
        <v>16450161.199999999</v>
      </c>
      <c r="AE79" t="s">
        <v>28</v>
      </c>
      <c r="AF79" s="18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>
      <c r="A80" s="20">
        <v>809</v>
      </c>
      <c r="B80" t="s">
        <v>264</v>
      </c>
      <c r="C80" t="s">
        <v>2</v>
      </c>
      <c r="D80" t="s">
        <v>8</v>
      </c>
      <c r="E80" t="s">
        <v>163</v>
      </c>
      <c r="F80" s="2">
        <v>30870870200</v>
      </c>
      <c r="G80" s="2">
        <v>8736861200</v>
      </c>
      <c r="H80" s="2">
        <v>22134009000</v>
      </c>
      <c r="I80" s="2">
        <v>51127073</v>
      </c>
      <c r="J80" s="2">
        <v>15665519</v>
      </c>
      <c r="K80" s="2">
        <v>35461554</v>
      </c>
      <c r="L80" s="2">
        <v>38778724.920000002</v>
      </c>
      <c r="M80" s="2">
        <v>12170774.52</v>
      </c>
      <c r="N80" s="2">
        <v>26607950.399999999</v>
      </c>
      <c r="O80" s="15">
        <v>0.1</v>
      </c>
      <c r="P80" s="2">
        <v>1217077.452</v>
      </c>
      <c r="Q80" s="13">
        <v>0.15</v>
      </c>
      <c r="R80" s="15">
        <v>0</v>
      </c>
      <c r="S80" s="2">
        <v>3991192.56</v>
      </c>
      <c r="T80" s="2">
        <v>3000000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8">
        <v>0</v>
      </c>
      <c r="AB80" s="4">
        <v>8208270.0120000001</v>
      </c>
      <c r="AD80" s="4">
        <f t="shared" si="1"/>
        <v>8208270.0120000001</v>
      </c>
      <c r="AE80" t="s">
        <v>33</v>
      </c>
      <c r="AF80" s="18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 spans="1:68">
      <c r="A81" s="20">
        <v>810</v>
      </c>
      <c r="B81" t="s">
        <v>264</v>
      </c>
      <c r="C81" t="s">
        <v>2</v>
      </c>
      <c r="D81" t="s">
        <v>4</v>
      </c>
      <c r="E81" t="s">
        <v>164</v>
      </c>
      <c r="F81" s="2">
        <v>80447861000</v>
      </c>
      <c r="G81" s="2">
        <v>63422403000</v>
      </c>
      <c r="H81" s="2">
        <v>17025458000</v>
      </c>
      <c r="I81" s="2">
        <v>129679497</v>
      </c>
      <c r="J81" s="2">
        <v>98850770</v>
      </c>
      <c r="K81" s="2">
        <v>30828727</v>
      </c>
      <c r="L81" s="2">
        <v>97500352.599999994</v>
      </c>
      <c r="M81" s="2">
        <v>73481808.799999997</v>
      </c>
      <c r="N81" s="2">
        <v>24018543.800000001</v>
      </c>
      <c r="O81" s="15">
        <v>0.1</v>
      </c>
      <c r="P81" s="2">
        <v>7348180.8799999999</v>
      </c>
      <c r="Q81" s="13">
        <v>0.2</v>
      </c>
      <c r="R81" s="15">
        <v>0</v>
      </c>
      <c r="S81" s="2">
        <v>4803708.76</v>
      </c>
      <c r="T81" s="2">
        <v>4000000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8">
        <v>0</v>
      </c>
      <c r="AB81" s="4">
        <v>16151889.640000001</v>
      </c>
      <c r="AD81" s="4">
        <f t="shared" si="1"/>
        <v>16151889.640000001</v>
      </c>
      <c r="AE81" t="s">
        <v>279</v>
      </c>
      <c r="AF81" s="18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 spans="1:68">
      <c r="A82" s="20">
        <v>813</v>
      </c>
      <c r="B82" t="s">
        <v>264</v>
      </c>
      <c r="C82" t="s">
        <v>2</v>
      </c>
      <c r="D82" t="s">
        <v>4</v>
      </c>
      <c r="E82" t="s">
        <v>165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5">
        <v>0</v>
      </c>
      <c r="P82" s="2">
        <v>0</v>
      </c>
      <c r="Q82" s="13">
        <v>0</v>
      </c>
      <c r="R82" s="15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8">
        <v>0</v>
      </c>
      <c r="AB82" s="4">
        <v>0</v>
      </c>
      <c r="AD82" s="4">
        <f t="shared" si="1"/>
        <v>0</v>
      </c>
      <c r="AE82" t="s">
        <v>6</v>
      </c>
      <c r="AF82" s="18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 spans="1:68">
      <c r="A83" s="20">
        <v>825</v>
      </c>
      <c r="B83" t="s">
        <v>264</v>
      </c>
      <c r="C83" t="s">
        <v>2</v>
      </c>
      <c r="D83" t="s">
        <v>286</v>
      </c>
      <c r="E83" t="s">
        <v>167</v>
      </c>
      <c r="F83" s="2">
        <v>17405674000</v>
      </c>
      <c r="G83" s="2">
        <v>14016803000</v>
      </c>
      <c r="H83" s="2">
        <v>3388871000</v>
      </c>
      <c r="I83" s="2">
        <v>31784368</v>
      </c>
      <c r="J83" s="2">
        <v>21063227</v>
      </c>
      <c r="K83" s="2">
        <v>10721141</v>
      </c>
      <c r="L83" s="2">
        <v>24822098.399999999</v>
      </c>
      <c r="M83" s="2">
        <v>15456505.800000001</v>
      </c>
      <c r="N83" s="2">
        <v>9365592.5999999996</v>
      </c>
      <c r="O83" s="15">
        <v>0.1</v>
      </c>
      <c r="P83" s="2">
        <v>1545650.58</v>
      </c>
      <c r="Q83" s="13">
        <v>0.1</v>
      </c>
      <c r="R83" s="15">
        <v>0</v>
      </c>
      <c r="S83" s="2">
        <v>936559.26</v>
      </c>
      <c r="T83" s="2">
        <v>2000000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18">
        <v>0</v>
      </c>
      <c r="AB83" s="4">
        <v>4482209.84</v>
      </c>
      <c r="AD83" s="4">
        <f t="shared" si="1"/>
        <v>4482209.84</v>
      </c>
      <c r="AE83" t="s">
        <v>43</v>
      </c>
      <c r="AF83" s="18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 spans="1:68">
      <c r="A84" s="20">
        <v>849</v>
      </c>
      <c r="B84" t="s">
        <v>264</v>
      </c>
      <c r="C84" t="s">
        <v>2</v>
      </c>
      <c r="D84" t="s">
        <v>286</v>
      </c>
      <c r="E84" t="s">
        <v>168</v>
      </c>
      <c r="F84" s="2">
        <v>36408920000</v>
      </c>
      <c r="G84" s="2">
        <v>16149558000</v>
      </c>
      <c r="H84" s="2">
        <v>20259362000</v>
      </c>
      <c r="I84" s="2">
        <v>77809980</v>
      </c>
      <c r="J84" s="2">
        <v>28170704</v>
      </c>
      <c r="K84" s="2">
        <v>49639276</v>
      </c>
      <c r="L84" s="2">
        <v>63246412</v>
      </c>
      <c r="M84" s="2">
        <v>21710880.800000001</v>
      </c>
      <c r="N84" s="2">
        <v>41535531.200000003</v>
      </c>
      <c r="O84" s="15">
        <v>0.1</v>
      </c>
      <c r="P84" s="2">
        <v>2171088.08</v>
      </c>
      <c r="Q84" s="13">
        <v>0.2</v>
      </c>
      <c r="R84" s="15">
        <v>0</v>
      </c>
      <c r="S84" s="2">
        <v>8307106.2400000002</v>
      </c>
      <c r="T84" s="2">
        <v>4000000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8">
        <v>0</v>
      </c>
      <c r="AB84" s="4">
        <v>14478194.32</v>
      </c>
      <c r="AD84" s="4">
        <f t="shared" si="1"/>
        <v>14478194.32</v>
      </c>
      <c r="AE84" t="s">
        <v>43</v>
      </c>
      <c r="AF84" s="18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 spans="1:68">
      <c r="A85" s="20">
        <v>851</v>
      </c>
      <c r="B85" t="s">
        <v>263</v>
      </c>
      <c r="C85" t="s">
        <v>2</v>
      </c>
      <c r="D85" t="s">
        <v>287</v>
      </c>
      <c r="E85" t="s">
        <v>169</v>
      </c>
      <c r="F85" s="2">
        <v>75959937000</v>
      </c>
      <c r="G85" s="2">
        <v>0</v>
      </c>
      <c r="H85" s="2">
        <v>75959937000</v>
      </c>
      <c r="I85" s="2">
        <v>118667647</v>
      </c>
      <c r="J85" s="2">
        <v>0</v>
      </c>
      <c r="K85" s="2">
        <v>118667647</v>
      </c>
      <c r="L85" s="2">
        <v>88283672.200000003</v>
      </c>
      <c r="M85" s="2">
        <v>0</v>
      </c>
      <c r="N85" s="2">
        <v>88283672.200000003</v>
      </c>
      <c r="O85" s="15">
        <v>0.1</v>
      </c>
      <c r="P85" s="2">
        <v>0</v>
      </c>
      <c r="Q85" s="13">
        <v>0.3</v>
      </c>
      <c r="R85" s="15">
        <v>0</v>
      </c>
      <c r="S85" s="2">
        <v>26485101.66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8">
        <v>0</v>
      </c>
      <c r="AB85" s="4">
        <v>26485101.66</v>
      </c>
      <c r="AD85" s="4">
        <f t="shared" si="1"/>
        <v>26485101.66</v>
      </c>
      <c r="AE85" t="s">
        <v>192</v>
      </c>
      <c r="AF85" s="18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 spans="1:68" s="32" customFormat="1">
      <c r="A86" s="20">
        <v>853</v>
      </c>
      <c r="B86" t="s">
        <v>264</v>
      </c>
      <c r="C86" t="s">
        <v>2</v>
      </c>
      <c r="D86" t="s">
        <v>8</v>
      </c>
      <c r="E86" t="s">
        <v>170</v>
      </c>
      <c r="F86" s="2">
        <v>8036326000</v>
      </c>
      <c r="G86" s="2">
        <v>0</v>
      </c>
      <c r="H86" s="2">
        <v>8036326000</v>
      </c>
      <c r="I86" s="2">
        <v>20007946</v>
      </c>
      <c r="J86" s="2">
        <v>0</v>
      </c>
      <c r="K86" s="2">
        <v>20007946</v>
      </c>
      <c r="L86" s="2">
        <v>16793415.600000001</v>
      </c>
      <c r="M86" s="2">
        <v>0</v>
      </c>
      <c r="N86" s="2">
        <v>16793415.600000001</v>
      </c>
      <c r="O86" s="15">
        <v>0.1</v>
      </c>
      <c r="P86" s="2">
        <v>0</v>
      </c>
      <c r="Q86" s="13">
        <v>0.1</v>
      </c>
      <c r="R86" s="15">
        <v>0</v>
      </c>
      <c r="S86" s="2">
        <v>1679341.56</v>
      </c>
      <c r="T86" s="2">
        <v>1000000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8">
        <v>0</v>
      </c>
      <c r="AB86" s="4">
        <v>2679341.56</v>
      </c>
      <c r="AC86" s="4"/>
      <c r="AD86" s="4">
        <f t="shared" si="1"/>
        <v>2679341.56</v>
      </c>
      <c r="AE86" t="s">
        <v>46</v>
      </c>
      <c r="AF86" s="18"/>
      <c r="AG86" s="4"/>
      <c r="AH86" s="4"/>
      <c r="AI86" s="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 spans="1:68">
      <c r="A87" s="20">
        <v>865</v>
      </c>
      <c r="B87" t="s">
        <v>263</v>
      </c>
      <c r="C87" t="s">
        <v>2</v>
      </c>
      <c r="D87" t="s">
        <v>8</v>
      </c>
      <c r="E87" t="s">
        <v>171</v>
      </c>
      <c r="F87" s="2">
        <v>8971217000</v>
      </c>
      <c r="G87" s="2">
        <v>585980000</v>
      </c>
      <c r="H87" s="2">
        <v>8385237000</v>
      </c>
      <c r="I87" s="2">
        <v>21494692</v>
      </c>
      <c r="J87" s="2">
        <v>1924481</v>
      </c>
      <c r="K87" s="2">
        <v>19570211</v>
      </c>
      <c r="L87" s="2">
        <v>17906205.199999999</v>
      </c>
      <c r="M87" s="2">
        <v>1690089</v>
      </c>
      <c r="N87" s="2">
        <v>16216116.199999999</v>
      </c>
      <c r="O87" s="15">
        <v>0.1</v>
      </c>
      <c r="P87" s="2">
        <v>169008.9</v>
      </c>
      <c r="Q87" s="13">
        <v>0.3</v>
      </c>
      <c r="R87" s="15">
        <v>0</v>
      </c>
      <c r="S87" s="2">
        <v>4864834.8600000003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8">
        <v>0</v>
      </c>
      <c r="AB87" s="4">
        <v>5033843.76</v>
      </c>
      <c r="AD87" s="4">
        <f t="shared" si="1"/>
        <v>5033843.76</v>
      </c>
      <c r="AE87" t="s">
        <v>46</v>
      </c>
      <c r="AF87" s="18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 spans="1:68">
      <c r="A88" s="20">
        <v>878</v>
      </c>
      <c r="B88" t="s">
        <v>264</v>
      </c>
      <c r="C88" t="s">
        <v>2</v>
      </c>
      <c r="D88" t="s">
        <v>8</v>
      </c>
      <c r="E88" t="s">
        <v>172</v>
      </c>
      <c r="F88" s="2">
        <v>17312325000</v>
      </c>
      <c r="G88" s="2">
        <v>2051474000</v>
      </c>
      <c r="H88" s="2">
        <v>15260851000</v>
      </c>
      <c r="I88" s="2">
        <v>41357811</v>
      </c>
      <c r="J88" s="2">
        <v>6686147</v>
      </c>
      <c r="K88" s="2">
        <v>34671664</v>
      </c>
      <c r="L88" s="2">
        <v>34432881</v>
      </c>
      <c r="M88" s="2">
        <v>5865557.4000000004</v>
      </c>
      <c r="N88" s="2">
        <v>28567323.600000001</v>
      </c>
      <c r="O88" s="15">
        <v>0.1</v>
      </c>
      <c r="P88" s="2">
        <v>586555.74</v>
      </c>
      <c r="Q88" s="13">
        <v>0.15</v>
      </c>
      <c r="R88" s="15">
        <v>0</v>
      </c>
      <c r="S88" s="2">
        <v>4285098.54</v>
      </c>
      <c r="T88" s="2">
        <v>3000000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8">
        <v>0</v>
      </c>
      <c r="AB88" s="4">
        <v>7871654.2800000003</v>
      </c>
      <c r="AD88" s="4">
        <f t="shared" si="1"/>
        <v>7871654.2800000003</v>
      </c>
      <c r="AE88" t="s">
        <v>38</v>
      </c>
      <c r="AF88" s="1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 spans="1:68" s="32" customFormat="1">
      <c r="A89" s="20">
        <v>883</v>
      </c>
      <c r="B89" t="s">
        <v>263</v>
      </c>
      <c r="C89" t="s">
        <v>9</v>
      </c>
      <c r="D89" t="s">
        <v>15</v>
      </c>
      <c r="E89" t="s">
        <v>173</v>
      </c>
      <c r="F89" s="2">
        <v>294470000</v>
      </c>
      <c r="G89" s="2">
        <v>0</v>
      </c>
      <c r="H89" s="2">
        <v>294470000</v>
      </c>
      <c r="I89" s="2">
        <v>916395</v>
      </c>
      <c r="J89" s="2">
        <v>0</v>
      </c>
      <c r="K89" s="2">
        <v>916395</v>
      </c>
      <c r="L89" s="2">
        <v>798607</v>
      </c>
      <c r="M89" s="2">
        <v>0</v>
      </c>
      <c r="N89" s="2">
        <v>798607</v>
      </c>
      <c r="O89" s="15">
        <v>0.1</v>
      </c>
      <c r="P89" s="2">
        <v>0</v>
      </c>
      <c r="Q89" s="13">
        <v>0.3</v>
      </c>
      <c r="R89" s="15">
        <v>0</v>
      </c>
      <c r="S89" s="2">
        <v>239582.1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8">
        <v>0</v>
      </c>
      <c r="AB89" s="4">
        <v>239582.1</v>
      </c>
      <c r="AC89" s="4"/>
      <c r="AD89" s="4">
        <f t="shared" si="1"/>
        <v>239582.1</v>
      </c>
      <c r="AE89" t="s">
        <v>17</v>
      </c>
      <c r="AF89" s="18"/>
      <c r="AG89" s="4"/>
      <c r="AH89" s="4"/>
      <c r="AI89" s="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 spans="1:68">
      <c r="A90" s="20">
        <v>892</v>
      </c>
      <c r="B90" t="s">
        <v>264</v>
      </c>
      <c r="C90" t="s">
        <v>9</v>
      </c>
      <c r="D90" t="s">
        <v>15</v>
      </c>
      <c r="E90" t="s">
        <v>174</v>
      </c>
      <c r="F90" s="2">
        <v>23256317000</v>
      </c>
      <c r="G90" s="2">
        <v>0</v>
      </c>
      <c r="H90" s="2">
        <v>23256317000</v>
      </c>
      <c r="I90" s="2">
        <v>51051453</v>
      </c>
      <c r="J90" s="2">
        <v>0</v>
      </c>
      <c r="K90" s="2">
        <v>51051453</v>
      </c>
      <c r="L90" s="2">
        <v>41748926.200000003</v>
      </c>
      <c r="M90" s="2">
        <v>0</v>
      </c>
      <c r="N90" s="2">
        <v>41748926.200000003</v>
      </c>
      <c r="O90" s="15">
        <v>0.1</v>
      </c>
      <c r="P90" s="2">
        <v>0</v>
      </c>
      <c r="Q90" s="13">
        <v>0.15</v>
      </c>
      <c r="R90" s="15">
        <v>0</v>
      </c>
      <c r="S90" s="2">
        <v>6262338.9299999997</v>
      </c>
      <c r="T90" s="2">
        <v>3000000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18">
        <v>0</v>
      </c>
      <c r="AB90" s="4">
        <v>9262338.9299999997</v>
      </c>
      <c r="AD90" s="4">
        <f t="shared" si="1"/>
        <v>9262338.9299999997</v>
      </c>
      <c r="AE90" t="s">
        <v>31</v>
      </c>
      <c r="AF90" s="18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 spans="1:68">
      <c r="A91" s="20">
        <v>910</v>
      </c>
      <c r="B91" t="s">
        <v>264</v>
      </c>
      <c r="C91" t="s">
        <v>2</v>
      </c>
      <c r="D91" t="s">
        <v>8</v>
      </c>
      <c r="E91" t="s">
        <v>175</v>
      </c>
      <c r="F91" s="2">
        <v>84477473000</v>
      </c>
      <c r="G91" s="2">
        <v>0</v>
      </c>
      <c r="H91" s="2">
        <v>84477473000</v>
      </c>
      <c r="I91" s="2">
        <v>129270556</v>
      </c>
      <c r="J91" s="2">
        <v>0</v>
      </c>
      <c r="K91" s="2">
        <v>129270556</v>
      </c>
      <c r="L91" s="2">
        <v>95479566.799999997</v>
      </c>
      <c r="M91" s="2">
        <v>0</v>
      </c>
      <c r="N91" s="2">
        <v>95479566.799999997</v>
      </c>
      <c r="O91" s="15">
        <v>0.1</v>
      </c>
      <c r="P91" s="2">
        <v>0</v>
      </c>
      <c r="Q91" s="13">
        <v>0.2</v>
      </c>
      <c r="R91" s="15">
        <v>0</v>
      </c>
      <c r="S91" s="2">
        <v>19095913.359999999</v>
      </c>
      <c r="T91" s="2">
        <v>4000000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18">
        <v>0</v>
      </c>
      <c r="AB91" s="4">
        <v>23095913.359999999</v>
      </c>
      <c r="AD91" s="4">
        <f t="shared" si="1"/>
        <v>23095913.359999999</v>
      </c>
      <c r="AE91" t="s">
        <v>50</v>
      </c>
      <c r="AF91" s="18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 spans="1:68">
      <c r="A92" s="20">
        <v>913</v>
      </c>
      <c r="B92" t="s">
        <v>264</v>
      </c>
      <c r="C92" t="s">
        <v>9</v>
      </c>
      <c r="D92" t="s">
        <v>384</v>
      </c>
      <c r="E92" t="s">
        <v>176</v>
      </c>
      <c r="F92" s="2">
        <v>103245195000</v>
      </c>
      <c r="G92" s="2">
        <v>0</v>
      </c>
      <c r="H92" s="2">
        <v>103245195000</v>
      </c>
      <c r="I92" s="2">
        <v>161319353</v>
      </c>
      <c r="J92" s="2">
        <v>0</v>
      </c>
      <c r="K92" s="2">
        <v>161319353</v>
      </c>
      <c r="L92" s="2">
        <v>120021275</v>
      </c>
      <c r="M92" s="2">
        <v>0</v>
      </c>
      <c r="N92" s="2">
        <v>120021275</v>
      </c>
      <c r="O92" s="15">
        <v>0.1</v>
      </c>
      <c r="P92" s="2">
        <v>0</v>
      </c>
      <c r="Q92" s="13">
        <v>0.25</v>
      </c>
      <c r="R92" s="15">
        <v>0</v>
      </c>
      <c r="S92" s="2">
        <v>30005318.75</v>
      </c>
      <c r="T92" s="2">
        <v>5000000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18">
        <v>0</v>
      </c>
      <c r="AB92" s="4">
        <v>35005318.75</v>
      </c>
      <c r="AD92" s="4">
        <f t="shared" si="1"/>
        <v>35005318.75</v>
      </c>
      <c r="AE92" t="s">
        <v>70</v>
      </c>
      <c r="AF92" s="18"/>
      <c r="AJ92"/>
      <c r="AK92"/>
      <c r="AL92"/>
      <c r="AM9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</row>
    <row r="93" spans="1:68">
      <c r="A93" s="20">
        <v>916</v>
      </c>
      <c r="B93" t="s">
        <v>264</v>
      </c>
      <c r="C93" t="s">
        <v>9</v>
      </c>
      <c r="D93" t="s">
        <v>27</v>
      </c>
      <c r="E93" t="s">
        <v>177</v>
      </c>
      <c r="F93" s="2">
        <v>25110320000</v>
      </c>
      <c r="G93" s="2">
        <v>0</v>
      </c>
      <c r="H93" s="2">
        <v>25110320000</v>
      </c>
      <c r="I93" s="2">
        <v>55791347</v>
      </c>
      <c r="J93" s="2">
        <v>0</v>
      </c>
      <c r="K93" s="2">
        <v>55791347</v>
      </c>
      <c r="L93" s="2">
        <v>45747219</v>
      </c>
      <c r="M93" s="2">
        <v>0</v>
      </c>
      <c r="N93" s="2">
        <v>45747219</v>
      </c>
      <c r="O93" s="15">
        <v>0.1</v>
      </c>
      <c r="P93" s="2">
        <v>0</v>
      </c>
      <c r="Q93" s="13">
        <v>0.15</v>
      </c>
      <c r="R93" s="15">
        <v>0</v>
      </c>
      <c r="S93" s="2">
        <v>6862082.8499999996</v>
      </c>
      <c r="T93" s="2">
        <v>3000000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8">
        <v>0</v>
      </c>
      <c r="AB93" s="4">
        <v>9862082.8499999996</v>
      </c>
      <c r="AD93" s="4">
        <f t="shared" si="1"/>
        <v>9862082.8499999996</v>
      </c>
      <c r="AE93" t="s">
        <v>76</v>
      </c>
      <c r="AF93" s="18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 spans="1:68">
      <c r="A94" s="20">
        <v>923</v>
      </c>
      <c r="B94" t="s">
        <v>263</v>
      </c>
      <c r="C94" t="s">
        <v>2</v>
      </c>
      <c r="D94" t="s">
        <v>200</v>
      </c>
      <c r="E94" t="s">
        <v>195</v>
      </c>
      <c r="F94" s="2">
        <v>9496125700</v>
      </c>
      <c r="G94" s="2">
        <v>0</v>
      </c>
      <c r="H94" s="2">
        <v>9496125700</v>
      </c>
      <c r="I94" s="2">
        <v>22357998</v>
      </c>
      <c r="J94" s="2">
        <v>0</v>
      </c>
      <c r="K94" s="2">
        <v>22357998</v>
      </c>
      <c r="L94" s="2">
        <v>18559547.719999999</v>
      </c>
      <c r="M94" s="2">
        <v>0</v>
      </c>
      <c r="N94" s="2">
        <v>18559547.719999999</v>
      </c>
      <c r="O94" s="15">
        <v>0.1</v>
      </c>
      <c r="P94" s="2">
        <v>0</v>
      </c>
      <c r="Q94" s="13">
        <v>0.3</v>
      </c>
      <c r="R94" s="15">
        <v>0</v>
      </c>
      <c r="S94" s="2">
        <v>5567864.3159999996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8">
        <v>0</v>
      </c>
      <c r="AB94" s="4">
        <v>5567864.3159999996</v>
      </c>
      <c r="AD94" s="4">
        <f t="shared" si="1"/>
        <v>5567864.3159999996</v>
      </c>
      <c r="AE94" t="s">
        <v>241</v>
      </c>
      <c r="AF94" s="18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 spans="1:68">
      <c r="A95" s="20">
        <v>924</v>
      </c>
      <c r="B95" t="s">
        <v>264</v>
      </c>
      <c r="C95" t="s">
        <v>9</v>
      </c>
      <c r="D95" t="s">
        <v>15</v>
      </c>
      <c r="E95" t="s">
        <v>178</v>
      </c>
      <c r="F95" s="2">
        <v>35096441000</v>
      </c>
      <c r="G95" s="2">
        <v>0</v>
      </c>
      <c r="H95" s="2">
        <v>35096441000</v>
      </c>
      <c r="I95" s="2">
        <v>59801118</v>
      </c>
      <c r="J95" s="2">
        <v>0</v>
      </c>
      <c r="K95" s="2">
        <v>59801118</v>
      </c>
      <c r="L95" s="2">
        <v>45762541.600000001</v>
      </c>
      <c r="M95" s="2">
        <v>0</v>
      </c>
      <c r="N95" s="2">
        <v>45762541.600000001</v>
      </c>
      <c r="O95" s="15">
        <v>0.1</v>
      </c>
      <c r="P95" s="2">
        <v>0</v>
      </c>
      <c r="Q95" s="13">
        <v>0.15</v>
      </c>
      <c r="R95" s="15">
        <v>0</v>
      </c>
      <c r="S95" s="2">
        <v>6864381.2400000002</v>
      </c>
      <c r="T95" s="2">
        <v>3000000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18">
        <v>0</v>
      </c>
      <c r="AB95" s="4">
        <v>9864381.2400000002</v>
      </c>
      <c r="AD95" s="4">
        <f t="shared" si="1"/>
        <v>9864381.2400000002</v>
      </c>
      <c r="AE95" t="s">
        <v>17</v>
      </c>
      <c r="AF95" s="18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 spans="1:68">
      <c r="A96" s="20">
        <v>934</v>
      </c>
      <c r="B96" t="s">
        <v>264</v>
      </c>
      <c r="C96" t="s">
        <v>2</v>
      </c>
      <c r="D96" t="s">
        <v>286</v>
      </c>
      <c r="E96" t="s">
        <v>179</v>
      </c>
      <c r="F96" s="2">
        <v>10430839500</v>
      </c>
      <c r="G96" s="2">
        <v>605346300</v>
      </c>
      <c r="H96" s="2">
        <v>9825493200</v>
      </c>
      <c r="I96" s="2">
        <v>27779646</v>
      </c>
      <c r="J96" s="2">
        <v>1829713</v>
      </c>
      <c r="K96" s="2">
        <v>25949933</v>
      </c>
      <c r="L96" s="2">
        <v>23607310.199999999</v>
      </c>
      <c r="M96" s="2">
        <v>1587574.48</v>
      </c>
      <c r="N96" s="2">
        <v>22019735.719999999</v>
      </c>
      <c r="O96" s="15">
        <v>0.1</v>
      </c>
      <c r="P96" s="2">
        <v>158757.448</v>
      </c>
      <c r="Q96" s="13">
        <v>0.1</v>
      </c>
      <c r="R96" s="15">
        <v>0</v>
      </c>
      <c r="S96" s="2">
        <v>2201973.5720000002</v>
      </c>
      <c r="T96" s="2">
        <v>2000000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8">
        <v>0</v>
      </c>
      <c r="AB96" s="4">
        <v>4360731.0199999996</v>
      </c>
      <c r="AD96" s="4">
        <f t="shared" si="1"/>
        <v>4360731.0199999996</v>
      </c>
      <c r="AE96" t="s">
        <v>45</v>
      </c>
      <c r="AF96" s="18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 spans="1:68">
      <c r="A97" s="20">
        <v>943</v>
      </c>
      <c r="B97" t="s">
        <v>264</v>
      </c>
      <c r="C97" t="s">
        <v>9</v>
      </c>
      <c r="D97" t="s">
        <v>15</v>
      </c>
      <c r="E97" t="s">
        <v>182</v>
      </c>
      <c r="F97" s="2">
        <v>6343675000</v>
      </c>
      <c r="G97" s="2">
        <v>0</v>
      </c>
      <c r="H97" s="2">
        <v>6343675000</v>
      </c>
      <c r="I97" s="2">
        <v>13927775</v>
      </c>
      <c r="J97" s="2">
        <v>0</v>
      </c>
      <c r="K97" s="2">
        <v>13927775</v>
      </c>
      <c r="L97" s="2">
        <v>11390305</v>
      </c>
      <c r="M97" s="2">
        <v>0</v>
      </c>
      <c r="N97" s="2">
        <v>11390305</v>
      </c>
      <c r="O97" s="15">
        <v>0</v>
      </c>
      <c r="P97" s="2">
        <v>0</v>
      </c>
      <c r="Q97" s="13">
        <v>0</v>
      </c>
      <c r="R97" s="15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8">
        <v>0</v>
      </c>
      <c r="AB97" s="4">
        <v>0</v>
      </c>
      <c r="AD97" s="4">
        <f t="shared" si="1"/>
        <v>0</v>
      </c>
      <c r="AE97" t="s">
        <v>31</v>
      </c>
      <c r="AF97" s="18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 spans="1:68">
      <c r="A98" s="20">
        <v>957</v>
      </c>
      <c r="B98" t="s">
        <v>264</v>
      </c>
      <c r="C98" t="s">
        <v>2</v>
      </c>
      <c r="D98" t="s">
        <v>286</v>
      </c>
      <c r="E98" t="s">
        <v>183</v>
      </c>
      <c r="F98" s="2">
        <v>5577981000</v>
      </c>
      <c r="G98" s="2">
        <v>634090000</v>
      </c>
      <c r="H98" s="2">
        <v>4943891000</v>
      </c>
      <c r="I98" s="2">
        <v>13842085</v>
      </c>
      <c r="J98" s="2">
        <v>2053843</v>
      </c>
      <c r="K98" s="2">
        <v>11788242</v>
      </c>
      <c r="L98" s="2">
        <v>11610892.6</v>
      </c>
      <c r="M98" s="2">
        <v>1800207</v>
      </c>
      <c r="N98" s="2">
        <v>9810685.5999999996</v>
      </c>
      <c r="O98" s="15">
        <v>0</v>
      </c>
      <c r="P98" s="2">
        <v>0</v>
      </c>
      <c r="Q98" s="13">
        <v>0</v>
      </c>
      <c r="R98" s="15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8">
        <v>0</v>
      </c>
      <c r="AB98" s="4">
        <v>0</v>
      </c>
      <c r="AD98" s="4">
        <f t="shared" si="1"/>
        <v>0</v>
      </c>
      <c r="AE98" t="s">
        <v>95</v>
      </c>
      <c r="AF98" s="1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 spans="1:68">
      <c r="A99" s="20">
        <v>967</v>
      </c>
      <c r="B99" t="s">
        <v>263</v>
      </c>
      <c r="C99" t="s">
        <v>2</v>
      </c>
      <c r="D99" t="s">
        <v>286</v>
      </c>
      <c r="E99" t="s">
        <v>185</v>
      </c>
      <c r="F99" s="2">
        <v>74993704000</v>
      </c>
      <c r="G99" s="2">
        <v>1263500000</v>
      </c>
      <c r="H99" s="2">
        <v>73730204000</v>
      </c>
      <c r="I99" s="2">
        <v>123558461</v>
      </c>
      <c r="J99" s="2">
        <v>2258252</v>
      </c>
      <c r="K99" s="2">
        <v>121300209</v>
      </c>
      <c r="L99" s="2">
        <v>93560979.400000006</v>
      </c>
      <c r="M99" s="2">
        <v>1752852</v>
      </c>
      <c r="N99" s="2">
        <v>91808127.400000006</v>
      </c>
      <c r="O99" s="15">
        <v>0.1</v>
      </c>
      <c r="P99" s="2">
        <v>175285.2</v>
      </c>
      <c r="Q99" s="13">
        <v>0.3</v>
      </c>
      <c r="R99" s="15">
        <v>0</v>
      </c>
      <c r="S99" s="2">
        <v>27542438.219999999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8">
        <v>0</v>
      </c>
      <c r="AB99" s="4">
        <v>27717723.420000002</v>
      </c>
      <c r="AD99" s="4">
        <f t="shared" si="1"/>
        <v>27717723.420000002</v>
      </c>
      <c r="AE99" t="s">
        <v>45</v>
      </c>
      <c r="AF99" s="18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 spans="1:68">
      <c r="A100" s="20">
        <v>985</v>
      </c>
      <c r="B100" t="s">
        <v>263</v>
      </c>
      <c r="C100" t="s">
        <v>9</v>
      </c>
      <c r="D100" t="s">
        <v>15</v>
      </c>
      <c r="E100" t="s">
        <v>188</v>
      </c>
      <c r="F100" s="2">
        <v>3433236000</v>
      </c>
      <c r="G100" s="2">
        <v>0</v>
      </c>
      <c r="H100" s="2">
        <v>3433236000</v>
      </c>
      <c r="I100" s="2">
        <v>10409251</v>
      </c>
      <c r="J100" s="2">
        <v>0</v>
      </c>
      <c r="K100" s="2">
        <v>10409251</v>
      </c>
      <c r="L100" s="2">
        <v>9035956.5999999996</v>
      </c>
      <c r="M100" s="2">
        <v>0</v>
      </c>
      <c r="N100" s="2">
        <v>9035956.5999999996</v>
      </c>
      <c r="O100" s="15">
        <v>0.1</v>
      </c>
      <c r="P100" s="2">
        <v>0</v>
      </c>
      <c r="Q100" s="13">
        <v>0.3</v>
      </c>
      <c r="R100" s="15">
        <v>0</v>
      </c>
      <c r="S100" s="2">
        <v>2710786.98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8">
        <v>0</v>
      </c>
      <c r="AB100" s="4">
        <v>2710786.98</v>
      </c>
      <c r="AD100" s="4">
        <f t="shared" si="1"/>
        <v>2710786.98</v>
      </c>
      <c r="AE100" t="s">
        <v>19</v>
      </c>
      <c r="AF100" s="18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 spans="1:68">
      <c r="A101" s="20">
        <v>999</v>
      </c>
      <c r="B101" t="s">
        <v>264</v>
      </c>
      <c r="C101" t="s">
        <v>2</v>
      </c>
      <c r="D101" t="s">
        <v>8</v>
      </c>
      <c r="E101" t="s">
        <v>190</v>
      </c>
      <c r="F101" s="2">
        <v>56960638000</v>
      </c>
      <c r="G101" s="2">
        <v>10868425000</v>
      </c>
      <c r="H101" s="2">
        <v>46092213000</v>
      </c>
      <c r="I101" s="2">
        <v>122955741</v>
      </c>
      <c r="J101" s="2">
        <v>30338340</v>
      </c>
      <c r="K101" s="2">
        <v>92617401</v>
      </c>
      <c r="L101" s="2">
        <v>100171485.8</v>
      </c>
      <c r="M101" s="2">
        <v>25990970</v>
      </c>
      <c r="N101" s="2">
        <v>74180515.799999997</v>
      </c>
      <c r="O101" s="15">
        <v>0.1</v>
      </c>
      <c r="P101" s="2">
        <v>2599097</v>
      </c>
      <c r="Q101" s="13">
        <v>0.25</v>
      </c>
      <c r="R101" s="15">
        <v>0</v>
      </c>
      <c r="S101" s="2">
        <v>18545128.949999999</v>
      </c>
      <c r="T101" s="2">
        <v>5000000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18">
        <v>0</v>
      </c>
      <c r="AB101" s="4">
        <v>26144225.949999999</v>
      </c>
      <c r="AD101" s="4">
        <f t="shared" si="1"/>
        <v>26144225.949999999</v>
      </c>
      <c r="AE101" t="s">
        <v>50</v>
      </c>
      <c r="AF101" s="18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 spans="1:68">
      <c r="A102" s="20">
        <v>1000</v>
      </c>
      <c r="B102" t="s">
        <v>264</v>
      </c>
      <c r="C102" t="s">
        <v>2</v>
      </c>
      <c r="D102" t="s">
        <v>200</v>
      </c>
      <c r="E102" t="s">
        <v>191</v>
      </c>
      <c r="F102" s="2">
        <v>10049880000</v>
      </c>
      <c r="G102" s="2">
        <v>211000000</v>
      </c>
      <c r="H102" s="2">
        <v>9838880000</v>
      </c>
      <c r="I102" s="2">
        <v>25638926</v>
      </c>
      <c r="J102" s="2">
        <v>633000</v>
      </c>
      <c r="K102" s="2">
        <v>25005926</v>
      </c>
      <c r="L102" s="2">
        <v>21618974</v>
      </c>
      <c r="M102" s="2">
        <v>548600</v>
      </c>
      <c r="N102" s="2">
        <v>21070374</v>
      </c>
      <c r="O102" s="15">
        <v>0.1</v>
      </c>
      <c r="P102" s="2">
        <v>54860</v>
      </c>
      <c r="Q102" s="13">
        <v>0.1</v>
      </c>
      <c r="R102" s="15">
        <v>0</v>
      </c>
      <c r="S102" s="2">
        <v>2107037.4</v>
      </c>
      <c r="T102" s="2">
        <v>2000000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18">
        <v>0</v>
      </c>
      <c r="AB102" s="4">
        <v>4161897.4</v>
      </c>
      <c r="AD102" s="4">
        <f t="shared" si="1"/>
        <v>4161897.4</v>
      </c>
      <c r="AE102" t="s">
        <v>184</v>
      </c>
      <c r="AF102" s="18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 spans="1:68">
      <c r="A103" s="20">
        <v>1004</v>
      </c>
      <c r="B103" t="s">
        <v>264</v>
      </c>
      <c r="C103" t="s">
        <v>9</v>
      </c>
      <c r="D103" t="s">
        <v>27</v>
      </c>
      <c r="E103" t="s">
        <v>193</v>
      </c>
      <c r="F103" s="2">
        <v>4688920000</v>
      </c>
      <c r="G103" s="2">
        <v>0</v>
      </c>
      <c r="H103" s="2">
        <v>4688920000</v>
      </c>
      <c r="I103" s="2">
        <v>11442647</v>
      </c>
      <c r="J103" s="2">
        <v>0</v>
      </c>
      <c r="K103" s="2">
        <v>11442647</v>
      </c>
      <c r="L103" s="2">
        <v>9567079</v>
      </c>
      <c r="M103" s="2">
        <v>0</v>
      </c>
      <c r="N103" s="2">
        <v>9567079</v>
      </c>
      <c r="O103" s="15">
        <v>0</v>
      </c>
      <c r="P103" s="2">
        <v>0</v>
      </c>
      <c r="Q103" s="13">
        <v>0</v>
      </c>
      <c r="R103" s="15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8">
        <v>0</v>
      </c>
      <c r="AB103" s="4">
        <v>0</v>
      </c>
      <c r="AD103" s="4">
        <f t="shared" si="1"/>
        <v>0</v>
      </c>
      <c r="AE103" t="s">
        <v>32</v>
      </c>
      <c r="AF103" s="18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 spans="1:68">
      <c r="A104" s="20">
        <v>1012</v>
      </c>
      <c r="B104" t="s">
        <v>264</v>
      </c>
      <c r="C104" t="s">
        <v>2</v>
      </c>
      <c r="D104" t="s">
        <v>8</v>
      </c>
      <c r="E104" t="s">
        <v>196</v>
      </c>
      <c r="F104" s="2">
        <v>65075667000</v>
      </c>
      <c r="G104" s="2">
        <v>1111543000</v>
      </c>
      <c r="H104" s="2">
        <v>63964124000</v>
      </c>
      <c r="I104" s="2">
        <v>130227509</v>
      </c>
      <c r="J104" s="2">
        <v>3764356</v>
      </c>
      <c r="K104" s="2">
        <v>126463153</v>
      </c>
      <c r="L104" s="2">
        <v>104197242.2</v>
      </c>
      <c r="M104" s="2">
        <v>3319738.8</v>
      </c>
      <c r="N104" s="2">
        <v>100877503.40000001</v>
      </c>
      <c r="O104" s="15">
        <v>0.1</v>
      </c>
      <c r="P104" s="2">
        <v>331973.88</v>
      </c>
      <c r="Q104" s="13">
        <v>0.25</v>
      </c>
      <c r="R104" s="15">
        <v>0</v>
      </c>
      <c r="S104" s="2">
        <v>25219375.850000001</v>
      </c>
      <c r="T104" s="2">
        <v>5000000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8">
        <v>0</v>
      </c>
      <c r="AB104" s="4">
        <v>30551349.73</v>
      </c>
      <c r="AD104" s="4">
        <f t="shared" si="1"/>
        <v>30551349.73</v>
      </c>
      <c r="AE104" t="s">
        <v>46</v>
      </c>
      <c r="AF104" s="18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 spans="1:68">
      <c r="A105" s="20">
        <v>1014</v>
      </c>
      <c r="B105" t="s">
        <v>264</v>
      </c>
      <c r="C105" t="s">
        <v>2</v>
      </c>
      <c r="D105" t="s">
        <v>286</v>
      </c>
      <c r="E105" t="s">
        <v>197</v>
      </c>
      <c r="F105" s="2">
        <v>14945071000</v>
      </c>
      <c r="G105" s="2">
        <v>438166000</v>
      </c>
      <c r="H105" s="2">
        <v>14506905000</v>
      </c>
      <c r="I105" s="2">
        <v>37637138</v>
      </c>
      <c r="J105" s="2">
        <v>1533583</v>
      </c>
      <c r="K105" s="2">
        <v>36103555</v>
      </c>
      <c r="L105" s="2">
        <v>31659109.600000001</v>
      </c>
      <c r="M105" s="2">
        <v>1358316.6</v>
      </c>
      <c r="N105" s="2">
        <v>30300793</v>
      </c>
      <c r="O105" s="15">
        <v>0.1</v>
      </c>
      <c r="P105" s="2">
        <v>135831.66</v>
      </c>
      <c r="Q105" s="13">
        <v>0.15</v>
      </c>
      <c r="R105" s="15">
        <v>0</v>
      </c>
      <c r="S105" s="2">
        <v>4545118.95</v>
      </c>
      <c r="T105" s="2">
        <v>3000000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8">
        <v>0</v>
      </c>
      <c r="AB105" s="4">
        <v>7680950.6100000003</v>
      </c>
      <c r="AD105" s="4">
        <f t="shared" si="1"/>
        <v>7680950.6100000003</v>
      </c>
      <c r="AE105" t="s">
        <v>45</v>
      </c>
      <c r="AF105" s="18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 spans="1:68">
      <c r="A106" s="20">
        <v>1018</v>
      </c>
      <c r="B106" t="s">
        <v>263</v>
      </c>
      <c r="C106" t="s">
        <v>2</v>
      </c>
      <c r="D106" t="s">
        <v>200</v>
      </c>
      <c r="E106" t="s">
        <v>198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5">
        <v>0.1</v>
      </c>
      <c r="P106" s="2">
        <v>0</v>
      </c>
      <c r="Q106" s="13">
        <v>0.3</v>
      </c>
      <c r="R106" s="15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18">
        <v>0</v>
      </c>
      <c r="AB106" s="4">
        <v>0</v>
      </c>
      <c r="AD106" s="4">
        <f t="shared" si="1"/>
        <v>0</v>
      </c>
      <c r="AE106" t="s">
        <v>184</v>
      </c>
      <c r="AF106" s="18"/>
      <c r="AJ106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</row>
    <row r="107" spans="1:68">
      <c r="A107" s="20">
        <v>1022</v>
      </c>
      <c r="B107" t="s">
        <v>264</v>
      </c>
      <c r="C107" t="s">
        <v>9</v>
      </c>
      <c r="D107" t="s">
        <v>384</v>
      </c>
      <c r="E107" t="s">
        <v>199</v>
      </c>
      <c r="F107" s="2">
        <v>37196762000</v>
      </c>
      <c r="G107" s="2">
        <v>0</v>
      </c>
      <c r="H107" s="2">
        <v>37196762000</v>
      </c>
      <c r="I107" s="2">
        <v>82800560</v>
      </c>
      <c r="J107" s="2">
        <v>0</v>
      </c>
      <c r="K107" s="2">
        <v>82800560</v>
      </c>
      <c r="L107" s="2">
        <v>67921855.200000003</v>
      </c>
      <c r="M107" s="2">
        <v>0</v>
      </c>
      <c r="N107" s="2">
        <v>67921855.200000003</v>
      </c>
      <c r="O107" s="15">
        <v>0.1</v>
      </c>
      <c r="P107" s="2">
        <v>0</v>
      </c>
      <c r="Q107" s="13">
        <v>0.2</v>
      </c>
      <c r="R107" s="15">
        <v>0</v>
      </c>
      <c r="S107" s="2">
        <v>13584371.039999999</v>
      </c>
      <c r="T107" s="2">
        <v>4000000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18">
        <v>0</v>
      </c>
      <c r="AB107" s="4">
        <v>17584371.039999999</v>
      </c>
      <c r="AD107" s="4">
        <f t="shared" si="1"/>
        <v>17584371.039999999</v>
      </c>
      <c r="AE107" t="s">
        <v>189</v>
      </c>
      <c r="AF107" s="18"/>
      <c r="AJ107"/>
      <c r="AK107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</row>
    <row r="108" spans="1:68">
      <c r="A108" s="20">
        <v>1034</v>
      </c>
      <c r="B108" t="s">
        <v>264</v>
      </c>
      <c r="C108" t="s">
        <v>9</v>
      </c>
      <c r="D108" t="s">
        <v>384</v>
      </c>
      <c r="E108" t="s">
        <v>202</v>
      </c>
      <c r="F108" s="2">
        <v>42779543000</v>
      </c>
      <c r="G108" s="2">
        <v>0</v>
      </c>
      <c r="H108" s="2">
        <v>42779543000</v>
      </c>
      <c r="I108" s="2">
        <v>88175041</v>
      </c>
      <c r="J108" s="2">
        <v>0</v>
      </c>
      <c r="K108" s="2">
        <v>88175041</v>
      </c>
      <c r="L108" s="2">
        <v>71063223.799999997</v>
      </c>
      <c r="M108" s="2">
        <v>0</v>
      </c>
      <c r="N108" s="2">
        <v>71063223.799999997</v>
      </c>
      <c r="O108" s="15">
        <v>0.1</v>
      </c>
      <c r="P108" s="2">
        <v>0</v>
      </c>
      <c r="Q108" s="13">
        <v>0.2</v>
      </c>
      <c r="R108" s="15">
        <v>0</v>
      </c>
      <c r="S108" s="2">
        <v>14212644.76</v>
      </c>
      <c r="T108" s="2">
        <v>4000000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18">
        <v>0</v>
      </c>
      <c r="AB108" s="4">
        <v>18212644.760000002</v>
      </c>
      <c r="AD108" s="4">
        <f t="shared" si="1"/>
        <v>18212644.760000002</v>
      </c>
      <c r="AE108" t="s">
        <v>11</v>
      </c>
      <c r="AF108" s="1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 spans="1:68">
      <c r="A109" s="20">
        <v>1042</v>
      </c>
      <c r="B109" t="s">
        <v>264</v>
      </c>
      <c r="C109" t="s">
        <v>2</v>
      </c>
      <c r="D109" t="s">
        <v>200</v>
      </c>
      <c r="E109" t="s">
        <v>204</v>
      </c>
      <c r="F109" s="2">
        <v>56537841200</v>
      </c>
      <c r="G109" s="2">
        <v>0</v>
      </c>
      <c r="H109" s="2">
        <v>56537841200</v>
      </c>
      <c r="I109" s="2">
        <v>112533076</v>
      </c>
      <c r="J109" s="2">
        <v>0</v>
      </c>
      <c r="K109" s="2">
        <v>112533076</v>
      </c>
      <c r="L109" s="2">
        <v>89917939.519999996</v>
      </c>
      <c r="M109" s="2">
        <v>0</v>
      </c>
      <c r="N109" s="2">
        <v>89917939.519999996</v>
      </c>
      <c r="O109" s="15">
        <v>0.1</v>
      </c>
      <c r="P109" s="2">
        <v>0</v>
      </c>
      <c r="Q109" s="13">
        <v>0.2</v>
      </c>
      <c r="R109" s="15">
        <v>0</v>
      </c>
      <c r="S109" s="2">
        <v>17983587.903999999</v>
      </c>
      <c r="T109" s="2">
        <v>4000000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8">
        <v>0</v>
      </c>
      <c r="AB109" s="4">
        <v>21983587.903999999</v>
      </c>
      <c r="AD109" s="4">
        <f t="shared" si="1"/>
        <v>21983587.903999999</v>
      </c>
      <c r="AE109" t="s">
        <v>241</v>
      </c>
      <c r="AF109" s="18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 spans="1:68">
      <c r="A110" s="20">
        <v>1044</v>
      </c>
      <c r="B110" t="s">
        <v>264</v>
      </c>
      <c r="C110" t="s">
        <v>2</v>
      </c>
      <c r="D110" t="s">
        <v>200</v>
      </c>
      <c r="E110" t="s">
        <v>205</v>
      </c>
      <c r="F110" s="2">
        <v>15066022000</v>
      </c>
      <c r="G110" s="2">
        <v>0</v>
      </c>
      <c r="H110" s="2">
        <v>15066022000</v>
      </c>
      <c r="I110" s="2">
        <v>36734267</v>
      </c>
      <c r="J110" s="2">
        <v>0</v>
      </c>
      <c r="K110" s="2">
        <v>36734267</v>
      </c>
      <c r="L110" s="2">
        <v>30707858.199999999</v>
      </c>
      <c r="M110" s="2">
        <v>0</v>
      </c>
      <c r="N110" s="2">
        <v>30707858.199999999</v>
      </c>
      <c r="O110" s="15">
        <v>0.1</v>
      </c>
      <c r="P110" s="2">
        <v>0</v>
      </c>
      <c r="Q110" s="13">
        <v>0.15</v>
      </c>
      <c r="R110" s="15">
        <v>0</v>
      </c>
      <c r="S110" s="2">
        <v>4606178.7300000004</v>
      </c>
      <c r="T110" s="2">
        <v>3000000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8">
        <v>0</v>
      </c>
      <c r="AB110" s="4">
        <v>7606178.7300000004</v>
      </c>
      <c r="AD110" s="4">
        <f t="shared" si="1"/>
        <v>7606178.7300000004</v>
      </c>
      <c r="AE110" t="s">
        <v>184</v>
      </c>
      <c r="AF110" s="18"/>
      <c r="AJ110"/>
      <c r="AK110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</row>
    <row r="111" spans="1:68">
      <c r="A111" s="20">
        <v>1046</v>
      </c>
      <c r="B111" t="s">
        <v>264</v>
      </c>
      <c r="C111" t="s">
        <v>2</v>
      </c>
      <c r="D111" t="s">
        <v>200</v>
      </c>
      <c r="E111" t="s">
        <v>206</v>
      </c>
      <c r="F111" s="2">
        <v>78979018400</v>
      </c>
      <c r="G111" s="2">
        <v>0</v>
      </c>
      <c r="H111" s="2">
        <v>78979018400</v>
      </c>
      <c r="I111" s="2">
        <v>140226574</v>
      </c>
      <c r="J111" s="2">
        <v>0</v>
      </c>
      <c r="K111" s="2">
        <v>140226574</v>
      </c>
      <c r="L111" s="2">
        <v>108634966.64</v>
      </c>
      <c r="M111" s="2">
        <v>0</v>
      </c>
      <c r="N111" s="2">
        <v>108634966.64</v>
      </c>
      <c r="O111" s="15">
        <v>0.1</v>
      </c>
      <c r="P111" s="2">
        <v>0</v>
      </c>
      <c r="Q111" s="13">
        <v>0.25</v>
      </c>
      <c r="R111" s="15">
        <v>0</v>
      </c>
      <c r="S111" s="2">
        <v>27158741.66</v>
      </c>
      <c r="T111" s="2">
        <v>5000000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18">
        <v>0</v>
      </c>
      <c r="AB111" s="4">
        <v>32158741.66</v>
      </c>
      <c r="AD111" s="4">
        <f t="shared" si="1"/>
        <v>32158741.66</v>
      </c>
      <c r="AE111" t="s">
        <v>184</v>
      </c>
      <c r="AF111" s="18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 spans="1:68">
      <c r="A112" s="20">
        <v>1047</v>
      </c>
      <c r="B112" t="s">
        <v>264</v>
      </c>
      <c r="C112" t="s">
        <v>2</v>
      </c>
      <c r="D112" t="s">
        <v>200</v>
      </c>
      <c r="E112" t="s">
        <v>207</v>
      </c>
      <c r="F112" s="2">
        <v>52615552000</v>
      </c>
      <c r="G112" s="2">
        <v>0</v>
      </c>
      <c r="H112" s="2">
        <v>52615552000</v>
      </c>
      <c r="I112" s="2">
        <v>101066522</v>
      </c>
      <c r="J112" s="2">
        <v>0</v>
      </c>
      <c r="K112" s="2">
        <v>101066522</v>
      </c>
      <c r="L112" s="2">
        <v>80020301.200000003</v>
      </c>
      <c r="M112" s="2">
        <v>0</v>
      </c>
      <c r="N112" s="2">
        <v>80020301.200000003</v>
      </c>
      <c r="O112" s="15">
        <v>0.1</v>
      </c>
      <c r="P112" s="2">
        <v>0</v>
      </c>
      <c r="Q112" s="13">
        <v>0.2</v>
      </c>
      <c r="R112" s="15">
        <v>0</v>
      </c>
      <c r="S112" s="2">
        <v>16004060.24</v>
      </c>
      <c r="T112" s="2">
        <v>4000000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18">
        <v>0</v>
      </c>
      <c r="AB112" s="4">
        <v>20004060.239999998</v>
      </c>
      <c r="AD112" s="4">
        <f t="shared" si="1"/>
        <v>20004060.239999998</v>
      </c>
      <c r="AE112" t="s">
        <v>241</v>
      </c>
      <c r="AF112" s="18"/>
      <c r="AJ112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</row>
    <row r="113" spans="1:68">
      <c r="A113" s="20">
        <v>1048</v>
      </c>
      <c r="B113" t="s">
        <v>264</v>
      </c>
      <c r="C113" t="s">
        <v>2</v>
      </c>
      <c r="D113" t="s">
        <v>200</v>
      </c>
      <c r="E113" t="s">
        <v>208</v>
      </c>
      <c r="F113" s="2">
        <v>11528264000</v>
      </c>
      <c r="G113" s="2">
        <v>0</v>
      </c>
      <c r="H113" s="2">
        <v>11528264000</v>
      </c>
      <c r="I113" s="2">
        <v>30038234</v>
      </c>
      <c r="J113" s="2">
        <v>0</v>
      </c>
      <c r="K113" s="2">
        <v>30038234</v>
      </c>
      <c r="L113" s="2">
        <v>25426928.399999999</v>
      </c>
      <c r="M113" s="2">
        <v>0</v>
      </c>
      <c r="N113" s="2">
        <v>25426928.399999999</v>
      </c>
      <c r="O113" s="15">
        <v>0.1</v>
      </c>
      <c r="P113" s="2">
        <v>0</v>
      </c>
      <c r="Q113" s="13">
        <v>0.1</v>
      </c>
      <c r="R113" s="15">
        <v>0</v>
      </c>
      <c r="S113" s="2">
        <v>2542692.84</v>
      </c>
      <c r="T113" s="2">
        <v>2000000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8">
        <v>0</v>
      </c>
      <c r="AB113" s="4">
        <v>4542692.84</v>
      </c>
      <c r="AD113" s="4">
        <f t="shared" si="1"/>
        <v>4542692.84</v>
      </c>
      <c r="AE113" t="s">
        <v>241</v>
      </c>
      <c r="AF113" s="18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 spans="1:68">
      <c r="A114" s="20">
        <v>1057</v>
      </c>
      <c r="B114" t="s">
        <v>263</v>
      </c>
      <c r="C114" t="s">
        <v>9</v>
      </c>
      <c r="D114" t="s">
        <v>27</v>
      </c>
      <c r="E114" t="s">
        <v>209</v>
      </c>
      <c r="F114" s="2">
        <v>7461430000</v>
      </c>
      <c r="G114" s="2">
        <v>0</v>
      </c>
      <c r="H114" s="2">
        <v>7461430000</v>
      </c>
      <c r="I114" s="2">
        <v>19817112</v>
      </c>
      <c r="J114" s="2">
        <v>0</v>
      </c>
      <c r="K114" s="2">
        <v>19817112</v>
      </c>
      <c r="L114" s="2">
        <v>16832540</v>
      </c>
      <c r="M114" s="2">
        <v>0</v>
      </c>
      <c r="N114" s="2">
        <v>16832540</v>
      </c>
      <c r="O114" s="15">
        <v>0.1</v>
      </c>
      <c r="P114" s="2">
        <v>0</v>
      </c>
      <c r="Q114" s="13">
        <v>0.3</v>
      </c>
      <c r="R114" s="15">
        <v>0</v>
      </c>
      <c r="S114" s="2">
        <v>5049762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8">
        <v>0</v>
      </c>
      <c r="AB114" s="4">
        <v>5049762</v>
      </c>
      <c r="AD114" s="4">
        <f t="shared" si="1"/>
        <v>5049762</v>
      </c>
      <c r="AE114" t="s">
        <v>32</v>
      </c>
      <c r="AF114" s="18"/>
      <c r="AJ114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</row>
    <row r="115" spans="1:68" s="44" customFormat="1">
      <c r="A115" s="20">
        <v>1063</v>
      </c>
      <c r="B115" t="s">
        <v>264</v>
      </c>
      <c r="C115" t="s">
        <v>9</v>
      </c>
      <c r="D115" t="s">
        <v>384</v>
      </c>
      <c r="E115" t="s">
        <v>210</v>
      </c>
      <c r="F115" s="2">
        <v>5241054300</v>
      </c>
      <c r="G115" s="2">
        <v>0</v>
      </c>
      <c r="H115" s="2">
        <v>5241054300</v>
      </c>
      <c r="I115" s="2">
        <v>14644870</v>
      </c>
      <c r="J115" s="2">
        <v>0</v>
      </c>
      <c r="K115" s="2">
        <v>14644870</v>
      </c>
      <c r="L115" s="2">
        <v>12548448.279999999</v>
      </c>
      <c r="M115" s="2">
        <v>0</v>
      </c>
      <c r="N115" s="2">
        <v>12548448.279999999</v>
      </c>
      <c r="O115" s="15">
        <v>0</v>
      </c>
      <c r="P115" s="2">
        <v>0</v>
      </c>
      <c r="Q115" s="13">
        <v>0</v>
      </c>
      <c r="R115" s="15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8">
        <v>0</v>
      </c>
      <c r="AB115" s="4">
        <v>0</v>
      </c>
      <c r="AC115" s="4"/>
      <c r="AD115" s="4">
        <f t="shared" si="1"/>
        <v>0</v>
      </c>
      <c r="AE115" t="s">
        <v>70</v>
      </c>
      <c r="AF115" s="18"/>
      <c r="AG115" s="4"/>
      <c r="AH115" s="4"/>
      <c r="AI115" s="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 spans="1:68">
      <c r="A116" s="20">
        <v>1064</v>
      </c>
      <c r="B116" t="s">
        <v>264</v>
      </c>
      <c r="C116" t="s">
        <v>2</v>
      </c>
      <c r="D116" t="s">
        <v>287</v>
      </c>
      <c r="E116" t="s">
        <v>211</v>
      </c>
      <c r="F116" s="2">
        <v>31416934000</v>
      </c>
      <c r="G116" s="2">
        <v>2397000000</v>
      </c>
      <c r="H116" s="2">
        <v>29019934000</v>
      </c>
      <c r="I116" s="2">
        <v>64392746</v>
      </c>
      <c r="J116" s="2">
        <v>4687000</v>
      </c>
      <c r="K116" s="2">
        <v>59705746</v>
      </c>
      <c r="L116" s="2">
        <v>51825972.399999999</v>
      </c>
      <c r="M116" s="2">
        <v>3728200</v>
      </c>
      <c r="N116" s="2">
        <v>48097772.399999999</v>
      </c>
      <c r="O116" s="15">
        <v>0.1</v>
      </c>
      <c r="P116" s="2">
        <v>372820</v>
      </c>
      <c r="Q116" s="13">
        <v>0.15</v>
      </c>
      <c r="R116" s="15">
        <v>0</v>
      </c>
      <c r="S116" s="2">
        <v>7214665.8600000003</v>
      </c>
      <c r="T116" s="2">
        <v>3000000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8">
        <v>0</v>
      </c>
      <c r="AB116" s="4">
        <v>10587485.859999999</v>
      </c>
      <c r="AD116" s="4">
        <f t="shared" si="1"/>
        <v>10587485.859999999</v>
      </c>
      <c r="AE116" t="s">
        <v>87</v>
      </c>
      <c r="AF116" s="18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 spans="1:68">
      <c r="A117" s="20">
        <v>1101</v>
      </c>
      <c r="B117" t="s">
        <v>264</v>
      </c>
      <c r="C117" t="s">
        <v>9</v>
      </c>
      <c r="D117" t="s">
        <v>384</v>
      </c>
      <c r="E117" t="s">
        <v>212</v>
      </c>
      <c r="F117" s="2">
        <v>13854536000</v>
      </c>
      <c r="G117" s="2">
        <v>0</v>
      </c>
      <c r="H117" s="2">
        <v>13854536000</v>
      </c>
      <c r="I117" s="2">
        <v>36560932</v>
      </c>
      <c r="J117" s="2">
        <v>0</v>
      </c>
      <c r="K117" s="2">
        <v>36560932</v>
      </c>
      <c r="L117" s="2">
        <v>31019117.600000001</v>
      </c>
      <c r="M117" s="2">
        <v>0</v>
      </c>
      <c r="N117" s="2">
        <v>31019117.600000001</v>
      </c>
      <c r="O117" s="15">
        <v>0.1</v>
      </c>
      <c r="P117" s="2">
        <v>0</v>
      </c>
      <c r="Q117" s="13">
        <v>0.15</v>
      </c>
      <c r="R117" s="15">
        <v>0</v>
      </c>
      <c r="S117" s="2">
        <v>4652867.6399999997</v>
      </c>
      <c r="T117" s="2">
        <v>3000000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18">
        <v>0</v>
      </c>
      <c r="AB117" s="4">
        <v>7652867.6399999997</v>
      </c>
      <c r="AD117" s="4">
        <f t="shared" si="1"/>
        <v>7652867.6399999997</v>
      </c>
      <c r="AE117" t="s">
        <v>62</v>
      </c>
      <c r="AF117" s="18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 spans="1:68">
      <c r="A118" s="20">
        <v>1115</v>
      </c>
      <c r="B118" t="s">
        <v>264</v>
      </c>
      <c r="C118" t="s">
        <v>9</v>
      </c>
      <c r="D118" t="s">
        <v>384</v>
      </c>
      <c r="E118" t="s">
        <v>213</v>
      </c>
      <c r="F118" s="2">
        <v>13341937000</v>
      </c>
      <c r="G118" s="2">
        <v>0</v>
      </c>
      <c r="H118" s="2">
        <v>13341937000</v>
      </c>
      <c r="I118" s="2">
        <v>20012925</v>
      </c>
      <c r="J118" s="2">
        <v>0</v>
      </c>
      <c r="K118" s="2">
        <v>20012925</v>
      </c>
      <c r="L118" s="2">
        <v>14676150.199999999</v>
      </c>
      <c r="M118" s="2">
        <v>0</v>
      </c>
      <c r="N118" s="2">
        <v>14676150.199999999</v>
      </c>
      <c r="O118" s="15">
        <v>0</v>
      </c>
      <c r="P118" s="2">
        <v>0</v>
      </c>
      <c r="Q118" s="13">
        <v>0</v>
      </c>
      <c r="R118" s="15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8">
        <v>0</v>
      </c>
      <c r="AB118" s="4">
        <v>0</v>
      </c>
      <c r="AD118" s="4">
        <f t="shared" si="1"/>
        <v>0</v>
      </c>
      <c r="AE118" t="s">
        <v>70</v>
      </c>
      <c r="AF118" s="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 spans="1:68">
      <c r="A119" s="20">
        <v>1118</v>
      </c>
      <c r="B119" t="s">
        <v>264</v>
      </c>
      <c r="C119" t="s">
        <v>9</v>
      </c>
      <c r="D119" t="s">
        <v>15</v>
      </c>
      <c r="E119" t="s">
        <v>214</v>
      </c>
      <c r="F119" s="2">
        <v>16237152000</v>
      </c>
      <c r="G119" s="2">
        <v>0</v>
      </c>
      <c r="H119" s="2">
        <v>16237152000</v>
      </c>
      <c r="I119" s="2">
        <v>40290576</v>
      </c>
      <c r="J119" s="2">
        <v>0</v>
      </c>
      <c r="K119" s="2">
        <v>40290576</v>
      </c>
      <c r="L119" s="2">
        <v>33795715.200000003</v>
      </c>
      <c r="M119" s="2">
        <v>0</v>
      </c>
      <c r="N119" s="2">
        <v>33795715.200000003</v>
      </c>
      <c r="O119" s="15">
        <v>0.1</v>
      </c>
      <c r="P119" s="2">
        <v>0</v>
      </c>
      <c r="Q119" s="13">
        <v>0.15</v>
      </c>
      <c r="R119" s="15">
        <v>0</v>
      </c>
      <c r="S119" s="2">
        <v>5069357.28</v>
      </c>
      <c r="T119" s="2">
        <v>3000000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18">
        <v>0</v>
      </c>
      <c r="AB119" s="4">
        <v>8069357.2800000003</v>
      </c>
      <c r="AD119" s="4">
        <f t="shared" si="1"/>
        <v>8069357.2800000003</v>
      </c>
      <c r="AE119" t="s">
        <v>19</v>
      </c>
      <c r="AF119" s="18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</row>
    <row r="120" spans="1:68">
      <c r="A120" s="20">
        <v>1123</v>
      </c>
      <c r="B120" t="s">
        <v>264</v>
      </c>
      <c r="C120" t="s">
        <v>2</v>
      </c>
      <c r="D120" t="s">
        <v>4</v>
      </c>
      <c r="E120" t="s">
        <v>216</v>
      </c>
      <c r="F120" s="2">
        <v>32433767000</v>
      </c>
      <c r="G120" s="2">
        <v>3575203000</v>
      </c>
      <c r="H120" s="2">
        <v>28858564000</v>
      </c>
      <c r="I120" s="2">
        <v>60495606</v>
      </c>
      <c r="J120" s="2">
        <v>10466297</v>
      </c>
      <c r="K120" s="2">
        <v>50029309</v>
      </c>
      <c r="L120" s="2">
        <v>47522099.200000003</v>
      </c>
      <c r="M120" s="2">
        <v>9036215.8000000007</v>
      </c>
      <c r="N120" s="2">
        <v>38485883.399999999</v>
      </c>
      <c r="O120" s="15">
        <v>0.1</v>
      </c>
      <c r="P120" s="2">
        <v>903621.58</v>
      </c>
      <c r="Q120" s="13">
        <v>0.15</v>
      </c>
      <c r="R120" s="15">
        <v>0</v>
      </c>
      <c r="S120" s="2">
        <v>5772882.5099999998</v>
      </c>
      <c r="T120" s="2">
        <v>3000000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18">
        <v>0</v>
      </c>
      <c r="AB120" s="4">
        <v>9676504.0899999999</v>
      </c>
      <c r="AD120" s="4">
        <f t="shared" si="1"/>
        <v>9676504.0899999999</v>
      </c>
      <c r="AE120" t="s">
        <v>41</v>
      </c>
      <c r="AF120" s="18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 spans="1:68">
      <c r="A121" s="20">
        <v>1130</v>
      </c>
      <c r="B121" t="s">
        <v>264</v>
      </c>
      <c r="C121" t="s">
        <v>2</v>
      </c>
      <c r="D121" t="s">
        <v>287</v>
      </c>
      <c r="E121" t="s">
        <v>230</v>
      </c>
      <c r="F121" s="2">
        <v>347995000</v>
      </c>
      <c r="G121" s="2">
        <v>0</v>
      </c>
      <c r="H121" s="2">
        <v>347995000</v>
      </c>
      <c r="I121" s="2">
        <v>1100613</v>
      </c>
      <c r="J121" s="2">
        <v>0</v>
      </c>
      <c r="K121" s="2">
        <v>1100613</v>
      </c>
      <c r="L121" s="2">
        <v>961415</v>
      </c>
      <c r="M121" s="2">
        <v>0</v>
      </c>
      <c r="N121" s="2">
        <v>961415</v>
      </c>
      <c r="O121" s="15">
        <v>0</v>
      </c>
      <c r="P121" s="2">
        <v>0</v>
      </c>
      <c r="Q121" s="13">
        <v>0</v>
      </c>
      <c r="R121" s="15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8">
        <v>0</v>
      </c>
      <c r="AB121" s="4">
        <v>0</v>
      </c>
      <c r="AD121" s="4">
        <f t="shared" si="1"/>
        <v>0</v>
      </c>
      <c r="AE121" t="s">
        <v>87</v>
      </c>
      <c r="AF121" s="18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</row>
    <row r="122" spans="1:68">
      <c r="A122" s="20">
        <v>1152</v>
      </c>
      <c r="B122" t="s">
        <v>264</v>
      </c>
      <c r="C122" t="s">
        <v>2</v>
      </c>
      <c r="D122" t="s">
        <v>200</v>
      </c>
      <c r="E122" t="s">
        <v>234</v>
      </c>
      <c r="F122" s="2">
        <v>19530618000</v>
      </c>
      <c r="G122" s="2">
        <v>0</v>
      </c>
      <c r="H122" s="2">
        <v>19530618000</v>
      </c>
      <c r="I122" s="2">
        <v>43087693</v>
      </c>
      <c r="J122" s="2">
        <v>0</v>
      </c>
      <c r="K122" s="2">
        <v>43087693</v>
      </c>
      <c r="L122" s="2">
        <v>35275445.799999997</v>
      </c>
      <c r="M122" s="2">
        <v>0</v>
      </c>
      <c r="N122" s="2">
        <v>35275445.799999997</v>
      </c>
      <c r="O122" s="15">
        <v>0.1</v>
      </c>
      <c r="P122" s="2">
        <v>0</v>
      </c>
      <c r="Q122" s="13">
        <v>0.15</v>
      </c>
      <c r="R122" s="15">
        <v>0</v>
      </c>
      <c r="S122" s="2">
        <v>5291316.87</v>
      </c>
      <c r="T122" s="2">
        <v>3000000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8">
        <v>0</v>
      </c>
      <c r="AB122" s="4">
        <v>8291316.8700000001</v>
      </c>
      <c r="AD122" s="4">
        <f t="shared" si="1"/>
        <v>8291316.8700000001</v>
      </c>
      <c r="AE122" t="s">
        <v>184</v>
      </c>
      <c r="AF122" s="18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</row>
    <row r="123" spans="1:68">
      <c r="A123" s="20">
        <v>1157</v>
      </c>
      <c r="B123" t="s">
        <v>263</v>
      </c>
      <c r="C123" t="s">
        <v>9</v>
      </c>
      <c r="D123" t="s">
        <v>384</v>
      </c>
      <c r="E123" t="s">
        <v>162</v>
      </c>
      <c r="F123" s="2">
        <v>2280930000</v>
      </c>
      <c r="G123" s="2">
        <v>0</v>
      </c>
      <c r="H123" s="2">
        <v>2280930000</v>
      </c>
      <c r="I123" s="2">
        <v>3421398</v>
      </c>
      <c r="J123" s="2">
        <v>0</v>
      </c>
      <c r="K123" s="2">
        <v>3421398</v>
      </c>
      <c r="L123" s="2">
        <v>2509026</v>
      </c>
      <c r="M123" s="2">
        <v>0</v>
      </c>
      <c r="N123" s="2">
        <v>2509026</v>
      </c>
      <c r="O123" s="15">
        <v>0.1</v>
      </c>
      <c r="P123" s="2">
        <v>0</v>
      </c>
      <c r="Q123" s="13">
        <v>0.3</v>
      </c>
      <c r="R123" s="15">
        <v>0</v>
      </c>
      <c r="S123" s="2">
        <v>752707.8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8">
        <v>0</v>
      </c>
      <c r="AB123" s="4">
        <v>752707.8</v>
      </c>
      <c r="AD123" s="4">
        <f t="shared" si="1"/>
        <v>752707.8</v>
      </c>
      <c r="AE123" t="s">
        <v>62</v>
      </c>
      <c r="AF123" s="18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</row>
    <row r="124" spans="1:68">
      <c r="A124" s="20">
        <v>1159</v>
      </c>
      <c r="B124" t="s">
        <v>263</v>
      </c>
      <c r="C124" t="s">
        <v>2</v>
      </c>
      <c r="D124" t="s">
        <v>8</v>
      </c>
      <c r="E124" t="s">
        <v>235</v>
      </c>
      <c r="F124" s="2">
        <v>44516000</v>
      </c>
      <c r="G124" s="2">
        <v>0</v>
      </c>
      <c r="H124" s="2">
        <v>44516000</v>
      </c>
      <c r="I124" s="2">
        <v>155807</v>
      </c>
      <c r="J124" s="2">
        <v>0</v>
      </c>
      <c r="K124" s="2">
        <v>155807</v>
      </c>
      <c r="L124" s="2">
        <v>138000.6</v>
      </c>
      <c r="M124" s="2">
        <v>0</v>
      </c>
      <c r="N124" s="2">
        <v>138000.6</v>
      </c>
      <c r="O124" s="15">
        <v>0.1</v>
      </c>
      <c r="P124" s="2">
        <v>0</v>
      </c>
      <c r="Q124" s="13">
        <v>0.3</v>
      </c>
      <c r="R124" s="15">
        <v>0</v>
      </c>
      <c r="S124" s="2">
        <v>41400.18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8">
        <v>0</v>
      </c>
      <c r="AB124" s="4">
        <v>41400.18</v>
      </c>
      <c r="AD124" s="4">
        <f t="shared" si="1"/>
        <v>41400.18</v>
      </c>
      <c r="AE124" t="s">
        <v>42</v>
      </c>
      <c r="AF124" s="18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</row>
    <row r="125" spans="1:68">
      <c r="A125" s="20">
        <v>1160</v>
      </c>
      <c r="B125" t="s">
        <v>264</v>
      </c>
      <c r="C125" t="s">
        <v>2</v>
      </c>
      <c r="D125" t="s">
        <v>286</v>
      </c>
      <c r="E125" t="s">
        <v>236</v>
      </c>
      <c r="F125" s="2">
        <v>31799089000</v>
      </c>
      <c r="G125" s="2">
        <v>1631694000</v>
      </c>
      <c r="H125" s="2">
        <v>30167395000</v>
      </c>
      <c r="I125" s="2">
        <v>59068260</v>
      </c>
      <c r="J125" s="2">
        <v>4066240</v>
      </c>
      <c r="K125" s="2">
        <v>55002020</v>
      </c>
      <c r="L125" s="2">
        <v>46348624.399999999</v>
      </c>
      <c r="M125" s="2">
        <v>3413562.4</v>
      </c>
      <c r="N125" s="2">
        <v>42935062</v>
      </c>
      <c r="O125" s="15">
        <v>0.1</v>
      </c>
      <c r="P125" s="2">
        <v>341356.24</v>
      </c>
      <c r="Q125" s="13">
        <v>0.15</v>
      </c>
      <c r="R125" s="15">
        <v>0</v>
      </c>
      <c r="S125" s="2">
        <v>6440259.2999999998</v>
      </c>
      <c r="T125" s="2">
        <v>3000000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8">
        <v>0</v>
      </c>
      <c r="AB125" s="4">
        <v>9781615.5399999991</v>
      </c>
      <c r="AD125" s="4">
        <f t="shared" si="1"/>
        <v>9781615.5399999991</v>
      </c>
      <c r="AE125" t="s">
        <v>45</v>
      </c>
      <c r="AF125" s="18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</row>
    <row r="126" spans="1:68">
      <c r="A126" s="20">
        <v>1163</v>
      </c>
      <c r="B126" t="s">
        <v>264</v>
      </c>
      <c r="C126" t="s">
        <v>2</v>
      </c>
      <c r="D126" t="s">
        <v>4</v>
      </c>
      <c r="E126" t="s">
        <v>237</v>
      </c>
      <c r="F126" s="2">
        <v>13485897000</v>
      </c>
      <c r="G126" s="2">
        <v>4874511000</v>
      </c>
      <c r="H126" s="2">
        <v>8611386000</v>
      </c>
      <c r="I126" s="2">
        <v>36259311</v>
      </c>
      <c r="J126" s="2">
        <v>13347741</v>
      </c>
      <c r="K126" s="2">
        <v>22911570</v>
      </c>
      <c r="L126" s="2">
        <v>30864952.199999999</v>
      </c>
      <c r="M126" s="2">
        <v>11397936.6</v>
      </c>
      <c r="N126" s="2">
        <v>19467015.600000001</v>
      </c>
      <c r="O126" s="15">
        <v>0.1</v>
      </c>
      <c r="P126" s="2">
        <v>1139793.6599999999</v>
      </c>
      <c r="Q126" s="13">
        <v>0.15</v>
      </c>
      <c r="R126" s="15">
        <v>0</v>
      </c>
      <c r="S126" s="2">
        <v>2920052.34</v>
      </c>
      <c r="T126" s="2">
        <v>3000000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18">
        <v>0</v>
      </c>
      <c r="AB126" s="4">
        <v>7059846</v>
      </c>
      <c r="AD126" s="4">
        <f t="shared" si="1"/>
        <v>7059846</v>
      </c>
      <c r="AE126" t="s">
        <v>48</v>
      </c>
      <c r="AF126" s="18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</row>
    <row r="127" spans="1:68">
      <c r="A127" s="20">
        <v>1166</v>
      </c>
      <c r="B127" t="s">
        <v>264</v>
      </c>
      <c r="C127" t="s">
        <v>2</v>
      </c>
      <c r="D127" t="s">
        <v>200</v>
      </c>
      <c r="E127" t="s">
        <v>238</v>
      </c>
      <c r="F127" s="2">
        <v>7321878000</v>
      </c>
      <c r="G127" s="2">
        <v>61400000</v>
      </c>
      <c r="H127" s="2">
        <v>7260478000</v>
      </c>
      <c r="I127" s="2">
        <v>18586492</v>
      </c>
      <c r="J127" s="2">
        <v>214900</v>
      </c>
      <c r="K127" s="2">
        <v>18371592</v>
      </c>
      <c r="L127" s="2">
        <v>15657740.800000001</v>
      </c>
      <c r="M127" s="2">
        <v>190340</v>
      </c>
      <c r="N127" s="2">
        <v>15467400.800000001</v>
      </c>
      <c r="O127" s="15">
        <v>0.1</v>
      </c>
      <c r="P127" s="2">
        <v>19034</v>
      </c>
      <c r="Q127" s="13">
        <v>0.1</v>
      </c>
      <c r="R127" s="15">
        <v>0</v>
      </c>
      <c r="S127" s="2">
        <v>1546740.08</v>
      </c>
      <c r="T127" s="2">
        <v>1000000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8">
        <v>0</v>
      </c>
      <c r="AB127" s="4">
        <v>2565774.08</v>
      </c>
      <c r="AD127" s="4">
        <f t="shared" si="1"/>
        <v>2565774.08</v>
      </c>
      <c r="AE127" t="s">
        <v>184</v>
      </c>
      <c r="AF127" s="18"/>
      <c r="AJ127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</row>
    <row r="128" spans="1:68">
      <c r="A128" s="20">
        <v>1170</v>
      </c>
      <c r="B128" t="s">
        <v>264</v>
      </c>
      <c r="C128" t="s">
        <v>2</v>
      </c>
      <c r="D128" t="s">
        <v>287</v>
      </c>
      <c r="E128" t="s">
        <v>239</v>
      </c>
      <c r="F128" s="2">
        <v>21383403000</v>
      </c>
      <c r="G128" s="2">
        <v>980040000</v>
      </c>
      <c r="H128" s="2">
        <v>20403363000</v>
      </c>
      <c r="I128" s="2">
        <v>43318896</v>
      </c>
      <c r="J128" s="2">
        <v>3305132</v>
      </c>
      <c r="K128" s="2">
        <v>40013764</v>
      </c>
      <c r="L128" s="2">
        <v>34765534.799999997</v>
      </c>
      <c r="M128" s="2">
        <v>2913116</v>
      </c>
      <c r="N128" s="2">
        <v>31852418.800000001</v>
      </c>
      <c r="O128" s="15">
        <v>0.1</v>
      </c>
      <c r="P128" s="2">
        <v>291311.59999999998</v>
      </c>
      <c r="Q128" s="13">
        <v>0.15</v>
      </c>
      <c r="R128" s="15">
        <v>0</v>
      </c>
      <c r="S128" s="2">
        <v>4777862.82</v>
      </c>
      <c r="T128" s="2">
        <v>3000000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8">
        <v>0</v>
      </c>
      <c r="AB128" s="4">
        <v>8069174.4199999999</v>
      </c>
      <c r="AD128" s="4">
        <f t="shared" si="1"/>
        <v>8069174.4199999999</v>
      </c>
      <c r="AE128" t="s">
        <v>87</v>
      </c>
      <c r="AF128" s="18"/>
      <c r="AJ128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</row>
    <row r="129" spans="1:68">
      <c r="A129" s="20">
        <v>1176</v>
      </c>
      <c r="B129" t="s">
        <v>264</v>
      </c>
      <c r="C129" t="s">
        <v>2</v>
      </c>
      <c r="D129" t="s">
        <v>286</v>
      </c>
      <c r="E129" t="s">
        <v>240</v>
      </c>
      <c r="F129" s="2">
        <v>7286718000</v>
      </c>
      <c r="G129" s="2">
        <v>0</v>
      </c>
      <c r="H129" s="2">
        <v>7286718000</v>
      </c>
      <c r="I129" s="2">
        <v>20793776</v>
      </c>
      <c r="J129" s="2">
        <v>0</v>
      </c>
      <c r="K129" s="2">
        <v>20793776</v>
      </c>
      <c r="L129" s="2">
        <v>17879088.800000001</v>
      </c>
      <c r="M129" s="2">
        <v>0</v>
      </c>
      <c r="N129" s="2">
        <v>17879088.800000001</v>
      </c>
      <c r="O129" s="15">
        <v>0.1</v>
      </c>
      <c r="P129" s="2">
        <v>0</v>
      </c>
      <c r="Q129" s="13">
        <v>0.1</v>
      </c>
      <c r="R129" s="15">
        <v>0</v>
      </c>
      <c r="S129" s="2">
        <v>1787908.88</v>
      </c>
      <c r="T129" s="2">
        <v>1000000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18">
        <v>0</v>
      </c>
      <c r="AB129" s="4">
        <v>2787908.88</v>
      </c>
      <c r="AD129" s="4">
        <f t="shared" si="1"/>
        <v>2787908.88</v>
      </c>
      <c r="AE129" t="s">
        <v>45</v>
      </c>
      <c r="AF129" s="18"/>
      <c r="AJ129"/>
      <c r="AK129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</row>
    <row r="130" spans="1:68">
      <c r="A130" s="20">
        <v>1180</v>
      </c>
      <c r="B130" t="s">
        <v>264</v>
      </c>
      <c r="C130" t="s">
        <v>9</v>
      </c>
      <c r="D130" t="s">
        <v>384</v>
      </c>
      <c r="E130" t="s">
        <v>244</v>
      </c>
      <c r="F130" s="2">
        <v>96466570000</v>
      </c>
      <c r="G130" s="2">
        <v>0</v>
      </c>
      <c r="H130" s="2">
        <v>96466570000</v>
      </c>
      <c r="I130" s="2">
        <v>155787054</v>
      </c>
      <c r="J130" s="2">
        <v>0</v>
      </c>
      <c r="K130" s="2">
        <v>155787054</v>
      </c>
      <c r="L130" s="2">
        <v>117200426</v>
      </c>
      <c r="M130" s="2">
        <v>0</v>
      </c>
      <c r="N130" s="2">
        <v>117200426</v>
      </c>
      <c r="O130" s="15">
        <v>0.1</v>
      </c>
      <c r="P130" s="2">
        <v>0</v>
      </c>
      <c r="Q130" s="13">
        <v>0.25</v>
      </c>
      <c r="R130" s="15">
        <v>0</v>
      </c>
      <c r="S130" s="2">
        <v>29300106.5</v>
      </c>
      <c r="T130" s="2">
        <v>5000000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8">
        <v>0</v>
      </c>
      <c r="AB130" s="4">
        <v>34300106.5</v>
      </c>
      <c r="AD130" s="4">
        <f t="shared" si="1"/>
        <v>34300106.5</v>
      </c>
      <c r="AE130" t="s">
        <v>189</v>
      </c>
      <c r="AF130" s="18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</row>
    <row r="131" spans="1:68">
      <c r="A131" s="20">
        <v>1183</v>
      </c>
      <c r="B131" t="s">
        <v>263</v>
      </c>
      <c r="C131" t="s">
        <v>9</v>
      </c>
      <c r="D131" t="s">
        <v>15</v>
      </c>
      <c r="E131" t="s">
        <v>242</v>
      </c>
      <c r="F131" s="2">
        <v>262801873000</v>
      </c>
      <c r="G131" s="2">
        <v>0</v>
      </c>
      <c r="H131" s="2">
        <v>262801873000</v>
      </c>
      <c r="I131" s="2">
        <v>394202940</v>
      </c>
      <c r="J131" s="2">
        <v>0</v>
      </c>
      <c r="K131" s="2">
        <v>394202940</v>
      </c>
      <c r="L131" s="2">
        <v>289082190.80000001</v>
      </c>
      <c r="M131" s="2">
        <v>0</v>
      </c>
      <c r="N131" s="2">
        <v>289082190.80000001</v>
      </c>
      <c r="O131" s="15">
        <v>0.1</v>
      </c>
      <c r="P131" s="2">
        <v>0</v>
      </c>
      <c r="Q131" s="13">
        <v>0.3</v>
      </c>
      <c r="R131" s="15">
        <v>0.45</v>
      </c>
      <c r="S131" s="2">
        <v>107586985.86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8">
        <v>0</v>
      </c>
      <c r="AB131" s="4">
        <v>107586985.86</v>
      </c>
      <c r="AD131" s="4">
        <f t="shared" ref="AD131:AD194" si="2">AB131+AC131</f>
        <v>107586985.86</v>
      </c>
      <c r="AE131" t="s">
        <v>17</v>
      </c>
      <c r="AF131" s="18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 spans="1:68">
      <c r="A132" s="20">
        <v>1184</v>
      </c>
      <c r="B132" t="s">
        <v>264</v>
      </c>
      <c r="C132" t="s">
        <v>9</v>
      </c>
      <c r="D132" t="s">
        <v>27</v>
      </c>
      <c r="E132" t="s">
        <v>243</v>
      </c>
      <c r="F132" s="2">
        <v>600160000</v>
      </c>
      <c r="G132" s="2">
        <v>0</v>
      </c>
      <c r="H132" s="2">
        <v>600160000</v>
      </c>
      <c r="I132" s="2">
        <v>1866060</v>
      </c>
      <c r="J132" s="2">
        <v>0</v>
      </c>
      <c r="K132" s="2">
        <v>1866060</v>
      </c>
      <c r="L132" s="2">
        <v>1625996</v>
      </c>
      <c r="M132" s="2">
        <v>0</v>
      </c>
      <c r="N132" s="2">
        <v>1625996</v>
      </c>
      <c r="O132" s="15">
        <v>0</v>
      </c>
      <c r="P132" s="2">
        <v>0</v>
      </c>
      <c r="Q132" s="13">
        <v>0</v>
      </c>
      <c r="R132" s="15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18">
        <v>0</v>
      </c>
      <c r="AB132" s="4">
        <v>0</v>
      </c>
      <c r="AD132" s="4">
        <f t="shared" si="2"/>
        <v>0</v>
      </c>
      <c r="AE132" t="s">
        <v>28</v>
      </c>
      <c r="AF132" s="18"/>
      <c r="AJ132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</row>
    <row r="133" spans="1:68">
      <c r="A133" s="20">
        <v>1192</v>
      </c>
      <c r="B133" t="s">
        <v>263</v>
      </c>
      <c r="C133" t="s">
        <v>2</v>
      </c>
      <c r="D133" t="s">
        <v>200</v>
      </c>
      <c r="E133" t="s">
        <v>245</v>
      </c>
      <c r="F133" s="2">
        <v>52037850000</v>
      </c>
      <c r="G133" s="2">
        <v>0</v>
      </c>
      <c r="H133" s="2">
        <v>52037850000</v>
      </c>
      <c r="I133" s="2">
        <v>101255296</v>
      </c>
      <c r="J133" s="2">
        <v>0</v>
      </c>
      <c r="K133" s="2">
        <v>101255296</v>
      </c>
      <c r="L133" s="2">
        <v>80440156</v>
      </c>
      <c r="M133" s="2">
        <v>0</v>
      </c>
      <c r="N133" s="2">
        <v>80440156</v>
      </c>
      <c r="O133" s="15">
        <v>0.1</v>
      </c>
      <c r="P133" s="2">
        <v>0</v>
      </c>
      <c r="Q133" s="13">
        <v>0.3</v>
      </c>
      <c r="R133" s="15">
        <v>0</v>
      </c>
      <c r="S133" s="2">
        <v>24132046.800000001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8">
        <v>0</v>
      </c>
      <c r="AB133" s="4">
        <v>24132046.800000001</v>
      </c>
      <c r="AD133" s="4">
        <f t="shared" si="2"/>
        <v>24132046.800000001</v>
      </c>
      <c r="AE133" t="s">
        <v>241</v>
      </c>
      <c r="AF133" s="18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</row>
    <row r="134" spans="1:68">
      <c r="A134" s="20">
        <v>1194</v>
      </c>
      <c r="B134" t="s">
        <v>263</v>
      </c>
      <c r="C134" t="s">
        <v>2</v>
      </c>
      <c r="D134" t="s">
        <v>287</v>
      </c>
      <c r="E134" t="s">
        <v>246</v>
      </c>
      <c r="F134" s="2">
        <v>13472036000</v>
      </c>
      <c r="G134" s="2">
        <v>330800000</v>
      </c>
      <c r="H134" s="2">
        <v>13141236000</v>
      </c>
      <c r="I134" s="2">
        <v>38853598</v>
      </c>
      <c r="J134" s="2">
        <v>1088300</v>
      </c>
      <c r="K134" s="2">
        <v>37765298</v>
      </c>
      <c r="L134" s="2">
        <v>33464783.600000001</v>
      </c>
      <c r="M134" s="2">
        <v>955980</v>
      </c>
      <c r="N134" s="2">
        <v>32508803.600000001</v>
      </c>
      <c r="O134" s="15">
        <v>0.1</v>
      </c>
      <c r="P134" s="2">
        <v>95598</v>
      </c>
      <c r="Q134" s="13">
        <v>0.3</v>
      </c>
      <c r="R134" s="15">
        <v>0</v>
      </c>
      <c r="S134" s="2">
        <v>9752641.0800000001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18">
        <v>0</v>
      </c>
      <c r="AB134" s="4">
        <v>9848239.0800000001</v>
      </c>
      <c r="AD134" s="4">
        <f t="shared" si="2"/>
        <v>9848239.0800000001</v>
      </c>
      <c r="AE134" t="s">
        <v>166</v>
      </c>
      <c r="AF134" s="18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</row>
    <row r="135" spans="1:68">
      <c r="A135" s="20">
        <v>1197</v>
      </c>
      <c r="B135" t="s">
        <v>264</v>
      </c>
      <c r="C135" t="s">
        <v>2</v>
      </c>
      <c r="D135" t="s">
        <v>200</v>
      </c>
      <c r="E135" t="s">
        <v>247</v>
      </c>
      <c r="F135" s="2">
        <v>21717971000</v>
      </c>
      <c r="G135" s="2">
        <v>0</v>
      </c>
      <c r="H135" s="2">
        <v>21717971000</v>
      </c>
      <c r="I135" s="2">
        <v>45910334</v>
      </c>
      <c r="J135" s="2">
        <v>0</v>
      </c>
      <c r="K135" s="2">
        <v>45910334</v>
      </c>
      <c r="L135" s="2">
        <v>37223145.600000001</v>
      </c>
      <c r="M135" s="2">
        <v>0</v>
      </c>
      <c r="N135" s="2">
        <v>37223145.600000001</v>
      </c>
      <c r="O135" s="15">
        <v>0.1</v>
      </c>
      <c r="P135" s="2">
        <v>0</v>
      </c>
      <c r="Q135" s="13">
        <v>0.15</v>
      </c>
      <c r="R135" s="15">
        <v>0</v>
      </c>
      <c r="S135" s="2">
        <v>5583471.8399999999</v>
      </c>
      <c r="T135" s="2">
        <v>3000000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8">
        <v>0</v>
      </c>
      <c r="AB135" s="4">
        <v>8583471.8399999999</v>
      </c>
      <c r="AD135" s="4">
        <f t="shared" si="2"/>
        <v>8583471.8399999999</v>
      </c>
      <c r="AE135" t="s">
        <v>184</v>
      </c>
      <c r="AF135" s="18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</row>
    <row r="136" spans="1:68">
      <c r="A136" s="20">
        <v>1201</v>
      </c>
      <c r="B136" t="s">
        <v>264</v>
      </c>
      <c r="C136" t="s">
        <v>2</v>
      </c>
      <c r="D136" t="s">
        <v>8</v>
      </c>
      <c r="E136" t="s">
        <v>248</v>
      </c>
      <c r="F136" s="2">
        <v>35566095600</v>
      </c>
      <c r="G136" s="2">
        <v>1883497000</v>
      </c>
      <c r="H136" s="2">
        <v>33682598600</v>
      </c>
      <c r="I136" s="2">
        <v>79922240</v>
      </c>
      <c r="J136" s="2">
        <v>5926770</v>
      </c>
      <c r="K136" s="2">
        <v>73995470</v>
      </c>
      <c r="L136" s="2">
        <v>65695801.759999998</v>
      </c>
      <c r="M136" s="2">
        <v>5173371.2</v>
      </c>
      <c r="N136" s="2">
        <v>60522430.560000002</v>
      </c>
      <c r="O136" s="15">
        <v>0.1</v>
      </c>
      <c r="P136" s="2">
        <v>517337.12</v>
      </c>
      <c r="Q136" s="13">
        <v>0.2</v>
      </c>
      <c r="R136" s="15">
        <v>0</v>
      </c>
      <c r="S136" s="2">
        <v>12104486.112</v>
      </c>
      <c r="T136" s="2">
        <v>4000000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8">
        <v>0</v>
      </c>
      <c r="AB136" s="4">
        <v>16621823.232000001</v>
      </c>
      <c r="AD136" s="4">
        <f t="shared" si="2"/>
        <v>16621823.232000001</v>
      </c>
      <c r="AE136" t="s">
        <v>38</v>
      </c>
      <c r="AF136" s="18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</row>
    <row r="137" spans="1:68">
      <c r="A137" s="20">
        <v>1202</v>
      </c>
      <c r="B137" t="s">
        <v>264</v>
      </c>
      <c r="C137" t="s">
        <v>2</v>
      </c>
      <c r="D137" t="s">
        <v>8</v>
      </c>
      <c r="E137" t="s">
        <v>249</v>
      </c>
      <c r="F137" s="2">
        <v>30368697000</v>
      </c>
      <c r="G137" s="2">
        <v>405589000</v>
      </c>
      <c r="H137" s="2">
        <v>29963108000</v>
      </c>
      <c r="I137" s="2">
        <v>53586326</v>
      </c>
      <c r="J137" s="2">
        <v>1419564</v>
      </c>
      <c r="K137" s="2">
        <v>52166762</v>
      </c>
      <c r="L137" s="2">
        <v>41438847.200000003</v>
      </c>
      <c r="M137" s="2">
        <v>1257328.3999999999</v>
      </c>
      <c r="N137" s="2">
        <v>40181518.799999997</v>
      </c>
      <c r="O137" s="15">
        <v>0.1</v>
      </c>
      <c r="P137" s="2">
        <v>125732.84</v>
      </c>
      <c r="Q137" s="13">
        <v>0.15</v>
      </c>
      <c r="R137" s="15">
        <v>0</v>
      </c>
      <c r="S137" s="2">
        <v>6027227.8200000003</v>
      </c>
      <c r="T137" s="2">
        <v>3000000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18">
        <v>0</v>
      </c>
      <c r="AB137" s="4">
        <v>9152960.6600000001</v>
      </c>
      <c r="AD137" s="4">
        <f t="shared" si="2"/>
        <v>9152960.6600000001</v>
      </c>
      <c r="AE137" t="s">
        <v>50</v>
      </c>
      <c r="AF137" s="18"/>
      <c r="AJ137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</row>
    <row r="138" spans="1:68">
      <c r="A138" s="20">
        <v>1206</v>
      </c>
      <c r="B138" t="s">
        <v>264</v>
      </c>
      <c r="C138" t="s">
        <v>2</v>
      </c>
      <c r="D138" t="s">
        <v>4</v>
      </c>
      <c r="E138" t="s">
        <v>251</v>
      </c>
      <c r="F138" s="2">
        <v>32771235000</v>
      </c>
      <c r="G138" s="2">
        <v>6202300000</v>
      </c>
      <c r="H138" s="2">
        <v>26568935000</v>
      </c>
      <c r="I138" s="2">
        <v>69194894</v>
      </c>
      <c r="J138" s="2">
        <v>14659559</v>
      </c>
      <c r="K138" s="2">
        <v>54535335</v>
      </c>
      <c r="L138" s="2">
        <v>56086400</v>
      </c>
      <c r="M138" s="2">
        <v>12178639</v>
      </c>
      <c r="N138" s="2">
        <v>43907761</v>
      </c>
      <c r="O138" s="15">
        <v>0.1</v>
      </c>
      <c r="P138" s="2">
        <v>1217863.8999999999</v>
      </c>
      <c r="Q138" s="13">
        <v>0.15</v>
      </c>
      <c r="R138" s="15">
        <v>0</v>
      </c>
      <c r="S138" s="2">
        <v>6586164.1500000004</v>
      </c>
      <c r="T138" s="2">
        <v>3000000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8">
        <v>0</v>
      </c>
      <c r="AB138" s="4">
        <v>10804028.050000001</v>
      </c>
      <c r="AD138" s="4">
        <f t="shared" si="2"/>
        <v>10804028.050000001</v>
      </c>
      <c r="AE138" t="s">
        <v>48</v>
      </c>
      <c r="AF138" s="1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</row>
    <row r="139" spans="1:68">
      <c r="A139" s="20">
        <v>1211</v>
      </c>
      <c r="B139" t="s">
        <v>264</v>
      </c>
      <c r="C139" t="s">
        <v>2</v>
      </c>
      <c r="D139" t="s">
        <v>287</v>
      </c>
      <c r="E139" t="s">
        <v>254</v>
      </c>
      <c r="F139" s="2">
        <v>9757167000</v>
      </c>
      <c r="G139" s="2">
        <v>0</v>
      </c>
      <c r="H139" s="2">
        <v>9757167000</v>
      </c>
      <c r="I139" s="2">
        <v>27313119</v>
      </c>
      <c r="J139" s="2">
        <v>0</v>
      </c>
      <c r="K139" s="2">
        <v>27313119</v>
      </c>
      <c r="L139" s="2">
        <v>23410252.199999999</v>
      </c>
      <c r="M139" s="2">
        <v>0</v>
      </c>
      <c r="N139" s="2">
        <v>23410252.199999999</v>
      </c>
      <c r="O139" s="15">
        <v>0.1</v>
      </c>
      <c r="P139" s="2">
        <v>0</v>
      </c>
      <c r="Q139" s="13">
        <v>0.1</v>
      </c>
      <c r="R139" s="15">
        <v>0</v>
      </c>
      <c r="S139" s="2">
        <v>2341025.2200000002</v>
      </c>
      <c r="T139" s="2">
        <v>2000000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18">
        <v>0</v>
      </c>
      <c r="AB139" s="4">
        <v>4341025.22</v>
      </c>
      <c r="AD139" s="4">
        <f t="shared" si="2"/>
        <v>4341025.22</v>
      </c>
      <c r="AE139" t="s">
        <v>166</v>
      </c>
      <c r="AF139" s="18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</row>
    <row r="140" spans="1:68">
      <c r="A140" s="20">
        <v>1214</v>
      </c>
      <c r="B140" t="s">
        <v>264</v>
      </c>
      <c r="C140" t="s">
        <v>9</v>
      </c>
      <c r="D140" t="s">
        <v>384</v>
      </c>
      <c r="E140" t="s">
        <v>252</v>
      </c>
      <c r="F140" s="2">
        <v>15622472000</v>
      </c>
      <c r="G140" s="2">
        <v>0</v>
      </c>
      <c r="H140" s="2">
        <v>15622472000</v>
      </c>
      <c r="I140" s="2">
        <v>32317082</v>
      </c>
      <c r="J140" s="2">
        <v>0</v>
      </c>
      <c r="K140" s="2">
        <v>32317082</v>
      </c>
      <c r="L140" s="2">
        <v>26068093.199999999</v>
      </c>
      <c r="M140" s="2">
        <v>0</v>
      </c>
      <c r="N140" s="2">
        <v>26068093.199999999</v>
      </c>
      <c r="O140" s="15">
        <v>0.1</v>
      </c>
      <c r="P140" s="2">
        <v>0</v>
      </c>
      <c r="Q140" s="13">
        <v>0.1</v>
      </c>
      <c r="R140" s="15">
        <v>0</v>
      </c>
      <c r="S140" s="2">
        <v>2606809.3199999998</v>
      </c>
      <c r="T140" s="2">
        <v>2000000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18">
        <v>0</v>
      </c>
      <c r="AB140" s="4">
        <v>4606809.32</v>
      </c>
      <c r="AD140" s="4">
        <f t="shared" si="2"/>
        <v>4606809.32</v>
      </c>
      <c r="AE140" t="s">
        <v>70</v>
      </c>
      <c r="AF140" s="18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</row>
    <row r="141" spans="1:68">
      <c r="A141" s="20">
        <v>1215</v>
      </c>
      <c r="B141" t="s">
        <v>264</v>
      </c>
      <c r="C141" t="s">
        <v>2</v>
      </c>
      <c r="D141" t="s">
        <v>287</v>
      </c>
      <c r="E141" t="s">
        <v>253</v>
      </c>
      <c r="F141" s="2">
        <v>29392610700</v>
      </c>
      <c r="G141" s="2">
        <v>10503225000</v>
      </c>
      <c r="H141" s="2">
        <v>18889385700</v>
      </c>
      <c r="I141" s="2">
        <v>62956623</v>
      </c>
      <c r="J141" s="2">
        <v>16524311</v>
      </c>
      <c r="K141" s="2">
        <v>46432312</v>
      </c>
      <c r="L141" s="2">
        <v>51199578.719999999</v>
      </c>
      <c r="M141" s="2">
        <v>12323021</v>
      </c>
      <c r="N141" s="2">
        <v>38876557.719999999</v>
      </c>
      <c r="O141" s="15">
        <v>0.1</v>
      </c>
      <c r="P141" s="2">
        <v>1232302.1000000001</v>
      </c>
      <c r="Q141" s="13">
        <v>0.15</v>
      </c>
      <c r="R141" s="15">
        <v>0</v>
      </c>
      <c r="S141" s="2">
        <v>5831483.6579999998</v>
      </c>
      <c r="T141" s="2">
        <v>3000000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8">
        <v>0</v>
      </c>
      <c r="AB141" s="4">
        <v>10063785.757999999</v>
      </c>
      <c r="AD141" s="4">
        <f t="shared" si="2"/>
        <v>10063785.757999999</v>
      </c>
      <c r="AE141" t="s">
        <v>87</v>
      </c>
      <c r="AF141" s="18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</row>
    <row r="142" spans="1:68">
      <c r="A142" s="20">
        <v>1219</v>
      </c>
      <c r="B142" t="s">
        <v>263</v>
      </c>
      <c r="C142" t="s">
        <v>2</v>
      </c>
      <c r="D142" t="s">
        <v>286</v>
      </c>
      <c r="E142" t="s">
        <v>255</v>
      </c>
      <c r="F142" s="2">
        <v>9415006000</v>
      </c>
      <c r="G142" s="2">
        <v>0</v>
      </c>
      <c r="H142" s="2">
        <v>9415006000</v>
      </c>
      <c r="I142" s="2">
        <v>14785258</v>
      </c>
      <c r="J142" s="2">
        <v>0</v>
      </c>
      <c r="K142" s="2">
        <v>14785258</v>
      </c>
      <c r="L142" s="2">
        <v>11019255.6</v>
      </c>
      <c r="M142" s="2">
        <v>0</v>
      </c>
      <c r="N142" s="2">
        <v>11019255.6</v>
      </c>
      <c r="O142" s="15">
        <v>0.1</v>
      </c>
      <c r="P142" s="2">
        <v>0</v>
      </c>
      <c r="Q142" s="13">
        <v>0.3</v>
      </c>
      <c r="R142" s="15">
        <v>0</v>
      </c>
      <c r="S142" s="2">
        <v>3305776.68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18">
        <v>0</v>
      </c>
      <c r="AB142" s="4">
        <v>3305776.68</v>
      </c>
      <c r="AD142" s="4">
        <f t="shared" si="2"/>
        <v>3305776.68</v>
      </c>
      <c r="AE142" t="s">
        <v>95</v>
      </c>
      <c r="AF142" s="18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</row>
    <row r="143" spans="1:68">
      <c r="A143" s="20">
        <v>1220</v>
      </c>
      <c r="B143" t="s">
        <v>264</v>
      </c>
      <c r="C143" t="s">
        <v>2</v>
      </c>
      <c r="D143" t="s">
        <v>286</v>
      </c>
      <c r="E143" t="s">
        <v>176</v>
      </c>
      <c r="F143" s="2">
        <v>5038291000</v>
      </c>
      <c r="G143" s="2">
        <v>0</v>
      </c>
      <c r="H143" s="2">
        <v>5038291000</v>
      </c>
      <c r="I143" s="2">
        <v>13348651</v>
      </c>
      <c r="J143" s="2">
        <v>0</v>
      </c>
      <c r="K143" s="2">
        <v>13348651</v>
      </c>
      <c r="L143" s="2">
        <v>11333334.6</v>
      </c>
      <c r="M143" s="2">
        <v>0</v>
      </c>
      <c r="N143" s="2">
        <v>11333334.6</v>
      </c>
      <c r="O143" s="15">
        <v>0</v>
      </c>
      <c r="P143" s="2">
        <v>0</v>
      </c>
      <c r="Q143" s="13">
        <v>0</v>
      </c>
      <c r="R143" s="15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18">
        <v>0</v>
      </c>
      <c r="AB143" s="4">
        <v>0</v>
      </c>
      <c r="AD143" s="4">
        <f t="shared" si="2"/>
        <v>0</v>
      </c>
      <c r="AE143" t="s">
        <v>45</v>
      </c>
      <c r="AF143" s="18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</row>
    <row r="144" spans="1:68">
      <c r="A144" s="20">
        <v>1224</v>
      </c>
      <c r="B144" t="s">
        <v>263</v>
      </c>
      <c r="C144" t="s">
        <v>9</v>
      </c>
      <c r="D144" t="s">
        <v>27</v>
      </c>
      <c r="E144" t="s">
        <v>256</v>
      </c>
      <c r="F144" s="2">
        <v>185760000</v>
      </c>
      <c r="G144" s="2">
        <v>0</v>
      </c>
      <c r="H144" s="2">
        <v>185760000</v>
      </c>
      <c r="I144" s="2">
        <v>650161</v>
      </c>
      <c r="J144" s="2">
        <v>0</v>
      </c>
      <c r="K144" s="2">
        <v>650161</v>
      </c>
      <c r="L144" s="2">
        <v>575857</v>
      </c>
      <c r="M144" s="2">
        <v>0</v>
      </c>
      <c r="N144" s="2">
        <v>575857</v>
      </c>
      <c r="O144" s="15">
        <v>0.1</v>
      </c>
      <c r="P144" s="2">
        <v>0</v>
      </c>
      <c r="Q144" s="13">
        <v>0.3</v>
      </c>
      <c r="R144" s="15">
        <v>0</v>
      </c>
      <c r="S144" s="2">
        <v>172757.1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18">
        <v>0</v>
      </c>
      <c r="AB144" s="4">
        <v>172757.1</v>
      </c>
      <c r="AD144" s="4">
        <f t="shared" si="2"/>
        <v>172757.1</v>
      </c>
      <c r="AE144" t="s">
        <v>32</v>
      </c>
      <c r="AF144" s="18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</row>
    <row r="145" spans="1:68">
      <c r="A145" s="20">
        <v>1225</v>
      </c>
      <c r="B145" t="s">
        <v>264</v>
      </c>
      <c r="C145" t="s">
        <v>9</v>
      </c>
      <c r="D145" t="s">
        <v>384</v>
      </c>
      <c r="E145" t="s">
        <v>257</v>
      </c>
      <c r="F145" s="2">
        <v>110420983000</v>
      </c>
      <c r="G145" s="2">
        <v>0</v>
      </c>
      <c r="H145" s="2">
        <v>110420983000</v>
      </c>
      <c r="I145" s="2">
        <v>179658665</v>
      </c>
      <c r="J145" s="2">
        <v>0</v>
      </c>
      <c r="K145" s="2">
        <v>179658665</v>
      </c>
      <c r="L145" s="2">
        <v>135490271.80000001</v>
      </c>
      <c r="M145" s="2">
        <v>0</v>
      </c>
      <c r="N145" s="2">
        <v>135490271.80000001</v>
      </c>
      <c r="O145" s="15">
        <v>0.1</v>
      </c>
      <c r="P145" s="2">
        <v>0</v>
      </c>
      <c r="Q145" s="13">
        <v>0.25</v>
      </c>
      <c r="R145" s="15">
        <v>0</v>
      </c>
      <c r="S145" s="2">
        <v>33872567.950000003</v>
      </c>
      <c r="T145" s="2">
        <v>5000000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8">
        <v>0</v>
      </c>
      <c r="AB145" s="4">
        <v>38872567.950000003</v>
      </c>
      <c r="AD145" s="4">
        <f t="shared" si="2"/>
        <v>38872567.950000003</v>
      </c>
      <c r="AE145" t="s">
        <v>62</v>
      </c>
      <c r="AF145" s="18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</row>
    <row r="146" spans="1:68">
      <c r="A146" s="20">
        <v>1226</v>
      </c>
      <c r="B146" t="s">
        <v>264</v>
      </c>
      <c r="C146" t="s">
        <v>9</v>
      </c>
      <c r="D146" t="s">
        <v>384</v>
      </c>
      <c r="E146" t="s">
        <v>258</v>
      </c>
      <c r="F146" s="2">
        <v>16421164000</v>
      </c>
      <c r="G146" s="2">
        <v>0</v>
      </c>
      <c r="H146" s="2">
        <v>16421164000</v>
      </c>
      <c r="I146" s="2">
        <v>40399530</v>
      </c>
      <c r="J146" s="2">
        <v>0</v>
      </c>
      <c r="K146" s="2">
        <v>40399530</v>
      </c>
      <c r="L146" s="2">
        <v>33831064.399999999</v>
      </c>
      <c r="M146" s="2">
        <v>0</v>
      </c>
      <c r="N146" s="2">
        <v>33831064.399999999</v>
      </c>
      <c r="O146" s="15">
        <v>0.1</v>
      </c>
      <c r="P146" s="2">
        <v>0</v>
      </c>
      <c r="Q146" s="13">
        <v>0.15</v>
      </c>
      <c r="R146" s="15">
        <v>0</v>
      </c>
      <c r="S146" s="2">
        <v>5074659.66</v>
      </c>
      <c r="T146" s="2">
        <v>3000000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8">
        <v>0</v>
      </c>
      <c r="AB146" s="4">
        <v>8074659.6600000001</v>
      </c>
      <c r="AD146" s="4">
        <f t="shared" si="2"/>
        <v>8074659.6600000001</v>
      </c>
      <c r="AE146" t="s">
        <v>189</v>
      </c>
      <c r="AF146" s="18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</row>
    <row r="147" spans="1:68">
      <c r="A147" s="20">
        <v>1227</v>
      </c>
      <c r="B147" t="s">
        <v>264</v>
      </c>
      <c r="C147" t="s">
        <v>2</v>
      </c>
      <c r="D147" t="s">
        <v>8</v>
      </c>
      <c r="E147" t="s">
        <v>259</v>
      </c>
      <c r="F147" s="2">
        <v>2285107000</v>
      </c>
      <c r="G147" s="2">
        <v>0</v>
      </c>
      <c r="H147" s="2">
        <v>2285107000</v>
      </c>
      <c r="I147" s="2">
        <v>7629977</v>
      </c>
      <c r="J147" s="2">
        <v>0</v>
      </c>
      <c r="K147" s="2">
        <v>7629977</v>
      </c>
      <c r="L147" s="2">
        <v>6715934.2000000002</v>
      </c>
      <c r="M147" s="2">
        <v>0</v>
      </c>
      <c r="N147" s="2">
        <v>6715934.2000000002</v>
      </c>
      <c r="O147" s="15">
        <v>0</v>
      </c>
      <c r="P147" s="2">
        <v>0</v>
      </c>
      <c r="Q147" s="13">
        <v>0</v>
      </c>
      <c r="R147" s="15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8">
        <v>0</v>
      </c>
      <c r="AB147" s="4">
        <v>0</v>
      </c>
      <c r="AD147" s="4">
        <f t="shared" si="2"/>
        <v>0</v>
      </c>
      <c r="AE147" t="s">
        <v>42</v>
      </c>
      <c r="AF147" s="18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</row>
    <row r="148" spans="1:68">
      <c r="A148" s="20">
        <v>1230</v>
      </c>
      <c r="B148" t="s">
        <v>264</v>
      </c>
      <c r="C148" t="s">
        <v>2</v>
      </c>
      <c r="D148" t="s">
        <v>8</v>
      </c>
      <c r="E148" t="s">
        <v>47</v>
      </c>
      <c r="F148" s="2">
        <v>14569527000</v>
      </c>
      <c r="G148" s="2">
        <v>64013000</v>
      </c>
      <c r="H148" s="2">
        <v>14505514000</v>
      </c>
      <c r="I148" s="2">
        <v>37885106</v>
      </c>
      <c r="J148" s="2">
        <v>224047</v>
      </c>
      <c r="K148" s="2">
        <v>37661059</v>
      </c>
      <c r="L148" s="2">
        <v>32057295.199999999</v>
      </c>
      <c r="M148" s="2">
        <v>198441.8</v>
      </c>
      <c r="N148" s="2">
        <v>31858853.399999999</v>
      </c>
      <c r="O148" s="15">
        <v>0.1</v>
      </c>
      <c r="P148" s="2">
        <v>19844.18</v>
      </c>
      <c r="Q148" s="13">
        <v>0.15</v>
      </c>
      <c r="R148" s="15">
        <v>0</v>
      </c>
      <c r="S148" s="2">
        <v>4778828.01</v>
      </c>
      <c r="T148" s="2">
        <v>3000000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18">
        <v>0</v>
      </c>
      <c r="AB148" s="4">
        <v>7798672.1900000004</v>
      </c>
      <c r="AD148" s="4">
        <f t="shared" si="2"/>
        <v>7798672.1900000004</v>
      </c>
      <c r="AE148" t="s">
        <v>50</v>
      </c>
      <c r="AF148" s="1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</row>
    <row r="149" spans="1:68">
      <c r="A149" s="20">
        <v>1231</v>
      </c>
      <c r="B149" t="s">
        <v>264</v>
      </c>
      <c r="C149" t="s">
        <v>2</v>
      </c>
      <c r="D149" t="s">
        <v>8</v>
      </c>
      <c r="E149" t="s">
        <v>260</v>
      </c>
      <c r="F149" s="2">
        <v>11609998000</v>
      </c>
      <c r="G149" s="2">
        <v>1955839000</v>
      </c>
      <c r="H149" s="2">
        <v>9654159000</v>
      </c>
      <c r="I149" s="2">
        <v>32364507</v>
      </c>
      <c r="J149" s="2">
        <v>6296407</v>
      </c>
      <c r="K149" s="2">
        <v>26068100</v>
      </c>
      <c r="L149" s="2">
        <v>27720507.800000001</v>
      </c>
      <c r="M149" s="2">
        <v>5514071.4000000004</v>
      </c>
      <c r="N149" s="2">
        <v>22206436.399999999</v>
      </c>
      <c r="O149" s="15">
        <v>0.1</v>
      </c>
      <c r="P149" s="2">
        <v>551407.14</v>
      </c>
      <c r="Q149" s="13">
        <v>0.1</v>
      </c>
      <c r="R149" s="15">
        <v>0</v>
      </c>
      <c r="S149" s="2">
        <v>2220643.64</v>
      </c>
      <c r="T149" s="2">
        <v>2000000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8">
        <v>0</v>
      </c>
      <c r="AB149" s="4">
        <v>4772050.78</v>
      </c>
      <c r="AD149" s="4">
        <f t="shared" si="2"/>
        <v>4772050.78</v>
      </c>
      <c r="AE149" t="s">
        <v>50</v>
      </c>
      <c r="AF149" s="18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</row>
    <row r="150" spans="1:68">
      <c r="A150" s="20">
        <v>1232</v>
      </c>
      <c r="B150" t="s">
        <v>264</v>
      </c>
      <c r="C150" t="s">
        <v>2</v>
      </c>
      <c r="D150" t="s">
        <v>4</v>
      </c>
      <c r="E150" t="s">
        <v>261</v>
      </c>
      <c r="F150" s="2">
        <v>51310884000</v>
      </c>
      <c r="G150" s="2">
        <v>278840000</v>
      </c>
      <c r="H150" s="2">
        <v>51032044000</v>
      </c>
      <c r="I150" s="2">
        <v>83059799</v>
      </c>
      <c r="J150" s="2">
        <v>885161</v>
      </c>
      <c r="K150" s="2">
        <v>82174638</v>
      </c>
      <c r="L150" s="2">
        <v>62535445.399999999</v>
      </c>
      <c r="M150" s="2">
        <v>773625</v>
      </c>
      <c r="N150" s="2">
        <v>61761820.399999999</v>
      </c>
      <c r="O150" s="15">
        <v>0.1</v>
      </c>
      <c r="P150" s="2">
        <v>77362.5</v>
      </c>
      <c r="Q150" s="13">
        <v>0.2</v>
      </c>
      <c r="R150" s="15">
        <v>0</v>
      </c>
      <c r="S150" s="2">
        <v>12352364.08</v>
      </c>
      <c r="T150" s="2">
        <v>4000000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18">
        <v>0</v>
      </c>
      <c r="AB150" s="4">
        <v>16429726.58</v>
      </c>
      <c r="AD150" s="4">
        <f t="shared" si="2"/>
        <v>16429726.58</v>
      </c>
      <c r="AE150" t="s">
        <v>215</v>
      </c>
      <c r="AF150" s="18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</row>
    <row r="151" spans="1:68">
      <c r="A151" s="20">
        <v>1235</v>
      </c>
      <c r="B151" t="s">
        <v>264</v>
      </c>
      <c r="C151" t="s">
        <v>2</v>
      </c>
      <c r="D151" t="s">
        <v>287</v>
      </c>
      <c r="E151" t="s">
        <v>262</v>
      </c>
      <c r="F151" s="2">
        <v>7986694000</v>
      </c>
      <c r="G151" s="2">
        <v>234000000</v>
      </c>
      <c r="H151" s="2">
        <v>7752694000</v>
      </c>
      <c r="I151" s="2">
        <v>20720796</v>
      </c>
      <c r="J151" s="2">
        <v>729900</v>
      </c>
      <c r="K151" s="2">
        <v>19990896</v>
      </c>
      <c r="L151" s="2">
        <v>17526118.399999999</v>
      </c>
      <c r="M151" s="2">
        <v>636300</v>
      </c>
      <c r="N151" s="2">
        <v>16889818.399999999</v>
      </c>
      <c r="O151" s="15">
        <v>0.1</v>
      </c>
      <c r="P151" s="2">
        <v>63630</v>
      </c>
      <c r="Q151" s="13">
        <v>0.1</v>
      </c>
      <c r="R151" s="15">
        <v>0</v>
      </c>
      <c r="S151" s="2">
        <v>1688981.84</v>
      </c>
      <c r="T151" s="2">
        <v>1000000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18">
        <v>0</v>
      </c>
      <c r="AB151" s="4">
        <v>2752611.84</v>
      </c>
      <c r="AD151" s="4">
        <f t="shared" si="2"/>
        <v>2752611.84</v>
      </c>
      <c r="AE151" t="s">
        <v>166</v>
      </c>
      <c r="AF151" s="18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</row>
    <row r="152" spans="1:68">
      <c r="A152" s="20">
        <v>1250</v>
      </c>
      <c r="B152" t="s">
        <v>263</v>
      </c>
      <c r="C152" t="s">
        <v>2</v>
      </c>
      <c r="D152" t="s">
        <v>286</v>
      </c>
      <c r="E152" t="s">
        <v>266</v>
      </c>
      <c r="F152" s="2">
        <v>129835877700</v>
      </c>
      <c r="G152" s="2">
        <v>62750000</v>
      </c>
      <c r="H152" s="2">
        <v>129773127700</v>
      </c>
      <c r="I152" s="2">
        <v>209514468</v>
      </c>
      <c r="J152" s="2">
        <v>219625</v>
      </c>
      <c r="K152" s="2">
        <v>209294843</v>
      </c>
      <c r="L152" s="2">
        <v>157580116.91999999</v>
      </c>
      <c r="M152" s="2">
        <v>194525</v>
      </c>
      <c r="N152" s="2">
        <v>157385591.91999999</v>
      </c>
      <c r="O152" s="15">
        <v>0.1</v>
      </c>
      <c r="P152" s="2">
        <v>19452.5</v>
      </c>
      <c r="Q152" s="13">
        <v>0.3</v>
      </c>
      <c r="R152" s="15">
        <v>0.4</v>
      </c>
      <c r="S152" s="2">
        <v>47954236.767999999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18">
        <v>0</v>
      </c>
      <c r="AB152" s="4">
        <v>47973689.267999999</v>
      </c>
      <c r="AD152" s="4">
        <f t="shared" si="2"/>
        <v>47973689.267999999</v>
      </c>
      <c r="AE152" t="s">
        <v>95</v>
      </c>
      <c r="AF152" s="18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</row>
    <row r="153" spans="1:68">
      <c r="A153" s="20">
        <v>1254</v>
      </c>
      <c r="B153" t="s">
        <v>264</v>
      </c>
      <c r="C153" t="s">
        <v>2</v>
      </c>
      <c r="D153" t="s">
        <v>8</v>
      </c>
      <c r="E153" t="s">
        <v>267</v>
      </c>
      <c r="F153" s="2">
        <v>14962457900</v>
      </c>
      <c r="G153" s="2">
        <v>0</v>
      </c>
      <c r="H153" s="2">
        <v>14962457900</v>
      </c>
      <c r="I153" s="2">
        <v>37073183</v>
      </c>
      <c r="J153" s="2">
        <v>0</v>
      </c>
      <c r="K153" s="2">
        <v>37073183</v>
      </c>
      <c r="L153" s="2">
        <v>31088199.84</v>
      </c>
      <c r="M153" s="2">
        <v>0</v>
      </c>
      <c r="N153" s="2">
        <v>31088199.84</v>
      </c>
      <c r="O153" s="15">
        <v>0.1</v>
      </c>
      <c r="P153" s="2">
        <v>0</v>
      </c>
      <c r="Q153" s="13">
        <v>0.15</v>
      </c>
      <c r="R153" s="15">
        <v>0</v>
      </c>
      <c r="S153" s="2">
        <v>4663229.9759999998</v>
      </c>
      <c r="T153" s="2">
        <v>3000000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8">
        <v>0</v>
      </c>
      <c r="AB153" s="4">
        <v>7663229.9759999998</v>
      </c>
      <c r="AD153" s="4">
        <f t="shared" si="2"/>
        <v>7663229.9759999998</v>
      </c>
      <c r="AE153" t="s">
        <v>50</v>
      </c>
      <c r="AF153" s="18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</row>
    <row r="154" spans="1:68">
      <c r="A154" s="20">
        <v>1255</v>
      </c>
      <c r="B154" t="s">
        <v>264</v>
      </c>
      <c r="C154" t="s">
        <v>2</v>
      </c>
      <c r="D154" t="s">
        <v>8</v>
      </c>
      <c r="E154" t="s">
        <v>268</v>
      </c>
      <c r="F154" s="2">
        <v>6986711000</v>
      </c>
      <c r="G154" s="2">
        <v>289013000</v>
      </c>
      <c r="H154" s="2">
        <v>6697698000</v>
      </c>
      <c r="I154" s="2">
        <v>18078592</v>
      </c>
      <c r="J154" s="2">
        <v>946544</v>
      </c>
      <c r="K154" s="2">
        <v>17132048</v>
      </c>
      <c r="L154" s="2">
        <v>15283907.6</v>
      </c>
      <c r="M154" s="2">
        <v>830938.8</v>
      </c>
      <c r="N154" s="2">
        <v>14452968.800000001</v>
      </c>
      <c r="O154" s="15">
        <v>0.1</v>
      </c>
      <c r="P154" s="2">
        <v>83093.88</v>
      </c>
      <c r="Q154" s="13">
        <v>0.1</v>
      </c>
      <c r="R154" s="15">
        <v>0</v>
      </c>
      <c r="S154" s="2">
        <v>1445296.88</v>
      </c>
      <c r="T154" s="2">
        <v>1000000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8">
        <v>0</v>
      </c>
      <c r="AB154" s="4">
        <v>2528390.7599999998</v>
      </c>
      <c r="AD154" s="4">
        <f t="shared" si="2"/>
        <v>2528390.7599999998</v>
      </c>
      <c r="AE154" t="s">
        <v>50</v>
      </c>
      <c r="AF154" s="18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</row>
    <row r="155" spans="1:68">
      <c r="A155" s="20">
        <v>1258</v>
      </c>
      <c r="B155" t="s">
        <v>264</v>
      </c>
      <c r="C155" t="s">
        <v>2</v>
      </c>
      <c r="D155" t="s">
        <v>8</v>
      </c>
      <c r="E155" t="s">
        <v>269</v>
      </c>
      <c r="F155" s="2">
        <v>295146902000</v>
      </c>
      <c r="G155" s="2">
        <v>2012700000</v>
      </c>
      <c r="H155" s="2">
        <v>293134202000</v>
      </c>
      <c r="I155" s="2">
        <v>477292392</v>
      </c>
      <c r="J155" s="2">
        <v>5179161</v>
      </c>
      <c r="K155" s="2">
        <v>472113231</v>
      </c>
      <c r="L155" s="2">
        <v>359233631.19999999</v>
      </c>
      <c r="M155" s="2">
        <v>4374081</v>
      </c>
      <c r="N155" s="2">
        <v>354859550.19999999</v>
      </c>
      <c r="O155" s="15">
        <v>0.1</v>
      </c>
      <c r="P155" s="2">
        <v>437408.1</v>
      </c>
      <c r="Q155" s="13">
        <v>0.25</v>
      </c>
      <c r="R155" s="15">
        <v>0.5</v>
      </c>
      <c r="S155" s="2">
        <v>139929775.09999999</v>
      </c>
      <c r="T155" s="2">
        <v>7000000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18">
        <v>0</v>
      </c>
      <c r="AB155" s="4">
        <v>147367183.19999999</v>
      </c>
      <c r="AD155" s="4">
        <f t="shared" si="2"/>
        <v>147367183.19999999</v>
      </c>
      <c r="AE155" t="s">
        <v>46</v>
      </c>
      <c r="AF155" s="18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</row>
    <row r="156" spans="1:68">
      <c r="A156" s="20">
        <v>1259</v>
      </c>
      <c r="B156" t="s">
        <v>263</v>
      </c>
      <c r="C156" t="s">
        <v>2</v>
      </c>
      <c r="D156" t="s">
        <v>287</v>
      </c>
      <c r="E156" t="s">
        <v>280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5">
        <v>0.1</v>
      </c>
      <c r="P156" s="2">
        <v>0</v>
      </c>
      <c r="Q156" s="13">
        <v>0.3</v>
      </c>
      <c r="R156" s="15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8">
        <v>0</v>
      </c>
      <c r="AB156" s="4">
        <v>0</v>
      </c>
      <c r="AD156" s="4">
        <f t="shared" si="2"/>
        <v>0</v>
      </c>
      <c r="AE156" t="s">
        <v>166</v>
      </c>
      <c r="AF156" s="18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</row>
    <row r="157" spans="1:68">
      <c r="A157" s="20">
        <v>1260</v>
      </c>
      <c r="B157" t="s">
        <v>263</v>
      </c>
      <c r="C157" t="s">
        <v>2</v>
      </c>
      <c r="D157" t="s">
        <v>200</v>
      </c>
      <c r="E157" t="s">
        <v>270</v>
      </c>
      <c r="F157" s="2">
        <v>18539644000</v>
      </c>
      <c r="G157" s="2">
        <v>0</v>
      </c>
      <c r="H157" s="2">
        <v>18539644000</v>
      </c>
      <c r="I157" s="2">
        <v>27809502</v>
      </c>
      <c r="J157" s="2">
        <v>0</v>
      </c>
      <c r="K157" s="2">
        <v>27809502</v>
      </c>
      <c r="L157" s="2">
        <v>20393644.399999999</v>
      </c>
      <c r="M157" s="2">
        <v>0</v>
      </c>
      <c r="N157" s="2">
        <v>20393644.399999999</v>
      </c>
      <c r="O157" s="15">
        <v>0.1</v>
      </c>
      <c r="P157" s="2">
        <v>0</v>
      </c>
      <c r="Q157" s="13">
        <v>0.3</v>
      </c>
      <c r="R157" s="15">
        <v>0</v>
      </c>
      <c r="S157" s="2">
        <v>6118093.3200000003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18">
        <v>0</v>
      </c>
      <c r="AB157" s="4">
        <v>6118093.3200000003</v>
      </c>
      <c r="AD157" s="4">
        <f t="shared" si="2"/>
        <v>6118093.3200000003</v>
      </c>
      <c r="AE157" t="s">
        <v>241</v>
      </c>
      <c r="AF157" s="18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</row>
    <row r="158" spans="1:68">
      <c r="A158" s="20">
        <v>1262</v>
      </c>
      <c r="B158" t="s">
        <v>264</v>
      </c>
      <c r="C158" t="s">
        <v>2</v>
      </c>
      <c r="D158" t="s">
        <v>286</v>
      </c>
      <c r="E158" t="s">
        <v>271</v>
      </c>
      <c r="F158" s="2">
        <v>9852103200</v>
      </c>
      <c r="G158" s="2">
        <v>0</v>
      </c>
      <c r="H158" s="2">
        <v>9852103200</v>
      </c>
      <c r="I158" s="2">
        <v>26726451</v>
      </c>
      <c r="J158" s="2">
        <v>0</v>
      </c>
      <c r="K158" s="2">
        <v>26726451</v>
      </c>
      <c r="L158" s="2">
        <v>22785609.719999999</v>
      </c>
      <c r="M158" s="2">
        <v>0</v>
      </c>
      <c r="N158" s="2">
        <v>22785609.719999999</v>
      </c>
      <c r="O158" s="15">
        <v>0.1</v>
      </c>
      <c r="P158" s="2">
        <v>0</v>
      </c>
      <c r="Q158" s="13">
        <v>0.1</v>
      </c>
      <c r="R158" s="15">
        <v>0</v>
      </c>
      <c r="S158" s="2">
        <v>2278560.9720000001</v>
      </c>
      <c r="T158" s="2">
        <v>2000000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8">
        <v>0</v>
      </c>
      <c r="AB158" s="4">
        <v>4278560.9720000001</v>
      </c>
      <c r="AD158" s="4">
        <f t="shared" si="2"/>
        <v>4278560.9720000001</v>
      </c>
      <c r="AE158" t="s">
        <v>45</v>
      </c>
      <c r="AF158" s="1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</row>
    <row r="159" spans="1:68">
      <c r="A159" s="20">
        <v>1264</v>
      </c>
      <c r="B159" t="s">
        <v>263</v>
      </c>
      <c r="C159" t="s">
        <v>2</v>
      </c>
      <c r="D159" t="s">
        <v>4</v>
      </c>
      <c r="E159" t="s">
        <v>272</v>
      </c>
      <c r="F159" s="2">
        <v>4182294000</v>
      </c>
      <c r="G159" s="2">
        <v>463345000</v>
      </c>
      <c r="H159" s="2">
        <v>3718949000</v>
      </c>
      <c r="I159" s="2">
        <v>12050455</v>
      </c>
      <c r="J159" s="2">
        <v>1439158</v>
      </c>
      <c r="K159" s="2">
        <v>10611297</v>
      </c>
      <c r="L159" s="2">
        <v>10377537.4</v>
      </c>
      <c r="M159" s="2">
        <v>1253820</v>
      </c>
      <c r="N159" s="2">
        <v>9123717.4000000004</v>
      </c>
      <c r="O159" s="15">
        <v>0.1</v>
      </c>
      <c r="P159" s="2">
        <v>125382</v>
      </c>
      <c r="Q159" s="13">
        <v>0.3</v>
      </c>
      <c r="R159" s="15">
        <v>0</v>
      </c>
      <c r="S159" s="2">
        <v>2737115.22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18">
        <v>0</v>
      </c>
      <c r="AB159" s="4">
        <v>2862497.22</v>
      </c>
      <c r="AD159" s="4">
        <f t="shared" si="2"/>
        <v>2862497.22</v>
      </c>
      <c r="AE159" t="s">
        <v>48</v>
      </c>
      <c r="AF159" s="18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</row>
    <row r="160" spans="1:68" s="44" customFormat="1">
      <c r="A160" s="20">
        <v>1265</v>
      </c>
      <c r="B160" t="s">
        <v>264</v>
      </c>
      <c r="C160" t="s">
        <v>9</v>
      </c>
      <c r="D160" t="s">
        <v>27</v>
      </c>
      <c r="E160" t="s">
        <v>273</v>
      </c>
      <c r="F160" s="2">
        <v>2639235000</v>
      </c>
      <c r="G160" s="2">
        <v>0</v>
      </c>
      <c r="H160" s="2">
        <v>2639235000</v>
      </c>
      <c r="I160" s="2">
        <v>8141601</v>
      </c>
      <c r="J160" s="2">
        <v>0</v>
      </c>
      <c r="K160" s="2">
        <v>8141601</v>
      </c>
      <c r="L160" s="2">
        <v>7085907</v>
      </c>
      <c r="M160" s="2">
        <v>0</v>
      </c>
      <c r="N160" s="2">
        <v>7085907</v>
      </c>
      <c r="O160" s="15">
        <v>0</v>
      </c>
      <c r="P160" s="2">
        <v>0</v>
      </c>
      <c r="Q160" s="13">
        <v>0</v>
      </c>
      <c r="R160" s="15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8">
        <v>0</v>
      </c>
      <c r="AB160" s="4">
        <v>0</v>
      </c>
      <c r="AC160" s="4"/>
      <c r="AD160" s="4">
        <f t="shared" si="2"/>
        <v>0</v>
      </c>
      <c r="AE160" t="s">
        <v>28</v>
      </c>
      <c r="AF160" s="18"/>
      <c r="AG160" s="4"/>
      <c r="AH160" s="4"/>
      <c r="AI160" s="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</row>
    <row r="161" spans="1:68">
      <c r="A161" s="20">
        <v>1273</v>
      </c>
      <c r="B161" t="s">
        <v>264</v>
      </c>
      <c r="C161" t="s">
        <v>9</v>
      </c>
      <c r="D161" t="s">
        <v>27</v>
      </c>
      <c r="E161" t="s">
        <v>275</v>
      </c>
      <c r="F161" s="2">
        <v>29560276000</v>
      </c>
      <c r="G161" s="2">
        <v>0</v>
      </c>
      <c r="H161" s="2">
        <v>29560276000</v>
      </c>
      <c r="I161" s="2">
        <v>57725188</v>
      </c>
      <c r="J161" s="2">
        <v>0</v>
      </c>
      <c r="K161" s="2">
        <v>57725188</v>
      </c>
      <c r="L161" s="2">
        <v>45901077.600000001</v>
      </c>
      <c r="M161" s="2">
        <v>0</v>
      </c>
      <c r="N161" s="2">
        <v>45901077.600000001</v>
      </c>
      <c r="O161" s="15">
        <v>0.1</v>
      </c>
      <c r="P161" s="2">
        <v>0</v>
      </c>
      <c r="Q161" s="13">
        <v>0.15</v>
      </c>
      <c r="R161" s="15">
        <v>0</v>
      </c>
      <c r="S161" s="2">
        <v>6885161.6399999997</v>
      </c>
      <c r="T161" s="2">
        <v>3000000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18">
        <v>0</v>
      </c>
      <c r="AB161" s="4">
        <v>9885161.6400000006</v>
      </c>
      <c r="AD161" s="4">
        <f t="shared" si="2"/>
        <v>9885161.6400000006</v>
      </c>
      <c r="AE161" t="s">
        <v>28</v>
      </c>
      <c r="AF161" s="18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</row>
    <row r="162" spans="1:68">
      <c r="A162" s="20">
        <v>1282</v>
      </c>
      <c r="B162" t="s">
        <v>263</v>
      </c>
      <c r="C162" t="s">
        <v>2</v>
      </c>
      <c r="D162" t="s">
        <v>4</v>
      </c>
      <c r="E162" t="s">
        <v>276</v>
      </c>
      <c r="F162" s="2">
        <v>10528448000</v>
      </c>
      <c r="G162" s="2">
        <v>1302386000</v>
      </c>
      <c r="H162" s="2">
        <v>9226062000</v>
      </c>
      <c r="I162" s="2">
        <v>23005893</v>
      </c>
      <c r="J162" s="2">
        <v>3782091</v>
      </c>
      <c r="K162" s="2">
        <v>19223802</v>
      </c>
      <c r="L162" s="2">
        <v>18794513.800000001</v>
      </c>
      <c r="M162" s="2">
        <v>3261136.6</v>
      </c>
      <c r="N162" s="2">
        <v>15533377.199999999</v>
      </c>
      <c r="O162" s="15">
        <v>0.1</v>
      </c>
      <c r="P162" s="2">
        <v>326113.65999999997</v>
      </c>
      <c r="Q162" s="13">
        <v>0.3</v>
      </c>
      <c r="R162" s="15">
        <v>0</v>
      </c>
      <c r="S162" s="2">
        <v>4660013.16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8">
        <v>0</v>
      </c>
      <c r="AB162" s="4">
        <v>4986126.82</v>
      </c>
      <c r="AD162" s="4">
        <f t="shared" si="2"/>
        <v>4986126.82</v>
      </c>
      <c r="AE162" t="s">
        <v>215</v>
      </c>
      <c r="AF162" s="18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</row>
    <row r="163" spans="1:68">
      <c r="A163" s="20">
        <v>1288</v>
      </c>
      <c r="B163" t="s">
        <v>263</v>
      </c>
      <c r="C163" t="s">
        <v>9</v>
      </c>
      <c r="D163" t="s">
        <v>15</v>
      </c>
      <c r="E163" t="s">
        <v>277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5">
        <v>0.1</v>
      </c>
      <c r="P163" s="2">
        <v>0</v>
      </c>
      <c r="Q163" s="13">
        <v>0.3</v>
      </c>
      <c r="R163" s="15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8">
        <v>0</v>
      </c>
      <c r="AB163" s="4">
        <v>0</v>
      </c>
      <c r="AD163" s="4">
        <f t="shared" si="2"/>
        <v>0</v>
      </c>
      <c r="AE163" t="s">
        <v>31</v>
      </c>
      <c r="AF163" s="18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</row>
    <row r="164" spans="1:68">
      <c r="A164" s="20">
        <v>1289</v>
      </c>
      <c r="B164" t="s">
        <v>264</v>
      </c>
      <c r="C164" t="s">
        <v>2</v>
      </c>
      <c r="D164" t="s">
        <v>286</v>
      </c>
      <c r="E164" t="s">
        <v>278</v>
      </c>
      <c r="F164" s="2">
        <v>18318983200</v>
      </c>
      <c r="G164" s="2">
        <v>0</v>
      </c>
      <c r="H164" s="2">
        <v>18318983200</v>
      </c>
      <c r="I164" s="2">
        <v>52997441</v>
      </c>
      <c r="J164" s="2">
        <v>0</v>
      </c>
      <c r="K164" s="2">
        <v>52997441</v>
      </c>
      <c r="L164" s="2">
        <v>45669847.719999999</v>
      </c>
      <c r="M164" s="2">
        <v>0</v>
      </c>
      <c r="N164" s="2">
        <v>45669847.719999999</v>
      </c>
      <c r="O164" s="15">
        <v>0.1</v>
      </c>
      <c r="P164" s="2">
        <v>0</v>
      </c>
      <c r="Q164" s="13">
        <v>0.15</v>
      </c>
      <c r="R164" s="15">
        <v>0</v>
      </c>
      <c r="S164" s="2">
        <v>6850477.1579999998</v>
      </c>
      <c r="T164" s="2">
        <v>3000000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18">
        <v>0</v>
      </c>
      <c r="AB164" s="4">
        <v>9850477.1579999998</v>
      </c>
      <c r="AD164" s="4">
        <f t="shared" si="2"/>
        <v>9850477.1579999998</v>
      </c>
      <c r="AE164" t="s">
        <v>95</v>
      </c>
      <c r="AF164" s="18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</row>
    <row r="165" spans="1:68">
      <c r="A165" s="20">
        <v>1292</v>
      </c>
      <c r="B165" t="s">
        <v>264</v>
      </c>
      <c r="C165" t="s">
        <v>2</v>
      </c>
      <c r="D165" t="s">
        <v>286</v>
      </c>
      <c r="E165" t="s">
        <v>281</v>
      </c>
      <c r="F165" s="2">
        <v>984133000</v>
      </c>
      <c r="G165" s="2">
        <v>0</v>
      </c>
      <c r="H165" s="2">
        <v>984133000</v>
      </c>
      <c r="I165" s="2">
        <v>3216067</v>
      </c>
      <c r="J165" s="2">
        <v>0</v>
      </c>
      <c r="K165" s="2">
        <v>3216067</v>
      </c>
      <c r="L165" s="2">
        <v>2822413.8</v>
      </c>
      <c r="M165" s="2">
        <v>0</v>
      </c>
      <c r="N165" s="2">
        <v>2822413.8</v>
      </c>
      <c r="O165" s="15">
        <v>0</v>
      </c>
      <c r="P165" s="2">
        <v>0</v>
      </c>
      <c r="Q165" s="13">
        <v>0</v>
      </c>
      <c r="R165" s="15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8">
        <v>0</v>
      </c>
      <c r="AB165" s="4">
        <v>0</v>
      </c>
      <c r="AD165" s="4">
        <f t="shared" si="2"/>
        <v>0</v>
      </c>
      <c r="AE165" t="s">
        <v>45</v>
      </c>
      <c r="AF165" s="18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</row>
    <row r="166" spans="1:68">
      <c r="A166" s="20">
        <v>1293</v>
      </c>
      <c r="B166" t="s">
        <v>264</v>
      </c>
      <c r="C166" t="s">
        <v>2</v>
      </c>
      <c r="D166" t="s">
        <v>8</v>
      </c>
      <c r="E166" t="s">
        <v>282</v>
      </c>
      <c r="F166" s="2">
        <v>6740329000</v>
      </c>
      <c r="G166" s="2">
        <v>2422094000</v>
      </c>
      <c r="H166" s="2">
        <v>4318235000</v>
      </c>
      <c r="I166" s="2">
        <v>18716399</v>
      </c>
      <c r="J166" s="2">
        <v>7046437</v>
      </c>
      <c r="K166" s="2">
        <v>11669962</v>
      </c>
      <c r="L166" s="2">
        <v>16020267.4</v>
      </c>
      <c r="M166" s="2">
        <v>6077599.4000000004</v>
      </c>
      <c r="N166" s="2">
        <v>9942668</v>
      </c>
      <c r="O166" s="15">
        <v>0.1</v>
      </c>
      <c r="P166" s="2">
        <v>607759.93999999994</v>
      </c>
      <c r="Q166" s="13">
        <v>0.1</v>
      </c>
      <c r="R166" s="15">
        <v>0</v>
      </c>
      <c r="S166" s="2">
        <v>994266.8</v>
      </c>
      <c r="T166" s="2">
        <v>1000000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8">
        <v>0</v>
      </c>
      <c r="AB166" s="4">
        <v>2602026.7400000002</v>
      </c>
      <c r="AD166" s="4">
        <f t="shared" si="2"/>
        <v>2602026.7400000002</v>
      </c>
      <c r="AE166" t="s">
        <v>42</v>
      </c>
      <c r="AF166" s="18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</row>
    <row r="167" spans="1:68">
      <c r="A167" s="20">
        <v>1295</v>
      </c>
      <c r="B167" t="s">
        <v>264</v>
      </c>
      <c r="C167" t="s">
        <v>9</v>
      </c>
      <c r="D167" t="s">
        <v>384</v>
      </c>
      <c r="E167" t="s">
        <v>283</v>
      </c>
      <c r="F167" s="2">
        <v>16094930000</v>
      </c>
      <c r="G167" s="2">
        <v>0</v>
      </c>
      <c r="H167" s="2">
        <v>16094930000</v>
      </c>
      <c r="I167" s="2">
        <v>40414185</v>
      </c>
      <c r="J167" s="2">
        <v>0</v>
      </c>
      <c r="K167" s="2">
        <v>40414185</v>
      </c>
      <c r="L167" s="2">
        <v>33976213</v>
      </c>
      <c r="M167" s="2">
        <v>0</v>
      </c>
      <c r="N167" s="2">
        <v>33976213</v>
      </c>
      <c r="O167" s="15">
        <v>0.1</v>
      </c>
      <c r="P167" s="2">
        <v>0</v>
      </c>
      <c r="Q167" s="13">
        <v>0.15</v>
      </c>
      <c r="R167" s="15">
        <v>0</v>
      </c>
      <c r="S167" s="2">
        <v>5096431.95</v>
      </c>
      <c r="T167" s="2">
        <v>3000000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8">
        <v>0</v>
      </c>
      <c r="AB167" s="4">
        <v>8096431.9500000002</v>
      </c>
      <c r="AD167" s="4">
        <f t="shared" si="2"/>
        <v>8096431.9500000002</v>
      </c>
      <c r="AE167" t="s">
        <v>35</v>
      </c>
      <c r="AF167" s="1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</row>
    <row r="168" spans="1:68">
      <c r="A168" s="20">
        <v>1300</v>
      </c>
      <c r="B168" t="s">
        <v>264</v>
      </c>
      <c r="C168" t="s">
        <v>2</v>
      </c>
      <c r="D168" t="s">
        <v>286</v>
      </c>
      <c r="E168" t="s">
        <v>284</v>
      </c>
      <c r="F168" s="2">
        <v>2212070000</v>
      </c>
      <c r="G168" s="2">
        <v>313750000</v>
      </c>
      <c r="H168" s="2">
        <v>1898320000</v>
      </c>
      <c r="I168" s="2">
        <v>6014347</v>
      </c>
      <c r="J168" s="2">
        <v>992800</v>
      </c>
      <c r="K168" s="2">
        <v>5021547</v>
      </c>
      <c r="L168" s="2">
        <v>5129519</v>
      </c>
      <c r="M168" s="2">
        <v>867300</v>
      </c>
      <c r="N168" s="2">
        <v>4262219</v>
      </c>
      <c r="O168" s="15">
        <v>0</v>
      </c>
      <c r="P168" s="2">
        <v>0</v>
      </c>
      <c r="Q168" s="13">
        <v>0</v>
      </c>
      <c r="R168" s="15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18">
        <v>0</v>
      </c>
      <c r="AB168" s="4">
        <v>0</v>
      </c>
      <c r="AD168" s="4">
        <f t="shared" si="2"/>
        <v>0</v>
      </c>
      <c r="AE168" t="s">
        <v>43</v>
      </c>
      <c r="AF168" s="1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</row>
    <row r="169" spans="1:68">
      <c r="A169" s="20">
        <v>1303</v>
      </c>
      <c r="B169" t="s">
        <v>264</v>
      </c>
      <c r="C169" t="s">
        <v>2</v>
      </c>
      <c r="D169" t="s">
        <v>8</v>
      </c>
      <c r="E169" t="s">
        <v>285</v>
      </c>
      <c r="F169" s="2">
        <v>14191464000</v>
      </c>
      <c r="G169" s="2">
        <v>13892000</v>
      </c>
      <c r="H169" s="2">
        <v>14177572000</v>
      </c>
      <c r="I169" s="2">
        <v>33443392</v>
      </c>
      <c r="J169" s="2">
        <v>48622</v>
      </c>
      <c r="K169" s="2">
        <v>33394770</v>
      </c>
      <c r="L169" s="2">
        <v>27766806.399999999</v>
      </c>
      <c r="M169" s="2">
        <v>43065.2</v>
      </c>
      <c r="N169" s="2">
        <v>27723741.199999999</v>
      </c>
      <c r="O169" s="15">
        <v>0.1</v>
      </c>
      <c r="P169" s="2">
        <v>4306.5200000000004</v>
      </c>
      <c r="Q169" s="13">
        <v>0.1</v>
      </c>
      <c r="R169" s="15">
        <v>0</v>
      </c>
      <c r="S169" s="2">
        <v>2772374.12</v>
      </c>
      <c r="T169" s="2">
        <v>2000000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18">
        <v>0</v>
      </c>
      <c r="AB169" s="4">
        <v>4776680.6399999997</v>
      </c>
      <c r="AD169" s="4">
        <f t="shared" si="2"/>
        <v>4776680.6399999997</v>
      </c>
      <c r="AE169" t="s">
        <v>46</v>
      </c>
      <c r="AF169" s="18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</row>
    <row r="170" spans="1:68">
      <c r="A170" s="20">
        <v>1305</v>
      </c>
      <c r="B170" t="s">
        <v>264</v>
      </c>
      <c r="C170" t="s">
        <v>2</v>
      </c>
      <c r="D170" t="s">
        <v>287</v>
      </c>
      <c r="E170" t="s">
        <v>288</v>
      </c>
      <c r="F170" s="2">
        <v>16380002000</v>
      </c>
      <c r="G170" s="2">
        <v>1340988000</v>
      </c>
      <c r="H170" s="2">
        <v>15039014000</v>
      </c>
      <c r="I170" s="2">
        <v>31513658</v>
      </c>
      <c r="J170" s="2">
        <v>2454765</v>
      </c>
      <c r="K170" s="2">
        <v>29058893</v>
      </c>
      <c r="L170" s="2">
        <v>24961657.199999999</v>
      </c>
      <c r="M170" s="2">
        <v>1918369.8</v>
      </c>
      <c r="N170" s="2">
        <v>23043287.399999999</v>
      </c>
      <c r="O170" s="15">
        <v>0.1</v>
      </c>
      <c r="P170" s="2">
        <v>191836.98</v>
      </c>
      <c r="Q170" s="13">
        <v>0.1</v>
      </c>
      <c r="R170" s="15">
        <v>0</v>
      </c>
      <c r="S170" s="2">
        <v>2304328.7400000002</v>
      </c>
      <c r="T170" s="2">
        <v>2000000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18">
        <v>0</v>
      </c>
      <c r="AB170" s="4">
        <v>4496165.72</v>
      </c>
      <c r="AD170" s="4">
        <f t="shared" si="2"/>
        <v>4496165.72</v>
      </c>
      <c r="AE170" t="s">
        <v>166</v>
      </c>
      <c r="AF170" s="18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</row>
    <row r="171" spans="1:68">
      <c r="A171" s="20">
        <v>1307</v>
      </c>
      <c r="B171" t="s">
        <v>264</v>
      </c>
      <c r="C171" t="s">
        <v>2</v>
      </c>
      <c r="D171" t="s">
        <v>286</v>
      </c>
      <c r="E171" t="s">
        <v>289</v>
      </c>
      <c r="F171" s="2">
        <v>97537452000</v>
      </c>
      <c r="G171" s="2">
        <v>0</v>
      </c>
      <c r="H171" s="2">
        <v>97537452000</v>
      </c>
      <c r="I171" s="2">
        <v>157872042</v>
      </c>
      <c r="J171" s="2">
        <v>0</v>
      </c>
      <c r="K171" s="2">
        <v>157872042</v>
      </c>
      <c r="L171" s="2">
        <v>118857061.2</v>
      </c>
      <c r="M171" s="2">
        <v>0</v>
      </c>
      <c r="N171" s="2">
        <v>118857061.2</v>
      </c>
      <c r="O171" s="15">
        <v>0.1</v>
      </c>
      <c r="P171" s="2">
        <v>0</v>
      </c>
      <c r="Q171" s="13">
        <v>0.25</v>
      </c>
      <c r="R171" s="15">
        <v>0</v>
      </c>
      <c r="S171" s="2">
        <v>29714265.300000001</v>
      </c>
      <c r="T171" s="2">
        <v>5000000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8">
        <v>0</v>
      </c>
      <c r="AB171" s="4">
        <v>34714265.299999997</v>
      </c>
      <c r="AD171" s="4">
        <f t="shared" si="2"/>
        <v>34714265.299999997</v>
      </c>
      <c r="AE171" t="s">
        <v>45</v>
      </c>
      <c r="AF171" s="18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</row>
    <row r="172" spans="1:68">
      <c r="A172" s="20">
        <v>1311</v>
      </c>
      <c r="B172" t="s">
        <v>264</v>
      </c>
      <c r="C172" t="s">
        <v>2</v>
      </c>
      <c r="D172" t="s">
        <v>286</v>
      </c>
      <c r="E172" t="s">
        <v>290</v>
      </c>
      <c r="F172" s="2">
        <v>8564643000</v>
      </c>
      <c r="G172" s="2">
        <v>0</v>
      </c>
      <c r="H172" s="2">
        <v>8564643000</v>
      </c>
      <c r="I172" s="2">
        <v>19726541</v>
      </c>
      <c r="J172" s="2">
        <v>0</v>
      </c>
      <c r="K172" s="2">
        <v>19726541</v>
      </c>
      <c r="L172" s="2">
        <v>16300683.800000001</v>
      </c>
      <c r="M172" s="2">
        <v>0</v>
      </c>
      <c r="N172" s="2">
        <v>16300683.800000001</v>
      </c>
      <c r="O172" s="15">
        <v>0.1</v>
      </c>
      <c r="P172" s="2">
        <v>0</v>
      </c>
      <c r="Q172" s="13">
        <v>0.1</v>
      </c>
      <c r="R172" s="15">
        <v>0</v>
      </c>
      <c r="S172" s="2">
        <v>1630068.38</v>
      </c>
      <c r="T172" s="2">
        <v>1000000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18">
        <v>0</v>
      </c>
      <c r="AB172" s="4">
        <v>2630068.38</v>
      </c>
      <c r="AD172" s="4">
        <f t="shared" si="2"/>
        <v>2630068.38</v>
      </c>
      <c r="AE172" t="s">
        <v>95</v>
      </c>
      <c r="AF172" s="18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</row>
    <row r="173" spans="1:68">
      <c r="A173" s="20">
        <v>1312</v>
      </c>
      <c r="B173" t="s">
        <v>263</v>
      </c>
      <c r="C173" t="s">
        <v>2</v>
      </c>
      <c r="D173" t="s">
        <v>287</v>
      </c>
      <c r="E173" t="s">
        <v>291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15">
        <v>0.1</v>
      </c>
      <c r="P173" s="2">
        <v>0</v>
      </c>
      <c r="Q173" s="13">
        <v>0.3</v>
      </c>
      <c r="R173" s="15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18">
        <v>0</v>
      </c>
      <c r="AB173" s="4">
        <v>0</v>
      </c>
      <c r="AD173" s="4">
        <f t="shared" si="2"/>
        <v>0</v>
      </c>
      <c r="AE173" t="s">
        <v>166</v>
      </c>
      <c r="AF173" s="18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</row>
    <row r="174" spans="1:68">
      <c r="A174" s="20">
        <v>1315</v>
      </c>
      <c r="B174" t="s">
        <v>263</v>
      </c>
      <c r="C174" t="s">
        <v>9</v>
      </c>
      <c r="D174" t="s">
        <v>27</v>
      </c>
      <c r="E174" t="s">
        <v>292</v>
      </c>
      <c r="F174" s="2">
        <v>24108085600</v>
      </c>
      <c r="G174" s="2">
        <v>0</v>
      </c>
      <c r="H174" s="2">
        <v>24108085600</v>
      </c>
      <c r="I174" s="2">
        <v>56030985</v>
      </c>
      <c r="J174" s="2">
        <v>0</v>
      </c>
      <c r="K174" s="2">
        <v>56030985</v>
      </c>
      <c r="L174" s="2">
        <v>46387750.759999998</v>
      </c>
      <c r="M174" s="2">
        <v>0</v>
      </c>
      <c r="N174" s="2">
        <v>46387750.759999998</v>
      </c>
      <c r="O174" s="15">
        <v>0.1</v>
      </c>
      <c r="P174" s="2">
        <v>0</v>
      </c>
      <c r="Q174" s="13">
        <v>0.3</v>
      </c>
      <c r="R174" s="15">
        <v>0</v>
      </c>
      <c r="S174" s="2">
        <v>13916325.228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18">
        <v>0</v>
      </c>
      <c r="AB174" s="4">
        <v>13916325.228</v>
      </c>
      <c r="AD174" s="4">
        <f t="shared" si="2"/>
        <v>13916325.228</v>
      </c>
      <c r="AE174" t="s">
        <v>76</v>
      </c>
      <c r="AF174" s="18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</row>
    <row r="175" spans="1:68">
      <c r="A175" s="20">
        <v>1322</v>
      </c>
      <c r="B175" t="s">
        <v>263</v>
      </c>
      <c r="C175" t="s">
        <v>9</v>
      </c>
      <c r="D175" t="s">
        <v>27</v>
      </c>
      <c r="E175" t="s">
        <v>293</v>
      </c>
      <c r="F175" s="2">
        <v>2773920000</v>
      </c>
      <c r="G175" s="2">
        <v>0</v>
      </c>
      <c r="H175" s="2">
        <v>2773920000</v>
      </c>
      <c r="I175" s="2">
        <v>7896038</v>
      </c>
      <c r="J175" s="2">
        <v>0</v>
      </c>
      <c r="K175" s="2">
        <v>7896038</v>
      </c>
      <c r="L175" s="2">
        <v>6786470</v>
      </c>
      <c r="M175" s="2">
        <v>0</v>
      </c>
      <c r="N175" s="2">
        <v>6786470</v>
      </c>
      <c r="O175" s="15">
        <v>0.1</v>
      </c>
      <c r="P175" s="2">
        <v>0</v>
      </c>
      <c r="Q175" s="13">
        <v>0.3</v>
      </c>
      <c r="R175" s="15">
        <v>0</v>
      </c>
      <c r="S175" s="2">
        <v>2035941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8">
        <v>0</v>
      </c>
      <c r="AB175" s="4">
        <v>2035941</v>
      </c>
      <c r="AD175" s="4">
        <f t="shared" si="2"/>
        <v>2035941</v>
      </c>
      <c r="AE175" t="s">
        <v>32</v>
      </c>
      <c r="AF175" s="18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</row>
    <row r="176" spans="1:68">
      <c r="A176" s="20">
        <v>1324</v>
      </c>
      <c r="B176" t="s">
        <v>264</v>
      </c>
      <c r="C176" t="s">
        <v>9</v>
      </c>
      <c r="D176" t="s">
        <v>384</v>
      </c>
      <c r="E176" t="s">
        <v>294</v>
      </c>
      <c r="F176" s="2">
        <v>10775010000</v>
      </c>
      <c r="G176" s="2">
        <v>0</v>
      </c>
      <c r="H176" s="2">
        <v>10775010000</v>
      </c>
      <c r="I176" s="2">
        <v>16695101</v>
      </c>
      <c r="J176" s="2">
        <v>0</v>
      </c>
      <c r="K176" s="2">
        <v>16695101</v>
      </c>
      <c r="L176" s="2">
        <v>12385097</v>
      </c>
      <c r="M176" s="2">
        <v>0</v>
      </c>
      <c r="N176" s="2">
        <v>12385097</v>
      </c>
      <c r="O176" s="15">
        <v>0</v>
      </c>
      <c r="P176" s="2">
        <v>0</v>
      </c>
      <c r="Q176" s="13">
        <v>0</v>
      </c>
      <c r="R176" s="15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18">
        <v>0</v>
      </c>
      <c r="AB176" s="4">
        <v>0</v>
      </c>
      <c r="AD176" s="4">
        <f t="shared" si="2"/>
        <v>0</v>
      </c>
      <c r="AE176" t="s">
        <v>189</v>
      </c>
      <c r="AF176" s="18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</row>
    <row r="177" spans="1:68">
      <c r="A177" s="20">
        <v>1325</v>
      </c>
      <c r="B177" t="s">
        <v>264</v>
      </c>
      <c r="C177" t="s">
        <v>2</v>
      </c>
      <c r="D177" t="s">
        <v>8</v>
      </c>
      <c r="E177" t="s">
        <v>295</v>
      </c>
      <c r="F177" s="2">
        <v>9691008000</v>
      </c>
      <c r="G177" s="2">
        <v>0</v>
      </c>
      <c r="H177" s="2">
        <v>9691008000</v>
      </c>
      <c r="I177" s="2">
        <v>26206274</v>
      </c>
      <c r="J177" s="2">
        <v>0</v>
      </c>
      <c r="K177" s="2">
        <v>26206274</v>
      </c>
      <c r="L177" s="2">
        <v>22329870.800000001</v>
      </c>
      <c r="M177" s="2">
        <v>0</v>
      </c>
      <c r="N177" s="2">
        <v>22329870.800000001</v>
      </c>
      <c r="O177" s="15">
        <v>0.1</v>
      </c>
      <c r="P177" s="2">
        <v>0</v>
      </c>
      <c r="Q177" s="13">
        <v>0.1</v>
      </c>
      <c r="R177" s="15">
        <v>0</v>
      </c>
      <c r="S177" s="2">
        <v>2232987.08</v>
      </c>
      <c r="T177" s="2">
        <v>2000000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8">
        <v>0</v>
      </c>
      <c r="AB177" s="4">
        <v>4232987.08</v>
      </c>
      <c r="AD177" s="4">
        <f t="shared" si="2"/>
        <v>4232987.08</v>
      </c>
      <c r="AE177" t="s">
        <v>42</v>
      </c>
      <c r="AF177" s="18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</row>
    <row r="178" spans="1:68">
      <c r="A178" s="20">
        <v>1328</v>
      </c>
      <c r="B178" t="s">
        <v>263</v>
      </c>
      <c r="C178" t="s">
        <v>2</v>
      </c>
      <c r="D178" t="s">
        <v>200</v>
      </c>
      <c r="E178" t="s">
        <v>296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5">
        <v>0.1</v>
      </c>
      <c r="P178" s="2">
        <v>0</v>
      </c>
      <c r="Q178" s="13">
        <v>0.3</v>
      </c>
      <c r="R178" s="15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8">
        <v>0</v>
      </c>
      <c r="AB178" s="4">
        <v>0</v>
      </c>
      <c r="AD178" s="4">
        <f t="shared" si="2"/>
        <v>0</v>
      </c>
      <c r="AE178" t="s">
        <v>184</v>
      </c>
      <c r="AF178" s="1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</row>
    <row r="179" spans="1:68">
      <c r="A179" s="20">
        <v>1330</v>
      </c>
      <c r="B179" t="s">
        <v>264</v>
      </c>
      <c r="C179" t="s">
        <v>2</v>
      </c>
      <c r="D179" t="s">
        <v>287</v>
      </c>
      <c r="E179" t="s">
        <v>297</v>
      </c>
      <c r="F179" s="2">
        <v>16000329000</v>
      </c>
      <c r="G179" s="2">
        <v>2604000000</v>
      </c>
      <c r="H179" s="2">
        <v>13396329000</v>
      </c>
      <c r="I179" s="2">
        <v>41684457</v>
      </c>
      <c r="J179" s="2">
        <v>4487500</v>
      </c>
      <c r="K179" s="2">
        <v>37196957</v>
      </c>
      <c r="L179" s="2">
        <v>35284325.399999999</v>
      </c>
      <c r="M179" s="2">
        <v>3445900</v>
      </c>
      <c r="N179" s="2">
        <v>31838425.399999999</v>
      </c>
      <c r="O179" s="15">
        <v>0.1</v>
      </c>
      <c r="P179" s="2">
        <v>344590</v>
      </c>
      <c r="Q179" s="13">
        <v>0.15</v>
      </c>
      <c r="R179" s="15">
        <v>0</v>
      </c>
      <c r="S179" s="2">
        <v>4775763.8099999996</v>
      </c>
      <c r="T179" s="2">
        <v>3000000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18">
        <v>0</v>
      </c>
      <c r="AB179" s="4">
        <v>8120353.8099999996</v>
      </c>
      <c r="AD179" s="4">
        <f t="shared" si="2"/>
        <v>8120353.8099999996</v>
      </c>
      <c r="AE179" t="s">
        <v>192</v>
      </c>
      <c r="AF179" s="18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</row>
    <row r="180" spans="1:68">
      <c r="A180" s="20">
        <v>1333</v>
      </c>
      <c r="B180" t="s">
        <v>263</v>
      </c>
      <c r="C180" t="s">
        <v>9</v>
      </c>
      <c r="D180" t="s">
        <v>15</v>
      </c>
      <c r="E180" t="s">
        <v>298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5">
        <v>0.1</v>
      </c>
      <c r="P180" s="2">
        <v>0</v>
      </c>
      <c r="Q180" s="13">
        <v>0.3</v>
      </c>
      <c r="R180" s="15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18">
        <v>0</v>
      </c>
      <c r="AB180" s="4">
        <v>0</v>
      </c>
      <c r="AD180" s="4">
        <f t="shared" si="2"/>
        <v>0</v>
      </c>
      <c r="AE180" t="s">
        <v>17</v>
      </c>
      <c r="AF180" s="18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</row>
    <row r="181" spans="1:68">
      <c r="A181" s="20">
        <v>1334</v>
      </c>
      <c r="B181" t="s">
        <v>263</v>
      </c>
      <c r="C181" t="s">
        <v>9</v>
      </c>
      <c r="D181" t="s">
        <v>15</v>
      </c>
      <c r="E181" t="s">
        <v>299</v>
      </c>
      <c r="F181" s="2">
        <v>7648310000</v>
      </c>
      <c r="G181" s="2">
        <v>0</v>
      </c>
      <c r="H181" s="2">
        <v>7648310000</v>
      </c>
      <c r="I181" s="2">
        <v>17195675</v>
      </c>
      <c r="J181" s="2">
        <v>0</v>
      </c>
      <c r="K181" s="2">
        <v>17195675</v>
      </c>
      <c r="L181" s="2">
        <v>14136351</v>
      </c>
      <c r="M181" s="2">
        <v>0</v>
      </c>
      <c r="N181" s="2">
        <v>14136351</v>
      </c>
      <c r="O181" s="15">
        <v>0.1</v>
      </c>
      <c r="P181" s="2">
        <v>0</v>
      </c>
      <c r="Q181" s="13">
        <v>0.3</v>
      </c>
      <c r="R181" s="15">
        <v>0</v>
      </c>
      <c r="S181" s="2">
        <v>4240905.3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18">
        <v>0</v>
      </c>
      <c r="AB181" s="4">
        <v>4240905.3</v>
      </c>
      <c r="AD181" s="4">
        <f t="shared" si="2"/>
        <v>4240905.3</v>
      </c>
      <c r="AE181" t="s">
        <v>17</v>
      </c>
      <c r="AF181" s="18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</row>
    <row r="182" spans="1:68">
      <c r="A182" s="20">
        <v>1336</v>
      </c>
      <c r="B182" t="s">
        <v>264</v>
      </c>
      <c r="C182" t="s">
        <v>2</v>
      </c>
      <c r="D182" t="s">
        <v>8</v>
      </c>
      <c r="E182" t="s">
        <v>300</v>
      </c>
      <c r="F182" s="2">
        <v>9270357000</v>
      </c>
      <c r="G182" s="2">
        <v>3541010000</v>
      </c>
      <c r="H182" s="2">
        <v>5729347000</v>
      </c>
      <c r="I182" s="2">
        <v>26242331</v>
      </c>
      <c r="J182" s="2">
        <v>9295486</v>
      </c>
      <c r="K182" s="2">
        <v>16946845</v>
      </c>
      <c r="L182" s="2">
        <v>22534188.199999999</v>
      </c>
      <c r="M182" s="2">
        <v>7879082</v>
      </c>
      <c r="N182" s="2">
        <v>14655106.199999999</v>
      </c>
      <c r="O182" s="15">
        <v>0.1</v>
      </c>
      <c r="P182" s="2">
        <v>787908.2</v>
      </c>
      <c r="Q182" s="13">
        <v>0.1</v>
      </c>
      <c r="R182" s="15">
        <v>0</v>
      </c>
      <c r="S182" s="2">
        <v>1465510.62</v>
      </c>
      <c r="T182" s="2">
        <v>2000000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8">
        <v>0</v>
      </c>
      <c r="AB182" s="4">
        <v>4253418.82</v>
      </c>
      <c r="AD182" s="4">
        <f t="shared" si="2"/>
        <v>4253418.82</v>
      </c>
      <c r="AE182" t="s">
        <v>50</v>
      </c>
      <c r="AF182" s="18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</row>
    <row r="183" spans="1:68">
      <c r="A183" s="20">
        <v>1337</v>
      </c>
      <c r="B183" t="s">
        <v>263</v>
      </c>
      <c r="C183" t="s">
        <v>2</v>
      </c>
      <c r="D183" t="s">
        <v>8</v>
      </c>
      <c r="E183" t="s">
        <v>301</v>
      </c>
      <c r="F183" s="2">
        <v>4669171000</v>
      </c>
      <c r="G183" s="2">
        <v>0</v>
      </c>
      <c r="H183" s="2">
        <v>4669171000</v>
      </c>
      <c r="I183" s="2">
        <v>10071656</v>
      </c>
      <c r="J183" s="2">
        <v>0</v>
      </c>
      <c r="K183" s="2">
        <v>10071656</v>
      </c>
      <c r="L183" s="2">
        <v>8203987.5999999996</v>
      </c>
      <c r="M183" s="2">
        <v>0</v>
      </c>
      <c r="N183" s="2">
        <v>8203987.5999999996</v>
      </c>
      <c r="O183" s="15">
        <v>0.1</v>
      </c>
      <c r="P183" s="2">
        <v>0</v>
      </c>
      <c r="Q183" s="13">
        <v>0.3</v>
      </c>
      <c r="R183" s="15">
        <v>0</v>
      </c>
      <c r="S183" s="2">
        <v>2461196.2799999998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18">
        <v>0</v>
      </c>
      <c r="AB183" s="4">
        <v>2461196.2799999998</v>
      </c>
      <c r="AD183" s="4">
        <f t="shared" si="2"/>
        <v>2461196.2799999998</v>
      </c>
      <c r="AE183" t="s">
        <v>50</v>
      </c>
      <c r="AF183" s="18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</row>
    <row r="184" spans="1:68">
      <c r="A184" s="20">
        <v>1338</v>
      </c>
      <c r="B184" t="s">
        <v>263</v>
      </c>
      <c r="C184" t="s">
        <v>9</v>
      </c>
      <c r="D184" t="s">
        <v>15</v>
      </c>
      <c r="E184" t="s">
        <v>302</v>
      </c>
      <c r="F184" s="2">
        <v>1902543000</v>
      </c>
      <c r="G184" s="2">
        <v>0</v>
      </c>
      <c r="H184" s="2">
        <v>1902543000</v>
      </c>
      <c r="I184" s="2">
        <v>6411049</v>
      </c>
      <c r="J184" s="2">
        <v>0</v>
      </c>
      <c r="K184" s="2">
        <v>6411049</v>
      </c>
      <c r="L184" s="2">
        <v>5650031.7999999998</v>
      </c>
      <c r="M184" s="2">
        <v>0</v>
      </c>
      <c r="N184" s="2">
        <v>5650031.7999999998</v>
      </c>
      <c r="O184" s="15">
        <v>0.1</v>
      </c>
      <c r="P184" s="2">
        <v>0</v>
      </c>
      <c r="Q184" s="13">
        <v>0.3</v>
      </c>
      <c r="R184" s="15">
        <v>0</v>
      </c>
      <c r="S184" s="2">
        <v>1695009.54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18">
        <v>0</v>
      </c>
      <c r="AB184" s="4">
        <v>1695009.54</v>
      </c>
      <c r="AD184" s="4">
        <f t="shared" si="2"/>
        <v>1695009.54</v>
      </c>
      <c r="AE184" t="s">
        <v>24</v>
      </c>
      <c r="AF184" s="18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</row>
    <row r="185" spans="1:68">
      <c r="A185" s="20">
        <v>1340</v>
      </c>
      <c r="B185" t="s">
        <v>264</v>
      </c>
      <c r="C185" t="s">
        <v>2</v>
      </c>
      <c r="D185" t="s">
        <v>286</v>
      </c>
      <c r="E185" t="s">
        <v>303</v>
      </c>
      <c r="F185" s="2">
        <v>4440511000</v>
      </c>
      <c r="G185" s="2">
        <v>0</v>
      </c>
      <c r="H185" s="2">
        <v>4440511000</v>
      </c>
      <c r="I185" s="2">
        <v>13226740</v>
      </c>
      <c r="J185" s="2">
        <v>0</v>
      </c>
      <c r="K185" s="2">
        <v>13226740</v>
      </c>
      <c r="L185" s="2">
        <v>11450535.6</v>
      </c>
      <c r="M185" s="2">
        <v>0</v>
      </c>
      <c r="N185" s="2">
        <v>11450535.6</v>
      </c>
      <c r="O185" s="15">
        <v>0</v>
      </c>
      <c r="P185" s="2">
        <v>0</v>
      </c>
      <c r="Q185" s="13">
        <v>0</v>
      </c>
      <c r="R185" s="15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8">
        <v>0</v>
      </c>
      <c r="AB185" s="4">
        <v>0</v>
      </c>
      <c r="AD185" s="4">
        <f t="shared" si="2"/>
        <v>0</v>
      </c>
      <c r="AE185" t="s">
        <v>95</v>
      </c>
      <c r="AF185" s="18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</row>
    <row r="186" spans="1:68">
      <c r="A186" s="20">
        <v>1341</v>
      </c>
      <c r="B186" t="s">
        <v>263</v>
      </c>
      <c r="C186" t="s">
        <v>2</v>
      </c>
      <c r="D186" t="s">
        <v>8</v>
      </c>
      <c r="E186" t="s">
        <v>304</v>
      </c>
      <c r="F186" s="2">
        <v>550615000</v>
      </c>
      <c r="G186" s="2">
        <v>0</v>
      </c>
      <c r="H186" s="2">
        <v>550615000</v>
      </c>
      <c r="I186" s="2">
        <v>1876753</v>
      </c>
      <c r="J186" s="2">
        <v>0</v>
      </c>
      <c r="K186" s="2">
        <v>1876753</v>
      </c>
      <c r="L186" s="2">
        <v>1656507</v>
      </c>
      <c r="M186" s="2">
        <v>0</v>
      </c>
      <c r="N186" s="2">
        <v>1656507</v>
      </c>
      <c r="O186" s="15">
        <v>0.1</v>
      </c>
      <c r="P186" s="2">
        <v>0</v>
      </c>
      <c r="Q186" s="13">
        <v>0.3</v>
      </c>
      <c r="R186" s="15">
        <v>0</v>
      </c>
      <c r="S186" s="2">
        <v>496952.1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8">
        <v>0</v>
      </c>
      <c r="AB186" s="4">
        <v>496952.1</v>
      </c>
      <c r="AD186" s="4">
        <f t="shared" si="2"/>
        <v>496952.1</v>
      </c>
      <c r="AE186" t="s">
        <v>38</v>
      </c>
      <c r="AF186" s="18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</row>
    <row r="187" spans="1:68">
      <c r="A187" s="20">
        <v>1342</v>
      </c>
      <c r="B187" t="s">
        <v>263</v>
      </c>
      <c r="C187" t="s">
        <v>2</v>
      </c>
      <c r="D187" t="s">
        <v>287</v>
      </c>
      <c r="E187" t="s">
        <v>305</v>
      </c>
      <c r="F187" s="2">
        <v>12868000</v>
      </c>
      <c r="G187" s="2">
        <v>0</v>
      </c>
      <c r="H187" s="2">
        <v>12868000</v>
      </c>
      <c r="I187" s="2">
        <v>45039</v>
      </c>
      <c r="J187" s="2">
        <v>0</v>
      </c>
      <c r="K187" s="2">
        <v>45039</v>
      </c>
      <c r="L187" s="2">
        <v>39891.800000000003</v>
      </c>
      <c r="M187" s="2">
        <v>0</v>
      </c>
      <c r="N187" s="2">
        <v>39891.800000000003</v>
      </c>
      <c r="O187" s="15">
        <v>0.1</v>
      </c>
      <c r="P187" s="2">
        <v>0</v>
      </c>
      <c r="Q187" s="13">
        <v>0.3</v>
      </c>
      <c r="R187" s="15">
        <v>0</v>
      </c>
      <c r="S187" s="2">
        <v>11967.54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8">
        <v>0</v>
      </c>
      <c r="AB187" s="4">
        <v>11967.54</v>
      </c>
      <c r="AD187" s="4">
        <f t="shared" si="2"/>
        <v>11967.54</v>
      </c>
      <c r="AE187" t="s">
        <v>87</v>
      </c>
      <c r="AF187" s="18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</row>
    <row r="188" spans="1:68">
      <c r="A188" s="20">
        <v>1344</v>
      </c>
      <c r="B188" t="s">
        <v>264</v>
      </c>
      <c r="C188" t="s">
        <v>2</v>
      </c>
      <c r="D188" t="s">
        <v>200</v>
      </c>
      <c r="E188" t="s">
        <v>306</v>
      </c>
      <c r="F188" s="2">
        <v>26800711000</v>
      </c>
      <c r="G188" s="2">
        <v>602534000</v>
      </c>
      <c r="H188" s="2">
        <v>26198177000</v>
      </c>
      <c r="I188" s="2">
        <v>46813406</v>
      </c>
      <c r="J188" s="2">
        <v>1890169</v>
      </c>
      <c r="K188" s="2">
        <v>44923237</v>
      </c>
      <c r="L188" s="2">
        <v>36093121.600000001</v>
      </c>
      <c r="M188" s="2">
        <v>1649155.4</v>
      </c>
      <c r="N188" s="2">
        <v>34443966.200000003</v>
      </c>
      <c r="O188" s="15">
        <v>0.1</v>
      </c>
      <c r="P188" s="2">
        <v>164915.54</v>
      </c>
      <c r="Q188" s="13">
        <v>0.15</v>
      </c>
      <c r="R188" s="15">
        <v>0</v>
      </c>
      <c r="S188" s="2">
        <v>5166594.93</v>
      </c>
      <c r="T188" s="2">
        <v>3000000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18">
        <v>0</v>
      </c>
      <c r="AB188" s="4">
        <v>8331510.4699999997</v>
      </c>
      <c r="AD188" s="4">
        <f t="shared" si="2"/>
        <v>8331510.4699999997</v>
      </c>
      <c r="AE188" t="s">
        <v>184</v>
      </c>
      <c r="AF188" s="1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</row>
    <row r="189" spans="1:68">
      <c r="A189" s="20">
        <v>1348</v>
      </c>
      <c r="B189" t="s">
        <v>264</v>
      </c>
      <c r="C189" t="s">
        <v>2</v>
      </c>
      <c r="D189" t="s">
        <v>200</v>
      </c>
      <c r="E189" t="s">
        <v>307</v>
      </c>
      <c r="F189" s="2">
        <v>17665891000</v>
      </c>
      <c r="G189" s="2">
        <v>0</v>
      </c>
      <c r="H189" s="2">
        <v>17665891000</v>
      </c>
      <c r="I189" s="2">
        <v>38129975</v>
      </c>
      <c r="J189" s="2">
        <v>0</v>
      </c>
      <c r="K189" s="2">
        <v>38129975</v>
      </c>
      <c r="L189" s="2">
        <v>31063618.600000001</v>
      </c>
      <c r="M189" s="2">
        <v>0</v>
      </c>
      <c r="N189" s="2">
        <v>31063618.600000001</v>
      </c>
      <c r="O189" s="15">
        <v>0.1</v>
      </c>
      <c r="P189" s="2">
        <v>0</v>
      </c>
      <c r="Q189" s="13">
        <v>0.15</v>
      </c>
      <c r="R189" s="15">
        <v>0</v>
      </c>
      <c r="S189" s="2">
        <v>4659542.79</v>
      </c>
      <c r="T189" s="2">
        <v>3000000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18">
        <v>0</v>
      </c>
      <c r="AB189" s="4">
        <v>7659542.79</v>
      </c>
      <c r="AD189" s="4">
        <f t="shared" si="2"/>
        <v>7659542.79</v>
      </c>
      <c r="AE189" t="s">
        <v>241</v>
      </c>
      <c r="AF189" s="18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</row>
    <row r="190" spans="1:68">
      <c r="A190" s="20">
        <v>1349</v>
      </c>
      <c r="B190" t="s">
        <v>264</v>
      </c>
      <c r="C190" t="s">
        <v>9</v>
      </c>
      <c r="D190" t="s">
        <v>15</v>
      </c>
      <c r="E190" t="s">
        <v>539</v>
      </c>
      <c r="F190" s="2">
        <v>2399400000</v>
      </c>
      <c r="G190" s="2">
        <v>0</v>
      </c>
      <c r="H190" s="2">
        <v>2399400000</v>
      </c>
      <c r="I190" s="2">
        <v>5449291</v>
      </c>
      <c r="J190" s="2">
        <v>0</v>
      </c>
      <c r="K190" s="2">
        <v>5449291</v>
      </c>
      <c r="L190" s="2">
        <v>4489531</v>
      </c>
      <c r="M190" s="2">
        <v>0</v>
      </c>
      <c r="N190" s="2">
        <v>4489531</v>
      </c>
      <c r="O190" s="15">
        <v>0</v>
      </c>
      <c r="P190" s="2">
        <v>0</v>
      </c>
      <c r="Q190" s="13">
        <v>0</v>
      </c>
      <c r="R190" s="15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18">
        <v>0</v>
      </c>
      <c r="AB190" s="4">
        <v>0</v>
      </c>
      <c r="AD190" s="4">
        <f t="shared" si="2"/>
        <v>0</v>
      </c>
      <c r="AE190" t="s">
        <v>31</v>
      </c>
      <c r="AF190" s="18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</row>
    <row r="191" spans="1:68">
      <c r="A191" s="20">
        <v>1356</v>
      </c>
      <c r="B191" t="s">
        <v>264</v>
      </c>
      <c r="C191" t="s">
        <v>2</v>
      </c>
      <c r="D191" t="s">
        <v>286</v>
      </c>
      <c r="E191" t="s">
        <v>308</v>
      </c>
      <c r="F191" s="2">
        <v>27192927500</v>
      </c>
      <c r="G191" s="2">
        <v>6133444000</v>
      </c>
      <c r="H191" s="2">
        <v>21059483500</v>
      </c>
      <c r="I191" s="2">
        <v>54483219</v>
      </c>
      <c r="J191" s="2">
        <v>14756955</v>
      </c>
      <c r="K191" s="2">
        <v>39726264</v>
      </c>
      <c r="L191" s="2">
        <v>43606048</v>
      </c>
      <c r="M191" s="2">
        <v>12303577.4</v>
      </c>
      <c r="N191" s="2">
        <v>31302470.600000001</v>
      </c>
      <c r="O191" s="15">
        <v>0.1</v>
      </c>
      <c r="P191" s="2">
        <v>1230357.74</v>
      </c>
      <c r="Q191" s="13">
        <v>0.15</v>
      </c>
      <c r="R191" s="15">
        <v>0</v>
      </c>
      <c r="S191" s="2">
        <v>4695370.59</v>
      </c>
      <c r="T191" s="2">
        <v>3000000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18">
        <v>0</v>
      </c>
      <c r="AB191" s="4">
        <v>8925728.3300000001</v>
      </c>
      <c r="AD191" s="4">
        <f t="shared" si="2"/>
        <v>8925728.3300000001</v>
      </c>
      <c r="AE191" t="s">
        <v>45</v>
      </c>
      <c r="AF191" s="18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</row>
    <row r="192" spans="1:68">
      <c r="A192" s="20">
        <v>1359</v>
      </c>
      <c r="B192" t="s">
        <v>264</v>
      </c>
      <c r="C192" t="s">
        <v>2</v>
      </c>
      <c r="D192" t="s">
        <v>8</v>
      </c>
      <c r="E192" t="s">
        <v>309</v>
      </c>
      <c r="F192" s="2">
        <v>2537907000</v>
      </c>
      <c r="G192" s="2">
        <v>25200000</v>
      </c>
      <c r="H192" s="2">
        <v>2512707000</v>
      </c>
      <c r="I192" s="2">
        <v>8531136</v>
      </c>
      <c r="J192" s="2">
        <v>88200</v>
      </c>
      <c r="K192" s="2">
        <v>8442936</v>
      </c>
      <c r="L192" s="2">
        <v>7515973.2000000002</v>
      </c>
      <c r="M192" s="2">
        <v>78120</v>
      </c>
      <c r="N192" s="2">
        <v>7437853.2000000002</v>
      </c>
      <c r="O192" s="15">
        <v>0</v>
      </c>
      <c r="P192" s="2">
        <v>0</v>
      </c>
      <c r="Q192" s="13">
        <v>0</v>
      </c>
      <c r="R192" s="15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18">
        <v>0</v>
      </c>
      <c r="AB192" s="4">
        <v>0</v>
      </c>
      <c r="AD192" s="4">
        <f t="shared" si="2"/>
        <v>0</v>
      </c>
      <c r="AE192" t="s">
        <v>50</v>
      </c>
      <c r="AF192" s="18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</row>
    <row r="193" spans="1:68">
      <c r="A193" s="20">
        <v>1360</v>
      </c>
      <c r="B193" t="s">
        <v>264</v>
      </c>
      <c r="C193" t="s">
        <v>2</v>
      </c>
      <c r="D193" t="s">
        <v>8</v>
      </c>
      <c r="E193" t="s">
        <v>310</v>
      </c>
      <c r="F193" s="2">
        <v>12924913000</v>
      </c>
      <c r="G193" s="2">
        <v>3744266000</v>
      </c>
      <c r="H193" s="2">
        <v>9180647000</v>
      </c>
      <c r="I193" s="2">
        <v>36016813</v>
      </c>
      <c r="J193" s="2">
        <v>10941779</v>
      </c>
      <c r="K193" s="2">
        <v>25075034</v>
      </c>
      <c r="L193" s="2">
        <v>30846847.800000001</v>
      </c>
      <c r="M193" s="2">
        <v>9444072.5999999996</v>
      </c>
      <c r="N193" s="2">
        <v>21402775.199999999</v>
      </c>
      <c r="O193" s="15">
        <v>0.1</v>
      </c>
      <c r="P193" s="2">
        <v>944407.26</v>
      </c>
      <c r="Q193" s="13">
        <v>0.15</v>
      </c>
      <c r="R193" s="15">
        <v>0</v>
      </c>
      <c r="S193" s="2">
        <v>3210416.28</v>
      </c>
      <c r="T193" s="2">
        <v>3000000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18">
        <v>0</v>
      </c>
      <c r="AB193" s="4">
        <v>7154823.54</v>
      </c>
      <c r="AD193" s="4">
        <f t="shared" si="2"/>
        <v>7154823.54</v>
      </c>
      <c r="AE193" t="s">
        <v>38</v>
      </c>
      <c r="AF193" s="18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</row>
    <row r="194" spans="1:68">
      <c r="A194" s="20">
        <v>1364</v>
      </c>
      <c r="B194" t="s">
        <v>264</v>
      </c>
      <c r="C194" t="s">
        <v>2</v>
      </c>
      <c r="D194" t="s">
        <v>8</v>
      </c>
      <c r="E194" t="s">
        <v>311</v>
      </c>
      <c r="F194" s="2">
        <v>8354458000</v>
      </c>
      <c r="G194" s="2">
        <v>4874557000</v>
      </c>
      <c r="H194" s="2">
        <v>3479901000</v>
      </c>
      <c r="I194" s="2">
        <v>23498604</v>
      </c>
      <c r="J194" s="2">
        <v>14508445</v>
      </c>
      <c r="K194" s="2">
        <v>8990159</v>
      </c>
      <c r="L194" s="2">
        <v>20156820.800000001</v>
      </c>
      <c r="M194" s="2">
        <v>12558622.199999999</v>
      </c>
      <c r="N194" s="2">
        <v>7598198.5999999996</v>
      </c>
      <c r="O194" s="15">
        <v>0.1</v>
      </c>
      <c r="P194" s="2">
        <v>1255862.22</v>
      </c>
      <c r="Q194" s="13">
        <v>0.1</v>
      </c>
      <c r="R194" s="15">
        <v>0</v>
      </c>
      <c r="S194" s="2">
        <v>759819.86</v>
      </c>
      <c r="T194" s="2">
        <v>2000000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18">
        <v>0</v>
      </c>
      <c r="AB194" s="4">
        <v>4015682.08</v>
      </c>
      <c r="AD194" s="4">
        <f t="shared" si="2"/>
        <v>4015682.08</v>
      </c>
      <c r="AE194" t="s">
        <v>50</v>
      </c>
      <c r="AF194" s="18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</row>
    <row r="195" spans="1:68">
      <c r="A195" s="20">
        <v>1369</v>
      </c>
      <c r="B195" t="s">
        <v>263</v>
      </c>
      <c r="C195" t="s">
        <v>2</v>
      </c>
      <c r="D195" t="s">
        <v>200</v>
      </c>
      <c r="E195" t="s">
        <v>312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5">
        <v>0.1</v>
      </c>
      <c r="P195" s="2">
        <v>0</v>
      </c>
      <c r="Q195" s="13">
        <v>0.3</v>
      </c>
      <c r="R195" s="15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8">
        <v>0</v>
      </c>
      <c r="AB195" s="4">
        <v>0</v>
      </c>
      <c r="AD195" s="4">
        <f t="shared" ref="AD195:AD258" si="3">AB195+AC195</f>
        <v>0</v>
      </c>
      <c r="AE195" t="s">
        <v>241</v>
      </c>
      <c r="AF195" s="18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</row>
    <row r="196" spans="1:68">
      <c r="A196" s="20">
        <v>1370</v>
      </c>
      <c r="B196" t="s">
        <v>264</v>
      </c>
      <c r="C196" t="s">
        <v>2</v>
      </c>
      <c r="D196" t="s">
        <v>286</v>
      </c>
      <c r="E196" t="s">
        <v>313</v>
      </c>
      <c r="F196" s="2">
        <v>1057748000</v>
      </c>
      <c r="G196" s="2">
        <v>0</v>
      </c>
      <c r="H196" s="2">
        <v>1057748000</v>
      </c>
      <c r="I196" s="2">
        <v>3344270</v>
      </c>
      <c r="J196" s="2">
        <v>0</v>
      </c>
      <c r="K196" s="2">
        <v>3344270</v>
      </c>
      <c r="L196" s="2">
        <v>2921170.8</v>
      </c>
      <c r="M196" s="2">
        <v>0</v>
      </c>
      <c r="N196" s="2">
        <v>2921170.8</v>
      </c>
      <c r="O196" s="15">
        <v>0</v>
      </c>
      <c r="P196" s="2">
        <v>0</v>
      </c>
      <c r="Q196" s="13">
        <v>0</v>
      </c>
      <c r="R196" s="15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18">
        <v>0</v>
      </c>
      <c r="AB196" s="4">
        <v>0</v>
      </c>
      <c r="AD196" s="4">
        <f t="shared" si="3"/>
        <v>0</v>
      </c>
      <c r="AE196" t="s">
        <v>43</v>
      </c>
      <c r="AF196" s="18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</row>
    <row r="197" spans="1:68">
      <c r="A197" s="20">
        <v>1371</v>
      </c>
      <c r="B197" t="s">
        <v>263</v>
      </c>
      <c r="C197" t="s">
        <v>2</v>
      </c>
      <c r="D197" t="s">
        <v>4</v>
      </c>
      <c r="E197" t="s">
        <v>314</v>
      </c>
      <c r="F197" s="2">
        <v>24843046000</v>
      </c>
      <c r="G197" s="2">
        <v>6141400000</v>
      </c>
      <c r="H197" s="2">
        <v>18701646000</v>
      </c>
      <c r="I197" s="2">
        <v>64373114</v>
      </c>
      <c r="J197" s="2">
        <v>12382004</v>
      </c>
      <c r="K197" s="2">
        <v>51991110</v>
      </c>
      <c r="L197" s="2">
        <v>54435895.600000001</v>
      </c>
      <c r="M197" s="2">
        <v>9925444</v>
      </c>
      <c r="N197" s="2">
        <v>44510451.600000001</v>
      </c>
      <c r="O197" s="15">
        <v>0.1</v>
      </c>
      <c r="P197" s="2">
        <v>992544.4</v>
      </c>
      <c r="Q197" s="13">
        <v>0.3</v>
      </c>
      <c r="R197" s="15">
        <v>0</v>
      </c>
      <c r="S197" s="2">
        <v>13353135.48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18">
        <v>0</v>
      </c>
      <c r="AB197" s="4">
        <v>14345679.880000001</v>
      </c>
      <c r="AD197" s="4">
        <f t="shared" si="3"/>
        <v>14345679.880000001</v>
      </c>
      <c r="AE197" t="s">
        <v>48</v>
      </c>
      <c r="AF197" s="18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</row>
    <row r="198" spans="1:68">
      <c r="A198" s="20">
        <v>1372</v>
      </c>
      <c r="B198" t="s">
        <v>264</v>
      </c>
      <c r="C198" t="s">
        <v>9</v>
      </c>
      <c r="D198" t="s">
        <v>27</v>
      </c>
      <c r="E198" t="s">
        <v>315</v>
      </c>
      <c r="F198" s="2">
        <v>6698351400</v>
      </c>
      <c r="G198" s="2">
        <v>0</v>
      </c>
      <c r="H198" s="2">
        <v>6698351400</v>
      </c>
      <c r="I198" s="2">
        <v>18316688</v>
      </c>
      <c r="J198" s="2">
        <v>0</v>
      </c>
      <c r="K198" s="2">
        <v>18316688</v>
      </c>
      <c r="L198" s="2">
        <v>15637347.439999999</v>
      </c>
      <c r="M198" s="2">
        <v>0</v>
      </c>
      <c r="N198" s="2">
        <v>15637347.439999999</v>
      </c>
      <c r="O198" s="15">
        <v>0.1</v>
      </c>
      <c r="P198" s="2">
        <v>0</v>
      </c>
      <c r="Q198" s="13">
        <v>0.1</v>
      </c>
      <c r="R198" s="15">
        <v>0</v>
      </c>
      <c r="S198" s="2">
        <v>1563734.7439999999</v>
      </c>
      <c r="T198" s="2">
        <v>1000000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8">
        <v>0</v>
      </c>
      <c r="AB198" s="4">
        <v>2563734.7439999999</v>
      </c>
      <c r="AD198" s="4">
        <f t="shared" si="3"/>
        <v>2563734.7439999999</v>
      </c>
      <c r="AE198" t="s">
        <v>28</v>
      </c>
      <c r="AF198" s="1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</row>
    <row r="199" spans="1:68">
      <c r="A199" s="20">
        <v>1373</v>
      </c>
      <c r="B199" t="s">
        <v>263</v>
      </c>
      <c r="C199" t="s">
        <v>2</v>
      </c>
      <c r="D199" t="s">
        <v>8</v>
      </c>
      <c r="E199" t="s">
        <v>316</v>
      </c>
      <c r="F199" s="2">
        <v>14457164000</v>
      </c>
      <c r="G199" s="2">
        <v>0</v>
      </c>
      <c r="H199" s="2">
        <v>14457164000</v>
      </c>
      <c r="I199" s="2">
        <v>41586791</v>
      </c>
      <c r="J199" s="2">
        <v>0</v>
      </c>
      <c r="K199" s="2">
        <v>41586791</v>
      </c>
      <c r="L199" s="2">
        <v>35803925.399999999</v>
      </c>
      <c r="M199" s="2">
        <v>0</v>
      </c>
      <c r="N199" s="2">
        <v>35803925.399999999</v>
      </c>
      <c r="O199" s="15">
        <v>0.1</v>
      </c>
      <c r="P199" s="2">
        <v>0</v>
      </c>
      <c r="Q199" s="13">
        <v>0.3</v>
      </c>
      <c r="R199" s="15">
        <v>0</v>
      </c>
      <c r="S199" s="2">
        <v>10741177.619999999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18">
        <v>0</v>
      </c>
      <c r="AB199" s="4">
        <v>10741177.619999999</v>
      </c>
      <c r="AD199" s="4">
        <f t="shared" si="3"/>
        <v>10741177.619999999</v>
      </c>
      <c r="AE199" t="s">
        <v>50</v>
      </c>
      <c r="AF199" s="18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</row>
    <row r="200" spans="1:68">
      <c r="A200" s="20">
        <v>1374</v>
      </c>
      <c r="B200" t="s">
        <v>264</v>
      </c>
      <c r="C200" t="s">
        <v>2</v>
      </c>
      <c r="D200" t="s">
        <v>286</v>
      </c>
      <c r="E200" t="s">
        <v>317</v>
      </c>
      <c r="F200" s="2">
        <v>12970648000</v>
      </c>
      <c r="G200" s="2">
        <v>2121082000</v>
      </c>
      <c r="H200" s="2">
        <v>10849566000</v>
      </c>
      <c r="I200" s="2">
        <v>33665044</v>
      </c>
      <c r="J200" s="2">
        <v>4629339</v>
      </c>
      <c r="K200" s="2">
        <v>29035705</v>
      </c>
      <c r="L200" s="2">
        <v>28476784.800000001</v>
      </c>
      <c r="M200" s="2">
        <v>3780906.2</v>
      </c>
      <c r="N200" s="2">
        <v>24695878.600000001</v>
      </c>
      <c r="O200" s="15">
        <v>0.1</v>
      </c>
      <c r="P200" s="2">
        <v>378090.62</v>
      </c>
      <c r="Q200" s="13">
        <v>0.1</v>
      </c>
      <c r="R200" s="15">
        <v>0</v>
      </c>
      <c r="S200" s="2">
        <v>2469587.86</v>
      </c>
      <c r="T200" s="2">
        <v>2000000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18">
        <v>0</v>
      </c>
      <c r="AB200" s="4">
        <v>4847678.4800000004</v>
      </c>
      <c r="AD200" s="4">
        <f t="shared" si="3"/>
        <v>4847678.4800000004</v>
      </c>
      <c r="AE200" t="s">
        <v>43</v>
      </c>
      <c r="AF200" s="18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</row>
    <row r="201" spans="1:68">
      <c r="A201" s="20">
        <v>1378</v>
      </c>
      <c r="B201" t="s">
        <v>263</v>
      </c>
      <c r="C201" t="s">
        <v>9</v>
      </c>
      <c r="D201" t="s">
        <v>385</v>
      </c>
      <c r="E201" t="s">
        <v>318</v>
      </c>
      <c r="F201" s="2">
        <v>127358159000</v>
      </c>
      <c r="G201" s="2">
        <v>0</v>
      </c>
      <c r="H201" s="2">
        <v>127358159000</v>
      </c>
      <c r="I201" s="2">
        <v>200616609</v>
      </c>
      <c r="J201" s="2">
        <v>0</v>
      </c>
      <c r="K201" s="2">
        <v>200616609</v>
      </c>
      <c r="L201" s="2">
        <v>149673345.40000001</v>
      </c>
      <c r="M201" s="2">
        <v>0</v>
      </c>
      <c r="N201" s="2">
        <v>149673345.40000001</v>
      </c>
      <c r="O201" s="15">
        <v>0.1</v>
      </c>
      <c r="P201" s="2">
        <v>0</v>
      </c>
      <c r="Q201" s="13">
        <v>0.3</v>
      </c>
      <c r="R201" s="15">
        <v>0</v>
      </c>
      <c r="S201" s="2">
        <v>44902003.619999997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8">
        <v>0</v>
      </c>
      <c r="AB201" s="4">
        <v>44902003.619999997</v>
      </c>
      <c r="AD201" s="4">
        <f t="shared" si="3"/>
        <v>44902003.619999997</v>
      </c>
      <c r="AE201" t="s">
        <v>79</v>
      </c>
      <c r="AF201" s="18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</row>
    <row r="202" spans="1:68">
      <c r="A202" s="20">
        <v>1381</v>
      </c>
      <c r="B202" t="s">
        <v>264</v>
      </c>
      <c r="C202" t="s">
        <v>2</v>
      </c>
      <c r="D202" t="s">
        <v>287</v>
      </c>
      <c r="E202" t="s">
        <v>319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5">
        <v>0</v>
      </c>
      <c r="P202" s="2">
        <v>0</v>
      </c>
      <c r="Q202" s="13">
        <v>0</v>
      </c>
      <c r="R202" s="15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8">
        <v>0</v>
      </c>
      <c r="AB202" s="4">
        <v>0</v>
      </c>
      <c r="AD202" s="4">
        <f t="shared" si="3"/>
        <v>0</v>
      </c>
      <c r="AE202" t="s">
        <v>166</v>
      </c>
      <c r="AF202" s="18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</row>
    <row r="203" spans="1:68">
      <c r="A203" s="20">
        <v>1382</v>
      </c>
      <c r="B203" t="s">
        <v>264</v>
      </c>
      <c r="C203" t="s">
        <v>2</v>
      </c>
      <c r="D203" t="s">
        <v>287</v>
      </c>
      <c r="E203" t="s">
        <v>320</v>
      </c>
      <c r="F203" s="2">
        <v>4026376000</v>
      </c>
      <c r="G203" s="2">
        <v>206650000</v>
      </c>
      <c r="H203" s="2">
        <v>3819726000</v>
      </c>
      <c r="I203" s="2">
        <v>12627980</v>
      </c>
      <c r="J203" s="2">
        <v>723277</v>
      </c>
      <c r="K203" s="2">
        <v>11904703</v>
      </c>
      <c r="L203" s="2">
        <v>11017429.6</v>
      </c>
      <c r="M203" s="2">
        <v>640617</v>
      </c>
      <c r="N203" s="2">
        <v>10376812.6</v>
      </c>
      <c r="O203" s="15">
        <v>0</v>
      </c>
      <c r="P203" s="2">
        <v>0</v>
      </c>
      <c r="Q203" s="13">
        <v>0</v>
      </c>
      <c r="R203" s="15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8">
        <v>0</v>
      </c>
      <c r="AB203" s="4">
        <v>0</v>
      </c>
      <c r="AD203" s="4">
        <f t="shared" si="3"/>
        <v>0</v>
      </c>
      <c r="AE203" t="s">
        <v>166</v>
      </c>
      <c r="AF203" s="18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</row>
    <row r="204" spans="1:68">
      <c r="A204" s="20">
        <v>1383</v>
      </c>
      <c r="B204" t="s">
        <v>264</v>
      </c>
      <c r="C204" t="s">
        <v>9</v>
      </c>
      <c r="D204" t="s">
        <v>27</v>
      </c>
      <c r="E204" t="s">
        <v>321</v>
      </c>
      <c r="F204" s="2">
        <v>13122187000</v>
      </c>
      <c r="G204" s="2">
        <v>0</v>
      </c>
      <c r="H204" s="2">
        <v>13122187000</v>
      </c>
      <c r="I204" s="2">
        <v>24792821</v>
      </c>
      <c r="J204" s="2">
        <v>0</v>
      </c>
      <c r="K204" s="2">
        <v>24792821</v>
      </c>
      <c r="L204" s="2">
        <v>19543946.199999999</v>
      </c>
      <c r="M204" s="2">
        <v>0</v>
      </c>
      <c r="N204" s="2">
        <v>19543946.199999999</v>
      </c>
      <c r="O204" s="15">
        <v>0.1</v>
      </c>
      <c r="P204" s="2">
        <v>0</v>
      </c>
      <c r="Q204" s="13">
        <v>0.1</v>
      </c>
      <c r="R204" s="15">
        <v>0</v>
      </c>
      <c r="S204" s="2">
        <v>1954394.62</v>
      </c>
      <c r="T204" s="2">
        <v>1000000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8">
        <v>0</v>
      </c>
      <c r="AB204" s="4">
        <v>2954394.62</v>
      </c>
      <c r="AD204" s="4">
        <f t="shared" si="3"/>
        <v>2954394.62</v>
      </c>
      <c r="AE204" t="s">
        <v>28</v>
      </c>
      <c r="AF204" s="18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</row>
    <row r="205" spans="1:68">
      <c r="A205" s="20">
        <v>1384</v>
      </c>
      <c r="B205" t="s">
        <v>263</v>
      </c>
      <c r="C205" t="s">
        <v>2</v>
      </c>
      <c r="D205" t="s">
        <v>287</v>
      </c>
      <c r="E205" t="s">
        <v>322</v>
      </c>
      <c r="F205" s="2">
        <v>19299000</v>
      </c>
      <c r="G205" s="2">
        <v>19299000</v>
      </c>
      <c r="H205" s="2">
        <v>0</v>
      </c>
      <c r="I205" s="2">
        <v>67547</v>
      </c>
      <c r="J205" s="2">
        <v>67547</v>
      </c>
      <c r="K205" s="2">
        <v>0</v>
      </c>
      <c r="L205" s="2">
        <v>59827.4</v>
      </c>
      <c r="M205" s="2">
        <v>59827.4</v>
      </c>
      <c r="N205" s="2">
        <v>0</v>
      </c>
      <c r="O205" s="15">
        <v>0.1</v>
      </c>
      <c r="P205" s="2">
        <v>5982.74</v>
      </c>
      <c r="Q205" s="13">
        <v>0.3</v>
      </c>
      <c r="R205" s="15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18">
        <v>0</v>
      </c>
      <c r="AB205" s="4">
        <v>5982.74</v>
      </c>
      <c r="AD205" s="4">
        <f t="shared" si="3"/>
        <v>5982.74</v>
      </c>
      <c r="AE205" t="s">
        <v>166</v>
      </c>
      <c r="AF205" s="18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</row>
    <row r="206" spans="1:68">
      <c r="A206" s="20">
        <v>1385</v>
      </c>
      <c r="B206" t="s">
        <v>263</v>
      </c>
      <c r="C206" t="s">
        <v>9</v>
      </c>
      <c r="D206" t="s">
        <v>384</v>
      </c>
      <c r="E206" t="s">
        <v>323</v>
      </c>
      <c r="F206" s="2">
        <v>1542079400</v>
      </c>
      <c r="G206" s="2">
        <v>0</v>
      </c>
      <c r="H206" s="2">
        <v>1542079400</v>
      </c>
      <c r="I206" s="2">
        <v>5096639</v>
      </c>
      <c r="J206" s="2">
        <v>0</v>
      </c>
      <c r="K206" s="2">
        <v>5096639</v>
      </c>
      <c r="L206" s="2">
        <v>4479807.24</v>
      </c>
      <c r="M206" s="2">
        <v>0</v>
      </c>
      <c r="N206" s="2">
        <v>4479807.24</v>
      </c>
      <c r="O206" s="15">
        <v>0.1</v>
      </c>
      <c r="P206" s="2">
        <v>0</v>
      </c>
      <c r="Q206" s="13">
        <v>0.3</v>
      </c>
      <c r="R206" s="15">
        <v>0</v>
      </c>
      <c r="S206" s="2">
        <v>1343942.172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8">
        <v>0</v>
      </c>
      <c r="AB206" s="4">
        <v>1343942.172</v>
      </c>
      <c r="AD206" s="4">
        <f t="shared" si="3"/>
        <v>1343942.172</v>
      </c>
      <c r="AE206" t="s">
        <v>189</v>
      </c>
      <c r="AF206" s="18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</row>
    <row r="207" spans="1:68">
      <c r="A207" s="20">
        <v>1388</v>
      </c>
      <c r="B207" t="s">
        <v>263</v>
      </c>
      <c r="C207" t="s">
        <v>2</v>
      </c>
      <c r="D207" t="s">
        <v>287</v>
      </c>
      <c r="E207" t="s">
        <v>324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5">
        <v>0.1</v>
      </c>
      <c r="P207" s="2">
        <v>0</v>
      </c>
      <c r="Q207" s="13">
        <v>0.3</v>
      </c>
      <c r="R207" s="15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8">
        <v>0</v>
      </c>
      <c r="AB207" s="4">
        <v>0</v>
      </c>
      <c r="AD207" s="4">
        <f t="shared" si="3"/>
        <v>0</v>
      </c>
      <c r="AE207" t="s">
        <v>87</v>
      </c>
      <c r="AF207" s="18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</row>
    <row r="208" spans="1:68">
      <c r="A208" s="20">
        <v>1390</v>
      </c>
      <c r="B208" t="s">
        <v>263</v>
      </c>
      <c r="C208" t="s">
        <v>2</v>
      </c>
      <c r="D208" t="s">
        <v>8</v>
      </c>
      <c r="E208" t="s">
        <v>328</v>
      </c>
      <c r="F208" s="2">
        <v>1290333000</v>
      </c>
      <c r="G208" s="2">
        <v>42172000</v>
      </c>
      <c r="H208" s="2">
        <v>1248161000</v>
      </c>
      <c r="I208" s="2">
        <v>3925749</v>
      </c>
      <c r="J208" s="2">
        <v>147602</v>
      </c>
      <c r="K208" s="2">
        <v>3778147</v>
      </c>
      <c r="L208" s="2">
        <v>3409615.8</v>
      </c>
      <c r="M208" s="2">
        <v>130733.2</v>
      </c>
      <c r="N208" s="2">
        <v>3278882.6</v>
      </c>
      <c r="O208" s="15">
        <v>0.1</v>
      </c>
      <c r="P208" s="2">
        <v>13073.32</v>
      </c>
      <c r="Q208" s="13">
        <v>0.3</v>
      </c>
      <c r="R208" s="15">
        <v>0</v>
      </c>
      <c r="S208" s="2">
        <v>983664.78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18">
        <v>0</v>
      </c>
      <c r="AB208" s="4">
        <v>996738.1</v>
      </c>
      <c r="AD208" s="4">
        <f t="shared" si="3"/>
        <v>996738.1</v>
      </c>
      <c r="AE208" t="s">
        <v>50</v>
      </c>
      <c r="AF208" s="1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</row>
    <row r="209" spans="1:68">
      <c r="A209" s="20">
        <v>1391</v>
      </c>
      <c r="B209" t="s">
        <v>264</v>
      </c>
      <c r="C209" t="s">
        <v>2</v>
      </c>
      <c r="D209" t="s">
        <v>286</v>
      </c>
      <c r="E209" t="s">
        <v>329</v>
      </c>
      <c r="F209" s="2">
        <v>3030627000</v>
      </c>
      <c r="G209" s="2">
        <v>1169135000</v>
      </c>
      <c r="H209" s="2">
        <v>1861492000</v>
      </c>
      <c r="I209" s="2">
        <v>10119326</v>
      </c>
      <c r="J209" s="2">
        <v>3769285</v>
      </c>
      <c r="K209" s="2">
        <v>6350041</v>
      </c>
      <c r="L209" s="2">
        <v>8907075.1999999993</v>
      </c>
      <c r="M209" s="2">
        <v>3301631</v>
      </c>
      <c r="N209" s="2">
        <v>5605444.2000000002</v>
      </c>
      <c r="O209" s="15">
        <v>0</v>
      </c>
      <c r="P209" s="2">
        <v>0</v>
      </c>
      <c r="Q209" s="13">
        <v>0</v>
      </c>
      <c r="R209" s="15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18">
        <v>0</v>
      </c>
      <c r="AB209" s="4">
        <v>0</v>
      </c>
      <c r="AD209" s="4">
        <f t="shared" si="3"/>
        <v>0</v>
      </c>
      <c r="AE209" t="s">
        <v>95</v>
      </c>
      <c r="AF209" s="18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</row>
    <row r="210" spans="1:68">
      <c r="A210" s="20">
        <v>1392</v>
      </c>
      <c r="B210" t="s">
        <v>263</v>
      </c>
      <c r="C210" t="s">
        <v>2</v>
      </c>
      <c r="D210" t="s">
        <v>287</v>
      </c>
      <c r="E210" t="s">
        <v>330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5">
        <v>0.1</v>
      </c>
      <c r="P210" s="2">
        <v>0</v>
      </c>
      <c r="Q210" s="13">
        <v>0.3</v>
      </c>
      <c r="R210" s="15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18">
        <v>0</v>
      </c>
      <c r="AB210" s="4">
        <v>0</v>
      </c>
      <c r="AD210" s="4">
        <f t="shared" si="3"/>
        <v>0</v>
      </c>
      <c r="AE210" t="s">
        <v>166</v>
      </c>
      <c r="AF210" s="18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</row>
    <row r="211" spans="1:68">
      <c r="A211" s="20">
        <v>1393</v>
      </c>
      <c r="B211" t="s">
        <v>264</v>
      </c>
      <c r="C211" t="s">
        <v>2</v>
      </c>
      <c r="D211" t="s">
        <v>286</v>
      </c>
      <c r="E211" t="s">
        <v>331</v>
      </c>
      <c r="F211" s="2">
        <v>1101136000</v>
      </c>
      <c r="G211" s="2">
        <v>748981000</v>
      </c>
      <c r="H211" s="2">
        <v>352155000</v>
      </c>
      <c r="I211" s="2">
        <v>3317329</v>
      </c>
      <c r="J211" s="2">
        <v>2178786</v>
      </c>
      <c r="K211" s="2">
        <v>1138543</v>
      </c>
      <c r="L211" s="2">
        <v>2876874.6</v>
      </c>
      <c r="M211" s="2">
        <v>1879193.6000000001</v>
      </c>
      <c r="N211" s="2">
        <v>997681</v>
      </c>
      <c r="O211" s="15">
        <v>0</v>
      </c>
      <c r="P211" s="2">
        <v>0</v>
      </c>
      <c r="Q211" s="13">
        <v>0</v>
      </c>
      <c r="R211" s="15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18">
        <v>0</v>
      </c>
      <c r="AB211" s="4">
        <v>0</v>
      </c>
      <c r="AD211" s="4">
        <f t="shared" si="3"/>
        <v>0</v>
      </c>
      <c r="AE211" t="s">
        <v>43</v>
      </c>
      <c r="AF211" s="18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</row>
    <row r="212" spans="1:68" s="36" customFormat="1">
      <c r="A212" s="47">
        <v>1395</v>
      </c>
      <c r="B212" s="36" t="s">
        <v>264</v>
      </c>
      <c r="C212" s="36" t="s">
        <v>2</v>
      </c>
      <c r="D212" s="36" t="s">
        <v>286</v>
      </c>
      <c r="E212" s="36" t="s">
        <v>332</v>
      </c>
      <c r="F212" s="37">
        <v>9215326000</v>
      </c>
      <c r="G212" s="37">
        <v>1144324000</v>
      </c>
      <c r="H212" s="37">
        <v>8071002000</v>
      </c>
      <c r="I212" s="37">
        <v>26102874</v>
      </c>
      <c r="J212" s="37">
        <v>3566010</v>
      </c>
      <c r="K212" s="37">
        <v>22536864</v>
      </c>
      <c r="L212" s="37">
        <v>22416743.600000001</v>
      </c>
      <c r="M212" s="37">
        <v>3108280.4</v>
      </c>
      <c r="N212" s="37">
        <v>19308463.199999999</v>
      </c>
      <c r="O212" s="48">
        <v>0.1</v>
      </c>
      <c r="P212" s="37">
        <v>310828.03999999998</v>
      </c>
      <c r="Q212" s="49">
        <v>0.1</v>
      </c>
      <c r="R212" s="48">
        <v>0</v>
      </c>
      <c r="S212" s="37">
        <v>1930846.32</v>
      </c>
      <c r="T212" s="37">
        <v>2000000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50">
        <v>0</v>
      </c>
      <c r="AB212" s="38">
        <v>4241674.3600000003</v>
      </c>
      <c r="AC212" s="38">
        <v>2495667</v>
      </c>
      <c r="AD212" s="38">
        <f t="shared" si="3"/>
        <v>6737341.3600000003</v>
      </c>
      <c r="AE212" s="36" t="s">
        <v>45</v>
      </c>
      <c r="AF212" s="50"/>
      <c r="AG212" s="38"/>
      <c r="AH212" s="38"/>
      <c r="AI212" s="38"/>
    </row>
    <row r="213" spans="1:68">
      <c r="A213" s="20">
        <v>1397</v>
      </c>
      <c r="B213" t="s">
        <v>264</v>
      </c>
      <c r="C213" t="s">
        <v>2</v>
      </c>
      <c r="D213" t="s">
        <v>287</v>
      </c>
      <c r="E213" t="s">
        <v>333</v>
      </c>
      <c r="F213" s="2">
        <v>13286489000</v>
      </c>
      <c r="G213" s="2">
        <v>13286489000</v>
      </c>
      <c r="H213" s="2">
        <v>0</v>
      </c>
      <c r="I213" s="2">
        <v>22039109</v>
      </c>
      <c r="J213" s="2">
        <v>22039109</v>
      </c>
      <c r="K213" s="2">
        <v>0</v>
      </c>
      <c r="L213" s="2">
        <v>16724513.4</v>
      </c>
      <c r="M213" s="2">
        <v>16724513.4</v>
      </c>
      <c r="N213" s="2">
        <v>0</v>
      </c>
      <c r="O213" s="15">
        <v>0.1</v>
      </c>
      <c r="P213" s="2">
        <v>1672451.34</v>
      </c>
      <c r="Q213" s="13">
        <v>0.1</v>
      </c>
      <c r="R213" s="15">
        <v>0</v>
      </c>
      <c r="S213" s="2">
        <v>0</v>
      </c>
      <c r="T213" s="2">
        <v>1000000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18">
        <v>0</v>
      </c>
      <c r="AB213" s="4">
        <v>2672451.34</v>
      </c>
      <c r="AD213" s="4">
        <f t="shared" si="3"/>
        <v>2672451.34</v>
      </c>
      <c r="AE213" t="s">
        <v>87</v>
      </c>
      <c r="AF213" s="18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</row>
    <row r="214" spans="1:68">
      <c r="A214" s="20">
        <v>1401</v>
      </c>
      <c r="B214" t="s">
        <v>264</v>
      </c>
      <c r="C214" t="s">
        <v>2</v>
      </c>
      <c r="D214" t="s">
        <v>4</v>
      </c>
      <c r="E214" t="s">
        <v>339</v>
      </c>
      <c r="F214" s="2">
        <v>10774694000</v>
      </c>
      <c r="G214" s="2">
        <v>24646000</v>
      </c>
      <c r="H214" s="2">
        <v>10750048000</v>
      </c>
      <c r="I214" s="2">
        <v>24756779</v>
      </c>
      <c r="J214" s="2">
        <v>86261</v>
      </c>
      <c r="K214" s="2">
        <v>24670518</v>
      </c>
      <c r="L214" s="2">
        <v>20446901.399999999</v>
      </c>
      <c r="M214" s="2">
        <v>76402.600000000006</v>
      </c>
      <c r="N214" s="2">
        <v>20370498.800000001</v>
      </c>
      <c r="O214" s="15">
        <v>0.1</v>
      </c>
      <c r="P214" s="2">
        <v>7640.26</v>
      </c>
      <c r="Q214" s="13">
        <v>0.1</v>
      </c>
      <c r="R214" s="15">
        <v>0</v>
      </c>
      <c r="S214" s="2">
        <v>2037049.88</v>
      </c>
      <c r="T214" s="2">
        <v>2000000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8">
        <v>0</v>
      </c>
      <c r="AB214" s="4">
        <v>4044690.14</v>
      </c>
      <c r="AD214" s="4">
        <f t="shared" si="3"/>
        <v>4044690.14</v>
      </c>
      <c r="AE214" t="s">
        <v>279</v>
      </c>
      <c r="AF214" s="18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</row>
    <row r="215" spans="1:68">
      <c r="A215" s="20">
        <v>1403</v>
      </c>
      <c r="B215" t="s">
        <v>263</v>
      </c>
      <c r="C215" t="s">
        <v>2</v>
      </c>
      <c r="D215" t="s">
        <v>200</v>
      </c>
      <c r="E215" t="s">
        <v>334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5">
        <v>0.1</v>
      </c>
      <c r="P215" s="2">
        <v>0</v>
      </c>
      <c r="Q215" s="13">
        <v>0.3</v>
      </c>
      <c r="R215" s="15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18">
        <v>0</v>
      </c>
      <c r="AB215" s="4">
        <v>0</v>
      </c>
      <c r="AD215" s="4">
        <f t="shared" si="3"/>
        <v>0</v>
      </c>
      <c r="AE215" t="s">
        <v>184</v>
      </c>
      <c r="AF215" s="18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</row>
    <row r="216" spans="1:68">
      <c r="A216" s="20">
        <v>1404</v>
      </c>
      <c r="B216" t="s">
        <v>263</v>
      </c>
      <c r="C216" t="s">
        <v>2</v>
      </c>
      <c r="D216" t="s">
        <v>326</v>
      </c>
      <c r="E216" t="s">
        <v>335</v>
      </c>
      <c r="F216" s="2">
        <v>42169460000</v>
      </c>
      <c r="G216" s="2">
        <v>0</v>
      </c>
      <c r="H216" s="2">
        <v>42169460000</v>
      </c>
      <c r="I216" s="2">
        <v>95779093</v>
      </c>
      <c r="J216" s="2">
        <v>0</v>
      </c>
      <c r="K216" s="2">
        <v>95779093</v>
      </c>
      <c r="L216" s="2">
        <v>78911309</v>
      </c>
      <c r="M216" s="2">
        <v>0</v>
      </c>
      <c r="N216" s="2">
        <v>78911309</v>
      </c>
      <c r="O216" s="15">
        <v>0.1</v>
      </c>
      <c r="P216" s="2">
        <v>0</v>
      </c>
      <c r="Q216" s="13">
        <v>0.3</v>
      </c>
      <c r="R216" s="15">
        <v>0</v>
      </c>
      <c r="S216" s="2">
        <v>23673392.699999999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18">
        <v>0</v>
      </c>
      <c r="AB216" s="4">
        <v>23673392.699999999</v>
      </c>
      <c r="AD216" s="4">
        <f t="shared" si="3"/>
        <v>23673392.699999999</v>
      </c>
      <c r="AE216" t="s">
        <v>336</v>
      </c>
      <c r="AF216" s="18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</row>
    <row r="217" spans="1:68">
      <c r="A217" s="20">
        <v>1408</v>
      </c>
      <c r="B217" t="s">
        <v>263</v>
      </c>
      <c r="C217" t="s">
        <v>2</v>
      </c>
      <c r="D217" t="s">
        <v>286</v>
      </c>
      <c r="E217" t="s">
        <v>340</v>
      </c>
      <c r="F217" s="2">
        <v>1104000</v>
      </c>
      <c r="G217" s="2">
        <v>0</v>
      </c>
      <c r="H217" s="2">
        <v>1104000</v>
      </c>
      <c r="I217" s="2">
        <v>3865</v>
      </c>
      <c r="J217" s="2">
        <v>0</v>
      </c>
      <c r="K217" s="2">
        <v>3865</v>
      </c>
      <c r="L217" s="2">
        <v>3423.4</v>
      </c>
      <c r="M217" s="2">
        <v>0</v>
      </c>
      <c r="N217" s="2">
        <v>3423.4</v>
      </c>
      <c r="O217" s="15">
        <v>0.1</v>
      </c>
      <c r="P217" s="2">
        <v>0</v>
      </c>
      <c r="Q217" s="13">
        <v>0.3</v>
      </c>
      <c r="R217" s="15">
        <v>0</v>
      </c>
      <c r="S217" s="2">
        <v>1027.02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18">
        <v>0</v>
      </c>
      <c r="AB217" s="4">
        <v>1027.02</v>
      </c>
      <c r="AD217" s="4">
        <f t="shared" si="3"/>
        <v>1027.02</v>
      </c>
      <c r="AE217" t="s">
        <v>95</v>
      </c>
      <c r="AF217" s="18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</row>
    <row r="218" spans="1:68">
      <c r="A218" s="20">
        <v>1409</v>
      </c>
      <c r="B218" t="s">
        <v>263</v>
      </c>
      <c r="C218" t="s">
        <v>2</v>
      </c>
      <c r="D218" t="s">
        <v>286</v>
      </c>
      <c r="E218" t="s">
        <v>341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15">
        <v>0.1</v>
      </c>
      <c r="P218" s="2">
        <v>0</v>
      </c>
      <c r="Q218" s="13">
        <v>0.3</v>
      </c>
      <c r="R218" s="15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18">
        <v>0</v>
      </c>
      <c r="AB218" s="4">
        <v>0</v>
      </c>
      <c r="AD218" s="4">
        <f t="shared" si="3"/>
        <v>0</v>
      </c>
      <c r="AE218" t="s">
        <v>95</v>
      </c>
      <c r="AF218" s="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</row>
    <row r="219" spans="1:68">
      <c r="A219" s="20">
        <v>1412</v>
      </c>
      <c r="B219" t="s">
        <v>263</v>
      </c>
      <c r="C219" t="s">
        <v>2</v>
      </c>
      <c r="D219" t="s">
        <v>287</v>
      </c>
      <c r="E219" t="s">
        <v>342</v>
      </c>
      <c r="F219" s="2">
        <v>584099000</v>
      </c>
      <c r="G219" s="2">
        <v>330000000</v>
      </c>
      <c r="H219" s="2">
        <v>254099000</v>
      </c>
      <c r="I219" s="2">
        <v>1827148</v>
      </c>
      <c r="J219" s="2">
        <v>990000</v>
      </c>
      <c r="K219" s="2">
        <v>837148</v>
      </c>
      <c r="L219" s="2">
        <v>1593508.4</v>
      </c>
      <c r="M219" s="2">
        <v>858000</v>
      </c>
      <c r="N219" s="2">
        <v>735508.4</v>
      </c>
      <c r="O219" s="15">
        <v>0.1</v>
      </c>
      <c r="P219" s="2">
        <v>85800</v>
      </c>
      <c r="Q219" s="13">
        <v>0.3</v>
      </c>
      <c r="R219" s="15">
        <v>0</v>
      </c>
      <c r="S219" s="2">
        <v>220652.52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18">
        <v>0</v>
      </c>
      <c r="AB219" s="4">
        <v>306452.52</v>
      </c>
      <c r="AD219" s="4">
        <f t="shared" si="3"/>
        <v>306452.52</v>
      </c>
      <c r="AE219" t="s">
        <v>166</v>
      </c>
      <c r="AF219" s="18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</row>
    <row r="220" spans="1:68">
      <c r="A220" s="20">
        <v>1413</v>
      </c>
      <c r="B220" t="s">
        <v>263</v>
      </c>
      <c r="C220" t="s">
        <v>2</v>
      </c>
      <c r="D220" t="s">
        <v>287</v>
      </c>
      <c r="E220" t="s">
        <v>343</v>
      </c>
      <c r="F220" s="2">
        <v>12069117000</v>
      </c>
      <c r="G220" s="2">
        <v>14520000</v>
      </c>
      <c r="H220" s="2">
        <v>12054597000</v>
      </c>
      <c r="I220" s="2">
        <v>22666986</v>
      </c>
      <c r="J220" s="2">
        <v>50820</v>
      </c>
      <c r="K220" s="2">
        <v>22616166</v>
      </c>
      <c r="L220" s="2">
        <v>17839339.199999999</v>
      </c>
      <c r="M220" s="2">
        <v>45012</v>
      </c>
      <c r="N220" s="2">
        <v>17794327.199999999</v>
      </c>
      <c r="O220" s="15">
        <v>0.1</v>
      </c>
      <c r="P220" s="2">
        <v>4501.2</v>
      </c>
      <c r="Q220" s="13">
        <v>0.3</v>
      </c>
      <c r="R220" s="15">
        <v>0</v>
      </c>
      <c r="S220" s="2">
        <v>5338298.16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18">
        <v>0</v>
      </c>
      <c r="AB220" s="4">
        <v>5342799.3600000003</v>
      </c>
      <c r="AD220" s="4">
        <f t="shared" si="3"/>
        <v>5342799.3600000003</v>
      </c>
      <c r="AE220" t="s">
        <v>192</v>
      </c>
      <c r="AF220" s="18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</row>
    <row r="221" spans="1:68">
      <c r="A221" s="20">
        <v>1414</v>
      </c>
      <c r="B221" t="s">
        <v>263</v>
      </c>
      <c r="C221" t="s">
        <v>2</v>
      </c>
      <c r="D221" t="s">
        <v>287</v>
      </c>
      <c r="E221" t="s">
        <v>344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5">
        <v>0.1</v>
      </c>
      <c r="P221" s="2">
        <v>0</v>
      </c>
      <c r="Q221" s="13">
        <v>0.3</v>
      </c>
      <c r="R221" s="15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8">
        <v>0</v>
      </c>
      <c r="AB221" s="4">
        <v>0</v>
      </c>
      <c r="AD221" s="4">
        <f t="shared" si="3"/>
        <v>0</v>
      </c>
      <c r="AE221" t="s">
        <v>87</v>
      </c>
      <c r="AF221" s="18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</row>
    <row r="222" spans="1:68">
      <c r="A222" s="20">
        <v>1415</v>
      </c>
      <c r="B222" t="s">
        <v>264</v>
      </c>
      <c r="C222" t="s">
        <v>2</v>
      </c>
      <c r="D222" t="s">
        <v>286</v>
      </c>
      <c r="E222" t="s">
        <v>345</v>
      </c>
      <c r="F222" s="2">
        <v>1860187000</v>
      </c>
      <c r="G222" s="2">
        <v>0</v>
      </c>
      <c r="H222" s="2">
        <v>1860187000</v>
      </c>
      <c r="I222" s="2">
        <v>6246451</v>
      </c>
      <c r="J222" s="2">
        <v>0</v>
      </c>
      <c r="K222" s="2">
        <v>6246451</v>
      </c>
      <c r="L222" s="2">
        <v>5502376.2000000002</v>
      </c>
      <c r="M222" s="2">
        <v>0</v>
      </c>
      <c r="N222" s="2">
        <v>5502376.2000000002</v>
      </c>
      <c r="O222" s="15">
        <v>0</v>
      </c>
      <c r="P222" s="2">
        <v>0</v>
      </c>
      <c r="Q222" s="13">
        <v>0</v>
      </c>
      <c r="R222" s="15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18">
        <v>0</v>
      </c>
      <c r="AB222" s="4">
        <v>0</v>
      </c>
      <c r="AD222" s="4">
        <f t="shared" si="3"/>
        <v>0</v>
      </c>
      <c r="AE222" t="s">
        <v>45</v>
      </c>
      <c r="AF222" s="18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</row>
    <row r="223" spans="1:68" s="44" customFormat="1">
      <c r="A223" s="20">
        <v>1418</v>
      </c>
      <c r="B223" t="s">
        <v>264</v>
      </c>
      <c r="C223" t="s">
        <v>2</v>
      </c>
      <c r="D223" t="s">
        <v>200</v>
      </c>
      <c r="E223" t="s">
        <v>346</v>
      </c>
      <c r="F223" s="2">
        <v>2774883000</v>
      </c>
      <c r="G223" s="2">
        <v>0</v>
      </c>
      <c r="H223" s="2">
        <v>2774883000</v>
      </c>
      <c r="I223" s="2">
        <v>8081130</v>
      </c>
      <c r="J223" s="2">
        <v>0</v>
      </c>
      <c r="K223" s="2">
        <v>8081130</v>
      </c>
      <c r="L223" s="2">
        <v>6971176.7999999998</v>
      </c>
      <c r="M223" s="2">
        <v>0</v>
      </c>
      <c r="N223" s="2">
        <v>6971176.7999999998</v>
      </c>
      <c r="O223" s="15">
        <v>0</v>
      </c>
      <c r="P223" s="2">
        <v>0</v>
      </c>
      <c r="Q223" s="13">
        <v>0</v>
      </c>
      <c r="R223" s="15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8">
        <v>0</v>
      </c>
      <c r="AB223" s="4">
        <v>0</v>
      </c>
      <c r="AC223" s="4"/>
      <c r="AD223" s="4">
        <f t="shared" si="3"/>
        <v>0</v>
      </c>
      <c r="AE223" t="s">
        <v>184</v>
      </c>
      <c r="AF223" s="18"/>
      <c r="AG223" s="4"/>
      <c r="AH223" s="4"/>
      <c r="AI223" s="4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</row>
    <row r="224" spans="1:68">
      <c r="A224" s="20">
        <v>1419</v>
      </c>
      <c r="B224" t="s">
        <v>263</v>
      </c>
      <c r="C224" t="s">
        <v>2</v>
      </c>
      <c r="D224" t="s">
        <v>326</v>
      </c>
      <c r="E224" t="s">
        <v>347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5">
        <v>0.1</v>
      </c>
      <c r="P224" s="2">
        <v>0</v>
      </c>
      <c r="Q224" s="13">
        <v>0.3</v>
      </c>
      <c r="R224" s="15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18">
        <v>0</v>
      </c>
      <c r="AB224" s="4">
        <v>0</v>
      </c>
      <c r="AD224" s="4">
        <f t="shared" si="3"/>
        <v>0</v>
      </c>
      <c r="AE224" t="s">
        <v>336</v>
      </c>
      <c r="AF224" s="18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</row>
    <row r="225" spans="1:68">
      <c r="A225" s="20">
        <v>1420</v>
      </c>
      <c r="B225" t="s">
        <v>264</v>
      </c>
      <c r="C225" t="s">
        <v>2</v>
      </c>
      <c r="D225" t="s">
        <v>326</v>
      </c>
      <c r="E225" t="s">
        <v>348</v>
      </c>
      <c r="F225" s="2">
        <v>12864911000</v>
      </c>
      <c r="G225" s="2">
        <v>0</v>
      </c>
      <c r="H225" s="2">
        <v>12864911000</v>
      </c>
      <c r="I225" s="2">
        <v>32811142</v>
      </c>
      <c r="J225" s="2">
        <v>0</v>
      </c>
      <c r="K225" s="2">
        <v>32811142</v>
      </c>
      <c r="L225" s="2">
        <v>27665177.600000001</v>
      </c>
      <c r="M225" s="2">
        <v>0</v>
      </c>
      <c r="N225" s="2">
        <v>27665177.600000001</v>
      </c>
      <c r="O225" s="15">
        <v>0.1</v>
      </c>
      <c r="P225" s="2">
        <v>0</v>
      </c>
      <c r="Q225" s="13">
        <v>0.1</v>
      </c>
      <c r="R225" s="15">
        <v>0</v>
      </c>
      <c r="S225" s="2">
        <v>2766517.76</v>
      </c>
      <c r="T225" s="2">
        <v>2000000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18">
        <v>0</v>
      </c>
      <c r="AB225" s="4">
        <v>4766517.76</v>
      </c>
      <c r="AD225" s="4">
        <f t="shared" si="3"/>
        <v>4766517.76</v>
      </c>
      <c r="AE225" t="s">
        <v>336</v>
      </c>
      <c r="AF225" s="18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</row>
    <row r="226" spans="1:68">
      <c r="A226" s="20">
        <v>1423</v>
      </c>
      <c r="B226" t="s">
        <v>263</v>
      </c>
      <c r="C226" t="s">
        <v>2</v>
      </c>
      <c r="D226" t="s">
        <v>326</v>
      </c>
      <c r="E226" t="s">
        <v>349</v>
      </c>
      <c r="F226" s="2">
        <v>3723405000</v>
      </c>
      <c r="G226" s="2">
        <v>0</v>
      </c>
      <c r="H226" s="2">
        <v>3723405000</v>
      </c>
      <c r="I226" s="2">
        <v>11934704</v>
      </c>
      <c r="J226" s="2">
        <v>0</v>
      </c>
      <c r="K226" s="2">
        <v>11934704</v>
      </c>
      <c r="L226" s="2">
        <v>10445342</v>
      </c>
      <c r="M226" s="2">
        <v>0</v>
      </c>
      <c r="N226" s="2">
        <v>10445342</v>
      </c>
      <c r="O226" s="15">
        <v>0.1</v>
      </c>
      <c r="P226" s="2">
        <v>0</v>
      </c>
      <c r="Q226" s="13">
        <v>0.3</v>
      </c>
      <c r="R226" s="15">
        <v>0</v>
      </c>
      <c r="S226" s="2">
        <v>3133602.6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8">
        <v>0</v>
      </c>
      <c r="AB226" s="4">
        <v>3133602.6</v>
      </c>
      <c r="AD226" s="4">
        <f t="shared" si="3"/>
        <v>3133602.6</v>
      </c>
      <c r="AE226" t="s">
        <v>336</v>
      </c>
      <c r="AF226" s="18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</row>
    <row r="227" spans="1:68">
      <c r="A227" s="20">
        <v>1426</v>
      </c>
      <c r="B227" t="s">
        <v>263</v>
      </c>
      <c r="C227" t="s">
        <v>2</v>
      </c>
      <c r="D227" t="s">
        <v>287</v>
      </c>
      <c r="E227" t="s">
        <v>350</v>
      </c>
      <c r="F227" s="2">
        <v>9173502000</v>
      </c>
      <c r="G227" s="2">
        <v>0</v>
      </c>
      <c r="H227" s="2">
        <v>9173502000</v>
      </c>
      <c r="I227" s="2">
        <v>23278995</v>
      </c>
      <c r="J227" s="2">
        <v>0</v>
      </c>
      <c r="K227" s="2">
        <v>23278995</v>
      </c>
      <c r="L227" s="2">
        <v>19609594.199999999</v>
      </c>
      <c r="M227" s="2">
        <v>0</v>
      </c>
      <c r="N227" s="2">
        <v>19609594.199999999</v>
      </c>
      <c r="O227" s="15">
        <v>0.1</v>
      </c>
      <c r="P227" s="2">
        <v>0</v>
      </c>
      <c r="Q227" s="13">
        <v>0.3</v>
      </c>
      <c r="R227" s="15">
        <v>0</v>
      </c>
      <c r="S227" s="2">
        <v>5882878.2599999998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8">
        <v>0</v>
      </c>
      <c r="AB227" s="4">
        <v>5882878.2599999998</v>
      </c>
      <c r="AD227" s="4">
        <f t="shared" si="3"/>
        <v>5882878.2599999998</v>
      </c>
      <c r="AE227" t="s">
        <v>87</v>
      </c>
      <c r="AF227" s="18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</row>
    <row r="228" spans="1:68">
      <c r="A228" s="20">
        <v>1427</v>
      </c>
      <c r="B228" t="s">
        <v>263</v>
      </c>
      <c r="C228" t="s">
        <v>2</v>
      </c>
      <c r="D228" t="s">
        <v>326</v>
      </c>
      <c r="E228" t="s">
        <v>351</v>
      </c>
      <c r="F228" s="2">
        <v>1561164000</v>
      </c>
      <c r="G228" s="2">
        <v>4629000</v>
      </c>
      <c r="H228" s="2">
        <v>1556535000</v>
      </c>
      <c r="I228" s="2">
        <v>5172228</v>
      </c>
      <c r="J228" s="2">
        <v>16202</v>
      </c>
      <c r="K228" s="2">
        <v>5156026</v>
      </c>
      <c r="L228" s="2">
        <v>4547762.4000000004</v>
      </c>
      <c r="M228" s="2">
        <v>14350.4</v>
      </c>
      <c r="N228" s="2">
        <v>4533412</v>
      </c>
      <c r="O228" s="15">
        <v>0.1</v>
      </c>
      <c r="P228" s="2">
        <v>1435.04</v>
      </c>
      <c r="Q228" s="13">
        <v>0.3</v>
      </c>
      <c r="R228" s="15">
        <v>0</v>
      </c>
      <c r="S228" s="2">
        <v>1360023.6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18">
        <v>0</v>
      </c>
      <c r="AB228" s="4">
        <v>1361458.64</v>
      </c>
      <c r="AD228" s="4">
        <f t="shared" si="3"/>
        <v>1361458.64</v>
      </c>
      <c r="AE228" t="s">
        <v>336</v>
      </c>
      <c r="AF228" s="1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</row>
    <row r="229" spans="1:68">
      <c r="A229" s="20">
        <v>1428</v>
      </c>
      <c r="B229" t="s">
        <v>264</v>
      </c>
      <c r="C229" t="s">
        <v>9</v>
      </c>
      <c r="D229" t="s">
        <v>385</v>
      </c>
      <c r="E229" t="s">
        <v>352</v>
      </c>
      <c r="F229" s="2">
        <v>26559836000</v>
      </c>
      <c r="G229" s="2">
        <v>0</v>
      </c>
      <c r="H229" s="2">
        <v>26559836000</v>
      </c>
      <c r="I229" s="2">
        <v>51265181</v>
      </c>
      <c r="J229" s="2">
        <v>0</v>
      </c>
      <c r="K229" s="2">
        <v>51265181</v>
      </c>
      <c r="L229" s="2">
        <v>40641246.600000001</v>
      </c>
      <c r="M229" s="2">
        <v>0</v>
      </c>
      <c r="N229" s="2">
        <v>40641246.600000001</v>
      </c>
      <c r="O229" s="15">
        <v>0.1</v>
      </c>
      <c r="P229" s="2">
        <v>0</v>
      </c>
      <c r="Q229" s="13">
        <v>0.15</v>
      </c>
      <c r="R229" s="15">
        <v>0</v>
      </c>
      <c r="S229" s="2">
        <v>6096186.9900000002</v>
      </c>
      <c r="T229" s="2">
        <v>3000000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18">
        <v>0</v>
      </c>
      <c r="AB229" s="4">
        <v>9096186.9900000002</v>
      </c>
      <c r="AD229" s="4">
        <f t="shared" si="3"/>
        <v>9096186.9900000002</v>
      </c>
      <c r="AE229" t="s">
        <v>79</v>
      </c>
      <c r="AF229" s="18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</row>
    <row r="230" spans="1:68">
      <c r="A230" s="20">
        <v>1429</v>
      </c>
      <c r="B230" t="s">
        <v>263</v>
      </c>
      <c r="C230" t="s">
        <v>2</v>
      </c>
      <c r="D230" t="s">
        <v>286</v>
      </c>
      <c r="E230" t="s">
        <v>353</v>
      </c>
      <c r="F230" s="2">
        <v>45371119000</v>
      </c>
      <c r="G230" s="2">
        <v>0</v>
      </c>
      <c r="H230" s="2">
        <v>45371119000</v>
      </c>
      <c r="I230" s="2">
        <v>68057342</v>
      </c>
      <c r="J230" s="2">
        <v>0</v>
      </c>
      <c r="K230" s="2">
        <v>68057342</v>
      </c>
      <c r="L230" s="2">
        <v>49908894.399999999</v>
      </c>
      <c r="M230" s="2">
        <v>0</v>
      </c>
      <c r="N230" s="2">
        <v>49908894.399999999</v>
      </c>
      <c r="O230" s="15">
        <v>0.1</v>
      </c>
      <c r="P230" s="2">
        <v>0</v>
      </c>
      <c r="Q230" s="13">
        <v>0.3</v>
      </c>
      <c r="R230" s="15">
        <v>0</v>
      </c>
      <c r="S230" s="2">
        <v>14972668.32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18">
        <v>0</v>
      </c>
      <c r="AB230" s="4">
        <v>14972668.32</v>
      </c>
      <c r="AD230" s="4">
        <f t="shared" si="3"/>
        <v>14972668.32</v>
      </c>
      <c r="AE230" t="s">
        <v>43</v>
      </c>
      <c r="AF230" s="18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</row>
    <row r="231" spans="1:68">
      <c r="A231" s="20">
        <v>1430</v>
      </c>
      <c r="B231" t="s">
        <v>263</v>
      </c>
      <c r="C231" t="s">
        <v>2</v>
      </c>
      <c r="D231" t="s">
        <v>200</v>
      </c>
      <c r="E231" t="s">
        <v>354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5">
        <v>0.1</v>
      </c>
      <c r="P231" s="2">
        <v>0</v>
      </c>
      <c r="Q231" s="13">
        <v>0.3</v>
      </c>
      <c r="R231" s="15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18">
        <v>0</v>
      </c>
      <c r="AB231" s="4">
        <v>0</v>
      </c>
      <c r="AD231" s="4">
        <f t="shared" si="3"/>
        <v>0</v>
      </c>
      <c r="AE231" t="s">
        <v>241</v>
      </c>
      <c r="AF231" s="18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</row>
    <row r="232" spans="1:68">
      <c r="A232" s="20">
        <v>1431</v>
      </c>
      <c r="B232" t="s">
        <v>263</v>
      </c>
      <c r="C232" t="s">
        <v>2</v>
      </c>
      <c r="D232" t="s">
        <v>326</v>
      </c>
      <c r="E232" t="s">
        <v>355</v>
      </c>
      <c r="F232" s="2">
        <v>133180000</v>
      </c>
      <c r="G232" s="2">
        <v>0</v>
      </c>
      <c r="H232" s="2">
        <v>133180000</v>
      </c>
      <c r="I232" s="2">
        <v>466130</v>
      </c>
      <c r="J232" s="2">
        <v>0</v>
      </c>
      <c r="K232" s="2">
        <v>466130</v>
      </c>
      <c r="L232" s="2">
        <v>412858</v>
      </c>
      <c r="M232" s="2">
        <v>0</v>
      </c>
      <c r="N232" s="2">
        <v>412858</v>
      </c>
      <c r="O232" s="15">
        <v>0.1</v>
      </c>
      <c r="P232" s="2">
        <v>0</v>
      </c>
      <c r="Q232" s="13">
        <v>0.3</v>
      </c>
      <c r="R232" s="15">
        <v>0</v>
      </c>
      <c r="S232" s="2">
        <v>123857.4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18">
        <v>0</v>
      </c>
      <c r="AB232" s="4">
        <v>123857.4</v>
      </c>
      <c r="AD232" s="4">
        <f t="shared" si="3"/>
        <v>123857.4</v>
      </c>
      <c r="AE232" t="s">
        <v>336</v>
      </c>
      <c r="AF232" s="18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</row>
    <row r="233" spans="1:68">
      <c r="A233" s="20">
        <v>1432</v>
      </c>
      <c r="B233" t="s">
        <v>263</v>
      </c>
      <c r="C233" t="s">
        <v>2</v>
      </c>
      <c r="D233" t="s">
        <v>326</v>
      </c>
      <c r="E233" t="s">
        <v>356</v>
      </c>
      <c r="F233" s="2">
        <v>2222680000</v>
      </c>
      <c r="G233" s="2">
        <v>0</v>
      </c>
      <c r="H233" s="2">
        <v>2222680000</v>
      </c>
      <c r="I233" s="2">
        <v>7379432</v>
      </c>
      <c r="J233" s="2">
        <v>0</v>
      </c>
      <c r="K233" s="2">
        <v>7379432</v>
      </c>
      <c r="L233" s="2">
        <v>6490360</v>
      </c>
      <c r="M233" s="2">
        <v>0</v>
      </c>
      <c r="N233" s="2">
        <v>6490360</v>
      </c>
      <c r="O233" s="15">
        <v>0.1</v>
      </c>
      <c r="P233" s="2">
        <v>0</v>
      </c>
      <c r="Q233" s="13">
        <v>0.3</v>
      </c>
      <c r="R233" s="15">
        <v>0</v>
      </c>
      <c r="S233" s="2">
        <v>1947108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8">
        <v>0</v>
      </c>
      <c r="AB233" s="4">
        <v>1947108</v>
      </c>
      <c r="AD233" s="4">
        <f t="shared" si="3"/>
        <v>1947108</v>
      </c>
      <c r="AE233" t="s">
        <v>336</v>
      </c>
      <c r="AF233" s="18"/>
      <c r="AJ233"/>
      <c r="AK233"/>
      <c r="AL233"/>
      <c r="AM233"/>
    </row>
    <row r="234" spans="1:68">
      <c r="A234" s="20">
        <v>1434</v>
      </c>
      <c r="B234" t="s">
        <v>264</v>
      </c>
      <c r="C234" t="s">
        <v>2</v>
      </c>
      <c r="D234" t="s">
        <v>326</v>
      </c>
      <c r="E234" t="s">
        <v>357</v>
      </c>
      <c r="F234" s="2">
        <v>7710800000</v>
      </c>
      <c r="G234" s="2">
        <v>1708292000</v>
      </c>
      <c r="H234" s="2">
        <v>6002508000</v>
      </c>
      <c r="I234" s="2">
        <v>19832195</v>
      </c>
      <c r="J234" s="2">
        <v>4759091</v>
      </c>
      <c r="K234" s="2">
        <v>15073104</v>
      </c>
      <c r="L234" s="2">
        <v>16747875</v>
      </c>
      <c r="M234" s="2">
        <v>4075774.2</v>
      </c>
      <c r="N234" s="2">
        <v>12672100.800000001</v>
      </c>
      <c r="O234" s="15">
        <v>0.1</v>
      </c>
      <c r="P234" s="2">
        <v>407577.42</v>
      </c>
      <c r="Q234" s="13">
        <v>0.1</v>
      </c>
      <c r="R234" s="15">
        <v>0</v>
      </c>
      <c r="S234" s="2">
        <v>1267210.08</v>
      </c>
      <c r="T234" s="2">
        <v>1000000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18">
        <v>0</v>
      </c>
      <c r="AB234" s="4">
        <v>2674787.5</v>
      </c>
      <c r="AD234" s="4">
        <f t="shared" si="3"/>
        <v>2674787.5</v>
      </c>
      <c r="AE234" t="s">
        <v>336</v>
      </c>
      <c r="AF234" s="18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</row>
    <row r="235" spans="1:68">
      <c r="A235" s="20">
        <v>1435</v>
      </c>
      <c r="B235" t="s">
        <v>263</v>
      </c>
      <c r="C235" t="s">
        <v>2</v>
      </c>
      <c r="D235" t="s">
        <v>287</v>
      </c>
      <c r="E235" t="s">
        <v>358</v>
      </c>
      <c r="F235" s="2">
        <v>4239016000</v>
      </c>
      <c r="G235" s="2">
        <v>0</v>
      </c>
      <c r="H235" s="2">
        <v>4239016000</v>
      </c>
      <c r="I235" s="2">
        <v>12603340</v>
      </c>
      <c r="J235" s="2">
        <v>0</v>
      </c>
      <c r="K235" s="2">
        <v>12603340</v>
      </c>
      <c r="L235" s="2">
        <v>10907733.6</v>
      </c>
      <c r="M235" s="2">
        <v>0</v>
      </c>
      <c r="N235" s="2">
        <v>10907733.6</v>
      </c>
      <c r="O235" s="15">
        <v>0.1</v>
      </c>
      <c r="P235" s="2">
        <v>0</v>
      </c>
      <c r="Q235" s="13">
        <v>0.3</v>
      </c>
      <c r="R235" s="15">
        <v>0</v>
      </c>
      <c r="S235" s="2">
        <v>3272320.08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8">
        <v>0</v>
      </c>
      <c r="AB235" s="4">
        <v>3272320.08</v>
      </c>
      <c r="AD235" s="4">
        <f t="shared" si="3"/>
        <v>3272320.08</v>
      </c>
      <c r="AE235" t="s">
        <v>192</v>
      </c>
      <c r="AF235" s="18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</row>
    <row r="236" spans="1:68">
      <c r="A236" s="20">
        <v>1436</v>
      </c>
      <c r="B236" t="s">
        <v>263</v>
      </c>
      <c r="C236" t="s">
        <v>2</v>
      </c>
      <c r="D236" t="s">
        <v>8</v>
      </c>
      <c r="E236" t="s">
        <v>359</v>
      </c>
      <c r="F236" s="2">
        <v>18216673400</v>
      </c>
      <c r="G236" s="2">
        <v>676700000</v>
      </c>
      <c r="H236" s="2">
        <v>17539973400</v>
      </c>
      <c r="I236" s="2">
        <v>48293922</v>
      </c>
      <c r="J236" s="2">
        <v>2176502</v>
      </c>
      <c r="K236" s="2">
        <v>46117420</v>
      </c>
      <c r="L236" s="2">
        <v>41007252.640000001</v>
      </c>
      <c r="M236" s="2">
        <v>1905822</v>
      </c>
      <c r="N236" s="2">
        <v>39101430.640000001</v>
      </c>
      <c r="O236" s="15">
        <v>0.1</v>
      </c>
      <c r="P236" s="2">
        <v>190582.2</v>
      </c>
      <c r="Q236" s="13">
        <v>0.3</v>
      </c>
      <c r="R236" s="15">
        <v>0</v>
      </c>
      <c r="S236" s="2">
        <v>11730429.192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8">
        <v>0</v>
      </c>
      <c r="AB236" s="4">
        <v>11921011.392000001</v>
      </c>
      <c r="AD236" s="4">
        <f t="shared" si="3"/>
        <v>11921011.392000001</v>
      </c>
      <c r="AE236" t="s">
        <v>33</v>
      </c>
      <c r="AF236" s="18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</row>
    <row r="237" spans="1:68">
      <c r="A237" s="20">
        <v>1438</v>
      </c>
      <c r="B237" t="s">
        <v>264</v>
      </c>
      <c r="C237" t="s">
        <v>2</v>
      </c>
      <c r="D237" t="s">
        <v>326</v>
      </c>
      <c r="E237" t="s">
        <v>360</v>
      </c>
      <c r="F237" s="2">
        <v>5977035000</v>
      </c>
      <c r="G237" s="2">
        <v>0</v>
      </c>
      <c r="H237" s="2">
        <v>5977035000</v>
      </c>
      <c r="I237" s="2">
        <v>18372482</v>
      </c>
      <c r="J237" s="2">
        <v>0</v>
      </c>
      <c r="K237" s="2">
        <v>18372482</v>
      </c>
      <c r="L237" s="2">
        <v>15981668</v>
      </c>
      <c r="M237" s="2">
        <v>0</v>
      </c>
      <c r="N237" s="2">
        <v>15981668</v>
      </c>
      <c r="O237" s="15">
        <v>0.1</v>
      </c>
      <c r="P237" s="2">
        <v>0</v>
      </c>
      <c r="Q237" s="13">
        <v>0.1</v>
      </c>
      <c r="R237" s="15">
        <v>0</v>
      </c>
      <c r="S237" s="2">
        <v>1598166.8</v>
      </c>
      <c r="T237" s="2">
        <v>1000000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18">
        <v>0</v>
      </c>
      <c r="AB237" s="4">
        <v>2598166.7999999998</v>
      </c>
      <c r="AD237" s="4">
        <f t="shared" si="3"/>
        <v>2598166.7999999998</v>
      </c>
      <c r="AE237" t="s">
        <v>336</v>
      </c>
      <c r="AF237" s="18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</row>
    <row r="238" spans="1:68">
      <c r="A238" s="20">
        <v>1443</v>
      </c>
      <c r="B238" t="s">
        <v>263</v>
      </c>
      <c r="C238" t="s">
        <v>2</v>
      </c>
      <c r="D238" t="s">
        <v>4</v>
      </c>
      <c r="E238" t="s">
        <v>361</v>
      </c>
      <c r="F238" s="2">
        <v>23338875000</v>
      </c>
      <c r="G238" s="2">
        <v>84000000</v>
      </c>
      <c r="H238" s="2">
        <v>23254875000</v>
      </c>
      <c r="I238" s="2">
        <v>36670226</v>
      </c>
      <c r="J238" s="2">
        <v>294000</v>
      </c>
      <c r="K238" s="2">
        <v>36376226</v>
      </c>
      <c r="L238" s="2">
        <v>27334676</v>
      </c>
      <c r="M238" s="2">
        <v>260400</v>
      </c>
      <c r="N238" s="2">
        <v>27074276</v>
      </c>
      <c r="O238" s="15">
        <v>0.1</v>
      </c>
      <c r="P238" s="2">
        <v>26040</v>
      </c>
      <c r="Q238" s="13">
        <v>0.3</v>
      </c>
      <c r="R238" s="15">
        <v>0</v>
      </c>
      <c r="S238" s="2">
        <v>8122282.7999999998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8">
        <v>0</v>
      </c>
      <c r="AB238" s="4">
        <v>8148322.7999999998</v>
      </c>
      <c r="AD238" s="4">
        <f t="shared" si="3"/>
        <v>8148322.7999999998</v>
      </c>
      <c r="AE238" t="s">
        <v>41</v>
      </c>
      <c r="AF238" s="1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</row>
    <row r="239" spans="1:68">
      <c r="A239" s="20">
        <v>1444</v>
      </c>
      <c r="B239" t="s">
        <v>264</v>
      </c>
      <c r="C239" t="s">
        <v>2</v>
      </c>
      <c r="D239" t="s">
        <v>286</v>
      </c>
      <c r="E239" t="s">
        <v>362</v>
      </c>
      <c r="F239" s="2">
        <v>5240228000</v>
      </c>
      <c r="G239" s="2">
        <v>69529000</v>
      </c>
      <c r="H239" s="2">
        <v>5170699000</v>
      </c>
      <c r="I239" s="2">
        <v>16844919</v>
      </c>
      <c r="J239" s="2">
        <v>243352</v>
      </c>
      <c r="K239" s="2">
        <v>16601567</v>
      </c>
      <c r="L239" s="2">
        <v>14748827.800000001</v>
      </c>
      <c r="M239" s="2">
        <v>215540.4</v>
      </c>
      <c r="N239" s="2">
        <v>14533287.4</v>
      </c>
      <c r="O239" s="15">
        <v>0</v>
      </c>
      <c r="P239" s="2">
        <v>0</v>
      </c>
      <c r="Q239" s="13">
        <v>0</v>
      </c>
      <c r="R239" s="15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18">
        <v>0</v>
      </c>
      <c r="AB239" s="4">
        <v>0</v>
      </c>
      <c r="AD239" s="4">
        <f t="shared" si="3"/>
        <v>0</v>
      </c>
      <c r="AE239" t="s">
        <v>95</v>
      </c>
      <c r="AF239" s="18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</row>
    <row r="240" spans="1:68">
      <c r="A240" s="20">
        <v>1445</v>
      </c>
      <c r="B240" t="s">
        <v>263</v>
      </c>
      <c r="C240" t="s">
        <v>2</v>
      </c>
      <c r="D240" t="s">
        <v>326</v>
      </c>
      <c r="E240" t="s">
        <v>363</v>
      </c>
      <c r="F240" s="2">
        <v>8556305000</v>
      </c>
      <c r="G240" s="2">
        <v>0</v>
      </c>
      <c r="H240" s="2">
        <v>8556305000</v>
      </c>
      <c r="I240" s="2">
        <v>24803837</v>
      </c>
      <c r="J240" s="2">
        <v>0</v>
      </c>
      <c r="K240" s="2">
        <v>24803837</v>
      </c>
      <c r="L240" s="2">
        <v>21381315</v>
      </c>
      <c r="M240" s="2">
        <v>0</v>
      </c>
      <c r="N240" s="2">
        <v>21381315</v>
      </c>
      <c r="O240" s="15">
        <v>0.1</v>
      </c>
      <c r="P240" s="2">
        <v>0</v>
      </c>
      <c r="Q240" s="13">
        <v>0.3</v>
      </c>
      <c r="R240" s="15">
        <v>0</v>
      </c>
      <c r="S240" s="2">
        <v>6414394.5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18">
        <v>0</v>
      </c>
      <c r="AB240" s="4">
        <v>6414394.5</v>
      </c>
      <c r="AD240" s="4">
        <f t="shared" si="3"/>
        <v>6414394.5</v>
      </c>
      <c r="AE240" t="s">
        <v>336</v>
      </c>
      <c r="AF240" s="18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</row>
    <row r="241" spans="1:68">
      <c r="A241" s="20">
        <v>1447</v>
      </c>
      <c r="B241" t="s">
        <v>263</v>
      </c>
      <c r="C241" t="s">
        <v>2</v>
      </c>
      <c r="D241" t="s">
        <v>286</v>
      </c>
      <c r="E241" t="s">
        <v>364</v>
      </c>
      <c r="F241" s="2">
        <v>1271015000</v>
      </c>
      <c r="G241" s="2">
        <v>0</v>
      </c>
      <c r="H241" s="2">
        <v>1271015000</v>
      </c>
      <c r="I241" s="2">
        <v>4118071</v>
      </c>
      <c r="J241" s="2">
        <v>0</v>
      </c>
      <c r="K241" s="2">
        <v>4118071</v>
      </c>
      <c r="L241" s="2">
        <v>3609665</v>
      </c>
      <c r="M241" s="2">
        <v>0</v>
      </c>
      <c r="N241" s="2">
        <v>3609665</v>
      </c>
      <c r="O241" s="15">
        <v>0.1</v>
      </c>
      <c r="P241" s="2">
        <v>0</v>
      </c>
      <c r="Q241" s="13">
        <v>0.3</v>
      </c>
      <c r="R241" s="15">
        <v>0</v>
      </c>
      <c r="S241" s="2">
        <v>1082899.5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8">
        <v>0</v>
      </c>
      <c r="AB241" s="4">
        <v>1082899.5</v>
      </c>
      <c r="AD241" s="4">
        <f t="shared" si="3"/>
        <v>1082899.5</v>
      </c>
      <c r="AE241" t="s">
        <v>45</v>
      </c>
      <c r="AF241" s="18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</row>
    <row r="242" spans="1:68">
      <c r="A242" s="20">
        <v>1449</v>
      </c>
      <c r="B242" t="s">
        <v>263</v>
      </c>
      <c r="C242" t="s">
        <v>2</v>
      </c>
      <c r="D242" t="s">
        <v>326</v>
      </c>
      <c r="E242" t="s">
        <v>322</v>
      </c>
      <c r="F242" s="2">
        <v>365500000</v>
      </c>
      <c r="G242" s="2">
        <v>0</v>
      </c>
      <c r="H242" s="2">
        <v>365500000</v>
      </c>
      <c r="I242" s="2">
        <v>1096500</v>
      </c>
      <c r="J242" s="2">
        <v>0</v>
      </c>
      <c r="K242" s="2">
        <v>1096500</v>
      </c>
      <c r="L242" s="2">
        <v>950300</v>
      </c>
      <c r="M242" s="2">
        <v>0</v>
      </c>
      <c r="N242" s="2">
        <v>950300</v>
      </c>
      <c r="O242" s="15">
        <v>0.1</v>
      </c>
      <c r="P242" s="2">
        <v>0</v>
      </c>
      <c r="Q242" s="13">
        <v>0.3</v>
      </c>
      <c r="R242" s="15">
        <v>0</v>
      </c>
      <c r="S242" s="2">
        <v>285090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8">
        <v>0</v>
      </c>
      <c r="AB242" s="4">
        <v>285090</v>
      </c>
      <c r="AD242" s="4">
        <f t="shared" si="3"/>
        <v>285090</v>
      </c>
      <c r="AE242" t="s">
        <v>336</v>
      </c>
      <c r="AF242" s="18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</row>
    <row r="243" spans="1:68">
      <c r="A243" s="20">
        <v>1452</v>
      </c>
      <c r="B243" t="s">
        <v>264</v>
      </c>
      <c r="C243" t="s">
        <v>2</v>
      </c>
      <c r="D243" t="s">
        <v>200</v>
      </c>
      <c r="E243" t="s">
        <v>365</v>
      </c>
      <c r="F243" s="2">
        <v>5300305000</v>
      </c>
      <c r="G243" s="2">
        <v>0</v>
      </c>
      <c r="H243" s="2">
        <v>5300305000</v>
      </c>
      <c r="I243" s="2">
        <v>13277231</v>
      </c>
      <c r="J243" s="2">
        <v>0</v>
      </c>
      <c r="K243" s="2">
        <v>13277231</v>
      </c>
      <c r="L243" s="2">
        <v>11157109</v>
      </c>
      <c r="M243" s="2">
        <v>0</v>
      </c>
      <c r="N243" s="2">
        <v>11157109</v>
      </c>
      <c r="O243" s="15">
        <v>0</v>
      </c>
      <c r="P243" s="2">
        <v>0</v>
      </c>
      <c r="Q243" s="13">
        <v>0</v>
      </c>
      <c r="R243" s="15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8">
        <v>0</v>
      </c>
      <c r="AB243" s="4">
        <v>0</v>
      </c>
      <c r="AD243" s="4">
        <f t="shared" si="3"/>
        <v>0</v>
      </c>
      <c r="AE243" t="s">
        <v>184</v>
      </c>
      <c r="AF243" s="18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</row>
    <row r="244" spans="1:68">
      <c r="A244" s="20">
        <v>1455</v>
      </c>
      <c r="B244" t="s">
        <v>263</v>
      </c>
      <c r="C244" t="s">
        <v>2</v>
      </c>
      <c r="D244" t="s">
        <v>286</v>
      </c>
      <c r="E244" t="s">
        <v>366</v>
      </c>
      <c r="F244" s="2">
        <v>17697484000</v>
      </c>
      <c r="G244" s="2">
        <v>0</v>
      </c>
      <c r="H244" s="2">
        <v>17697484000</v>
      </c>
      <c r="I244" s="2">
        <v>31344401</v>
      </c>
      <c r="J244" s="2">
        <v>0</v>
      </c>
      <c r="K244" s="2">
        <v>31344401</v>
      </c>
      <c r="L244" s="2">
        <v>24265407.399999999</v>
      </c>
      <c r="M244" s="2">
        <v>0</v>
      </c>
      <c r="N244" s="2">
        <v>24265407.399999999</v>
      </c>
      <c r="O244" s="15">
        <v>0.1</v>
      </c>
      <c r="P244" s="2">
        <v>0</v>
      </c>
      <c r="Q244" s="13">
        <v>0.3</v>
      </c>
      <c r="R244" s="15">
        <v>0</v>
      </c>
      <c r="S244" s="2">
        <v>7279622.2199999997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18">
        <v>0</v>
      </c>
      <c r="AB244" s="4">
        <v>7279622.2199999997</v>
      </c>
      <c r="AD244" s="4">
        <f t="shared" si="3"/>
        <v>7279622.2199999997</v>
      </c>
      <c r="AE244" t="s">
        <v>45</v>
      </c>
      <c r="AF244" s="18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</row>
    <row r="245" spans="1:68">
      <c r="A245" s="20">
        <v>1456</v>
      </c>
      <c r="B245" t="s">
        <v>264</v>
      </c>
      <c r="C245" t="s">
        <v>9</v>
      </c>
      <c r="D245" t="s">
        <v>15</v>
      </c>
      <c r="E245" t="s">
        <v>367</v>
      </c>
      <c r="F245" s="2">
        <v>6120100000</v>
      </c>
      <c r="G245" s="2">
        <v>0</v>
      </c>
      <c r="H245" s="2">
        <v>6120100000</v>
      </c>
      <c r="I245" s="2">
        <v>17805502</v>
      </c>
      <c r="J245" s="2">
        <v>0</v>
      </c>
      <c r="K245" s="2">
        <v>17805502</v>
      </c>
      <c r="L245" s="2">
        <v>15357462</v>
      </c>
      <c r="M245" s="2">
        <v>0</v>
      </c>
      <c r="N245" s="2">
        <v>15357462</v>
      </c>
      <c r="O245" s="15">
        <v>0.1</v>
      </c>
      <c r="P245" s="2">
        <v>0</v>
      </c>
      <c r="Q245" s="13">
        <v>0.1</v>
      </c>
      <c r="R245" s="15">
        <v>0</v>
      </c>
      <c r="S245" s="2">
        <v>1535746.2</v>
      </c>
      <c r="T245" s="2">
        <v>1000000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8">
        <v>0</v>
      </c>
      <c r="AB245" s="4">
        <v>2535746.2000000002</v>
      </c>
      <c r="AD245" s="4">
        <f t="shared" si="3"/>
        <v>2535746.2000000002</v>
      </c>
      <c r="AE245" t="s">
        <v>17</v>
      </c>
      <c r="AF245" s="18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</row>
    <row r="246" spans="1:68">
      <c r="A246" s="20">
        <v>1460</v>
      </c>
      <c r="B246" t="s">
        <v>263</v>
      </c>
      <c r="C246" t="s">
        <v>9</v>
      </c>
      <c r="D246" t="s">
        <v>384</v>
      </c>
      <c r="E246" t="s">
        <v>368</v>
      </c>
      <c r="F246" s="2">
        <v>63897554000</v>
      </c>
      <c r="G246" s="2">
        <v>0</v>
      </c>
      <c r="H246" s="2">
        <v>63897554000</v>
      </c>
      <c r="I246" s="2">
        <v>97887112</v>
      </c>
      <c r="J246" s="2">
        <v>0</v>
      </c>
      <c r="K246" s="2">
        <v>97887112</v>
      </c>
      <c r="L246" s="2">
        <v>72328090.400000006</v>
      </c>
      <c r="M246" s="2">
        <v>0</v>
      </c>
      <c r="N246" s="2">
        <v>72328090.400000006</v>
      </c>
      <c r="O246" s="15">
        <v>0.1</v>
      </c>
      <c r="P246" s="2">
        <v>0</v>
      </c>
      <c r="Q246" s="13">
        <v>0.3</v>
      </c>
      <c r="R246" s="15">
        <v>0</v>
      </c>
      <c r="S246" s="2">
        <v>21698427.120000001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18">
        <v>0</v>
      </c>
      <c r="AB246" s="4">
        <v>21698427.120000001</v>
      </c>
      <c r="AD246" s="4">
        <f t="shared" si="3"/>
        <v>21698427.120000001</v>
      </c>
      <c r="AE246" t="s">
        <v>62</v>
      </c>
      <c r="AF246" s="18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</row>
    <row r="247" spans="1:68">
      <c r="A247" s="20">
        <v>1461</v>
      </c>
      <c r="B247" t="s">
        <v>263</v>
      </c>
      <c r="C247" t="s">
        <v>9</v>
      </c>
      <c r="D247" t="s">
        <v>384</v>
      </c>
      <c r="E247" t="s">
        <v>369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5">
        <v>0.1</v>
      </c>
      <c r="P247" s="2">
        <v>0</v>
      </c>
      <c r="Q247" s="13">
        <v>0.3</v>
      </c>
      <c r="R247" s="15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18">
        <v>0</v>
      </c>
      <c r="AB247" s="4">
        <v>0</v>
      </c>
      <c r="AD247" s="4">
        <f t="shared" si="3"/>
        <v>0</v>
      </c>
      <c r="AE247" t="s">
        <v>63</v>
      </c>
      <c r="AF247" s="18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</row>
    <row r="248" spans="1:68">
      <c r="A248" s="20">
        <v>1462</v>
      </c>
      <c r="B248" t="s">
        <v>263</v>
      </c>
      <c r="C248" t="s">
        <v>9</v>
      </c>
      <c r="D248" t="s">
        <v>27</v>
      </c>
      <c r="E248" t="s">
        <v>370</v>
      </c>
      <c r="F248" s="2">
        <v>3485587000</v>
      </c>
      <c r="G248" s="2">
        <v>0</v>
      </c>
      <c r="H248" s="2">
        <v>3485587000</v>
      </c>
      <c r="I248" s="2">
        <v>10610252</v>
      </c>
      <c r="J248" s="2">
        <v>0</v>
      </c>
      <c r="K248" s="2">
        <v>10610252</v>
      </c>
      <c r="L248" s="2">
        <v>9216017.1999999993</v>
      </c>
      <c r="M248" s="2">
        <v>0</v>
      </c>
      <c r="N248" s="2">
        <v>9216017.1999999993</v>
      </c>
      <c r="O248" s="15">
        <v>0.1</v>
      </c>
      <c r="P248" s="2">
        <v>0</v>
      </c>
      <c r="Q248" s="13">
        <v>0.3</v>
      </c>
      <c r="R248" s="15">
        <v>0</v>
      </c>
      <c r="S248" s="2">
        <v>2764805.16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8">
        <v>0</v>
      </c>
      <c r="AB248" s="4">
        <v>2764805.16</v>
      </c>
      <c r="AD248" s="4">
        <f t="shared" si="3"/>
        <v>2764805.16</v>
      </c>
      <c r="AE248" t="s">
        <v>32</v>
      </c>
      <c r="AF248" s="1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</row>
    <row r="249" spans="1:68">
      <c r="A249" s="20">
        <v>1466</v>
      </c>
      <c r="B249" t="s">
        <v>264</v>
      </c>
      <c r="C249" t="s">
        <v>2</v>
      </c>
      <c r="D249" t="s">
        <v>286</v>
      </c>
      <c r="E249" t="s">
        <v>371</v>
      </c>
      <c r="F249" s="2">
        <v>1920310000</v>
      </c>
      <c r="G249" s="2">
        <v>0</v>
      </c>
      <c r="H249" s="2">
        <v>1920310000</v>
      </c>
      <c r="I249" s="2">
        <v>5941923</v>
      </c>
      <c r="J249" s="2">
        <v>0</v>
      </c>
      <c r="K249" s="2">
        <v>5941923</v>
      </c>
      <c r="L249" s="2">
        <v>5173799</v>
      </c>
      <c r="M249" s="2">
        <v>0</v>
      </c>
      <c r="N249" s="2">
        <v>5173799</v>
      </c>
      <c r="O249" s="15">
        <v>0</v>
      </c>
      <c r="P249" s="2">
        <v>0</v>
      </c>
      <c r="Q249" s="13">
        <v>0</v>
      </c>
      <c r="R249" s="15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8">
        <v>0</v>
      </c>
      <c r="AB249" s="4">
        <v>0</v>
      </c>
      <c r="AD249" s="4">
        <f t="shared" si="3"/>
        <v>0</v>
      </c>
      <c r="AE249" t="s">
        <v>43</v>
      </c>
      <c r="AF249" s="18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</row>
    <row r="250" spans="1:68">
      <c r="A250" s="20">
        <v>1471</v>
      </c>
      <c r="B250" t="s">
        <v>264</v>
      </c>
      <c r="C250" t="s">
        <v>2</v>
      </c>
      <c r="D250" t="s">
        <v>287</v>
      </c>
      <c r="E250" t="s">
        <v>372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5">
        <v>0</v>
      </c>
      <c r="P250" s="2">
        <v>0</v>
      </c>
      <c r="Q250" s="13">
        <v>0</v>
      </c>
      <c r="R250" s="15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18">
        <v>0</v>
      </c>
      <c r="AB250" s="4">
        <v>0</v>
      </c>
      <c r="AD250" s="4">
        <f t="shared" si="3"/>
        <v>0</v>
      </c>
      <c r="AE250" t="s">
        <v>166</v>
      </c>
      <c r="AF250" s="18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</row>
    <row r="251" spans="1:68">
      <c r="A251" s="20">
        <v>1474</v>
      </c>
      <c r="B251" t="s">
        <v>263</v>
      </c>
      <c r="C251" t="s">
        <v>2</v>
      </c>
      <c r="D251" t="s">
        <v>286</v>
      </c>
      <c r="E251" t="s">
        <v>374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5">
        <v>0.1</v>
      </c>
      <c r="P251" s="2">
        <v>0</v>
      </c>
      <c r="Q251" s="13">
        <v>0.3</v>
      </c>
      <c r="R251" s="15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8">
        <v>0</v>
      </c>
      <c r="AB251" s="4">
        <v>0</v>
      </c>
      <c r="AD251" s="4">
        <f t="shared" si="3"/>
        <v>0</v>
      </c>
      <c r="AE251" t="s">
        <v>95</v>
      </c>
      <c r="AF251" s="18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</row>
    <row r="252" spans="1:68">
      <c r="A252" s="20">
        <v>1475</v>
      </c>
      <c r="B252" t="s">
        <v>263</v>
      </c>
      <c r="C252" t="s">
        <v>2</v>
      </c>
      <c r="D252" t="s">
        <v>326</v>
      </c>
      <c r="E252" t="s">
        <v>375</v>
      </c>
      <c r="F252" s="2">
        <v>533382000</v>
      </c>
      <c r="G252" s="2">
        <v>0</v>
      </c>
      <c r="H252" s="2">
        <v>533382000</v>
      </c>
      <c r="I252" s="2">
        <v>1866839</v>
      </c>
      <c r="J252" s="2">
        <v>0</v>
      </c>
      <c r="K252" s="2">
        <v>1866839</v>
      </c>
      <c r="L252" s="2">
        <v>1653486.2</v>
      </c>
      <c r="M252" s="2">
        <v>0</v>
      </c>
      <c r="N252" s="2">
        <v>1653486.2</v>
      </c>
      <c r="O252" s="15">
        <v>0.1</v>
      </c>
      <c r="P252" s="2">
        <v>0</v>
      </c>
      <c r="Q252" s="13">
        <v>0.3</v>
      </c>
      <c r="R252" s="15">
        <v>0</v>
      </c>
      <c r="S252" s="2">
        <v>496045.86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18">
        <v>0</v>
      </c>
      <c r="AB252" s="4">
        <v>496045.86</v>
      </c>
      <c r="AD252" s="4">
        <f t="shared" si="3"/>
        <v>496045.86</v>
      </c>
      <c r="AE252" t="s">
        <v>336</v>
      </c>
      <c r="AF252" s="18"/>
      <c r="AJ252"/>
      <c r="AK252"/>
      <c r="AL252"/>
      <c r="AM252"/>
      <c r="AN252"/>
      <c r="AO252"/>
      <c r="AP252"/>
      <c r="AQ25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</row>
    <row r="253" spans="1:68">
      <c r="A253" s="20">
        <v>1477</v>
      </c>
      <c r="B253" t="s">
        <v>263</v>
      </c>
      <c r="C253" t="s">
        <v>2</v>
      </c>
      <c r="D253" t="s">
        <v>286</v>
      </c>
      <c r="E253" t="s">
        <v>376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5">
        <v>0.1</v>
      </c>
      <c r="P253" s="2">
        <v>0</v>
      </c>
      <c r="Q253" s="13">
        <v>0.3</v>
      </c>
      <c r="R253" s="15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18">
        <v>0</v>
      </c>
      <c r="AB253" s="4">
        <v>0</v>
      </c>
      <c r="AD253" s="4">
        <f t="shared" si="3"/>
        <v>0</v>
      </c>
      <c r="AE253" t="s">
        <v>45</v>
      </c>
      <c r="AF253" s="18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</row>
    <row r="254" spans="1:68">
      <c r="A254" s="20">
        <v>1478</v>
      </c>
      <c r="B254" t="s">
        <v>263</v>
      </c>
      <c r="C254" t="s">
        <v>2</v>
      </c>
      <c r="D254" t="s">
        <v>286</v>
      </c>
      <c r="E254" t="s">
        <v>377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5">
        <v>0.1</v>
      </c>
      <c r="P254" s="2">
        <v>0</v>
      </c>
      <c r="Q254" s="13">
        <v>0.3</v>
      </c>
      <c r="R254" s="15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18">
        <v>0</v>
      </c>
      <c r="AB254" s="4">
        <v>0</v>
      </c>
      <c r="AD254" s="4">
        <f t="shared" si="3"/>
        <v>0</v>
      </c>
      <c r="AE254" t="s">
        <v>95</v>
      </c>
      <c r="AF254" s="18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</row>
    <row r="255" spans="1:68">
      <c r="A255" s="20">
        <v>1481</v>
      </c>
      <c r="B255" t="s">
        <v>264</v>
      </c>
      <c r="C255" t="s">
        <v>2</v>
      </c>
      <c r="D255" t="s">
        <v>8</v>
      </c>
      <c r="E255" t="s">
        <v>378</v>
      </c>
      <c r="F255" s="2">
        <v>1630512000</v>
      </c>
      <c r="G255" s="2">
        <v>0</v>
      </c>
      <c r="H255" s="2">
        <v>1630512000</v>
      </c>
      <c r="I255" s="2">
        <v>5030943</v>
      </c>
      <c r="J255" s="2">
        <v>0</v>
      </c>
      <c r="K255" s="2">
        <v>5030943</v>
      </c>
      <c r="L255" s="2">
        <v>4378738.2</v>
      </c>
      <c r="M255" s="2">
        <v>0</v>
      </c>
      <c r="N255" s="2">
        <v>4378738.2</v>
      </c>
      <c r="O255" s="15">
        <v>0</v>
      </c>
      <c r="P255" s="2">
        <v>0</v>
      </c>
      <c r="Q255" s="13">
        <v>0</v>
      </c>
      <c r="R255" s="15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8">
        <v>0</v>
      </c>
      <c r="AB255" s="4">
        <v>0</v>
      </c>
      <c r="AD255" s="4">
        <f t="shared" si="3"/>
        <v>0</v>
      </c>
      <c r="AE255" t="s">
        <v>38</v>
      </c>
      <c r="AF255" s="18"/>
      <c r="AJ255"/>
      <c r="AK255"/>
      <c r="AL255"/>
      <c r="AM255"/>
      <c r="AN255"/>
      <c r="AO255"/>
      <c r="AP255"/>
      <c r="AQ255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</row>
    <row r="256" spans="1:68" s="36" customFormat="1">
      <c r="A256" s="47">
        <v>1485</v>
      </c>
      <c r="B256" s="36" t="s">
        <v>264</v>
      </c>
      <c r="C256" s="36" t="s">
        <v>2</v>
      </c>
      <c r="D256" s="36" t="s">
        <v>286</v>
      </c>
      <c r="E256" s="36" t="s">
        <v>379</v>
      </c>
      <c r="F256" s="37">
        <v>35028993000</v>
      </c>
      <c r="G256" s="37">
        <v>484993000</v>
      </c>
      <c r="H256" s="37">
        <v>34544000000</v>
      </c>
      <c r="I256" s="37">
        <v>54384399</v>
      </c>
      <c r="J256" s="37">
        <v>1517877</v>
      </c>
      <c r="K256" s="37">
        <v>52866522</v>
      </c>
      <c r="L256" s="37">
        <v>40372801.799999997</v>
      </c>
      <c r="M256" s="37">
        <v>1323879.8</v>
      </c>
      <c r="N256" s="37">
        <v>39048922</v>
      </c>
      <c r="O256" s="48">
        <v>0.1</v>
      </c>
      <c r="P256" s="37">
        <v>132387.98000000001</v>
      </c>
      <c r="Q256" s="49">
        <v>0.15</v>
      </c>
      <c r="R256" s="48">
        <v>0</v>
      </c>
      <c r="S256" s="37">
        <v>5857338.2999999998</v>
      </c>
      <c r="T256" s="37">
        <v>3000000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50">
        <v>0</v>
      </c>
      <c r="AB256" s="38">
        <v>8989726.2799999993</v>
      </c>
      <c r="AC256" s="38">
        <v>-230231</v>
      </c>
      <c r="AD256" s="38">
        <f t="shared" si="3"/>
        <v>8759495.2799999993</v>
      </c>
      <c r="AE256" s="36" t="s">
        <v>45</v>
      </c>
      <c r="AF256" s="50"/>
      <c r="AG256" s="38"/>
      <c r="AH256" s="38"/>
      <c r="AI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</row>
    <row r="257" spans="1:68">
      <c r="A257" s="20">
        <v>1487</v>
      </c>
      <c r="B257" t="s">
        <v>263</v>
      </c>
      <c r="C257" t="s">
        <v>2</v>
      </c>
      <c r="D257" t="s">
        <v>287</v>
      </c>
      <c r="E257" t="s">
        <v>397</v>
      </c>
      <c r="F257" s="2">
        <v>2686456000</v>
      </c>
      <c r="G257" s="2">
        <v>0</v>
      </c>
      <c r="H257" s="2">
        <v>2686456000</v>
      </c>
      <c r="I257" s="2">
        <v>7204840</v>
      </c>
      <c r="J257" s="2">
        <v>0</v>
      </c>
      <c r="K257" s="2">
        <v>7204840</v>
      </c>
      <c r="L257" s="2">
        <v>6130257.5999999996</v>
      </c>
      <c r="M257" s="2">
        <v>0</v>
      </c>
      <c r="N257" s="2">
        <v>6130257.5999999996</v>
      </c>
      <c r="O257" s="15">
        <v>0.1</v>
      </c>
      <c r="P257" s="2">
        <v>0</v>
      </c>
      <c r="Q257" s="13">
        <v>0.3</v>
      </c>
      <c r="R257" s="15">
        <v>0</v>
      </c>
      <c r="S257" s="2">
        <v>1839077.28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8">
        <v>0</v>
      </c>
      <c r="AB257" s="4">
        <v>1839077.28</v>
      </c>
      <c r="AD257" s="4">
        <f t="shared" si="3"/>
        <v>1839077.28</v>
      </c>
      <c r="AE257" t="s">
        <v>87</v>
      </c>
      <c r="AF257" s="18"/>
      <c r="AJ257"/>
      <c r="AK257"/>
      <c r="AL257"/>
      <c r="AM257"/>
    </row>
    <row r="258" spans="1:68">
      <c r="A258" s="20">
        <v>1489</v>
      </c>
      <c r="B258" t="s">
        <v>263</v>
      </c>
      <c r="C258" t="s">
        <v>9</v>
      </c>
      <c r="D258" t="s">
        <v>384</v>
      </c>
      <c r="E258" t="s">
        <v>380</v>
      </c>
      <c r="F258" s="2">
        <v>5420020000</v>
      </c>
      <c r="G258" s="2">
        <v>0</v>
      </c>
      <c r="H258" s="2">
        <v>5420020000</v>
      </c>
      <c r="I258" s="2">
        <v>13583326</v>
      </c>
      <c r="J258" s="2">
        <v>0</v>
      </c>
      <c r="K258" s="2">
        <v>13583326</v>
      </c>
      <c r="L258" s="2">
        <v>11415318</v>
      </c>
      <c r="M258" s="2">
        <v>0</v>
      </c>
      <c r="N258" s="2">
        <v>11415318</v>
      </c>
      <c r="O258" s="15">
        <v>0.1</v>
      </c>
      <c r="P258" s="2">
        <v>0</v>
      </c>
      <c r="Q258" s="13">
        <v>0.3</v>
      </c>
      <c r="R258" s="15">
        <v>0</v>
      </c>
      <c r="S258" s="2">
        <v>3424595.4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8">
        <v>0</v>
      </c>
      <c r="AB258" s="4">
        <v>3424595.4</v>
      </c>
      <c r="AD258" s="4">
        <f t="shared" si="3"/>
        <v>3424595.4</v>
      </c>
      <c r="AE258" t="s">
        <v>70</v>
      </c>
      <c r="AF258" s="18"/>
      <c r="AJ258"/>
      <c r="AK258"/>
      <c r="AL258"/>
      <c r="AM258"/>
    </row>
    <row r="259" spans="1:68">
      <c r="A259" s="20">
        <v>1491</v>
      </c>
      <c r="B259" t="s">
        <v>263</v>
      </c>
      <c r="C259" t="s">
        <v>9</v>
      </c>
      <c r="D259" t="s">
        <v>27</v>
      </c>
      <c r="E259" t="s">
        <v>381</v>
      </c>
      <c r="F259" s="2">
        <v>99082000</v>
      </c>
      <c r="G259" s="2">
        <v>0</v>
      </c>
      <c r="H259" s="2">
        <v>99082000</v>
      </c>
      <c r="I259" s="2">
        <v>346789</v>
      </c>
      <c r="J259" s="2">
        <v>0</v>
      </c>
      <c r="K259" s="2">
        <v>346789</v>
      </c>
      <c r="L259" s="2">
        <v>307156.2</v>
      </c>
      <c r="M259" s="2">
        <v>0</v>
      </c>
      <c r="N259" s="2">
        <v>307156.2</v>
      </c>
      <c r="O259" s="15">
        <v>0.1</v>
      </c>
      <c r="P259" s="2">
        <v>0</v>
      </c>
      <c r="Q259" s="13">
        <v>0.3</v>
      </c>
      <c r="R259" s="15">
        <v>0</v>
      </c>
      <c r="S259" s="2">
        <v>92146.86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18">
        <v>0</v>
      </c>
      <c r="AB259" s="4">
        <v>92146.86</v>
      </c>
      <c r="AD259" s="4">
        <f t="shared" ref="AD259:AD322" si="4">AB259+AC259</f>
        <v>92146.86</v>
      </c>
      <c r="AE259" t="s">
        <v>76</v>
      </c>
      <c r="AF259" s="18"/>
      <c r="AJ259"/>
      <c r="AK259"/>
      <c r="AL259"/>
      <c r="AM259"/>
    </row>
    <row r="260" spans="1:68">
      <c r="A260" s="20">
        <v>1493</v>
      </c>
      <c r="B260" t="s">
        <v>263</v>
      </c>
      <c r="C260" t="s">
        <v>2</v>
      </c>
      <c r="D260" t="s">
        <v>286</v>
      </c>
      <c r="E260" t="s">
        <v>382</v>
      </c>
      <c r="F260" s="2">
        <v>18956829000</v>
      </c>
      <c r="G260" s="2">
        <v>2160593000</v>
      </c>
      <c r="H260" s="2">
        <v>16796236000</v>
      </c>
      <c r="I260" s="2">
        <v>41311626</v>
      </c>
      <c r="J260" s="2">
        <v>6220439</v>
      </c>
      <c r="K260" s="2">
        <v>35091187</v>
      </c>
      <c r="L260" s="2">
        <v>33728894.399999999</v>
      </c>
      <c r="M260" s="2">
        <v>5356201.8</v>
      </c>
      <c r="N260" s="2">
        <v>28372692.600000001</v>
      </c>
      <c r="O260" s="15">
        <v>0.1</v>
      </c>
      <c r="P260" s="2">
        <v>535620.18000000005</v>
      </c>
      <c r="Q260" s="13">
        <v>0.3</v>
      </c>
      <c r="R260" s="15">
        <v>0</v>
      </c>
      <c r="S260" s="2">
        <v>8511807.7799999993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8">
        <v>0</v>
      </c>
      <c r="AB260" s="4">
        <v>9047427.9600000009</v>
      </c>
      <c r="AD260" s="4">
        <f t="shared" si="4"/>
        <v>9047427.9600000009</v>
      </c>
      <c r="AE260" t="s">
        <v>45</v>
      </c>
      <c r="AF260" s="18"/>
      <c r="AJ260"/>
      <c r="AK260"/>
      <c r="AL260"/>
      <c r="AM260"/>
    </row>
    <row r="261" spans="1:68">
      <c r="A261" s="20">
        <v>1494</v>
      </c>
      <c r="B261" t="s">
        <v>264</v>
      </c>
      <c r="C261" t="s">
        <v>2</v>
      </c>
      <c r="D261" t="s">
        <v>326</v>
      </c>
      <c r="E261" t="s">
        <v>373</v>
      </c>
      <c r="F261" s="2">
        <v>10718732000</v>
      </c>
      <c r="G261" s="2">
        <v>0</v>
      </c>
      <c r="H261" s="2">
        <v>10718732000</v>
      </c>
      <c r="I261" s="2">
        <v>25289977</v>
      </c>
      <c r="J261" s="2">
        <v>0</v>
      </c>
      <c r="K261" s="2">
        <v>25289977</v>
      </c>
      <c r="L261" s="2">
        <v>21002484.199999999</v>
      </c>
      <c r="M261" s="2">
        <v>0</v>
      </c>
      <c r="N261" s="2">
        <v>21002484.199999999</v>
      </c>
      <c r="O261" s="15">
        <v>0.1</v>
      </c>
      <c r="P261" s="2">
        <v>0</v>
      </c>
      <c r="Q261" s="13">
        <v>0.1</v>
      </c>
      <c r="R261" s="15">
        <v>0</v>
      </c>
      <c r="S261" s="2">
        <v>2100248.42</v>
      </c>
      <c r="T261" s="2">
        <v>2000000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8">
        <v>0</v>
      </c>
      <c r="AB261" s="4">
        <v>4100248.42</v>
      </c>
      <c r="AD261" s="4">
        <f t="shared" si="4"/>
        <v>4100248.42</v>
      </c>
      <c r="AE261" t="s">
        <v>336</v>
      </c>
      <c r="AF261" s="18"/>
      <c r="AJ261"/>
      <c r="AK261"/>
      <c r="AL261"/>
      <c r="AM261"/>
    </row>
    <row r="262" spans="1:68">
      <c r="A262" s="20">
        <v>1498</v>
      </c>
      <c r="B262" t="s">
        <v>263</v>
      </c>
      <c r="C262" t="s">
        <v>2</v>
      </c>
      <c r="D262" t="s">
        <v>326</v>
      </c>
      <c r="E262" t="s">
        <v>387</v>
      </c>
      <c r="F262" s="2">
        <v>1182323000</v>
      </c>
      <c r="G262" s="2">
        <v>0</v>
      </c>
      <c r="H262" s="2">
        <v>1182323000</v>
      </c>
      <c r="I262" s="2">
        <v>3250135</v>
      </c>
      <c r="J262" s="2">
        <v>0</v>
      </c>
      <c r="K262" s="2">
        <v>3250135</v>
      </c>
      <c r="L262" s="2">
        <v>2777205.8</v>
      </c>
      <c r="M262" s="2">
        <v>0</v>
      </c>
      <c r="N262" s="2">
        <v>2777205.8</v>
      </c>
      <c r="O262" s="15">
        <v>0.1</v>
      </c>
      <c r="P262" s="2">
        <v>0</v>
      </c>
      <c r="Q262" s="13">
        <v>0.3</v>
      </c>
      <c r="R262" s="15">
        <v>0</v>
      </c>
      <c r="S262" s="2">
        <v>833161.74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8">
        <v>0</v>
      </c>
      <c r="AB262" s="4">
        <v>833161.74</v>
      </c>
      <c r="AD262" s="4">
        <f t="shared" si="4"/>
        <v>833161.74</v>
      </c>
      <c r="AE262" t="s">
        <v>336</v>
      </c>
      <c r="AF262" s="18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</row>
    <row r="263" spans="1:68">
      <c r="A263" s="20">
        <v>1499</v>
      </c>
      <c r="B263" t="s">
        <v>263</v>
      </c>
      <c r="C263" t="s">
        <v>9</v>
      </c>
      <c r="D263" t="s">
        <v>385</v>
      </c>
      <c r="E263" t="s">
        <v>383</v>
      </c>
      <c r="F263" s="2">
        <v>3326519000</v>
      </c>
      <c r="G263" s="2">
        <v>0</v>
      </c>
      <c r="H263" s="2">
        <v>3326519000</v>
      </c>
      <c r="I263" s="2">
        <v>10066470</v>
      </c>
      <c r="J263" s="2">
        <v>0</v>
      </c>
      <c r="K263" s="2">
        <v>10066470</v>
      </c>
      <c r="L263" s="2">
        <v>8735862.4000000004</v>
      </c>
      <c r="M263" s="2">
        <v>0</v>
      </c>
      <c r="N263" s="2">
        <v>8735862.4000000004</v>
      </c>
      <c r="O263" s="15">
        <v>0.1</v>
      </c>
      <c r="P263" s="2">
        <v>0</v>
      </c>
      <c r="Q263" s="13">
        <v>0.3</v>
      </c>
      <c r="R263" s="15">
        <v>0</v>
      </c>
      <c r="S263" s="2">
        <v>2620758.7200000002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8">
        <v>0</v>
      </c>
      <c r="AB263" s="4">
        <v>2620758.7200000002</v>
      </c>
      <c r="AD263" s="4">
        <f t="shared" si="4"/>
        <v>2620758.7200000002</v>
      </c>
      <c r="AE263" t="s">
        <v>79</v>
      </c>
      <c r="AF263" s="18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</row>
    <row r="264" spans="1:68">
      <c r="A264" s="20">
        <v>1501</v>
      </c>
      <c r="B264" t="s">
        <v>263</v>
      </c>
      <c r="C264" t="s">
        <v>2</v>
      </c>
      <c r="D264" t="s">
        <v>286</v>
      </c>
      <c r="E264" t="s">
        <v>450</v>
      </c>
      <c r="F264" s="2">
        <v>92419701000</v>
      </c>
      <c r="G264" s="2">
        <v>0</v>
      </c>
      <c r="H264" s="2">
        <v>92419701000</v>
      </c>
      <c r="I264" s="2">
        <v>160783145</v>
      </c>
      <c r="J264" s="2">
        <v>0</v>
      </c>
      <c r="K264" s="2">
        <v>160783145</v>
      </c>
      <c r="L264" s="2">
        <v>123815264.59999999</v>
      </c>
      <c r="M264" s="2">
        <v>0</v>
      </c>
      <c r="N264" s="2">
        <v>123815264.59999999</v>
      </c>
      <c r="O264" s="15">
        <v>0.1</v>
      </c>
      <c r="P264" s="2">
        <v>0</v>
      </c>
      <c r="Q264" s="13">
        <v>0.3</v>
      </c>
      <c r="R264" s="15">
        <v>0</v>
      </c>
      <c r="S264" s="2">
        <v>37144579.380000003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8">
        <v>0</v>
      </c>
      <c r="AB264" s="4">
        <v>37144579.380000003</v>
      </c>
      <c r="AD264" s="4">
        <f t="shared" si="4"/>
        <v>37144579.380000003</v>
      </c>
      <c r="AE264" t="s">
        <v>95</v>
      </c>
      <c r="AF264" s="18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</row>
    <row r="265" spans="1:68">
      <c r="A265" s="20">
        <v>1506</v>
      </c>
      <c r="B265" t="s">
        <v>263</v>
      </c>
      <c r="C265" t="s">
        <v>2</v>
      </c>
      <c r="D265" t="s">
        <v>4</v>
      </c>
      <c r="E265" t="s">
        <v>389</v>
      </c>
      <c r="F265" s="2">
        <v>17116435000</v>
      </c>
      <c r="G265" s="2">
        <v>6939280000</v>
      </c>
      <c r="H265" s="2">
        <v>10177155000</v>
      </c>
      <c r="I265" s="2">
        <v>34376675</v>
      </c>
      <c r="J265" s="2">
        <v>14813049</v>
      </c>
      <c r="K265" s="2">
        <v>19563626</v>
      </c>
      <c r="L265" s="2">
        <v>27530101</v>
      </c>
      <c r="M265" s="2">
        <v>12037337</v>
      </c>
      <c r="N265" s="2">
        <v>15492764</v>
      </c>
      <c r="O265" s="15">
        <v>0.1</v>
      </c>
      <c r="P265" s="2">
        <v>1203733.7</v>
      </c>
      <c r="Q265" s="13">
        <v>0.3</v>
      </c>
      <c r="R265" s="15">
        <v>0</v>
      </c>
      <c r="S265" s="2">
        <v>4647829.2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8">
        <v>0</v>
      </c>
      <c r="AB265" s="4">
        <v>5851562.9000000004</v>
      </c>
      <c r="AD265" s="4">
        <f t="shared" si="4"/>
        <v>5851562.9000000004</v>
      </c>
      <c r="AE265" t="s">
        <v>279</v>
      </c>
      <c r="AF265" s="18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</row>
    <row r="266" spans="1:68" s="32" customFormat="1">
      <c r="A266" s="51">
        <v>1510</v>
      </c>
      <c r="B266" s="32" t="s">
        <v>263</v>
      </c>
      <c r="C266" s="32" t="s">
        <v>2</v>
      </c>
      <c r="D266" s="32" t="s">
        <v>4</v>
      </c>
      <c r="E266" s="32" t="s">
        <v>390</v>
      </c>
      <c r="F266" s="52">
        <v>252805385000</v>
      </c>
      <c r="G266" s="52">
        <v>0</v>
      </c>
      <c r="H266" s="52">
        <v>252805385000</v>
      </c>
      <c r="I266" s="52">
        <v>392633986</v>
      </c>
      <c r="J266" s="52">
        <v>0</v>
      </c>
      <c r="K266" s="52">
        <v>392633986</v>
      </c>
      <c r="L266" s="52">
        <v>291511832</v>
      </c>
      <c r="M266" s="52">
        <v>0</v>
      </c>
      <c r="N266" s="52">
        <v>291511832</v>
      </c>
      <c r="O266" s="53">
        <v>0.4</v>
      </c>
      <c r="P266" s="52">
        <v>0</v>
      </c>
      <c r="Q266" s="54">
        <v>0.4</v>
      </c>
      <c r="R266" s="53">
        <v>0.4</v>
      </c>
      <c r="S266" s="52">
        <f>N266*Q266</f>
        <v>116604732.80000001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5">
        <v>0</v>
      </c>
      <c r="AB266" s="33">
        <f>P266+S266</f>
        <v>116604732.80000001</v>
      </c>
      <c r="AC266" s="33"/>
      <c r="AD266" s="33">
        <f t="shared" si="4"/>
        <v>116604732.80000001</v>
      </c>
      <c r="AE266" s="32" t="s">
        <v>250</v>
      </c>
      <c r="AF266" s="55"/>
      <c r="AG266" s="33"/>
      <c r="AH266" s="33"/>
      <c r="AI266" s="33"/>
    </row>
    <row r="267" spans="1:68">
      <c r="A267" s="20">
        <v>1518</v>
      </c>
      <c r="B267" t="s">
        <v>263</v>
      </c>
      <c r="C267" t="s">
        <v>9</v>
      </c>
      <c r="D267" t="s">
        <v>385</v>
      </c>
      <c r="E267" t="s">
        <v>391</v>
      </c>
      <c r="F267" s="2">
        <v>59512592000</v>
      </c>
      <c r="G267" s="2">
        <v>0</v>
      </c>
      <c r="H267" s="2">
        <v>59512592000</v>
      </c>
      <c r="I267" s="2">
        <v>91967201</v>
      </c>
      <c r="J267" s="2">
        <v>0</v>
      </c>
      <c r="K267" s="2">
        <v>91967201</v>
      </c>
      <c r="L267" s="2">
        <v>68162164.200000003</v>
      </c>
      <c r="M267" s="2">
        <v>0</v>
      </c>
      <c r="N267" s="2">
        <v>68162164.200000003</v>
      </c>
      <c r="O267" s="15">
        <v>0.1</v>
      </c>
      <c r="P267" s="2">
        <v>0</v>
      </c>
      <c r="Q267" s="13">
        <v>0.3</v>
      </c>
      <c r="R267" s="15">
        <v>0</v>
      </c>
      <c r="S267" s="2">
        <v>20448649.260000002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8">
        <v>0</v>
      </c>
      <c r="AB267" s="4">
        <v>20448649.260000002</v>
      </c>
      <c r="AD267" s="4">
        <f t="shared" si="4"/>
        <v>20448649.260000002</v>
      </c>
      <c r="AE267" t="s">
        <v>19</v>
      </c>
      <c r="AF267" s="18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</row>
    <row r="268" spans="1:68">
      <c r="A268" s="20">
        <v>1519</v>
      </c>
      <c r="B268" t="s">
        <v>263</v>
      </c>
      <c r="C268" t="s">
        <v>2</v>
      </c>
      <c r="D268" t="s">
        <v>8</v>
      </c>
      <c r="E268" t="s">
        <v>57</v>
      </c>
      <c r="F268" s="2">
        <v>21829202000</v>
      </c>
      <c r="G268" s="2">
        <v>0</v>
      </c>
      <c r="H268" s="2">
        <v>21829202000</v>
      </c>
      <c r="I268" s="2">
        <v>44409866</v>
      </c>
      <c r="J268" s="2">
        <v>0</v>
      </c>
      <c r="K268" s="2">
        <v>44409866</v>
      </c>
      <c r="L268" s="2">
        <v>35678185.200000003</v>
      </c>
      <c r="M268" s="2">
        <v>0</v>
      </c>
      <c r="N268" s="2">
        <v>35678185.200000003</v>
      </c>
      <c r="O268" s="15">
        <v>0.1</v>
      </c>
      <c r="P268" s="2">
        <v>0</v>
      </c>
      <c r="Q268" s="13">
        <v>0.3</v>
      </c>
      <c r="R268" s="15">
        <v>0</v>
      </c>
      <c r="S268" s="2">
        <v>10703455.560000001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8">
        <v>0</v>
      </c>
      <c r="AB268" s="4">
        <v>10703455.560000001</v>
      </c>
      <c r="AD268" s="4">
        <f t="shared" si="4"/>
        <v>10703455.560000001</v>
      </c>
      <c r="AE268" t="s">
        <v>42</v>
      </c>
      <c r="AF268" s="1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</row>
    <row r="269" spans="1:68">
      <c r="A269" s="20">
        <v>1522</v>
      </c>
      <c r="B269" t="s">
        <v>263</v>
      </c>
      <c r="C269" t="s">
        <v>2</v>
      </c>
      <c r="D269" t="s">
        <v>200</v>
      </c>
      <c r="E269" t="s">
        <v>392</v>
      </c>
      <c r="F269" s="2">
        <v>37107099600</v>
      </c>
      <c r="G269" s="2">
        <v>0</v>
      </c>
      <c r="H269" s="2">
        <v>37107099600</v>
      </c>
      <c r="I269" s="2">
        <v>62552854</v>
      </c>
      <c r="J269" s="2">
        <v>0</v>
      </c>
      <c r="K269" s="2">
        <v>62552854</v>
      </c>
      <c r="L269" s="2">
        <v>47710014.159999996</v>
      </c>
      <c r="M269" s="2">
        <v>0</v>
      </c>
      <c r="N269" s="2">
        <v>47710014.159999996</v>
      </c>
      <c r="O269" s="15">
        <v>0.1</v>
      </c>
      <c r="P269" s="2">
        <v>0</v>
      </c>
      <c r="Q269" s="13">
        <v>0.3</v>
      </c>
      <c r="R269" s="15">
        <v>0</v>
      </c>
      <c r="S269" s="2">
        <v>14313004.248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8">
        <v>0</v>
      </c>
      <c r="AB269" s="4">
        <v>14313004.248</v>
      </c>
      <c r="AD269" s="4">
        <f t="shared" si="4"/>
        <v>14313004.248</v>
      </c>
      <c r="AE269" t="s">
        <v>241</v>
      </c>
      <c r="AF269" s="18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</row>
    <row r="270" spans="1:68">
      <c r="A270" s="20">
        <v>1523</v>
      </c>
      <c r="B270" t="s">
        <v>263</v>
      </c>
      <c r="C270" t="s">
        <v>2</v>
      </c>
      <c r="D270" t="s">
        <v>326</v>
      </c>
      <c r="E270" t="s">
        <v>393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5">
        <v>0.1</v>
      </c>
      <c r="P270" s="2">
        <v>0</v>
      </c>
      <c r="Q270" s="13">
        <v>0.3</v>
      </c>
      <c r="R270" s="15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8">
        <v>0</v>
      </c>
      <c r="AB270" s="4">
        <v>0</v>
      </c>
      <c r="AD270" s="4">
        <f t="shared" si="4"/>
        <v>0</v>
      </c>
      <c r="AE270" t="s">
        <v>336</v>
      </c>
      <c r="AF270" s="18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</row>
    <row r="271" spans="1:68">
      <c r="A271" s="20">
        <v>1524</v>
      </c>
      <c r="B271" t="s">
        <v>263</v>
      </c>
      <c r="C271" t="s">
        <v>9</v>
      </c>
      <c r="D271" t="s">
        <v>15</v>
      </c>
      <c r="E271" t="s">
        <v>394</v>
      </c>
      <c r="F271" s="2">
        <v>1184394000</v>
      </c>
      <c r="G271" s="2">
        <v>0</v>
      </c>
      <c r="H271" s="2">
        <v>1184394000</v>
      </c>
      <c r="I271" s="2">
        <v>4077082</v>
      </c>
      <c r="J271" s="2">
        <v>0</v>
      </c>
      <c r="K271" s="2">
        <v>4077082</v>
      </c>
      <c r="L271" s="2">
        <v>3603324.4</v>
      </c>
      <c r="M271" s="2">
        <v>0</v>
      </c>
      <c r="N271" s="2">
        <v>3603324.4</v>
      </c>
      <c r="O271" s="15">
        <v>0.1</v>
      </c>
      <c r="P271" s="2">
        <v>0</v>
      </c>
      <c r="Q271" s="13">
        <v>0.3</v>
      </c>
      <c r="R271" s="15">
        <v>0</v>
      </c>
      <c r="S271" s="2">
        <v>1080997.32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8">
        <v>0</v>
      </c>
      <c r="AB271" s="4">
        <v>1080997.32</v>
      </c>
      <c r="AD271" s="4">
        <f t="shared" si="4"/>
        <v>1080997.32</v>
      </c>
      <c r="AE271" t="s">
        <v>31</v>
      </c>
      <c r="AF271" s="18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</row>
    <row r="272" spans="1:68">
      <c r="A272" s="20">
        <v>1528</v>
      </c>
      <c r="B272" t="s">
        <v>264</v>
      </c>
      <c r="C272" t="s">
        <v>9</v>
      </c>
      <c r="D272" t="s">
        <v>27</v>
      </c>
      <c r="E272" t="s">
        <v>398</v>
      </c>
      <c r="F272" s="2">
        <v>32719732000</v>
      </c>
      <c r="G272" s="2">
        <v>0</v>
      </c>
      <c r="H272" s="2">
        <v>32719732000</v>
      </c>
      <c r="I272" s="2">
        <v>64922345</v>
      </c>
      <c r="J272" s="2">
        <v>0</v>
      </c>
      <c r="K272" s="2">
        <v>64922345</v>
      </c>
      <c r="L272" s="2">
        <v>51834452.200000003</v>
      </c>
      <c r="M272" s="2">
        <v>0</v>
      </c>
      <c r="N272" s="2">
        <v>51834452.200000003</v>
      </c>
      <c r="O272" s="15">
        <v>0.1</v>
      </c>
      <c r="P272" s="2">
        <v>0</v>
      </c>
      <c r="Q272" s="13">
        <v>0.15</v>
      </c>
      <c r="R272" s="15">
        <v>0</v>
      </c>
      <c r="S272" s="2">
        <v>7775167.8300000001</v>
      </c>
      <c r="T272" s="2">
        <v>3000000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8">
        <v>0</v>
      </c>
      <c r="AB272" s="4">
        <v>10775167.83</v>
      </c>
      <c r="AD272" s="4">
        <f t="shared" si="4"/>
        <v>10775167.83</v>
      </c>
      <c r="AE272" t="s">
        <v>29</v>
      </c>
      <c r="AF272" s="18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</row>
    <row r="273" spans="1:68">
      <c r="A273" s="20">
        <v>1529</v>
      </c>
      <c r="B273" t="s">
        <v>263</v>
      </c>
      <c r="C273" t="s">
        <v>2</v>
      </c>
      <c r="D273" t="s">
        <v>326</v>
      </c>
      <c r="E273" t="s">
        <v>399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5">
        <v>0.1</v>
      </c>
      <c r="P273" s="2">
        <v>0</v>
      </c>
      <c r="Q273" s="13">
        <v>0.3</v>
      </c>
      <c r="R273" s="15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8">
        <v>0</v>
      </c>
      <c r="AB273" s="4">
        <v>0</v>
      </c>
      <c r="AD273" s="4">
        <f t="shared" si="4"/>
        <v>0</v>
      </c>
      <c r="AE273" t="s">
        <v>336</v>
      </c>
      <c r="AF273" s="18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</row>
    <row r="274" spans="1:68">
      <c r="A274" s="20">
        <v>1532</v>
      </c>
      <c r="B274" t="s">
        <v>263</v>
      </c>
      <c r="C274" t="s">
        <v>9</v>
      </c>
      <c r="D274" t="s">
        <v>385</v>
      </c>
      <c r="E274" t="s">
        <v>400</v>
      </c>
      <c r="F274" s="2">
        <v>162221840000</v>
      </c>
      <c r="G274" s="2">
        <v>0</v>
      </c>
      <c r="H274" s="2">
        <v>162221840000</v>
      </c>
      <c r="I274" s="2">
        <v>269088836</v>
      </c>
      <c r="J274" s="2">
        <v>0</v>
      </c>
      <c r="K274" s="2">
        <v>269088836</v>
      </c>
      <c r="L274" s="2">
        <v>204200100</v>
      </c>
      <c r="M274" s="2">
        <v>0</v>
      </c>
      <c r="N274" s="2">
        <v>204200100</v>
      </c>
      <c r="O274" s="15">
        <v>0.1</v>
      </c>
      <c r="P274" s="2">
        <v>0</v>
      </c>
      <c r="Q274" s="13">
        <v>0.3</v>
      </c>
      <c r="R274" s="15">
        <v>0.4</v>
      </c>
      <c r="S274" s="2">
        <v>66680040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8">
        <v>0</v>
      </c>
      <c r="AB274" s="4">
        <v>66680040</v>
      </c>
      <c r="AD274" s="4">
        <f t="shared" si="4"/>
        <v>66680040</v>
      </c>
      <c r="AE274" t="s">
        <v>39</v>
      </c>
      <c r="AF274" s="18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</row>
    <row r="275" spans="1:68">
      <c r="A275" s="20">
        <v>1533</v>
      </c>
      <c r="B275" t="s">
        <v>263</v>
      </c>
      <c r="C275" t="s">
        <v>9</v>
      </c>
      <c r="D275" t="s">
        <v>384</v>
      </c>
      <c r="E275" t="s">
        <v>401</v>
      </c>
      <c r="F275" s="2">
        <v>1036676000</v>
      </c>
      <c r="G275" s="2">
        <v>0</v>
      </c>
      <c r="H275" s="2">
        <v>1036676000</v>
      </c>
      <c r="I275" s="2">
        <v>3384373</v>
      </c>
      <c r="J275" s="2">
        <v>0</v>
      </c>
      <c r="K275" s="2">
        <v>3384373</v>
      </c>
      <c r="L275" s="2">
        <v>2969702.6</v>
      </c>
      <c r="M275" s="2">
        <v>0</v>
      </c>
      <c r="N275" s="2">
        <v>2969702.6</v>
      </c>
      <c r="O275" s="15">
        <v>0.1</v>
      </c>
      <c r="P275" s="2">
        <v>0</v>
      </c>
      <c r="Q275" s="13">
        <v>0.3</v>
      </c>
      <c r="R275" s="15">
        <v>0</v>
      </c>
      <c r="S275" s="2">
        <v>890910.78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18">
        <v>0</v>
      </c>
      <c r="AB275" s="4">
        <v>890910.78</v>
      </c>
      <c r="AD275" s="4">
        <f t="shared" si="4"/>
        <v>890910.78</v>
      </c>
      <c r="AE275" t="s">
        <v>35</v>
      </c>
      <c r="AF275" s="18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</row>
    <row r="276" spans="1:68">
      <c r="A276" s="20">
        <v>1536</v>
      </c>
      <c r="B276" t="s">
        <v>264</v>
      </c>
      <c r="C276" t="s">
        <v>2</v>
      </c>
      <c r="D276" t="s">
        <v>286</v>
      </c>
      <c r="E276" t="s">
        <v>404</v>
      </c>
      <c r="F276" s="2">
        <v>6710819000</v>
      </c>
      <c r="G276" s="2">
        <v>0</v>
      </c>
      <c r="H276" s="2">
        <v>6710819000</v>
      </c>
      <c r="I276" s="2">
        <v>20404596</v>
      </c>
      <c r="J276" s="2">
        <v>0</v>
      </c>
      <c r="K276" s="2">
        <v>20404596</v>
      </c>
      <c r="L276" s="2">
        <v>17720268.399999999</v>
      </c>
      <c r="M276" s="2">
        <v>0</v>
      </c>
      <c r="N276" s="2">
        <v>17720268.399999999</v>
      </c>
      <c r="O276" s="15">
        <v>0.1</v>
      </c>
      <c r="P276" s="2">
        <v>0</v>
      </c>
      <c r="Q276" s="13">
        <v>0.1</v>
      </c>
      <c r="R276" s="15">
        <v>0</v>
      </c>
      <c r="S276" s="2">
        <v>1772026.84</v>
      </c>
      <c r="T276" s="2">
        <v>1000000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18">
        <v>0</v>
      </c>
      <c r="AB276" s="4">
        <v>2772026.84</v>
      </c>
      <c r="AD276" s="4">
        <f t="shared" si="4"/>
        <v>2772026.84</v>
      </c>
      <c r="AE276" t="s">
        <v>43</v>
      </c>
      <c r="AF276" s="18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</row>
    <row r="277" spans="1:68" s="40" customFormat="1">
      <c r="A277" s="20">
        <v>1537</v>
      </c>
      <c r="B277" t="s">
        <v>263</v>
      </c>
      <c r="C277" t="s">
        <v>2</v>
      </c>
      <c r="D277" t="s">
        <v>287</v>
      </c>
      <c r="E277" t="s">
        <v>405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5">
        <v>0.1</v>
      </c>
      <c r="P277" s="2">
        <v>0</v>
      </c>
      <c r="Q277" s="13">
        <v>0.3</v>
      </c>
      <c r="R277" s="15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18">
        <v>0</v>
      </c>
      <c r="AB277" s="4">
        <v>0</v>
      </c>
      <c r="AC277" s="4"/>
      <c r="AD277" s="4">
        <f t="shared" si="4"/>
        <v>0</v>
      </c>
      <c r="AE277" t="s">
        <v>192</v>
      </c>
      <c r="AF277" s="18"/>
      <c r="AG277" s="4"/>
      <c r="AH277" s="4"/>
      <c r="AI277" s="4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</row>
    <row r="278" spans="1:68">
      <c r="A278" s="20">
        <v>1538</v>
      </c>
      <c r="B278" t="s">
        <v>263</v>
      </c>
      <c r="C278" t="s">
        <v>2</v>
      </c>
      <c r="D278" t="s">
        <v>326</v>
      </c>
      <c r="E278" t="s">
        <v>406</v>
      </c>
      <c r="F278" s="2">
        <v>6000000</v>
      </c>
      <c r="G278" s="2">
        <v>0</v>
      </c>
      <c r="H278" s="2">
        <v>6000000</v>
      </c>
      <c r="I278" s="2">
        <v>21000</v>
      </c>
      <c r="J278" s="2">
        <v>0</v>
      </c>
      <c r="K278" s="2">
        <v>21000</v>
      </c>
      <c r="L278" s="2">
        <v>18600</v>
      </c>
      <c r="M278" s="2">
        <v>0</v>
      </c>
      <c r="N278" s="2">
        <v>18600</v>
      </c>
      <c r="O278" s="15">
        <v>0.1</v>
      </c>
      <c r="P278" s="2">
        <v>0</v>
      </c>
      <c r="Q278" s="13">
        <v>0.3</v>
      </c>
      <c r="R278" s="15">
        <v>0</v>
      </c>
      <c r="S278" s="2">
        <v>5580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18">
        <v>0</v>
      </c>
      <c r="AB278" s="4">
        <v>5580</v>
      </c>
      <c r="AD278" s="4">
        <f t="shared" si="4"/>
        <v>5580</v>
      </c>
      <c r="AE278" t="s">
        <v>336</v>
      </c>
      <c r="AF278" s="1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</row>
    <row r="279" spans="1:68">
      <c r="A279" s="20">
        <v>1539</v>
      </c>
      <c r="B279" t="s">
        <v>263</v>
      </c>
      <c r="C279" t="s">
        <v>9</v>
      </c>
      <c r="D279" t="s">
        <v>385</v>
      </c>
      <c r="E279" t="s">
        <v>407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5">
        <v>0.1</v>
      </c>
      <c r="P279" s="2">
        <v>0</v>
      </c>
      <c r="Q279" s="13">
        <v>0.3</v>
      </c>
      <c r="R279" s="15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8">
        <v>0</v>
      </c>
      <c r="AB279" s="4">
        <v>0</v>
      </c>
      <c r="AD279" s="4">
        <f t="shared" si="4"/>
        <v>0</v>
      </c>
      <c r="AE279" t="s">
        <v>39</v>
      </c>
      <c r="AF279" s="18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</row>
    <row r="280" spans="1:68">
      <c r="A280" s="20">
        <v>1542</v>
      </c>
      <c r="B280" t="s">
        <v>263</v>
      </c>
      <c r="C280" t="s">
        <v>2</v>
      </c>
      <c r="D280" t="s">
        <v>286</v>
      </c>
      <c r="E280" t="s">
        <v>408</v>
      </c>
      <c r="F280" s="2">
        <v>40052571700</v>
      </c>
      <c r="G280" s="2">
        <v>0</v>
      </c>
      <c r="H280" s="2">
        <v>40052571700</v>
      </c>
      <c r="I280" s="2">
        <v>83809065</v>
      </c>
      <c r="J280" s="2">
        <v>0</v>
      </c>
      <c r="K280" s="2">
        <v>83809065</v>
      </c>
      <c r="L280" s="2">
        <v>67788036.319999993</v>
      </c>
      <c r="M280" s="2">
        <v>0</v>
      </c>
      <c r="N280" s="2">
        <v>67788036.319999993</v>
      </c>
      <c r="O280" s="15">
        <v>0.1</v>
      </c>
      <c r="P280" s="2">
        <v>0</v>
      </c>
      <c r="Q280" s="13">
        <v>0.3</v>
      </c>
      <c r="R280" s="15">
        <v>0</v>
      </c>
      <c r="S280" s="2">
        <v>20336410.896000002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18">
        <v>0</v>
      </c>
      <c r="AB280" s="4">
        <v>20336410.896000002</v>
      </c>
      <c r="AD280" s="4">
        <f t="shared" si="4"/>
        <v>20336410.896000002</v>
      </c>
      <c r="AE280" t="s">
        <v>43</v>
      </c>
      <c r="AF280" s="18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</row>
    <row r="281" spans="1:68" s="36" customFormat="1">
      <c r="A281" s="20">
        <v>1543</v>
      </c>
      <c r="B281" t="s">
        <v>263</v>
      </c>
      <c r="C281" t="s">
        <v>2</v>
      </c>
      <c r="D281" t="s">
        <v>200</v>
      </c>
      <c r="E281" t="s">
        <v>409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5">
        <v>0.1</v>
      </c>
      <c r="P281" s="2">
        <v>0</v>
      </c>
      <c r="Q281" s="13">
        <v>0.3</v>
      </c>
      <c r="R281" s="15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8">
        <v>0</v>
      </c>
      <c r="AB281" s="4">
        <v>0</v>
      </c>
      <c r="AC281" s="4"/>
      <c r="AD281" s="4">
        <f t="shared" si="4"/>
        <v>0</v>
      </c>
      <c r="AE281" t="s">
        <v>184</v>
      </c>
      <c r="AF281" s="18"/>
      <c r="AG281" s="4"/>
      <c r="AH281" s="4"/>
      <c r="AI281" s="4"/>
      <c r="AJ281"/>
    </row>
    <row r="282" spans="1:68" s="41" customFormat="1">
      <c r="A282" s="20">
        <v>1544</v>
      </c>
      <c r="B282" t="s">
        <v>263</v>
      </c>
      <c r="C282" t="s">
        <v>2</v>
      </c>
      <c r="D282" t="s">
        <v>200</v>
      </c>
      <c r="E282" t="s">
        <v>410</v>
      </c>
      <c r="F282" s="2">
        <v>36019487000</v>
      </c>
      <c r="G282" s="2">
        <v>0</v>
      </c>
      <c r="H282" s="2">
        <v>36019487000</v>
      </c>
      <c r="I282" s="2">
        <v>59333168</v>
      </c>
      <c r="J282" s="2">
        <v>0</v>
      </c>
      <c r="K282" s="2">
        <v>59333168</v>
      </c>
      <c r="L282" s="2">
        <v>44925373.200000003</v>
      </c>
      <c r="M282" s="2">
        <v>0</v>
      </c>
      <c r="N282" s="2">
        <v>44925373.200000003</v>
      </c>
      <c r="O282" s="15">
        <v>0.1</v>
      </c>
      <c r="P282" s="2">
        <v>0</v>
      </c>
      <c r="Q282" s="13">
        <v>0.3</v>
      </c>
      <c r="R282" s="15">
        <v>0</v>
      </c>
      <c r="S282" s="2">
        <v>13477611.960000001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8">
        <v>0</v>
      </c>
      <c r="AB282" s="4">
        <v>13477611.960000001</v>
      </c>
      <c r="AC282" s="4"/>
      <c r="AD282" s="4">
        <f t="shared" si="4"/>
        <v>13477611.960000001</v>
      </c>
      <c r="AE282" t="s">
        <v>184</v>
      </c>
      <c r="AF282" s="18"/>
      <c r="AG282" s="4"/>
      <c r="AH282" s="4"/>
      <c r="AI282" s="4"/>
      <c r="AJ282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</row>
    <row r="283" spans="1:68">
      <c r="A283" s="20">
        <v>1545</v>
      </c>
      <c r="B283" t="s">
        <v>263</v>
      </c>
      <c r="C283" t="s">
        <v>2</v>
      </c>
      <c r="D283" t="s">
        <v>326</v>
      </c>
      <c r="E283" t="s">
        <v>411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5">
        <v>0.1</v>
      </c>
      <c r="P283" s="2">
        <v>0</v>
      </c>
      <c r="Q283" s="13">
        <v>0.3</v>
      </c>
      <c r="R283" s="15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18">
        <v>0</v>
      </c>
      <c r="AB283" s="4">
        <v>0</v>
      </c>
      <c r="AD283" s="4">
        <f t="shared" si="4"/>
        <v>0</v>
      </c>
      <c r="AE283" t="s">
        <v>336</v>
      </c>
      <c r="AF283" s="18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</row>
    <row r="284" spans="1:68">
      <c r="A284" s="20">
        <v>1546</v>
      </c>
      <c r="B284" t="s">
        <v>263</v>
      </c>
      <c r="C284" t="s">
        <v>2</v>
      </c>
      <c r="D284" t="s">
        <v>4</v>
      </c>
      <c r="E284" t="s">
        <v>412</v>
      </c>
      <c r="F284" s="2">
        <v>52196672000</v>
      </c>
      <c r="G284" s="2">
        <v>0</v>
      </c>
      <c r="H284" s="2">
        <v>52196672000</v>
      </c>
      <c r="I284" s="2">
        <v>85301346</v>
      </c>
      <c r="J284" s="2">
        <v>0</v>
      </c>
      <c r="K284" s="2">
        <v>85301346</v>
      </c>
      <c r="L284" s="2">
        <v>64422677.200000003</v>
      </c>
      <c r="M284" s="2">
        <v>0</v>
      </c>
      <c r="N284" s="2">
        <v>64422677.200000003</v>
      </c>
      <c r="O284" s="15">
        <v>0.1</v>
      </c>
      <c r="P284" s="2">
        <v>0</v>
      </c>
      <c r="Q284" s="13">
        <v>0.3</v>
      </c>
      <c r="R284" s="15">
        <v>0</v>
      </c>
      <c r="S284" s="2">
        <v>19326803.16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18">
        <v>0</v>
      </c>
      <c r="AB284" s="4">
        <v>19326803.16</v>
      </c>
      <c r="AD284" s="4">
        <f t="shared" si="4"/>
        <v>19326803.16</v>
      </c>
      <c r="AE284" t="s">
        <v>215</v>
      </c>
      <c r="AF284" s="18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</row>
    <row r="285" spans="1:68" s="36" customFormat="1">
      <c r="A285" s="20">
        <v>1552</v>
      </c>
      <c r="B285" t="s">
        <v>263</v>
      </c>
      <c r="C285" t="s">
        <v>2</v>
      </c>
      <c r="D285" t="s">
        <v>326</v>
      </c>
      <c r="E285" t="s">
        <v>413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5">
        <v>0.1</v>
      </c>
      <c r="P285" s="2">
        <v>0</v>
      </c>
      <c r="Q285" s="13">
        <v>0.3</v>
      </c>
      <c r="R285" s="15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18">
        <v>0</v>
      </c>
      <c r="AB285" s="4">
        <v>0</v>
      </c>
      <c r="AC285" s="4"/>
      <c r="AD285" s="4">
        <f t="shared" si="4"/>
        <v>0</v>
      </c>
      <c r="AE285" t="s">
        <v>336</v>
      </c>
      <c r="AF285" s="18"/>
      <c r="AG285" s="4"/>
      <c r="AH285" s="4"/>
      <c r="AI285" s="4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</row>
    <row r="286" spans="1:68" s="41" customFormat="1">
      <c r="A286" s="20">
        <v>1555</v>
      </c>
      <c r="B286" t="s">
        <v>263</v>
      </c>
      <c r="C286" t="s">
        <v>2</v>
      </c>
      <c r="D286" t="s">
        <v>200</v>
      </c>
      <c r="E286" t="s">
        <v>414</v>
      </c>
      <c r="F286" s="2">
        <v>543729000</v>
      </c>
      <c r="G286" s="2">
        <v>0</v>
      </c>
      <c r="H286" s="2">
        <v>543729000</v>
      </c>
      <c r="I286" s="2">
        <v>1823998</v>
      </c>
      <c r="J286" s="2">
        <v>0</v>
      </c>
      <c r="K286" s="2">
        <v>1823998</v>
      </c>
      <c r="L286" s="2">
        <v>1606506.4</v>
      </c>
      <c r="M286" s="2">
        <v>0</v>
      </c>
      <c r="N286" s="2">
        <v>1606506.4</v>
      </c>
      <c r="O286" s="15">
        <v>0.1</v>
      </c>
      <c r="P286" s="2">
        <v>0</v>
      </c>
      <c r="Q286" s="13">
        <v>0.3</v>
      </c>
      <c r="R286" s="15">
        <v>0</v>
      </c>
      <c r="S286" s="2">
        <v>481951.92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18">
        <v>0</v>
      </c>
      <c r="AB286" s="4">
        <v>481951.92</v>
      </c>
      <c r="AC286" s="4"/>
      <c r="AD286" s="4">
        <f t="shared" si="4"/>
        <v>481951.92</v>
      </c>
      <c r="AE286" t="s">
        <v>241</v>
      </c>
      <c r="AF286" s="18"/>
      <c r="AG286" s="4"/>
      <c r="AH286" s="4"/>
      <c r="AI286" s="4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</row>
    <row r="287" spans="1:68" s="40" customFormat="1">
      <c r="A287" s="20">
        <v>1558</v>
      </c>
      <c r="B287" t="s">
        <v>263</v>
      </c>
      <c r="C287" t="s">
        <v>9</v>
      </c>
      <c r="D287" t="s">
        <v>385</v>
      </c>
      <c r="E287" t="s">
        <v>415</v>
      </c>
      <c r="F287" s="2">
        <v>16950510000</v>
      </c>
      <c r="G287" s="2">
        <v>0</v>
      </c>
      <c r="H287" s="2">
        <v>16950510000</v>
      </c>
      <c r="I287" s="2">
        <v>33536831</v>
      </c>
      <c r="J287" s="2">
        <v>0</v>
      </c>
      <c r="K287" s="2">
        <v>33536831</v>
      </c>
      <c r="L287" s="2">
        <v>26756627</v>
      </c>
      <c r="M287" s="2">
        <v>0</v>
      </c>
      <c r="N287" s="2">
        <v>26756627</v>
      </c>
      <c r="O287" s="15">
        <v>0.1</v>
      </c>
      <c r="P287" s="2">
        <v>0</v>
      </c>
      <c r="Q287" s="13">
        <v>0.3</v>
      </c>
      <c r="R287" s="15">
        <v>0</v>
      </c>
      <c r="S287" s="2">
        <v>8026988.0999999996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18">
        <v>0</v>
      </c>
      <c r="AB287" s="4">
        <v>8026988.0999999996</v>
      </c>
      <c r="AC287" s="4"/>
      <c r="AD287" s="4">
        <f t="shared" si="4"/>
        <v>8026988.0999999996</v>
      </c>
      <c r="AE287" t="s">
        <v>39</v>
      </c>
      <c r="AF287" s="18"/>
      <c r="AG287" s="4"/>
      <c r="AH287" s="4"/>
      <c r="AI287" s="4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</row>
    <row r="288" spans="1:68">
      <c r="A288" s="20">
        <v>1559</v>
      </c>
      <c r="B288" t="s">
        <v>263</v>
      </c>
      <c r="C288" t="s">
        <v>2</v>
      </c>
      <c r="D288" t="s">
        <v>287</v>
      </c>
      <c r="E288" t="s">
        <v>416</v>
      </c>
      <c r="F288" s="2">
        <v>215829000</v>
      </c>
      <c r="G288" s="2">
        <v>45820000</v>
      </c>
      <c r="H288" s="2">
        <v>170009000</v>
      </c>
      <c r="I288" s="2">
        <v>755403</v>
      </c>
      <c r="J288" s="2">
        <v>160370</v>
      </c>
      <c r="K288" s="2">
        <v>595033</v>
      </c>
      <c r="L288" s="2">
        <v>669071.4</v>
      </c>
      <c r="M288" s="2">
        <v>142042</v>
      </c>
      <c r="N288" s="2">
        <v>527029.4</v>
      </c>
      <c r="O288" s="15">
        <v>0.1</v>
      </c>
      <c r="P288" s="2">
        <v>14204.2</v>
      </c>
      <c r="Q288" s="13">
        <v>0.3</v>
      </c>
      <c r="R288" s="15">
        <v>0</v>
      </c>
      <c r="S288" s="2">
        <v>158108.82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18">
        <v>0</v>
      </c>
      <c r="AB288" s="4">
        <v>172313.02</v>
      </c>
      <c r="AD288" s="4">
        <f t="shared" si="4"/>
        <v>172313.02</v>
      </c>
      <c r="AE288" t="s">
        <v>166</v>
      </c>
      <c r="AF288" s="1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</row>
    <row r="289" spans="1:68">
      <c r="A289" s="20">
        <v>1565</v>
      </c>
      <c r="B289" t="s">
        <v>263</v>
      </c>
      <c r="C289" t="s">
        <v>2</v>
      </c>
      <c r="D289" t="s">
        <v>8</v>
      </c>
      <c r="E289" t="s">
        <v>417</v>
      </c>
      <c r="F289" s="2">
        <v>2716760000</v>
      </c>
      <c r="G289" s="2">
        <v>0</v>
      </c>
      <c r="H289" s="2">
        <v>2716760000</v>
      </c>
      <c r="I289" s="2">
        <v>7884055</v>
      </c>
      <c r="J289" s="2">
        <v>0</v>
      </c>
      <c r="K289" s="2">
        <v>7884055</v>
      </c>
      <c r="L289" s="2">
        <v>6797351</v>
      </c>
      <c r="M289" s="2">
        <v>0</v>
      </c>
      <c r="N289" s="2">
        <v>6797351</v>
      </c>
      <c r="O289" s="15">
        <v>0.1</v>
      </c>
      <c r="P289" s="2">
        <v>0</v>
      </c>
      <c r="Q289" s="13">
        <v>0.3</v>
      </c>
      <c r="R289" s="15">
        <v>0</v>
      </c>
      <c r="S289" s="2">
        <v>2039205.3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18">
        <v>0</v>
      </c>
      <c r="AB289" s="4">
        <v>2039205.3</v>
      </c>
      <c r="AD289" s="4">
        <f t="shared" si="4"/>
        <v>2039205.3</v>
      </c>
      <c r="AE289" t="s">
        <v>33</v>
      </c>
      <c r="AF289" s="18"/>
      <c r="AJ289"/>
      <c r="AK289"/>
      <c r="AL289"/>
      <c r="AM289"/>
    </row>
    <row r="290" spans="1:68">
      <c r="A290" s="20">
        <v>1566</v>
      </c>
      <c r="B290" t="s">
        <v>263</v>
      </c>
      <c r="C290" t="s">
        <v>2</v>
      </c>
      <c r="D290" t="s">
        <v>200</v>
      </c>
      <c r="E290" t="s">
        <v>418</v>
      </c>
      <c r="F290" s="2">
        <v>18215473000</v>
      </c>
      <c r="G290" s="2">
        <v>1123923000</v>
      </c>
      <c r="H290" s="2">
        <v>17091550000</v>
      </c>
      <c r="I290" s="2">
        <v>47080587</v>
      </c>
      <c r="J290" s="2">
        <v>3689597</v>
      </c>
      <c r="K290" s="2">
        <v>43390990</v>
      </c>
      <c r="L290" s="2">
        <v>39794397.799999997</v>
      </c>
      <c r="M290" s="2">
        <v>3240027.8</v>
      </c>
      <c r="N290" s="2">
        <v>36554370</v>
      </c>
      <c r="O290" s="15">
        <v>0.1</v>
      </c>
      <c r="P290" s="2">
        <v>324002.78000000003</v>
      </c>
      <c r="Q290" s="13">
        <v>0.3</v>
      </c>
      <c r="R290" s="15">
        <v>0</v>
      </c>
      <c r="S290" s="2">
        <v>10966311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8">
        <v>0</v>
      </c>
      <c r="AB290" s="4">
        <v>11290313.779999999</v>
      </c>
      <c r="AD290" s="4">
        <f t="shared" si="4"/>
        <v>11290313.779999999</v>
      </c>
      <c r="AE290" t="s">
        <v>184</v>
      </c>
      <c r="AF290" s="18"/>
      <c r="AJ290"/>
      <c r="AK290"/>
      <c r="AL290"/>
      <c r="AM290"/>
    </row>
    <row r="291" spans="1:68" s="40" customFormat="1">
      <c r="A291" s="20">
        <v>1568</v>
      </c>
      <c r="B291" t="s">
        <v>263</v>
      </c>
      <c r="C291" t="s">
        <v>2</v>
      </c>
      <c r="D291" t="s">
        <v>4</v>
      </c>
      <c r="E291" t="s">
        <v>419</v>
      </c>
      <c r="F291" s="2">
        <v>19500217000</v>
      </c>
      <c r="G291" s="2">
        <v>0</v>
      </c>
      <c r="H291" s="2">
        <v>19500217000</v>
      </c>
      <c r="I291" s="2">
        <v>40992437</v>
      </c>
      <c r="J291" s="2">
        <v>0</v>
      </c>
      <c r="K291" s="2">
        <v>40992437</v>
      </c>
      <c r="L291" s="2">
        <v>33192350.199999999</v>
      </c>
      <c r="M291" s="2">
        <v>0</v>
      </c>
      <c r="N291" s="2">
        <v>33192350.199999999</v>
      </c>
      <c r="O291" s="15">
        <v>0.1</v>
      </c>
      <c r="P291" s="2">
        <v>0</v>
      </c>
      <c r="Q291" s="13">
        <v>0.3</v>
      </c>
      <c r="R291" s="15">
        <v>0</v>
      </c>
      <c r="S291" s="2">
        <v>9957705.0600000005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8">
        <v>0</v>
      </c>
      <c r="AB291" s="4">
        <v>9957705.0600000005</v>
      </c>
      <c r="AC291" s="4"/>
      <c r="AD291" s="4">
        <f t="shared" si="4"/>
        <v>9957705.0600000005</v>
      </c>
      <c r="AE291" t="s">
        <v>215</v>
      </c>
      <c r="AF291" s="18"/>
      <c r="AG291" s="4"/>
      <c r="AH291" s="4"/>
      <c r="AI291" s="4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</row>
    <row r="292" spans="1:68">
      <c r="A292" s="20">
        <v>1571</v>
      </c>
      <c r="B292" t="s">
        <v>263</v>
      </c>
      <c r="C292" t="s">
        <v>9</v>
      </c>
      <c r="D292" t="s">
        <v>384</v>
      </c>
      <c r="E292" t="s">
        <v>426</v>
      </c>
      <c r="F292" s="2">
        <v>8154400500</v>
      </c>
      <c r="G292" s="2">
        <v>0</v>
      </c>
      <c r="H292" s="2">
        <v>8154400500</v>
      </c>
      <c r="I292" s="2">
        <v>21868642</v>
      </c>
      <c r="J292" s="2">
        <v>0</v>
      </c>
      <c r="K292" s="2">
        <v>21868642</v>
      </c>
      <c r="L292" s="2">
        <v>18606881.800000001</v>
      </c>
      <c r="M292" s="2">
        <v>0</v>
      </c>
      <c r="N292" s="2">
        <v>18606881.800000001</v>
      </c>
      <c r="O292" s="15">
        <v>0.1</v>
      </c>
      <c r="P292" s="2">
        <v>0</v>
      </c>
      <c r="Q292" s="13">
        <v>0.3</v>
      </c>
      <c r="R292" s="15">
        <v>0</v>
      </c>
      <c r="S292" s="2">
        <v>5582064.54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18">
        <v>0</v>
      </c>
      <c r="AB292" s="4">
        <v>5582064.54</v>
      </c>
      <c r="AD292" s="4">
        <f t="shared" si="4"/>
        <v>5582064.54</v>
      </c>
      <c r="AE292" t="s">
        <v>35</v>
      </c>
      <c r="AF292" s="18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</row>
    <row r="293" spans="1:68" s="41" customFormat="1">
      <c r="A293" s="20">
        <v>1572</v>
      </c>
      <c r="B293" t="s">
        <v>263</v>
      </c>
      <c r="C293" t="s">
        <v>2</v>
      </c>
      <c r="D293" t="s">
        <v>200</v>
      </c>
      <c r="E293" t="s">
        <v>420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5">
        <v>0.1</v>
      </c>
      <c r="P293" s="2">
        <v>0</v>
      </c>
      <c r="Q293" s="13">
        <v>0.3</v>
      </c>
      <c r="R293" s="15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18">
        <v>0</v>
      </c>
      <c r="AB293" s="4">
        <v>0</v>
      </c>
      <c r="AC293" s="4"/>
      <c r="AD293" s="4">
        <f t="shared" si="4"/>
        <v>0</v>
      </c>
      <c r="AE293" t="s">
        <v>241</v>
      </c>
      <c r="AF293" s="18"/>
      <c r="AG293" s="4"/>
      <c r="AH293" s="4"/>
      <c r="AI293" s="4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</row>
    <row r="294" spans="1:68">
      <c r="A294" s="20">
        <v>1573</v>
      </c>
      <c r="B294" t="s">
        <v>263</v>
      </c>
      <c r="C294" t="s">
        <v>2</v>
      </c>
      <c r="D294" t="s">
        <v>200</v>
      </c>
      <c r="E294" t="s">
        <v>421</v>
      </c>
      <c r="F294" s="2">
        <v>1882600000</v>
      </c>
      <c r="G294" s="2">
        <v>0</v>
      </c>
      <c r="H294" s="2">
        <v>1882600000</v>
      </c>
      <c r="I294" s="2">
        <v>5051653</v>
      </c>
      <c r="J294" s="2">
        <v>0</v>
      </c>
      <c r="K294" s="2">
        <v>5051653</v>
      </c>
      <c r="L294" s="2">
        <v>4298613</v>
      </c>
      <c r="M294" s="2">
        <v>0</v>
      </c>
      <c r="N294" s="2">
        <v>4298613</v>
      </c>
      <c r="O294" s="15">
        <v>0.1</v>
      </c>
      <c r="P294" s="2">
        <v>0</v>
      </c>
      <c r="Q294" s="13">
        <v>0.3</v>
      </c>
      <c r="R294" s="15">
        <v>0</v>
      </c>
      <c r="S294" s="2">
        <v>1289583.8999999999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18">
        <v>0</v>
      </c>
      <c r="AB294" s="4">
        <v>1289583.8999999999</v>
      </c>
      <c r="AD294" s="4">
        <f t="shared" si="4"/>
        <v>1289583.8999999999</v>
      </c>
      <c r="AE294" t="s">
        <v>241</v>
      </c>
      <c r="AF294" s="18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</row>
    <row r="295" spans="1:68" s="36" customFormat="1">
      <c r="A295" s="20">
        <v>1574</v>
      </c>
      <c r="B295" t="s">
        <v>263</v>
      </c>
      <c r="C295" t="s">
        <v>2</v>
      </c>
      <c r="D295" t="s">
        <v>4</v>
      </c>
      <c r="E295" t="s">
        <v>422</v>
      </c>
      <c r="F295" s="2">
        <v>49138615000</v>
      </c>
      <c r="G295" s="2">
        <v>14285100000</v>
      </c>
      <c r="H295" s="2">
        <v>34853515000</v>
      </c>
      <c r="I295" s="2">
        <v>80982108</v>
      </c>
      <c r="J295" s="2">
        <v>24216874</v>
      </c>
      <c r="K295" s="2">
        <v>56765234</v>
      </c>
      <c r="L295" s="2">
        <v>61326662</v>
      </c>
      <c r="M295" s="2">
        <v>18502834</v>
      </c>
      <c r="N295" s="2">
        <v>42823828</v>
      </c>
      <c r="O295" s="15">
        <v>0.1</v>
      </c>
      <c r="P295" s="2">
        <v>1850283.4</v>
      </c>
      <c r="Q295" s="13">
        <v>0.3</v>
      </c>
      <c r="R295" s="15">
        <v>0</v>
      </c>
      <c r="S295" s="2">
        <v>12847148.4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18">
        <v>0</v>
      </c>
      <c r="AB295" s="4">
        <v>14697431.800000001</v>
      </c>
      <c r="AC295" s="4"/>
      <c r="AD295" s="4">
        <f t="shared" si="4"/>
        <v>14697431.800000001</v>
      </c>
      <c r="AE295" t="s">
        <v>279</v>
      </c>
      <c r="AF295" s="18"/>
      <c r="AG295" s="4"/>
      <c r="AH295" s="4"/>
      <c r="AI295" s="4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</row>
    <row r="296" spans="1:68" s="36" customFormat="1">
      <c r="A296" s="47">
        <v>1575</v>
      </c>
      <c r="B296" s="36" t="s">
        <v>263</v>
      </c>
      <c r="C296" s="36" t="s">
        <v>2</v>
      </c>
      <c r="D296" s="36" t="s">
        <v>200</v>
      </c>
      <c r="E296" s="36" t="s">
        <v>423</v>
      </c>
      <c r="F296" s="37">
        <v>687909250000</v>
      </c>
      <c r="G296" s="37">
        <v>0</v>
      </c>
      <c r="H296" s="37">
        <v>687909250000</v>
      </c>
      <c r="I296" s="37">
        <v>1032193389</v>
      </c>
      <c r="J296" s="37">
        <v>0</v>
      </c>
      <c r="K296" s="37">
        <v>1032193389</v>
      </c>
      <c r="L296" s="37">
        <v>757029689</v>
      </c>
      <c r="M296" s="37">
        <v>0</v>
      </c>
      <c r="N296" s="37">
        <v>757029689</v>
      </c>
      <c r="O296" s="48">
        <v>0.5</v>
      </c>
      <c r="P296" s="37">
        <v>0</v>
      </c>
      <c r="Q296" s="49">
        <v>0.5</v>
      </c>
      <c r="R296" s="48">
        <v>0.5</v>
      </c>
      <c r="S296" s="37">
        <f>N296*Q296</f>
        <v>378514844.5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50">
        <v>0</v>
      </c>
      <c r="AB296" s="38">
        <f>P296+S296</f>
        <v>378514844.5</v>
      </c>
      <c r="AC296" s="38"/>
      <c r="AD296" s="38">
        <f t="shared" si="4"/>
        <v>378514844.5</v>
      </c>
      <c r="AE296" s="36" t="s">
        <v>203</v>
      </c>
      <c r="AF296" s="50"/>
      <c r="AG296" s="38"/>
      <c r="AH296" s="38"/>
      <c r="AI296" s="38"/>
    </row>
    <row r="297" spans="1:68">
      <c r="A297" s="20">
        <v>1576</v>
      </c>
      <c r="B297" t="s">
        <v>263</v>
      </c>
      <c r="C297" t="s">
        <v>9</v>
      </c>
      <c r="D297" t="s">
        <v>384</v>
      </c>
      <c r="E297" t="s">
        <v>424</v>
      </c>
      <c r="F297" s="2">
        <v>6622394000</v>
      </c>
      <c r="G297" s="2">
        <v>0</v>
      </c>
      <c r="H297" s="2">
        <v>6622394000</v>
      </c>
      <c r="I297" s="2">
        <v>17933548</v>
      </c>
      <c r="J297" s="2">
        <v>0</v>
      </c>
      <c r="K297" s="2">
        <v>17933548</v>
      </c>
      <c r="L297" s="2">
        <v>15284590.4</v>
      </c>
      <c r="M297" s="2">
        <v>0</v>
      </c>
      <c r="N297" s="2">
        <v>15284590.4</v>
      </c>
      <c r="O297" s="15">
        <v>0.1</v>
      </c>
      <c r="P297" s="2">
        <v>0</v>
      </c>
      <c r="Q297" s="13">
        <v>0.3</v>
      </c>
      <c r="R297" s="15">
        <v>0</v>
      </c>
      <c r="S297" s="2">
        <v>4585377.12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18">
        <v>0</v>
      </c>
      <c r="AB297" s="4">
        <v>4585377.12</v>
      </c>
      <c r="AD297" s="4">
        <f t="shared" si="4"/>
        <v>4585377.12</v>
      </c>
      <c r="AE297" t="s">
        <v>35</v>
      </c>
      <c r="AF297" s="18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</row>
    <row r="298" spans="1:68" s="36" customFormat="1">
      <c r="A298" s="20">
        <v>1578</v>
      </c>
      <c r="B298" t="s">
        <v>263</v>
      </c>
      <c r="C298" t="s">
        <v>2</v>
      </c>
      <c r="D298" t="s">
        <v>286</v>
      </c>
      <c r="E298" t="s">
        <v>427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5">
        <v>0.1</v>
      </c>
      <c r="P298" s="2">
        <v>0</v>
      </c>
      <c r="Q298" s="13">
        <v>0.3</v>
      </c>
      <c r="R298" s="15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18">
        <v>0</v>
      </c>
      <c r="AB298" s="4">
        <v>0</v>
      </c>
      <c r="AC298" s="4"/>
      <c r="AD298" s="4">
        <f t="shared" si="4"/>
        <v>0</v>
      </c>
      <c r="AE298" t="s">
        <v>45</v>
      </c>
      <c r="AF298" s="18"/>
      <c r="AG298" s="4"/>
      <c r="AH298" s="4"/>
      <c r="AI298" s="4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</row>
    <row r="299" spans="1:68" s="40" customFormat="1">
      <c r="A299" s="20">
        <v>1579</v>
      </c>
      <c r="B299" t="s">
        <v>263</v>
      </c>
      <c r="C299" t="s">
        <v>2</v>
      </c>
      <c r="D299" t="s">
        <v>326</v>
      </c>
      <c r="E299" t="s">
        <v>178</v>
      </c>
      <c r="F299" s="2">
        <v>556350000</v>
      </c>
      <c r="G299" s="2">
        <v>0</v>
      </c>
      <c r="H299" s="2">
        <v>556350000</v>
      </c>
      <c r="I299" s="2">
        <v>1831225</v>
      </c>
      <c r="J299" s="2">
        <v>0</v>
      </c>
      <c r="K299" s="2">
        <v>1831225</v>
      </c>
      <c r="L299" s="2">
        <v>1608685</v>
      </c>
      <c r="M299" s="2">
        <v>0</v>
      </c>
      <c r="N299" s="2">
        <v>1608685</v>
      </c>
      <c r="O299" s="15">
        <v>0.1</v>
      </c>
      <c r="P299" s="2">
        <v>0</v>
      </c>
      <c r="Q299" s="13">
        <v>0.3</v>
      </c>
      <c r="R299" s="15">
        <v>0</v>
      </c>
      <c r="S299" s="2">
        <v>482605.5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18">
        <v>0</v>
      </c>
      <c r="AB299" s="4">
        <v>482605.5</v>
      </c>
      <c r="AC299" s="4"/>
      <c r="AD299" s="4">
        <f t="shared" si="4"/>
        <v>482605.5</v>
      </c>
      <c r="AE299" t="s">
        <v>336</v>
      </c>
      <c r="AF299" s="18"/>
      <c r="AG299" s="4"/>
      <c r="AH299" s="4"/>
      <c r="AI299" s="4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</row>
    <row r="300" spans="1:68">
      <c r="A300" s="20">
        <v>1580</v>
      </c>
      <c r="B300" t="s">
        <v>264</v>
      </c>
      <c r="C300" t="s">
        <v>2</v>
      </c>
      <c r="D300" t="s">
        <v>286</v>
      </c>
      <c r="E300" t="s">
        <v>428</v>
      </c>
      <c r="F300" s="2">
        <v>8118544000</v>
      </c>
      <c r="G300" s="2">
        <v>4142307000</v>
      </c>
      <c r="H300" s="2">
        <v>3976237000</v>
      </c>
      <c r="I300" s="2">
        <v>24043859</v>
      </c>
      <c r="J300" s="2">
        <v>11834379</v>
      </c>
      <c r="K300" s="2">
        <v>12209480</v>
      </c>
      <c r="L300" s="2">
        <v>20796441.399999999</v>
      </c>
      <c r="M300" s="2">
        <v>10177456.199999999</v>
      </c>
      <c r="N300" s="2">
        <v>10618985.199999999</v>
      </c>
      <c r="O300" s="15">
        <v>0.1</v>
      </c>
      <c r="P300" s="2">
        <v>1017745.62</v>
      </c>
      <c r="Q300" s="13">
        <v>0.1</v>
      </c>
      <c r="R300" s="15">
        <v>0</v>
      </c>
      <c r="S300" s="2">
        <v>1061898.52</v>
      </c>
      <c r="T300" s="2">
        <v>2000000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18">
        <v>0</v>
      </c>
      <c r="AB300" s="4">
        <v>4079644.14</v>
      </c>
      <c r="AD300" s="4">
        <f t="shared" si="4"/>
        <v>4079644.14</v>
      </c>
      <c r="AE300" t="s">
        <v>45</v>
      </c>
      <c r="AF300" s="18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</row>
    <row r="301" spans="1:68">
      <c r="A301" s="20">
        <v>1581</v>
      </c>
      <c r="B301" t="s">
        <v>263</v>
      </c>
      <c r="C301" t="s">
        <v>2</v>
      </c>
      <c r="D301" t="s">
        <v>326</v>
      </c>
      <c r="E301" t="s">
        <v>429</v>
      </c>
      <c r="F301" s="2">
        <v>9600000</v>
      </c>
      <c r="G301" s="2">
        <v>0</v>
      </c>
      <c r="H301" s="2">
        <v>9600000</v>
      </c>
      <c r="I301" s="2">
        <v>33600</v>
      </c>
      <c r="J301" s="2">
        <v>0</v>
      </c>
      <c r="K301" s="2">
        <v>33600</v>
      </c>
      <c r="L301" s="2">
        <v>29760</v>
      </c>
      <c r="M301" s="2">
        <v>0</v>
      </c>
      <c r="N301" s="2">
        <v>29760</v>
      </c>
      <c r="O301" s="15">
        <v>0.1</v>
      </c>
      <c r="P301" s="2">
        <v>0</v>
      </c>
      <c r="Q301" s="13">
        <v>0.3</v>
      </c>
      <c r="R301" s="15">
        <v>0</v>
      </c>
      <c r="S301" s="2">
        <v>8928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18">
        <v>0</v>
      </c>
      <c r="AB301" s="4">
        <v>8928</v>
      </c>
      <c r="AD301" s="4">
        <f t="shared" si="4"/>
        <v>8928</v>
      </c>
      <c r="AE301" t="s">
        <v>336</v>
      </c>
      <c r="AF301" s="18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</row>
    <row r="302" spans="1:68" s="32" customFormat="1">
      <c r="A302" s="20">
        <v>1585</v>
      </c>
      <c r="B302" t="s">
        <v>263</v>
      </c>
      <c r="C302" t="s">
        <v>2</v>
      </c>
      <c r="D302" t="s">
        <v>8</v>
      </c>
      <c r="E302" t="s">
        <v>430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5">
        <v>0.1</v>
      </c>
      <c r="P302" s="2">
        <v>0</v>
      </c>
      <c r="Q302" s="13">
        <v>0.3</v>
      </c>
      <c r="R302" s="15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18">
        <v>0</v>
      </c>
      <c r="AB302" s="4">
        <v>0</v>
      </c>
      <c r="AC302" s="4"/>
      <c r="AD302" s="4">
        <f t="shared" si="4"/>
        <v>0</v>
      </c>
      <c r="AE302" t="s">
        <v>42</v>
      </c>
      <c r="AF302" s="18"/>
      <c r="AG302" s="4"/>
      <c r="AH302" s="4"/>
      <c r="AI302" s="4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</row>
    <row r="303" spans="1:68">
      <c r="A303" s="20">
        <v>1586</v>
      </c>
      <c r="B303" t="s">
        <v>263</v>
      </c>
      <c r="C303" t="s">
        <v>2</v>
      </c>
      <c r="D303" t="s">
        <v>287</v>
      </c>
      <c r="E303" t="s">
        <v>431</v>
      </c>
      <c r="F303" s="2">
        <v>4635773000</v>
      </c>
      <c r="G303" s="2">
        <v>297630000</v>
      </c>
      <c r="H303" s="2">
        <v>4338143000</v>
      </c>
      <c r="I303" s="2">
        <v>9993957</v>
      </c>
      <c r="J303" s="2">
        <v>1041705</v>
      </c>
      <c r="K303" s="2">
        <v>8952252</v>
      </c>
      <c r="L303" s="2">
        <v>8139647.7999999998</v>
      </c>
      <c r="M303" s="2">
        <v>922653</v>
      </c>
      <c r="N303" s="2">
        <v>7216994.7999999998</v>
      </c>
      <c r="O303" s="15">
        <v>0.1</v>
      </c>
      <c r="P303" s="2">
        <v>92265.3</v>
      </c>
      <c r="Q303" s="13">
        <v>0.3</v>
      </c>
      <c r="R303" s="15">
        <v>0</v>
      </c>
      <c r="S303" s="2">
        <v>2165098.44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18">
        <v>0</v>
      </c>
      <c r="AB303" s="4">
        <v>2257363.7400000002</v>
      </c>
      <c r="AD303" s="4">
        <f t="shared" si="4"/>
        <v>2257363.7400000002</v>
      </c>
      <c r="AE303" t="s">
        <v>192</v>
      </c>
      <c r="AF303" s="18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</row>
    <row r="304" spans="1:68">
      <c r="A304" s="20">
        <v>1587</v>
      </c>
      <c r="B304" t="s">
        <v>263</v>
      </c>
      <c r="C304" t="s">
        <v>2</v>
      </c>
      <c r="D304" t="s">
        <v>287</v>
      </c>
      <c r="E304" t="s">
        <v>432</v>
      </c>
      <c r="F304" s="2">
        <v>552287000</v>
      </c>
      <c r="G304" s="2">
        <v>181082000</v>
      </c>
      <c r="H304" s="2">
        <v>371205000</v>
      </c>
      <c r="I304" s="2">
        <v>1754928</v>
      </c>
      <c r="J304" s="2">
        <v>455710</v>
      </c>
      <c r="K304" s="2">
        <v>1299218</v>
      </c>
      <c r="L304" s="2">
        <v>1534013.2</v>
      </c>
      <c r="M304" s="2">
        <v>383277.2</v>
      </c>
      <c r="N304" s="2">
        <v>1150736</v>
      </c>
      <c r="O304" s="15">
        <v>0.1</v>
      </c>
      <c r="P304" s="2">
        <v>38327.72</v>
      </c>
      <c r="Q304" s="13">
        <v>0.3</v>
      </c>
      <c r="R304" s="15">
        <v>0</v>
      </c>
      <c r="S304" s="2">
        <v>345220.8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18">
        <v>0</v>
      </c>
      <c r="AB304" s="4">
        <v>383548.52</v>
      </c>
      <c r="AD304" s="4">
        <f t="shared" si="4"/>
        <v>383548.52</v>
      </c>
      <c r="AE304" t="s">
        <v>192</v>
      </c>
      <c r="AF304" s="18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</row>
    <row r="305" spans="1:68">
      <c r="A305" s="20">
        <v>1589</v>
      </c>
      <c r="B305" t="s">
        <v>263</v>
      </c>
      <c r="C305" t="s">
        <v>2</v>
      </c>
      <c r="D305" t="s">
        <v>386</v>
      </c>
      <c r="E305" t="s">
        <v>433</v>
      </c>
      <c r="F305" s="2">
        <v>4709993000</v>
      </c>
      <c r="G305" s="2">
        <v>64944000</v>
      </c>
      <c r="H305" s="2">
        <v>4645049000</v>
      </c>
      <c r="I305" s="2">
        <v>14804026</v>
      </c>
      <c r="J305" s="2">
        <v>172068</v>
      </c>
      <c r="K305" s="2">
        <v>14631958</v>
      </c>
      <c r="L305" s="2">
        <v>12920028.800000001</v>
      </c>
      <c r="M305" s="2">
        <v>146090.4</v>
      </c>
      <c r="N305" s="2">
        <v>12773938.4</v>
      </c>
      <c r="O305" s="15">
        <v>0.1</v>
      </c>
      <c r="P305" s="2">
        <v>14609.04</v>
      </c>
      <c r="Q305" s="13">
        <v>0.3</v>
      </c>
      <c r="R305" s="15">
        <v>0</v>
      </c>
      <c r="S305" s="2">
        <v>3832181.52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8">
        <v>0</v>
      </c>
      <c r="AB305" s="4">
        <v>3846790.56</v>
      </c>
      <c r="AD305" s="4">
        <f t="shared" si="4"/>
        <v>3846790.56</v>
      </c>
      <c r="AE305" t="s">
        <v>434</v>
      </c>
      <c r="AF305" s="18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</row>
    <row r="306" spans="1:68" s="39" customFormat="1">
      <c r="A306" s="20">
        <v>1591</v>
      </c>
      <c r="B306" t="s">
        <v>263</v>
      </c>
      <c r="C306" t="s">
        <v>2</v>
      </c>
      <c r="D306" t="s">
        <v>386</v>
      </c>
      <c r="E306" t="s">
        <v>435</v>
      </c>
      <c r="F306" s="2">
        <v>473635000</v>
      </c>
      <c r="G306" s="2">
        <v>0</v>
      </c>
      <c r="H306" s="2">
        <v>473635000</v>
      </c>
      <c r="I306" s="2">
        <v>1657727</v>
      </c>
      <c r="J306" s="2">
        <v>0</v>
      </c>
      <c r="K306" s="2">
        <v>1657727</v>
      </c>
      <c r="L306" s="2">
        <v>1468273</v>
      </c>
      <c r="M306" s="2">
        <v>0</v>
      </c>
      <c r="N306" s="2">
        <v>1468273</v>
      </c>
      <c r="O306" s="15">
        <v>0.1</v>
      </c>
      <c r="P306" s="2">
        <v>0</v>
      </c>
      <c r="Q306" s="13">
        <v>0.3</v>
      </c>
      <c r="R306" s="15">
        <v>0</v>
      </c>
      <c r="S306" s="2">
        <v>440481.9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18">
        <v>0</v>
      </c>
      <c r="AB306" s="4">
        <v>440481.9</v>
      </c>
      <c r="AC306" s="4"/>
      <c r="AD306" s="4">
        <f t="shared" si="4"/>
        <v>440481.9</v>
      </c>
      <c r="AE306" t="s">
        <v>434</v>
      </c>
      <c r="AF306" s="18"/>
      <c r="AG306" s="4"/>
      <c r="AH306" s="4"/>
      <c r="AI306" s="4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</row>
    <row r="307" spans="1:68" s="32" customFormat="1">
      <c r="A307" s="51">
        <v>1593</v>
      </c>
      <c r="B307" s="32" t="s">
        <v>263</v>
      </c>
      <c r="C307" s="32" t="s">
        <v>2</v>
      </c>
      <c r="D307" s="32" t="s">
        <v>326</v>
      </c>
      <c r="E307" s="32" t="s">
        <v>388</v>
      </c>
      <c r="F307" s="52">
        <v>5479047000</v>
      </c>
      <c r="G307" s="52">
        <v>0</v>
      </c>
      <c r="H307" s="52">
        <v>5479047000</v>
      </c>
      <c r="I307" s="52">
        <v>15483665</v>
      </c>
      <c r="J307" s="52">
        <v>0</v>
      </c>
      <c r="K307" s="52">
        <v>15483665</v>
      </c>
      <c r="L307" s="52">
        <v>13292046.199999999</v>
      </c>
      <c r="M307" s="52">
        <v>0</v>
      </c>
      <c r="N307" s="52">
        <v>13292046.199999999</v>
      </c>
      <c r="O307" s="53">
        <v>0.1</v>
      </c>
      <c r="P307" s="52">
        <v>0</v>
      </c>
      <c r="Q307" s="54">
        <v>0.3</v>
      </c>
      <c r="R307" s="53">
        <v>0</v>
      </c>
      <c r="S307" s="52">
        <v>3987613.86</v>
      </c>
      <c r="T307" s="52">
        <v>0</v>
      </c>
      <c r="U307" s="52">
        <v>0</v>
      </c>
      <c r="V307" s="52">
        <v>0</v>
      </c>
      <c r="W307" s="52">
        <v>0</v>
      </c>
      <c r="X307" s="52">
        <v>0</v>
      </c>
      <c r="Y307" s="52">
        <v>0</v>
      </c>
      <c r="Z307" s="52">
        <v>0</v>
      </c>
      <c r="AA307" s="55">
        <v>0</v>
      </c>
      <c r="AB307" s="33">
        <v>3987613.86</v>
      </c>
      <c r="AC307" s="33"/>
      <c r="AD307" s="33">
        <f t="shared" si="4"/>
        <v>3987613.86</v>
      </c>
      <c r="AE307" s="32" t="s">
        <v>336</v>
      </c>
      <c r="AF307" s="55"/>
      <c r="AG307" s="33"/>
      <c r="AH307" s="33"/>
      <c r="AI307" s="33"/>
    </row>
    <row r="308" spans="1:68">
      <c r="A308" s="20">
        <v>1594</v>
      </c>
      <c r="B308" t="s">
        <v>263</v>
      </c>
      <c r="C308" t="s">
        <v>2</v>
      </c>
      <c r="D308" t="s">
        <v>287</v>
      </c>
      <c r="E308" t="s">
        <v>436</v>
      </c>
      <c r="F308" s="2">
        <v>5610009000</v>
      </c>
      <c r="G308" s="2">
        <v>361899000</v>
      </c>
      <c r="H308" s="2">
        <v>5248110000</v>
      </c>
      <c r="I308" s="2">
        <v>14255983</v>
      </c>
      <c r="J308" s="2">
        <v>1266647</v>
      </c>
      <c r="K308" s="2">
        <v>12989336</v>
      </c>
      <c r="L308" s="2">
        <v>12011979.4</v>
      </c>
      <c r="M308" s="2">
        <v>1121887.3999999999</v>
      </c>
      <c r="N308" s="2">
        <v>10890092</v>
      </c>
      <c r="O308" s="15">
        <v>0.1</v>
      </c>
      <c r="P308" s="2">
        <v>112188.74</v>
      </c>
      <c r="Q308" s="13">
        <v>0.3</v>
      </c>
      <c r="R308" s="15">
        <v>0</v>
      </c>
      <c r="S308" s="2">
        <v>3267027.6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18">
        <v>0</v>
      </c>
      <c r="AB308" s="4">
        <v>3379216.34</v>
      </c>
      <c r="AD308" s="4">
        <f t="shared" si="4"/>
        <v>3379216.34</v>
      </c>
      <c r="AE308" t="s">
        <v>166</v>
      </c>
      <c r="AF308" s="1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</row>
    <row r="309" spans="1:68" s="32" customFormat="1">
      <c r="A309" s="20">
        <v>1595</v>
      </c>
      <c r="B309" t="s">
        <v>263</v>
      </c>
      <c r="C309" t="s">
        <v>2</v>
      </c>
      <c r="D309" t="s">
        <v>287</v>
      </c>
      <c r="E309" t="s">
        <v>437</v>
      </c>
      <c r="F309" s="2">
        <v>754376500</v>
      </c>
      <c r="G309" s="2">
        <v>0</v>
      </c>
      <c r="H309" s="2">
        <v>754376500</v>
      </c>
      <c r="I309" s="2">
        <v>2420856</v>
      </c>
      <c r="J309" s="2">
        <v>0</v>
      </c>
      <c r="K309" s="2">
        <v>2420856</v>
      </c>
      <c r="L309" s="2">
        <v>2119105.4</v>
      </c>
      <c r="M309" s="2">
        <v>0</v>
      </c>
      <c r="N309" s="2">
        <v>2119105.4</v>
      </c>
      <c r="O309" s="15">
        <v>0.1</v>
      </c>
      <c r="P309" s="2">
        <v>0</v>
      </c>
      <c r="Q309" s="13">
        <v>0.3</v>
      </c>
      <c r="R309" s="15">
        <v>0</v>
      </c>
      <c r="S309" s="2">
        <v>635731.62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8">
        <v>0</v>
      </c>
      <c r="AB309" s="4">
        <v>635731.62</v>
      </c>
      <c r="AC309" s="4"/>
      <c r="AD309" s="4">
        <f t="shared" si="4"/>
        <v>635731.62</v>
      </c>
      <c r="AE309" t="s">
        <v>166</v>
      </c>
      <c r="AF309" s="18"/>
      <c r="AG309" s="4"/>
      <c r="AH309" s="4"/>
      <c r="AI309" s="4"/>
      <c r="AJ309"/>
      <c r="AK309"/>
      <c r="AL309"/>
      <c r="AM309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</row>
    <row r="310" spans="1:68" s="32" customFormat="1">
      <c r="A310" s="51">
        <v>1596</v>
      </c>
      <c r="B310" s="32" t="s">
        <v>264</v>
      </c>
      <c r="C310" s="32" t="s">
        <v>2</v>
      </c>
      <c r="D310" t="s">
        <v>386</v>
      </c>
      <c r="E310" s="32" t="s">
        <v>438</v>
      </c>
      <c r="F310" s="52">
        <v>6561468000</v>
      </c>
      <c r="G310" s="52">
        <v>1186500000</v>
      </c>
      <c r="H310" s="52">
        <v>5374968000</v>
      </c>
      <c r="I310" s="52">
        <v>18736343</v>
      </c>
      <c r="J310" s="52">
        <v>3580300</v>
      </c>
      <c r="K310" s="52">
        <v>15156043</v>
      </c>
      <c r="L310" s="52">
        <v>16111755.800000001</v>
      </c>
      <c r="M310" s="52">
        <v>3105700</v>
      </c>
      <c r="N310" s="52">
        <v>13006055.800000001</v>
      </c>
      <c r="O310" s="53">
        <v>0.1</v>
      </c>
      <c r="P310" s="52">
        <v>310570</v>
      </c>
      <c r="Q310" s="54">
        <v>0.1</v>
      </c>
      <c r="R310" s="53">
        <v>0</v>
      </c>
      <c r="S310" s="52">
        <v>1300605.58</v>
      </c>
      <c r="T310" s="52">
        <v>1000000</v>
      </c>
      <c r="U310" s="52">
        <v>0</v>
      </c>
      <c r="V310" s="52">
        <v>0</v>
      </c>
      <c r="W310" s="52">
        <v>0</v>
      </c>
      <c r="X310" s="52">
        <v>0</v>
      </c>
      <c r="Y310" s="52">
        <v>0</v>
      </c>
      <c r="Z310" s="52">
        <v>0</v>
      </c>
      <c r="AA310" s="55">
        <v>0</v>
      </c>
      <c r="AB310" s="33">
        <v>2611175.58</v>
      </c>
      <c r="AC310" s="33">
        <v>4000000</v>
      </c>
      <c r="AD310" s="33">
        <f t="shared" si="4"/>
        <v>6611175.5800000001</v>
      </c>
      <c r="AE310" s="32" t="s">
        <v>434</v>
      </c>
      <c r="AF310" s="55"/>
      <c r="AG310" s="33"/>
      <c r="AH310" s="33"/>
      <c r="AI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spans="1:68">
      <c r="A311" s="20">
        <v>1599</v>
      </c>
      <c r="B311" t="s">
        <v>264</v>
      </c>
      <c r="C311" t="s">
        <v>9</v>
      </c>
      <c r="D311" t="s">
        <v>385</v>
      </c>
      <c r="E311" t="s">
        <v>439</v>
      </c>
      <c r="F311" s="2">
        <v>7133536000</v>
      </c>
      <c r="G311" s="2">
        <v>0</v>
      </c>
      <c r="H311" s="2">
        <v>7133536000</v>
      </c>
      <c r="I311" s="2">
        <v>10700314</v>
      </c>
      <c r="J311" s="2">
        <v>0</v>
      </c>
      <c r="K311" s="2">
        <v>10700314</v>
      </c>
      <c r="L311" s="2">
        <v>7846899.5999999996</v>
      </c>
      <c r="M311" s="2">
        <v>0</v>
      </c>
      <c r="N311" s="2">
        <v>7846899.5999999996</v>
      </c>
      <c r="O311" s="15">
        <v>0</v>
      </c>
      <c r="P311" s="2">
        <v>0</v>
      </c>
      <c r="Q311" s="13">
        <v>0</v>
      </c>
      <c r="R311" s="15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18">
        <v>0</v>
      </c>
      <c r="AB311" s="4">
        <v>0</v>
      </c>
      <c r="AD311" s="4">
        <f t="shared" si="4"/>
        <v>0</v>
      </c>
      <c r="AE311" t="s">
        <v>39</v>
      </c>
      <c r="AF311" s="18"/>
      <c r="AJ311"/>
      <c r="AK311"/>
      <c r="AL311"/>
      <c r="AM311"/>
    </row>
    <row r="312" spans="1:68">
      <c r="A312" s="20">
        <v>1600</v>
      </c>
      <c r="B312" t="s">
        <v>263</v>
      </c>
      <c r="C312" t="s">
        <v>9</v>
      </c>
      <c r="D312" t="s">
        <v>15</v>
      </c>
      <c r="E312" t="s">
        <v>440</v>
      </c>
      <c r="F312" s="2">
        <v>19416038000</v>
      </c>
      <c r="G312" s="2">
        <v>0</v>
      </c>
      <c r="H312" s="2">
        <v>19416038000</v>
      </c>
      <c r="I312" s="2">
        <v>31260135</v>
      </c>
      <c r="J312" s="2">
        <v>0</v>
      </c>
      <c r="K312" s="2">
        <v>31260135</v>
      </c>
      <c r="L312" s="2">
        <v>23493719.800000001</v>
      </c>
      <c r="M312" s="2">
        <v>0</v>
      </c>
      <c r="N312" s="2">
        <v>23493719.800000001</v>
      </c>
      <c r="O312" s="15">
        <v>0.1</v>
      </c>
      <c r="P312" s="2">
        <v>0</v>
      </c>
      <c r="Q312" s="13">
        <v>0.3</v>
      </c>
      <c r="R312" s="15">
        <v>0</v>
      </c>
      <c r="S312" s="2">
        <v>7048115.9400000004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18">
        <v>0</v>
      </c>
      <c r="AB312" s="4">
        <v>7048115.9400000004</v>
      </c>
      <c r="AD312" s="4">
        <f t="shared" si="4"/>
        <v>7048115.9400000004</v>
      </c>
      <c r="AE312" t="s">
        <v>17</v>
      </c>
      <c r="AF312" s="18"/>
      <c r="AJ312"/>
      <c r="AK312"/>
      <c r="AL312"/>
      <c r="AM312"/>
    </row>
    <row r="313" spans="1:68" s="36" customFormat="1">
      <c r="A313" s="20">
        <v>1601</v>
      </c>
      <c r="B313" t="s">
        <v>263</v>
      </c>
      <c r="C313" t="s">
        <v>9</v>
      </c>
      <c r="D313" t="s">
        <v>15</v>
      </c>
      <c r="E313" t="s">
        <v>30</v>
      </c>
      <c r="F313" s="2">
        <v>21425570000</v>
      </c>
      <c r="G313" s="2">
        <v>0</v>
      </c>
      <c r="H313" s="2">
        <v>21425570000</v>
      </c>
      <c r="I313" s="2">
        <v>33159509</v>
      </c>
      <c r="J313" s="2">
        <v>0</v>
      </c>
      <c r="K313" s="2">
        <v>33159509</v>
      </c>
      <c r="L313" s="2">
        <v>24589281</v>
      </c>
      <c r="M313" s="2">
        <v>0</v>
      </c>
      <c r="N313" s="2">
        <v>24589281</v>
      </c>
      <c r="O313" s="15">
        <v>0.1</v>
      </c>
      <c r="P313" s="2">
        <v>0</v>
      </c>
      <c r="Q313" s="13">
        <v>0.3</v>
      </c>
      <c r="R313" s="15">
        <v>0</v>
      </c>
      <c r="S313" s="2">
        <v>7376784.2999999998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18">
        <v>0</v>
      </c>
      <c r="AB313" s="4">
        <v>7376784.2999999998</v>
      </c>
      <c r="AC313" s="4"/>
      <c r="AD313" s="4">
        <f t="shared" si="4"/>
        <v>7376784.2999999998</v>
      </c>
      <c r="AE313" t="s">
        <v>24</v>
      </c>
      <c r="AF313" s="18"/>
      <c r="AG313" s="4"/>
      <c r="AH313" s="4"/>
      <c r="AI313" s="4"/>
      <c r="AJ313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</row>
    <row r="314" spans="1:68" s="32" customFormat="1">
      <c r="A314" s="51">
        <v>1602</v>
      </c>
      <c r="B314" s="32" t="s">
        <v>264</v>
      </c>
      <c r="C314" s="32" t="s">
        <v>2</v>
      </c>
      <c r="D314" t="s">
        <v>386</v>
      </c>
      <c r="E314" s="32" t="s">
        <v>441</v>
      </c>
      <c r="F314" s="52">
        <v>7357827000</v>
      </c>
      <c r="G314" s="52">
        <v>0</v>
      </c>
      <c r="H314" s="52">
        <v>7357827000</v>
      </c>
      <c r="I314" s="52">
        <v>19265521</v>
      </c>
      <c r="J314" s="52">
        <v>0</v>
      </c>
      <c r="K314" s="52">
        <v>19265521</v>
      </c>
      <c r="L314" s="52">
        <v>16322390.199999999</v>
      </c>
      <c r="M314" s="52">
        <v>0</v>
      </c>
      <c r="N314" s="52">
        <v>16322390.199999999</v>
      </c>
      <c r="O314" s="53">
        <v>0.1</v>
      </c>
      <c r="P314" s="52">
        <v>0</v>
      </c>
      <c r="Q314" s="54">
        <v>0.1</v>
      </c>
      <c r="R314" s="53">
        <v>0</v>
      </c>
      <c r="S314" s="52">
        <v>1632239.02</v>
      </c>
      <c r="T314" s="52">
        <v>1000000</v>
      </c>
      <c r="U314" s="52">
        <v>0</v>
      </c>
      <c r="V314" s="52">
        <v>0</v>
      </c>
      <c r="W314" s="52">
        <v>0</v>
      </c>
      <c r="X314" s="52">
        <v>0</v>
      </c>
      <c r="Y314" s="52">
        <v>0</v>
      </c>
      <c r="Z314" s="52">
        <v>0</v>
      </c>
      <c r="AA314" s="55">
        <v>0</v>
      </c>
      <c r="AB314" s="33">
        <v>2632239.02</v>
      </c>
      <c r="AC314" s="33">
        <v>4000000</v>
      </c>
      <c r="AD314" s="33">
        <f t="shared" si="4"/>
        <v>6632239.0199999996</v>
      </c>
      <c r="AE314" s="32" t="s">
        <v>434</v>
      </c>
      <c r="AF314" s="55"/>
      <c r="AG314" s="33"/>
      <c r="AH314" s="33"/>
      <c r="AI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spans="1:68">
      <c r="A315" s="20">
        <v>1603</v>
      </c>
      <c r="B315" t="s">
        <v>263</v>
      </c>
      <c r="C315" t="s">
        <v>2</v>
      </c>
      <c r="D315" t="s">
        <v>287</v>
      </c>
      <c r="E315" t="s">
        <v>442</v>
      </c>
      <c r="F315" s="2">
        <v>1267939000</v>
      </c>
      <c r="G315" s="2">
        <v>0</v>
      </c>
      <c r="H315" s="2">
        <v>1267939000</v>
      </c>
      <c r="I315" s="2">
        <v>3920976</v>
      </c>
      <c r="J315" s="2">
        <v>0</v>
      </c>
      <c r="K315" s="2">
        <v>3920976</v>
      </c>
      <c r="L315" s="2">
        <v>3413800.4</v>
      </c>
      <c r="M315" s="2">
        <v>0</v>
      </c>
      <c r="N315" s="2">
        <v>3413800.4</v>
      </c>
      <c r="O315" s="15">
        <v>0.1</v>
      </c>
      <c r="P315" s="2">
        <v>0</v>
      </c>
      <c r="Q315" s="13">
        <v>0.3</v>
      </c>
      <c r="R315" s="15">
        <v>0</v>
      </c>
      <c r="S315" s="2">
        <v>1024140.12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18">
        <v>0</v>
      </c>
      <c r="AB315" s="4">
        <v>1024140.12</v>
      </c>
      <c r="AD315" s="4">
        <f t="shared" si="4"/>
        <v>1024140.12</v>
      </c>
      <c r="AE315" t="s">
        <v>166</v>
      </c>
      <c r="AF315" s="18"/>
      <c r="AJ315"/>
      <c r="AK315" s="44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</row>
    <row r="316" spans="1:68">
      <c r="A316" s="20">
        <v>1604</v>
      </c>
      <c r="B316" t="s">
        <v>263</v>
      </c>
      <c r="C316" t="s">
        <v>2</v>
      </c>
      <c r="D316" t="s">
        <v>287</v>
      </c>
      <c r="E316" t="s">
        <v>443</v>
      </c>
      <c r="F316" s="2">
        <v>2869146000</v>
      </c>
      <c r="G316" s="2">
        <v>0</v>
      </c>
      <c r="H316" s="2">
        <v>2869146000</v>
      </c>
      <c r="I316" s="2">
        <v>9176470</v>
      </c>
      <c r="J316" s="2">
        <v>0</v>
      </c>
      <c r="K316" s="2">
        <v>9176470</v>
      </c>
      <c r="L316" s="2">
        <v>8028811.5999999996</v>
      </c>
      <c r="M316" s="2">
        <v>0</v>
      </c>
      <c r="N316" s="2">
        <v>8028811.5999999996</v>
      </c>
      <c r="O316" s="15">
        <v>0.1</v>
      </c>
      <c r="P316" s="2">
        <v>0</v>
      </c>
      <c r="Q316" s="13">
        <v>0.3</v>
      </c>
      <c r="R316" s="15">
        <v>0</v>
      </c>
      <c r="S316" s="2">
        <v>2408643.48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18">
        <v>0</v>
      </c>
      <c r="AB316" s="4">
        <v>2408643.48</v>
      </c>
      <c r="AD316" s="4">
        <f t="shared" si="4"/>
        <v>2408643.48</v>
      </c>
      <c r="AE316" t="s">
        <v>166</v>
      </c>
      <c r="AF316" s="18"/>
      <c r="AJ316"/>
      <c r="AK316"/>
    </row>
    <row r="317" spans="1:68" s="32" customFormat="1">
      <c r="A317" s="20">
        <v>1605</v>
      </c>
      <c r="B317" t="s">
        <v>263</v>
      </c>
      <c r="C317" t="s">
        <v>2</v>
      </c>
      <c r="D317" t="s">
        <v>287</v>
      </c>
      <c r="E317" t="s">
        <v>444</v>
      </c>
      <c r="F317" s="2">
        <v>38945000</v>
      </c>
      <c r="G317" s="2">
        <v>0</v>
      </c>
      <c r="H317" s="2">
        <v>38945000</v>
      </c>
      <c r="I317" s="2">
        <v>136309</v>
      </c>
      <c r="J317" s="2">
        <v>0</v>
      </c>
      <c r="K317" s="2">
        <v>136309</v>
      </c>
      <c r="L317" s="2">
        <v>120731</v>
      </c>
      <c r="M317" s="2">
        <v>0</v>
      </c>
      <c r="N317" s="2">
        <v>120731</v>
      </c>
      <c r="O317" s="15">
        <v>0.1</v>
      </c>
      <c r="P317" s="2">
        <v>0</v>
      </c>
      <c r="Q317" s="13">
        <v>0.3</v>
      </c>
      <c r="R317" s="15">
        <v>0</v>
      </c>
      <c r="S317" s="2">
        <v>36219.300000000003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18">
        <v>0</v>
      </c>
      <c r="AB317" s="4">
        <v>36219.300000000003</v>
      </c>
      <c r="AC317" s="4"/>
      <c r="AD317" s="4">
        <f t="shared" si="4"/>
        <v>36219.300000000003</v>
      </c>
      <c r="AE317" t="s">
        <v>166</v>
      </c>
      <c r="AF317" s="18"/>
      <c r="AG317" s="4"/>
      <c r="AH317" s="4"/>
      <c r="AI317" s="4"/>
      <c r="AJ317"/>
      <c r="AK317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</row>
    <row r="318" spans="1:68" s="32" customFormat="1">
      <c r="A318" s="20">
        <v>1606</v>
      </c>
      <c r="B318" t="s">
        <v>263</v>
      </c>
      <c r="C318" t="s">
        <v>2</v>
      </c>
      <c r="D318" t="s">
        <v>326</v>
      </c>
      <c r="E318" t="s">
        <v>445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5">
        <v>0.1</v>
      </c>
      <c r="P318" s="2">
        <v>0</v>
      </c>
      <c r="Q318" s="13">
        <v>0.3</v>
      </c>
      <c r="R318" s="15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18">
        <v>0</v>
      </c>
      <c r="AB318" s="4">
        <v>0</v>
      </c>
      <c r="AC318" s="4"/>
      <c r="AD318" s="4">
        <f t="shared" si="4"/>
        <v>0</v>
      </c>
      <c r="AE318" t="s">
        <v>336</v>
      </c>
      <c r="AF318" s="18"/>
      <c r="AG318" s="4"/>
      <c r="AH318" s="4"/>
      <c r="AI318" s="4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</row>
    <row r="319" spans="1:68" s="41" customFormat="1">
      <c r="A319" s="20">
        <v>1612</v>
      </c>
      <c r="B319" t="s">
        <v>263</v>
      </c>
      <c r="C319" t="s">
        <v>2</v>
      </c>
      <c r="D319" t="s">
        <v>4</v>
      </c>
      <c r="E319" t="s">
        <v>446</v>
      </c>
      <c r="F319" s="2">
        <v>735781000</v>
      </c>
      <c r="G319" s="2">
        <v>0</v>
      </c>
      <c r="H319" s="2">
        <v>735781000</v>
      </c>
      <c r="I319" s="2">
        <v>2504084</v>
      </c>
      <c r="J319" s="2">
        <v>0</v>
      </c>
      <c r="K319" s="2">
        <v>2504084</v>
      </c>
      <c r="L319" s="2">
        <v>2209771.6</v>
      </c>
      <c r="M319" s="2">
        <v>0</v>
      </c>
      <c r="N319" s="2">
        <v>2209771.6</v>
      </c>
      <c r="O319" s="15">
        <v>0.1</v>
      </c>
      <c r="P319" s="2">
        <v>0</v>
      </c>
      <c r="Q319" s="13">
        <v>0.3</v>
      </c>
      <c r="R319" s="15">
        <v>0</v>
      </c>
      <c r="S319" s="2">
        <v>662931.48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18">
        <v>0</v>
      </c>
      <c r="AB319" s="4">
        <v>662931.48</v>
      </c>
      <c r="AC319" s="4"/>
      <c r="AD319" s="4">
        <f t="shared" si="4"/>
        <v>662931.48</v>
      </c>
      <c r="AE319" t="s">
        <v>215</v>
      </c>
      <c r="AF319" s="18"/>
      <c r="AG319" s="4"/>
      <c r="AH319" s="4"/>
      <c r="AI319" s="4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</row>
    <row r="320" spans="1:68">
      <c r="A320" s="20">
        <v>1613</v>
      </c>
      <c r="B320" t="s">
        <v>263</v>
      </c>
      <c r="C320" t="s">
        <v>2</v>
      </c>
      <c r="D320" t="s">
        <v>200</v>
      </c>
      <c r="E320" t="s">
        <v>447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5">
        <v>0.1</v>
      </c>
      <c r="P320" s="2">
        <v>0</v>
      </c>
      <c r="Q320" s="13">
        <v>0.3</v>
      </c>
      <c r="R320" s="15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18">
        <v>0</v>
      </c>
      <c r="AB320" s="4">
        <v>0</v>
      </c>
      <c r="AD320" s="4">
        <f t="shared" si="4"/>
        <v>0</v>
      </c>
      <c r="AE320" t="s">
        <v>241</v>
      </c>
      <c r="AF320" s="18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</row>
    <row r="321" spans="1:68">
      <c r="A321" s="20">
        <v>1614</v>
      </c>
      <c r="B321" t="s">
        <v>263</v>
      </c>
      <c r="C321" t="s">
        <v>2</v>
      </c>
      <c r="D321" t="s">
        <v>200</v>
      </c>
      <c r="E321" t="s">
        <v>448</v>
      </c>
      <c r="F321" s="2">
        <v>3935000</v>
      </c>
      <c r="G321" s="2">
        <v>0</v>
      </c>
      <c r="H321" s="2">
        <v>3935000</v>
      </c>
      <c r="I321" s="2">
        <v>13773</v>
      </c>
      <c r="J321" s="2">
        <v>0</v>
      </c>
      <c r="K321" s="2">
        <v>13773</v>
      </c>
      <c r="L321" s="2">
        <v>12199</v>
      </c>
      <c r="M321" s="2">
        <v>0</v>
      </c>
      <c r="N321" s="2">
        <v>12199</v>
      </c>
      <c r="O321" s="15">
        <v>0.1</v>
      </c>
      <c r="P321" s="2">
        <v>0</v>
      </c>
      <c r="Q321" s="13">
        <v>0.3</v>
      </c>
      <c r="R321" s="15">
        <v>0</v>
      </c>
      <c r="S321" s="2">
        <v>3659.7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18">
        <v>0</v>
      </c>
      <c r="AB321" s="4">
        <v>3659.7</v>
      </c>
      <c r="AD321" s="4">
        <f t="shared" si="4"/>
        <v>3659.7</v>
      </c>
      <c r="AE321" t="s">
        <v>241</v>
      </c>
      <c r="AF321" s="18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</row>
    <row r="322" spans="1:68">
      <c r="A322" s="20">
        <v>1615</v>
      </c>
      <c r="B322" t="s">
        <v>263</v>
      </c>
      <c r="C322" t="s">
        <v>2</v>
      </c>
      <c r="D322" t="s">
        <v>326</v>
      </c>
      <c r="E322" t="s">
        <v>449</v>
      </c>
      <c r="F322" s="2">
        <v>3061860000</v>
      </c>
      <c r="G322" s="2">
        <v>0</v>
      </c>
      <c r="H322" s="2">
        <v>3061860000</v>
      </c>
      <c r="I322" s="2">
        <v>9118777</v>
      </c>
      <c r="J322" s="2">
        <v>0</v>
      </c>
      <c r="K322" s="2">
        <v>9118777</v>
      </c>
      <c r="L322" s="2">
        <v>7894033</v>
      </c>
      <c r="M322" s="2">
        <v>0</v>
      </c>
      <c r="N322" s="2">
        <v>7894033</v>
      </c>
      <c r="O322" s="15">
        <v>0.1</v>
      </c>
      <c r="P322" s="2">
        <v>0</v>
      </c>
      <c r="Q322" s="13">
        <v>0.3</v>
      </c>
      <c r="R322" s="15">
        <v>0</v>
      </c>
      <c r="S322" s="2">
        <v>2368209.9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18">
        <v>0</v>
      </c>
      <c r="AB322" s="4">
        <v>2368209.9</v>
      </c>
      <c r="AD322" s="4">
        <f t="shared" si="4"/>
        <v>2368209.9</v>
      </c>
      <c r="AE322" t="s">
        <v>336</v>
      </c>
      <c r="AF322" s="18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</row>
    <row r="323" spans="1:68">
      <c r="A323" s="20">
        <v>1618</v>
      </c>
      <c r="B323" t="s">
        <v>263</v>
      </c>
      <c r="C323" t="s">
        <v>2</v>
      </c>
      <c r="D323" t="s">
        <v>200</v>
      </c>
      <c r="E323" t="s">
        <v>452</v>
      </c>
      <c r="F323" s="2">
        <v>19511115000</v>
      </c>
      <c r="G323" s="2">
        <v>0</v>
      </c>
      <c r="H323" s="2">
        <v>19511115000</v>
      </c>
      <c r="I323" s="2">
        <v>33180187</v>
      </c>
      <c r="J323" s="2">
        <v>0</v>
      </c>
      <c r="K323" s="2">
        <v>33180187</v>
      </c>
      <c r="L323" s="2">
        <v>25375741</v>
      </c>
      <c r="M323" s="2">
        <v>0</v>
      </c>
      <c r="N323" s="2">
        <v>25375741</v>
      </c>
      <c r="O323" s="15">
        <v>0.1</v>
      </c>
      <c r="P323" s="2">
        <v>0</v>
      </c>
      <c r="Q323" s="13">
        <v>0.3</v>
      </c>
      <c r="R323" s="15">
        <v>0</v>
      </c>
      <c r="S323" s="2">
        <v>7612722.2999999998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18">
        <v>0</v>
      </c>
      <c r="AB323" s="4">
        <v>7612722.2999999998</v>
      </c>
      <c r="AD323" s="4">
        <f t="shared" ref="AD323:AD386" si="5">AB323+AC323</f>
        <v>7612722.2999999998</v>
      </c>
      <c r="AE323" t="s">
        <v>184</v>
      </c>
      <c r="AF323" s="18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</row>
    <row r="324" spans="1:68" s="36" customFormat="1">
      <c r="A324" s="20">
        <v>1621</v>
      </c>
      <c r="B324" t="s">
        <v>263</v>
      </c>
      <c r="C324" t="s">
        <v>2</v>
      </c>
      <c r="D324" t="s">
        <v>326</v>
      </c>
      <c r="E324" t="s">
        <v>453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15">
        <v>0.1</v>
      </c>
      <c r="P324" s="2">
        <v>0</v>
      </c>
      <c r="Q324" s="13">
        <v>0.3</v>
      </c>
      <c r="R324" s="15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18">
        <v>0</v>
      </c>
      <c r="AB324" s="4">
        <v>0</v>
      </c>
      <c r="AC324" s="4"/>
      <c r="AD324" s="4">
        <f t="shared" si="5"/>
        <v>0</v>
      </c>
      <c r="AE324" t="s">
        <v>336</v>
      </c>
      <c r="AF324" s="18"/>
      <c r="AG324" s="4"/>
      <c r="AH324" s="4"/>
      <c r="AI324" s="4"/>
      <c r="AJ324"/>
    </row>
    <row r="325" spans="1:68">
      <c r="A325" s="20">
        <v>1622</v>
      </c>
      <c r="B325" t="s">
        <v>263</v>
      </c>
      <c r="C325" t="s">
        <v>2</v>
      </c>
      <c r="D325" t="s">
        <v>287</v>
      </c>
      <c r="E325" t="s">
        <v>454</v>
      </c>
      <c r="F325" s="2">
        <v>7553304000</v>
      </c>
      <c r="G325" s="2">
        <v>0</v>
      </c>
      <c r="H325" s="2">
        <v>7553304000</v>
      </c>
      <c r="I325" s="2">
        <v>15636714</v>
      </c>
      <c r="J325" s="2">
        <v>0</v>
      </c>
      <c r="K325" s="2">
        <v>15636714</v>
      </c>
      <c r="L325" s="2">
        <v>12615392.4</v>
      </c>
      <c r="M325" s="2">
        <v>0</v>
      </c>
      <c r="N325" s="2">
        <v>12615392.4</v>
      </c>
      <c r="O325" s="15">
        <v>0.1</v>
      </c>
      <c r="P325" s="2">
        <v>0</v>
      </c>
      <c r="Q325" s="13">
        <v>0.3</v>
      </c>
      <c r="R325" s="15">
        <v>0</v>
      </c>
      <c r="S325" s="2">
        <v>3784617.72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18">
        <v>0</v>
      </c>
      <c r="AB325" s="4">
        <v>3784617.72</v>
      </c>
      <c r="AD325" s="4">
        <f t="shared" si="5"/>
        <v>3784617.72</v>
      </c>
      <c r="AE325" t="s">
        <v>192</v>
      </c>
      <c r="AF325" s="18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</row>
    <row r="326" spans="1:68" s="40" customFormat="1">
      <c r="A326" s="20">
        <v>1623</v>
      </c>
      <c r="B326" t="s">
        <v>263</v>
      </c>
      <c r="C326" t="s">
        <v>2</v>
      </c>
      <c r="D326" t="s">
        <v>326</v>
      </c>
      <c r="E326" t="s">
        <v>455</v>
      </c>
      <c r="F326" s="2">
        <v>4090695000</v>
      </c>
      <c r="G326" s="2">
        <v>203098000</v>
      </c>
      <c r="H326" s="2">
        <v>3887597000</v>
      </c>
      <c r="I326" s="2">
        <v>11158223</v>
      </c>
      <c r="J326" s="2">
        <v>657618</v>
      </c>
      <c r="K326" s="2">
        <v>10500605</v>
      </c>
      <c r="L326" s="2">
        <v>9521945</v>
      </c>
      <c r="M326" s="2">
        <v>576378.80000000005</v>
      </c>
      <c r="N326" s="2">
        <v>8945566.1999999993</v>
      </c>
      <c r="O326" s="15">
        <v>0.1</v>
      </c>
      <c r="P326" s="2">
        <v>57637.88</v>
      </c>
      <c r="Q326" s="13">
        <v>0.3</v>
      </c>
      <c r="R326" s="15">
        <v>0</v>
      </c>
      <c r="S326" s="2">
        <v>2683669.86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18">
        <v>0</v>
      </c>
      <c r="AB326" s="4">
        <v>2741307.74</v>
      </c>
      <c r="AC326" s="4"/>
      <c r="AD326" s="4">
        <f t="shared" si="5"/>
        <v>2741307.74</v>
      </c>
      <c r="AE326" t="s">
        <v>336</v>
      </c>
      <c r="AF326" s="18"/>
      <c r="AG326" s="4"/>
      <c r="AH326" s="4"/>
      <c r="AI326" s="4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</row>
    <row r="327" spans="1:68" s="32" customFormat="1">
      <c r="A327" s="51">
        <v>1624</v>
      </c>
      <c r="B327" s="32" t="s">
        <v>264</v>
      </c>
      <c r="C327" s="32" t="s">
        <v>2</v>
      </c>
      <c r="D327" s="32" t="s">
        <v>326</v>
      </c>
      <c r="E327" s="32" t="s">
        <v>456</v>
      </c>
      <c r="F327" s="52">
        <v>1851893000</v>
      </c>
      <c r="G327" s="52">
        <v>0</v>
      </c>
      <c r="H327" s="52">
        <v>1851893000</v>
      </c>
      <c r="I327" s="52">
        <v>5548173</v>
      </c>
      <c r="J327" s="52">
        <v>0</v>
      </c>
      <c r="K327" s="52">
        <v>5548173</v>
      </c>
      <c r="L327" s="52">
        <v>4807415.8</v>
      </c>
      <c r="M327" s="52">
        <v>0</v>
      </c>
      <c r="N327" s="52">
        <v>4807415.8</v>
      </c>
      <c r="O327" s="53">
        <v>0</v>
      </c>
      <c r="P327" s="52">
        <v>0</v>
      </c>
      <c r="Q327" s="54">
        <v>0</v>
      </c>
      <c r="R327" s="53">
        <v>0</v>
      </c>
      <c r="S327" s="52">
        <v>0</v>
      </c>
      <c r="T327" s="52">
        <v>0</v>
      </c>
      <c r="U327" s="52">
        <v>0</v>
      </c>
      <c r="V327" s="52">
        <v>0</v>
      </c>
      <c r="W327" s="52">
        <v>0</v>
      </c>
      <c r="X327" s="52">
        <v>0</v>
      </c>
      <c r="Y327" s="52">
        <v>0</v>
      </c>
      <c r="Z327" s="52">
        <v>0</v>
      </c>
      <c r="AA327" s="55">
        <v>0</v>
      </c>
      <c r="AB327" s="33">
        <v>0</v>
      </c>
      <c r="AC327" s="33">
        <v>4000000</v>
      </c>
      <c r="AD327" s="33">
        <f t="shared" si="5"/>
        <v>4000000</v>
      </c>
      <c r="AE327" s="32" t="s">
        <v>336</v>
      </c>
      <c r="AF327" s="55"/>
      <c r="AG327" s="33"/>
      <c r="AH327" s="33"/>
      <c r="AI327" s="33"/>
    </row>
    <row r="328" spans="1:68">
      <c r="A328" s="20">
        <v>1625</v>
      </c>
      <c r="B328" t="s">
        <v>263</v>
      </c>
      <c r="C328" t="s">
        <v>2</v>
      </c>
      <c r="D328" t="s">
        <v>200</v>
      </c>
      <c r="E328" t="s">
        <v>457</v>
      </c>
      <c r="F328" s="2">
        <v>1578200000</v>
      </c>
      <c r="G328" s="2">
        <v>0</v>
      </c>
      <c r="H328" s="2">
        <v>1578200000</v>
      </c>
      <c r="I328" s="2">
        <v>4644991</v>
      </c>
      <c r="J328" s="2">
        <v>0</v>
      </c>
      <c r="K328" s="2">
        <v>4644991</v>
      </c>
      <c r="L328" s="2">
        <v>4013711</v>
      </c>
      <c r="M328" s="2">
        <v>0</v>
      </c>
      <c r="N328" s="2">
        <v>4013711</v>
      </c>
      <c r="O328" s="15">
        <v>0.1</v>
      </c>
      <c r="P328" s="2">
        <v>0</v>
      </c>
      <c r="Q328" s="13">
        <v>0.3</v>
      </c>
      <c r="R328" s="15">
        <v>0</v>
      </c>
      <c r="S328" s="2">
        <v>1204113.3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18">
        <v>0</v>
      </c>
      <c r="AB328" s="4">
        <v>1204113.3</v>
      </c>
      <c r="AD328" s="4">
        <f t="shared" si="5"/>
        <v>1204113.3</v>
      </c>
      <c r="AE328" t="s">
        <v>184</v>
      </c>
      <c r="AF328" s="18"/>
      <c r="AJ328"/>
      <c r="AK328"/>
    </row>
    <row r="329" spans="1:68">
      <c r="A329" s="20">
        <v>1626</v>
      </c>
      <c r="B329" t="s">
        <v>263</v>
      </c>
      <c r="C329" t="s">
        <v>2</v>
      </c>
      <c r="D329" t="s">
        <v>200</v>
      </c>
      <c r="E329" t="s">
        <v>458</v>
      </c>
      <c r="F329" s="2">
        <v>2803364000</v>
      </c>
      <c r="G329" s="2">
        <v>0</v>
      </c>
      <c r="H329" s="2">
        <v>2803364000</v>
      </c>
      <c r="I329" s="2">
        <v>8765966</v>
      </c>
      <c r="J329" s="2">
        <v>0</v>
      </c>
      <c r="K329" s="2">
        <v>8765966</v>
      </c>
      <c r="L329" s="2">
        <v>7644620.4000000004</v>
      </c>
      <c r="M329" s="2">
        <v>0</v>
      </c>
      <c r="N329" s="2">
        <v>7644620.4000000004</v>
      </c>
      <c r="O329" s="15">
        <v>0.1</v>
      </c>
      <c r="P329" s="2">
        <v>0</v>
      </c>
      <c r="Q329" s="13">
        <v>0.3</v>
      </c>
      <c r="R329" s="15">
        <v>0</v>
      </c>
      <c r="S329" s="2">
        <v>2293386.12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18">
        <v>0</v>
      </c>
      <c r="AB329" s="4">
        <v>2293386.12</v>
      </c>
      <c r="AD329" s="4">
        <f t="shared" si="5"/>
        <v>2293386.12</v>
      </c>
      <c r="AE329" t="s">
        <v>241</v>
      </c>
      <c r="AF329" s="18"/>
      <c r="AJ329"/>
      <c r="AK329"/>
    </row>
    <row r="330" spans="1:68">
      <c r="A330" s="20">
        <v>1627</v>
      </c>
      <c r="B330" t="s">
        <v>263</v>
      </c>
      <c r="C330" t="s">
        <v>2</v>
      </c>
      <c r="D330" t="s">
        <v>287</v>
      </c>
      <c r="E330" t="s">
        <v>459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5">
        <v>0.1</v>
      </c>
      <c r="P330" s="2">
        <v>0</v>
      </c>
      <c r="Q330" s="13">
        <v>0.3</v>
      </c>
      <c r="R330" s="15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18">
        <v>0</v>
      </c>
      <c r="AB330" s="4">
        <v>0</v>
      </c>
      <c r="AD330" s="4">
        <f t="shared" si="5"/>
        <v>0</v>
      </c>
      <c r="AE330" t="s">
        <v>192</v>
      </c>
      <c r="AF330" s="18"/>
      <c r="AJ330"/>
      <c r="AK330" s="44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</row>
    <row r="331" spans="1:68">
      <c r="A331" s="20">
        <v>1629</v>
      </c>
      <c r="B331" t="s">
        <v>263</v>
      </c>
      <c r="C331" t="s">
        <v>2</v>
      </c>
      <c r="D331" t="s">
        <v>287</v>
      </c>
      <c r="E331" t="s">
        <v>460</v>
      </c>
      <c r="F331" s="2">
        <v>577234000</v>
      </c>
      <c r="G331" s="2">
        <v>0</v>
      </c>
      <c r="H331" s="2">
        <v>577234000</v>
      </c>
      <c r="I331" s="2">
        <v>1657821</v>
      </c>
      <c r="J331" s="2">
        <v>0</v>
      </c>
      <c r="K331" s="2">
        <v>1657821</v>
      </c>
      <c r="L331" s="2">
        <v>1426927.4</v>
      </c>
      <c r="M331" s="2">
        <v>0</v>
      </c>
      <c r="N331" s="2">
        <v>1426927.4</v>
      </c>
      <c r="O331" s="15">
        <v>0.1</v>
      </c>
      <c r="P331" s="2">
        <v>0</v>
      </c>
      <c r="Q331" s="13">
        <v>0.3</v>
      </c>
      <c r="R331" s="15">
        <v>0</v>
      </c>
      <c r="S331" s="2">
        <v>428078.22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18">
        <v>0</v>
      </c>
      <c r="AB331" s="4">
        <v>428078.22</v>
      </c>
      <c r="AD331" s="4">
        <f t="shared" si="5"/>
        <v>428078.22</v>
      </c>
      <c r="AE331" t="s">
        <v>87</v>
      </c>
      <c r="AF331" s="18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</row>
    <row r="332" spans="1:68" s="41" customFormat="1">
      <c r="A332" s="20">
        <v>1630</v>
      </c>
      <c r="B332" t="s">
        <v>263</v>
      </c>
      <c r="C332" t="s">
        <v>2</v>
      </c>
      <c r="D332" t="s">
        <v>287</v>
      </c>
      <c r="E332" t="s">
        <v>273</v>
      </c>
      <c r="F332" s="2">
        <v>1140631900</v>
      </c>
      <c r="G332" s="2">
        <v>0</v>
      </c>
      <c r="H332" s="2">
        <v>1140631900</v>
      </c>
      <c r="I332" s="2">
        <v>3603223</v>
      </c>
      <c r="J332" s="2">
        <v>0</v>
      </c>
      <c r="K332" s="2">
        <v>3603223</v>
      </c>
      <c r="L332" s="2">
        <v>3146970.24</v>
      </c>
      <c r="M332" s="2">
        <v>0</v>
      </c>
      <c r="N332" s="2">
        <v>3146970.24</v>
      </c>
      <c r="O332" s="15">
        <v>0.1</v>
      </c>
      <c r="P332" s="2">
        <v>0</v>
      </c>
      <c r="Q332" s="13">
        <v>0.3</v>
      </c>
      <c r="R332" s="15">
        <v>0</v>
      </c>
      <c r="S332" s="2">
        <v>944091.07200000004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18">
        <v>0</v>
      </c>
      <c r="AB332" s="4">
        <v>944091.07200000004</v>
      </c>
      <c r="AC332" s="4"/>
      <c r="AD332" s="4">
        <f t="shared" si="5"/>
        <v>944091.07200000004</v>
      </c>
      <c r="AE332" t="s">
        <v>87</v>
      </c>
      <c r="AF332" s="18"/>
      <c r="AG332" s="4"/>
      <c r="AH332" s="4"/>
      <c r="AI332" s="4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</row>
    <row r="333" spans="1:68">
      <c r="A333" s="20">
        <v>1631</v>
      </c>
      <c r="B333" t="s">
        <v>263</v>
      </c>
      <c r="C333" t="s">
        <v>2</v>
      </c>
      <c r="D333" t="s">
        <v>287</v>
      </c>
      <c r="E333" t="s">
        <v>461</v>
      </c>
      <c r="F333" s="2">
        <v>193004000</v>
      </c>
      <c r="G333" s="2">
        <v>0</v>
      </c>
      <c r="H333" s="2">
        <v>193004000</v>
      </c>
      <c r="I333" s="2">
        <v>675519</v>
      </c>
      <c r="J333" s="2">
        <v>0</v>
      </c>
      <c r="K333" s="2">
        <v>675519</v>
      </c>
      <c r="L333" s="2">
        <v>598317.4</v>
      </c>
      <c r="M333" s="2">
        <v>0</v>
      </c>
      <c r="N333" s="2">
        <v>598317.4</v>
      </c>
      <c r="O333" s="15">
        <v>0.1</v>
      </c>
      <c r="P333" s="2">
        <v>0</v>
      </c>
      <c r="Q333" s="13">
        <v>0.3</v>
      </c>
      <c r="R333" s="15">
        <v>0</v>
      </c>
      <c r="S333" s="2">
        <v>179495.22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18">
        <v>0</v>
      </c>
      <c r="AB333" s="4">
        <v>179495.22</v>
      </c>
      <c r="AD333" s="4">
        <f t="shared" si="5"/>
        <v>179495.22</v>
      </c>
      <c r="AE333" t="s">
        <v>87</v>
      </c>
      <c r="AF333" s="18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</row>
    <row r="334" spans="1:68" s="36" customFormat="1">
      <c r="A334" s="20">
        <v>1632</v>
      </c>
      <c r="B334" t="s">
        <v>263</v>
      </c>
      <c r="C334" t="s">
        <v>2</v>
      </c>
      <c r="D334" t="s">
        <v>286</v>
      </c>
      <c r="E334" t="s">
        <v>462</v>
      </c>
      <c r="F334" s="2">
        <v>3437682000</v>
      </c>
      <c r="G334" s="2">
        <v>0</v>
      </c>
      <c r="H334" s="2">
        <v>3437682000</v>
      </c>
      <c r="I334" s="2">
        <v>6267255</v>
      </c>
      <c r="J334" s="2">
        <v>0</v>
      </c>
      <c r="K334" s="2">
        <v>6267255</v>
      </c>
      <c r="L334" s="2">
        <v>4892182.2</v>
      </c>
      <c r="M334" s="2">
        <v>0</v>
      </c>
      <c r="N334" s="2">
        <v>4892182.2</v>
      </c>
      <c r="O334" s="15">
        <v>0.1</v>
      </c>
      <c r="P334" s="2">
        <v>0</v>
      </c>
      <c r="Q334" s="13">
        <v>0.3</v>
      </c>
      <c r="R334" s="15">
        <v>0</v>
      </c>
      <c r="S334" s="2">
        <v>1467654.66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18">
        <v>0</v>
      </c>
      <c r="AB334" s="4">
        <v>1467654.66</v>
      </c>
      <c r="AC334" s="4"/>
      <c r="AD334" s="4">
        <f t="shared" si="5"/>
        <v>1467654.66</v>
      </c>
      <c r="AE334" t="s">
        <v>95</v>
      </c>
      <c r="AF334" s="18"/>
      <c r="AG334" s="4"/>
      <c r="AH334" s="4"/>
      <c r="AI334" s="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</row>
    <row r="335" spans="1:68">
      <c r="A335" s="20">
        <v>1633</v>
      </c>
      <c r="B335" t="s">
        <v>263</v>
      </c>
      <c r="C335" t="s">
        <v>2</v>
      </c>
      <c r="D335" t="s">
        <v>200</v>
      </c>
      <c r="E335" t="s">
        <v>463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5">
        <v>0.1</v>
      </c>
      <c r="P335" s="2">
        <v>0</v>
      </c>
      <c r="Q335" s="13">
        <v>0.3</v>
      </c>
      <c r="R335" s="15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18">
        <v>0</v>
      </c>
      <c r="AB335" s="4">
        <v>0</v>
      </c>
      <c r="AD335" s="4">
        <f t="shared" si="5"/>
        <v>0</v>
      </c>
      <c r="AE335" t="s">
        <v>241</v>
      </c>
      <c r="AF335" s="18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</row>
    <row r="336" spans="1:68" s="32" customFormat="1">
      <c r="A336" s="20">
        <v>1637</v>
      </c>
      <c r="B336" t="s">
        <v>263</v>
      </c>
      <c r="C336" t="s">
        <v>2</v>
      </c>
      <c r="D336" t="s">
        <v>287</v>
      </c>
      <c r="E336" t="s">
        <v>465</v>
      </c>
      <c r="F336" s="2">
        <v>277484000</v>
      </c>
      <c r="G336" s="2">
        <v>0</v>
      </c>
      <c r="H336" s="2">
        <v>277484000</v>
      </c>
      <c r="I336" s="2">
        <v>971195</v>
      </c>
      <c r="J336" s="2">
        <v>0</v>
      </c>
      <c r="K336" s="2">
        <v>971195</v>
      </c>
      <c r="L336" s="2">
        <v>860201.4</v>
      </c>
      <c r="M336" s="2">
        <v>0</v>
      </c>
      <c r="N336" s="2">
        <v>860201.4</v>
      </c>
      <c r="O336" s="15">
        <v>0.1</v>
      </c>
      <c r="P336" s="2">
        <v>0</v>
      </c>
      <c r="Q336" s="13">
        <v>0.3</v>
      </c>
      <c r="R336" s="15">
        <v>0</v>
      </c>
      <c r="S336" s="2">
        <v>258060.42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18">
        <v>0</v>
      </c>
      <c r="AB336" s="4">
        <v>258060.42</v>
      </c>
      <c r="AC336" s="4"/>
      <c r="AD336" s="4">
        <f t="shared" si="5"/>
        <v>258060.42</v>
      </c>
      <c r="AE336" t="s">
        <v>192</v>
      </c>
      <c r="AF336" s="18"/>
      <c r="AG336" s="4"/>
      <c r="AH336" s="4"/>
      <c r="AI336" s="4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</row>
    <row r="337" spans="1:68">
      <c r="A337" s="20">
        <v>1638</v>
      </c>
      <c r="B337" t="s">
        <v>263</v>
      </c>
      <c r="C337" t="s">
        <v>2</v>
      </c>
      <c r="D337" t="s">
        <v>326</v>
      </c>
      <c r="E337" t="s">
        <v>466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5">
        <v>0.1</v>
      </c>
      <c r="P337" s="2">
        <v>0</v>
      </c>
      <c r="Q337" s="13">
        <v>0.3</v>
      </c>
      <c r="R337" s="15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18">
        <v>0</v>
      </c>
      <c r="AB337" s="4">
        <v>0</v>
      </c>
      <c r="AD337" s="4">
        <f t="shared" si="5"/>
        <v>0</v>
      </c>
      <c r="AE337" t="s">
        <v>336</v>
      </c>
      <c r="AF337" s="18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</row>
    <row r="338" spans="1:68">
      <c r="A338" s="20">
        <v>1639</v>
      </c>
      <c r="B338" t="s">
        <v>263</v>
      </c>
      <c r="C338" t="s">
        <v>2</v>
      </c>
      <c r="D338" t="s">
        <v>200</v>
      </c>
      <c r="E338" t="s">
        <v>467</v>
      </c>
      <c r="F338" s="2">
        <v>576710000</v>
      </c>
      <c r="G338" s="2">
        <v>0</v>
      </c>
      <c r="H338" s="2">
        <v>576710000</v>
      </c>
      <c r="I338" s="2">
        <v>1764237</v>
      </c>
      <c r="J338" s="2">
        <v>0</v>
      </c>
      <c r="K338" s="2">
        <v>1764237</v>
      </c>
      <c r="L338" s="2">
        <v>1533553</v>
      </c>
      <c r="M338" s="2">
        <v>0</v>
      </c>
      <c r="N338" s="2">
        <v>1533553</v>
      </c>
      <c r="O338" s="15">
        <v>0.1</v>
      </c>
      <c r="P338" s="2">
        <v>0</v>
      </c>
      <c r="Q338" s="13">
        <v>0.3</v>
      </c>
      <c r="R338" s="15">
        <v>0</v>
      </c>
      <c r="S338" s="2">
        <v>460065.9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18">
        <v>0</v>
      </c>
      <c r="AB338" s="4">
        <v>460065.9</v>
      </c>
      <c r="AD338" s="4">
        <f t="shared" si="5"/>
        <v>460065.9</v>
      </c>
      <c r="AE338" t="s">
        <v>241</v>
      </c>
      <c r="AF338" s="1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</row>
    <row r="339" spans="1:68">
      <c r="A339" s="20">
        <v>1640</v>
      </c>
      <c r="B339" t="s">
        <v>263</v>
      </c>
      <c r="C339" t="s">
        <v>2</v>
      </c>
      <c r="D339" t="s">
        <v>200</v>
      </c>
      <c r="E339" t="s">
        <v>468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5">
        <v>0.1</v>
      </c>
      <c r="P339" s="2">
        <v>0</v>
      </c>
      <c r="Q339" s="13">
        <v>0.3</v>
      </c>
      <c r="R339" s="15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18">
        <v>0</v>
      </c>
      <c r="AB339" s="4">
        <v>0</v>
      </c>
      <c r="AD339" s="4">
        <f t="shared" si="5"/>
        <v>0</v>
      </c>
      <c r="AE339" t="s">
        <v>241</v>
      </c>
      <c r="AF339" s="18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</row>
    <row r="340" spans="1:68" s="32" customFormat="1">
      <c r="A340" s="51">
        <v>1641</v>
      </c>
      <c r="B340" s="32" t="s">
        <v>264</v>
      </c>
      <c r="C340" s="32" t="s">
        <v>2</v>
      </c>
      <c r="D340" t="s">
        <v>386</v>
      </c>
      <c r="E340" s="32" t="s">
        <v>469</v>
      </c>
      <c r="F340" s="52">
        <v>5870150000</v>
      </c>
      <c r="G340" s="52">
        <v>0</v>
      </c>
      <c r="H340" s="52">
        <v>5870150000</v>
      </c>
      <c r="I340" s="52">
        <v>17613958</v>
      </c>
      <c r="J340" s="52">
        <v>0</v>
      </c>
      <c r="K340" s="52">
        <v>17613958</v>
      </c>
      <c r="L340" s="52">
        <v>15265898</v>
      </c>
      <c r="M340" s="52">
        <v>0</v>
      </c>
      <c r="N340" s="52">
        <v>15265898</v>
      </c>
      <c r="O340" s="53">
        <v>0.1</v>
      </c>
      <c r="P340" s="52">
        <v>0</v>
      </c>
      <c r="Q340" s="54">
        <v>0.1</v>
      </c>
      <c r="R340" s="53">
        <v>0</v>
      </c>
      <c r="S340" s="52">
        <v>1526589.8</v>
      </c>
      <c r="T340" s="52">
        <v>1000000</v>
      </c>
      <c r="U340" s="52">
        <v>0</v>
      </c>
      <c r="V340" s="52">
        <v>0</v>
      </c>
      <c r="W340" s="52">
        <v>0</v>
      </c>
      <c r="X340" s="52">
        <v>0</v>
      </c>
      <c r="Y340" s="52">
        <v>0</v>
      </c>
      <c r="Z340" s="52">
        <v>0</v>
      </c>
      <c r="AA340" s="55">
        <v>0</v>
      </c>
      <c r="AB340" s="33">
        <v>2526589.7999999998</v>
      </c>
      <c r="AC340" s="33">
        <v>4000000</v>
      </c>
      <c r="AD340" s="33">
        <f t="shared" si="5"/>
        <v>6526589.7999999998</v>
      </c>
      <c r="AE340" s="32" t="s">
        <v>464</v>
      </c>
      <c r="AF340" s="55"/>
      <c r="AG340" s="33"/>
      <c r="AH340" s="33"/>
      <c r="AI340" s="33"/>
    </row>
    <row r="341" spans="1:68">
      <c r="A341" s="20">
        <v>1642</v>
      </c>
      <c r="B341" t="s">
        <v>263</v>
      </c>
      <c r="C341" t="s">
        <v>2</v>
      </c>
      <c r="D341" t="s">
        <v>326</v>
      </c>
      <c r="E341" t="s">
        <v>470</v>
      </c>
      <c r="F341" s="2">
        <v>1637122000</v>
      </c>
      <c r="G341" s="2">
        <v>138480000</v>
      </c>
      <c r="H341" s="2">
        <v>1498642000</v>
      </c>
      <c r="I341" s="2">
        <v>4485931</v>
      </c>
      <c r="J341" s="2">
        <v>484681</v>
      </c>
      <c r="K341" s="2">
        <v>4001250</v>
      </c>
      <c r="L341" s="2">
        <v>3831082.2</v>
      </c>
      <c r="M341" s="2">
        <v>429289</v>
      </c>
      <c r="N341" s="2">
        <v>3401793.2</v>
      </c>
      <c r="O341" s="15">
        <v>0.1</v>
      </c>
      <c r="P341" s="2">
        <v>42928.9</v>
      </c>
      <c r="Q341" s="13">
        <v>0.3</v>
      </c>
      <c r="R341" s="15">
        <v>0</v>
      </c>
      <c r="S341" s="2">
        <v>1020537.96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18">
        <v>0</v>
      </c>
      <c r="AB341" s="4">
        <v>1063466.8600000001</v>
      </c>
      <c r="AD341" s="4">
        <f t="shared" si="5"/>
        <v>1063466.8600000001</v>
      </c>
      <c r="AE341" t="s">
        <v>336</v>
      </c>
      <c r="AF341" s="18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</row>
    <row r="342" spans="1:68">
      <c r="A342" s="20">
        <v>1643</v>
      </c>
      <c r="B342" t="s">
        <v>263</v>
      </c>
      <c r="C342" t="s">
        <v>2</v>
      </c>
      <c r="D342" t="s">
        <v>386</v>
      </c>
      <c r="E342" t="s">
        <v>471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5">
        <v>0.1</v>
      </c>
      <c r="P342" s="2">
        <v>0</v>
      </c>
      <c r="Q342" s="13">
        <v>0.3</v>
      </c>
      <c r="R342" s="15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18">
        <v>0</v>
      </c>
      <c r="AB342" s="4">
        <v>0</v>
      </c>
      <c r="AD342" s="4">
        <f t="shared" si="5"/>
        <v>0</v>
      </c>
      <c r="AE342" t="s">
        <v>434</v>
      </c>
      <c r="AF342" s="18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</row>
    <row r="343" spans="1:68">
      <c r="A343" s="20">
        <v>1646</v>
      </c>
      <c r="B343" t="s">
        <v>263</v>
      </c>
      <c r="C343" t="s">
        <v>2</v>
      </c>
      <c r="D343" t="s">
        <v>386</v>
      </c>
      <c r="E343" t="s">
        <v>472</v>
      </c>
      <c r="F343" s="2">
        <v>1593781000</v>
      </c>
      <c r="G343" s="2">
        <v>0</v>
      </c>
      <c r="H343" s="2">
        <v>1593781000</v>
      </c>
      <c r="I343" s="2">
        <v>4990738</v>
      </c>
      <c r="J343" s="2">
        <v>0</v>
      </c>
      <c r="K343" s="2">
        <v>4990738</v>
      </c>
      <c r="L343" s="2">
        <v>4353225.5999999996</v>
      </c>
      <c r="M343" s="2">
        <v>0</v>
      </c>
      <c r="N343" s="2">
        <v>4353225.5999999996</v>
      </c>
      <c r="O343" s="15">
        <v>0.1</v>
      </c>
      <c r="P343" s="2">
        <v>0</v>
      </c>
      <c r="Q343" s="13">
        <v>0.3</v>
      </c>
      <c r="R343" s="15">
        <v>0</v>
      </c>
      <c r="S343" s="2">
        <v>1305967.68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18">
        <v>0</v>
      </c>
      <c r="AB343" s="4">
        <v>1305967.68</v>
      </c>
      <c r="AD343" s="4">
        <f t="shared" si="5"/>
        <v>1305967.68</v>
      </c>
      <c r="AE343" t="s">
        <v>464</v>
      </c>
      <c r="AF343" s="18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</row>
    <row r="344" spans="1:68">
      <c r="A344" s="20">
        <v>1647</v>
      </c>
      <c r="B344" t="s">
        <v>263</v>
      </c>
      <c r="C344" t="s">
        <v>2</v>
      </c>
      <c r="D344" t="s">
        <v>286</v>
      </c>
      <c r="E344" t="s">
        <v>476</v>
      </c>
      <c r="F344" s="2">
        <v>130868000</v>
      </c>
      <c r="G344" s="2">
        <v>78874000</v>
      </c>
      <c r="H344" s="2">
        <v>51994000</v>
      </c>
      <c r="I344" s="2">
        <v>458039</v>
      </c>
      <c r="J344" s="2">
        <v>276060</v>
      </c>
      <c r="K344" s="2">
        <v>181979</v>
      </c>
      <c r="L344" s="2">
        <v>405691.8</v>
      </c>
      <c r="M344" s="2">
        <v>244510.4</v>
      </c>
      <c r="N344" s="2">
        <v>161181.4</v>
      </c>
      <c r="O344" s="15">
        <v>0.1</v>
      </c>
      <c r="P344" s="2">
        <v>24451.040000000001</v>
      </c>
      <c r="Q344" s="13">
        <v>0.3</v>
      </c>
      <c r="R344" s="15">
        <v>0</v>
      </c>
      <c r="S344" s="2">
        <v>48354.42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18">
        <v>0</v>
      </c>
      <c r="AB344" s="4">
        <v>72805.460000000006</v>
      </c>
      <c r="AD344" s="4">
        <f t="shared" si="5"/>
        <v>72805.460000000006</v>
      </c>
      <c r="AE344" t="s">
        <v>45</v>
      </c>
      <c r="AF344" s="18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</row>
    <row r="345" spans="1:68" s="32" customFormat="1">
      <c r="A345" s="20">
        <v>1648</v>
      </c>
      <c r="B345" t="s">
        <v>263</v>
      </c>
      <c r="C345" t="s">
        <v>2</v>
      </c>
      <c r="D345" t="s">
        <v>4</v>
      </c>
      <c r="E345" t="s">
        <v>473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5">
        <v>0.1</v>
      </c>
      <c r="P345" s="2">
        <v>0</v>
      </c>
      <c r="Q345" s="13">
        <v>0.3</v>
      </c>
      <c r="R345" s="15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18">
        <v>0</v>
      </c>
      <c r="AB345" s="4">
        <v>0</v>
      </c>
      <c r="AC345" s="4"/>
      <c r="AD345" s="4">
        <f t="shared" si="5"/>
        <v>0</v>
      </c>
      <c r="AE345" t="s">
        <v>41</v>
      </c>
      <c r="AF345" s="18"/>
      <c r="AG345" s="4"/>
      <c r="AH345" s="4"/>
      <c r="AI345" s="4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</row>
    <row r="346" spans="1:68">
      <c r="A346" s="20">
        <v>1649</v>
      </c>
      <c r="B346" t="s">
        <v>263</v>
      </c>
      <c r="C346" t="s">
        <v>2</v>
      </c>
      <c r="D346" t="s">
        <v>386</v>
      </c>
      <c r="E346" t="s">
        <v>477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5">
        <v>0.1</v>
      </c>
      <c r="P346" s="2">
        <v>0</v>
      </c>
      <c r="Q346" s="13">
        <v>0.3</v>
      </c>
      <c r="R346" s="15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18">
        <v>0</v>
      </c>
      <c r="AB346" s="4">
        <v>0</v>
      </c>
      <c r="AD346" s="4">
        <f t="shared" si="5"/>
        <v>0</v>
      </c>
      <c r="AE346" t="s">
        <v>464</v>
      </c>
      <c r="AF346" s="18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</row>
    <row r="347" spans="1:68">
      <c r="A347" s="20">
        <v>1650</v>
      </c>
      <c r="B347" t="s">
        <v>264</v>
      </c>
      <c r="C347" t="s">
        <v>2</v>
      </c>
      <c r="D347" t="s">
        <v>286</v>
      </c>
      <c r="E347" t="s">
        <v>478</v>
      </c>
      <c r="F347" s="2">
        <v>10471785000</v>
      </c>
      <c r="G347" s="2">
        <v>0</v>
      </c>
      <c r="H347" s="2">
        <v>10471785000</v>
      </c>
      <c r="I347" s="2">
        <v>27774491</v>
      </c>
      <c r="J347" s="2">
        <v>0</v>
      </c>
      <c r="K347" s="2">
        <v>27774491</v>
      </c>
      <c r="L347" s="2">
        <v>23585777</v>
      </c>
      <c r="M347" s="2">
        <v>0</v>
      </c>
      <c r="N347" s="2">
        <v>23585777</v>
      </c>
      <c r="O347" s="15">
        <v>0.1</v>
      </c>
      <c r="P347" s="2">
        <v>0</v>
      </c>
      <c r="Q347" s="13">
        <v>0.1</v>
      </c>
      <c r="R347" s="15">
        <v>0</v>
      </c>
      <c r="S347" s="2">
        <v>2358577.7000000002</v>
      </c>
      <c r="T347" s="2">
        <v>2000000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18">
        <v>0</v>
      </c>
      <c r="AB347" s="4">
        <v>4358577.7</v>
      </c>
      <c r="AD347" s="4">
        <f t="shared" si="5"/>
        <v>4358577.7</v>
      </c>
      <c r="AE347" t="s">
        <v>451</v>
      </c>
      <c r="AF347" s="18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</row>
    <row r="348" spans="1:68">
      <c r="A348" s="20">
        <v>1651</v>
      </c>
      <c r="B348" t="s">
        <v>263</v>
      </c>
      <c r="C348" t="s">
        <v>2</v>
      </c>
      <c r="D348" t="s">
        <v>386</v>
      </c>
      <c r="E348" t="s">
        <v>479</v>
      </c>
      <c r="F348" s="2">
        <v>267851000</v>
      </c>
      <c r="G348" s="2">
        <v>0</v>
      </c>
      <c r="H348" s="2">
        <v>267851000</v>
      </c>
      <c r="I348" s="2">
        <v>937483</v>
      </c>
      <c r="J348" s="2">
        <v>0</v>
      </c>
      <c r="K348" s="2">
        <v>937483</v>
      </c>
      <c r="L348" s="2">
        <v>830342.6</v>
      </c>
      <c r="M348" s="2">
        <v>0</v>
      </c>
      <c r="N348" s="2">
        <v>830342.6</v>
      </c>
      <c r="O348" s="15">
        <v>0.1</v>
      </c>
      <c r="P348" s="2">
        <v>0</v>
      </c>
      <c r="Q348" s="13">
        <v>0.3</v>
      </c>
      <c r="R348" s="15">
        <v>0</v>
      </c>
      <c r="S348" s="2">
        <v>249102.78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18">
        <v>0</v>
      </c>
      <c r="AB348" s="4">
        <v>249102.78</v>
      </c>
      <c r="AD348" s="4">
        <f t="shared" si="5"/>
        <v>249102.78</v>
      </c>
      <c r="AE348" t="s">
        <v>464</v>
      </c>
      <c r="AF348" s="1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</row>
    <row r="349" spans="1:68">
      <c r="A349" s="20">
        <v>1652</v>
      </c>
      <c r="B349" t="s">
        <v>263</v>
      </c>
      <c r="C349" t="s">
        <v>2</v>
      </c>
      <c r="D349" t="s">
        <v>386</v>
      </c>
      <c r="E349" t="s">
        <v>480</v>
      </c>
      <c r="F349" s="2">
        <v>31269842000</v>
      </c>
      <c r="G349" s="2">
        <v>0</v>
      </c>
      <c r="H349" s="2">
        <v>31269842000</v>
      </c>
      <c r="I349" s="2">
        <v>51317540</v>
      </c>
      <c r="J349" s="2">
        <v>0</v>
      </c>
      <c r="K349" s="2">
        <v>51317540</v>
      </c>
      <c r="L349" s="2">
        <v>38809603.200000003</v>
      </c>
      <c r="M349" s="2">
        <v>0</v>
      </c>
      <c r="N349" s="2">
        <v>38809603.200000003</v>
      </c>
      <c r="O349" s="15">
        <v>0.1</v>
      </c>
      <c r="P349" s="2">
        <v>0</v>
      </c>
      <c r="Q349" s="13">
        <v>0.3</v>
      </c>
      <c r="R349" s="15">
        <v>0</v>
      </c>
      <c r="S349" s="2">
        <v>11642880.960000001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18">
        <v>0</v>
      </c>
      <c r="AB349" s="4">
        <v>11642880.960000001</v>
      </c>
      <c r="AD349" s="4">
        <f t="shared" si="5"/>
        <v>11642880.960000001</v>
      </c>
      <c r="AE349" t="s">
        <v>434</v>
      </c>
      <c r="AF349" s="18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</row>
    <row r="350" spans="1:68">
      <c r="A350" s="20">
        <v>1653</v>
      </c>
      <c r="B350" t="s">
        <v>263</v>
      </c>
      <c r="C350" t="s">
        <v>2</v>
      </c>
      <c r="D350" t="s">
        <v>287</v>
      </c>
      <c r="E350" t="s">
        <v>481</v>
      </c>
      <c r="F350" s="2">
        <v>278522000</v>
      </c>
      <c r="G350" s="2">
        <v>135576000</v>
      </c>
      <c r="H350" s="2">
        <v>142946000</v>
      </c>
      <c r="I350" s="2">
        <v>907040</v>
      </c>
      <c r="J350" s="2">
        <v>406728</v>
      </c>
      <c r="K350" s="2">
        <v>500312</v>
      </c>
      <c r="L350" s="2">
        <v>795631.2</v>
      </c>
      <c r="M350" s="2">
        <v>352497.6</v>
      </c>
      <c r="N350" s="2">
        <v>443133.6</v>
      </c>
      <c r="O350" s="15">
        <v>0.1</v>
      </c>
      <c r="P350" s="2">
        <v>35249.760000000002</v>
      </c>
      <c r="Q350" s="13">
        <v>0.3</v>
      </c>
      <c r="R350" s="15">
        <v>0</v>
      </c>
      <c r="S350" s="2">
        <v>132940.07999999999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18">
        <v>0</v>
      </c>
      <c r="AB350" s="4">
        <v>168189.84</v>
      </c>
      <c r="AD350" s="4">
        <f t="shared" si="5"/>
        <v>168189.84</v>
      </c>
      <c r="AE350" t="s">
        <v>166</v>
      </c>
      <c r="AF350" s="18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</row>
    <row r="351" spans="1:68">
      <c r="A351" s="20">
        <v>1654</v>
      </c>
      <c r="B351" t="s">
        <v>263</v>
      </c>
      <c r="C351" t="s">
        <v>2</v>
      </c>
      <c r="D351" t="s">
        <v>200</v>
      </c>
      <c r="E351" t="s">
        <v>482</v>
      </c>
      <c r="F351" s="2">
        <v>1193599000</v>
      </c>
      <c r="G351" s="2">
        <v>0</v>
      </c>
      <c r="H351" s="2">
        <v>1193599000</v>
      </c>
      <c r="I351" s="2">
        <v>3968016</v>
      </c>
      <c r="J351" s="2">
        <v>0</v>
      </c>
      <c r="K351" s="2">
        <v>3968016</v>
      </c>
      <c r="L351" s="2">
        <v>3490576.4</v>
      </c>
      <c r="M351" s="2">
        <v>0</v>
      </c>
      <c r="N351" s="2">
        <v>3490576.4</v>
      </c>
      <c r="O351" s="15">
        <v>0.1</v>
      </c>
      <c r="P351" s="2">
        <v>0</v>
      </c>
      <c r="Q351" s="13">
        <v>0.3</v>
      </c>
      <c r="R351" s="15">
        <v>0</v>
      </c>
      <c r="S351" s="2">
        <v>1047172.92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18">
        <v>0</v>
      </c>
      <c r="AB351" s="4">
        <v>1047172.92</v>
      </c>
      <c r="AD351" s="4">
        <f t="shared" si="5"/>
        <v>1047172.92</v>
      </c>
      <c r="AE351" t="s">
        <v>241</v>
      </c>
      <c r="AF351" s="18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</row>
    <row r="352" spans="1:68">
      <c r="A352" s="20">
        <v>1655</v>
      </c>
      <c r="B352" t="s">
        <v>263</v>
      </c>
      <c r="C352" t="s">
        <v>2</v>
      </c>
      <c r="D352" t="s">
        <v>8</v>
      </c>
      <c r="E352" t="s">
        <v>483</v>
      </c>
      <c r="F352" s="2">
        <v>237393000</v>
      </c>
      <c r="G352" s="2">
        <v>24550000</v>
      </c>
      <c r="H352" s="2">
        <v>212843000</v>
      </c>
      <c r="I352" s="2">
        <v>830879</v>
      </c>
      <c r="J352" s="2">
        <v>85926</v>
      </c>
      <c r="K352" s="2">
        <v>744953</v>
      </c>
      <c r="L352" s="2">
        <v>735921.8</v>
      </c>
      <c r="M352" s="2">
        <v>76106</v>
      </c>
      <c r="N352" s="2">
        <v>659815.80000000005</v>
      </c>
      <c r="O352" s="15">
        <v>0.1</v>
      </c>
      <c r="P352" s="2">
        <v>7610.6</v>
      </c>
      <c r="Q352" s="13">
        <v>0.3</v>
      </c>
      <c r="R352" s="15">
        <v>0</v>
      </c>
      <c r="S352" s="2">
        <v>197944.74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18">
        <v>0</v>
      </c>
      <c r="AB352" s="4">
        <v>205555.34</v>
      </c>
      <c r="AD352" s="4">
        <f t="shared" si="5"/>
        <v>205555.34</v>
      </c>
      <c r="AE352" t="s">
        <v>33</v>
      </c>
      <c r="AF352" s="18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</row>
    <row r="353" spans="1:68">
      <c r="A353" s="20">
        <v>1656</v>
      </c>
      <c r="B353" t="s">
        <v>263</v>
      </c>
      <c r="C353" t="s">
        <v>2</v>
      </c>
      <c r="D353" t="s">
        <v>386</v>
      </c>
      <c r="E353" t="s">
        <v>484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15">
        <v>0.1</v>
      </c>
      <c r="P353" s="2">
        <v>0</v>
      </c>
      <c r="Q353" s="13">
        <v>0.3</v>
      </c>
      <c r="R353" s="15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18">
        <v>0</v>
      </c>
      <c r="AB353" s="4">
        <v>0</v>
      </c>
      <c r="AD353" s="4">
        <f t="shared" si="5"/>
        <v>0</v>
      </c>
      <c r="AE353" t="s">
        <v>464</v>
      </c>
      <c r="AF353" s="18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</row>
    <row r="354" spans="1:68">
      <c r="A354" s="20">
        <v>1658</v>
      </c>
      <c r="B354" t="s">
        <v>263</v>
      </c>
      <c r="C354" t="s">
        <v>9</v>
      </c>
      <c r="D354" t="s">
        <v>27</v>
      </c>
      <c r="E354" t="s">
        <v>485</v>
      </c>
      <c r="F354" s="2">
        <v>424609400</v>
      </c>
      <c r="G354" s="2">
        <v>0</v>
      </c>
      <c r="H354" s="2">
        <v>424609400</v>
      </c>
      <c r="I354" s="2">
        <v>1486134</v>
      </c>
      <c r="J354" s="2">
        <v>0</v>
      </c>
      <c r="K354" s="2">
        <v>1486134</v>
      </c>
      <c r="L354" s="2">
        <v>1316290.24</v>
      </c>
      <c r="M354" s="2">
        <v>0</v>
      </c>
      <c r="N354" s="2">
        <v>1316290.24</v>
      </c>
      <c r="O354" s="15">
        <v>0.1</v>
      </c>
      <c r="P354" s="2">
        <v>0</v>
      </c>
      <c r="Q354" s="13">
        <v>0.3</v>
      </c>
      <c r="R354" s="15">
        <v>0</v>
      </c>
      <c r="S354" s="2">
        <v>394887.07199999999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18">
        <v>0</v>
      </c>
      <c r="AB354" s="4">
        <v>394887.07199999999</v>
      </c>
      <c r="AD354" s="4">
        <f t="shared" si="5"/>
        <v>394887.07199999999</v>
      </c>
      <c r="AE354" t="s">
        <v>28</v>
      </c>
      <c r="AF354" s="18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</row>
    <row r="355" spans="1:68">
      <c r="A355" s="20">
        <v>1659</v>
      </c>
      <c r="B355" t="s">
        <v>263</v>
      </c>
      <c r="C355" t="s">
        <v>2</v>
      </c>
      <c r="D355" t="s">
        <v>287</v>
      </c>
      <c r="E355" t="s">
        <v>486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5">
        <v>0.1</v>
      </c>
      <c r="P355" s="2">
        <v>0</v>
      </c>
      <c r="Q355" s="13">
        <v>0.3</v>
      </c>
      <c r="R355" s="15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8">
        <v>0</v>
      </c>
      <c r="AB355" s="4">
        <v>0</v>
      </c>
      <c r="AD355" s="4">
        <f t="shared" si="5"/>
        <v>0</v>
      </c>
      <c r="AE355" t="s">
        <v>192</v>
      </c>
      <c r="AF355" s="18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</row>
    <row r="356" spans="1:68">
      <c r="A356" s="20">
        <v>1660</v>
      </c>
      <c r="B356" t="s">
        <v>263</v>
      </c>
      <c r="C356" t="s">
        <v>2</v>
      </c>
      <c r="D356" t="s">
        <v>286</v>
      </c>
      <c r="E356" t="s">
        <v>487</v>
      </c>
      <c r="F356" s="2">
        <v>163679000</v>
      </c>
      <c r="G356" s="2">
        <v>0</v>
      </c>
      <c r="H356" s="2">
        <v>163679000</v>
      </c>
      <c r="I356" s="2">
        <v>572879</v>
      </c>
      <c r="J356" s="2">
        <v>0</v>
      </c>
      <c r="K356" s="2">
        <v>572879</v>
      </c>
      <c r="L356" s="2">
        <v>507407.4</v>
      </c>
      <c r="M356" s="2">
        <v>0</v>
      </c>
      <c r="N356" s="2">
        <v>507407.4</v>
      </c>
      <c r="O356" s="15">
        <v>0.1</v>
      </c>
      <c r="P356" s="2">
        <v>0</v>
      </c>
      <c r="Q356" s="13">
        <v>0.3</v>
      </c>
      <c r="R356" s="15">
        <v>0</v>
      </c>
      <c r="S356" s="2">
        <v>152222.22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18">
        <v>0</v>
      </c>
      <c r="AB356" s="4">
        <v>152222.22</v>
      </c>
      <c r="AD356" s="4">
        <f t="shared" si="5"/>
        <v>152222.22</v>
      </c>
      <c r="AE356" t="s">
        <v>45</v>
      </c>
      <c r="AF356" s="18"/>
      <c r="AJ356"/>
      <c r="AK356"/>
    </row>
    <row r="357" spans="1:68">
      <c r="A357" s="20">
        <v>1661</v>
      </c>
      <c r="B357" t="s">
        <v>263</v>
      </c>
      <c r="C357" t="s">
        <v>2</v>
      </c>
      <c r="D357" t="s">
        <v>386</v>
      </c>
      <c r="E357" t="s">
        <v>488</v>
      </c>
      <c r="F357" s="2">
        <v>155848000</v>
      </c>
      <c r="G357" s="2">
        <v>0</v>
      </c>
      <c r="H357" s="2">
        <v>155848000</v>
      </c>
      <c r="I357" s="2">
        <v>545469</v>
      </c>
      <c r="J357" s="2">
        <v>0</v>
      </c>
      <c r="K357" s="2">
        <v>545469</v>
      </c>
      <c r="L357" s="2">
        <v>483129.8</v>
      </c>
      <c r="M357" s="2">
        <v>0</v>
      </c>
      <c r="N357" s="2">
        <v>483129.8</v>
      </c>
      <c r="O357" s="15">
        <v>0.1</v>
      </c>
      <c r="P357" s="2">
        <v>0</v>
      </c>
      <c r="Q357" s="13">
        <v>0.3</v>
      </c>
      <c r="R357" s="15">
        <v>0</v>
      </c>
      <c r="S357" s="2">
        <v>144938.94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18">
        <v>0</v>
      </c>
      <c r="AB357" s="4">
        <v>144938.94</v>
      </c>
      <c r="AD357" s="4">
        <f t="shared" si="5"/>
        <v>144938.94</v>
      </c>
      <c r="AE357" t="s">
        <v>434</v>
      </c>
      <c r="AF357" s="18"/>
      <c r="AJ357"/>
      <c r="AK357"/>
    </row>
    <row r="358" spans="1:68" s="36" customFormat="1">
      <c r="A358" s="20">
        <v>1662</v>
      </c>
      <c r="B358" t="s">
        <v>263</v>
      </c>
      <c r="C358" t="s">
        <v>9</v>
      </c>
      <c r="D358" t="s">
        <v>384</v>
      </c>
      <c r="E358" t="s">
        <v>489</v>
      </c>
      <c r="F358" s="2">
        <v>5110675000</v>
      </c>
      <c r="G358" s="2">
        <v>0</v>
      </c>
      <c r="H358" s="2">
        <v>5110675000</v>
      </c>
      <c r="I358" s="2">
        <v>16032829</v>
      </c>
      <c r="J358" s="2">
        <v>0</v>
      </c>
      <c r="K358" s="2">
        <v>16032829</v>
      </c>
      <c r="L358" s="2">
        <v>13988559</v>
      </c>
      <c r="M358" s="2">
        <v>0</v>
      </c>
      <c r="N358" s="2">
        <v>13988559</v>
      </c>
      <c r="O358" s="15">
        <v>0.1</v>
      </c>
      <c r="P358" s="2">
        <v>0</v>
      </c>
      <c r="Q358" s="13">
        <v>0.3</v>
      </c>
      <c r="R358" s="15">
        <v>0</v>
      </c>
      <c r="S358" s="2">
        <v>4196567.7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8">
        <v>0</v>
      </c>
      <c r="AB358" s="4">
        <v>4196567.7</v>
      </c>
      <c r="AC358" s="4"/>
      <c r="AD358" s="4">
        <f t="shared" si="5"/>
        <v>4196567.7</v>
      </c>
      <c r="AE358" t="s">
        <v>35</v>
      </c>
      <c r="AF358" s="18"/>
      <c r="AG358" s="4"/>
      <c r="AH358" s="4"/>
      <c r="AI358" s="4"/>
      <c r="AJ35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</row>
    <row r="359" spans="1:68">
      <c r="A359" s="20">
        <v>1663</v>
      </c>
      <c r="B359" t="s">
        <v>263</v>
      </c>
      <c r="C359" t="s">
        <v>2</v>
      </c>
      <c r="D359" t="s">
        <v>286</v>
      </c>
      <c r="E359" t="s">
        <v>490</v>
      </c>
      <c r="F359" s="2">
        <v>19797572000</v>
      </c>
      <c r="G359" s="2">
        <v>369655000</v>
      </c>
      <c r="H359" s="2">
        <v>19427917000</v>
      </c>
      <c r="I359" s="2">
        <v>48574732</v>
      </c>
      <c r="J359" s="2">
        <v>1293796</v>
      </c>
      <c r="K359" s="2">
        <v>47280936</v>
      </c>
      <c r="L359" s="2">
        <v>40655703.200000003</v>
      </c>
      <c r="M359" s="2">
        <v>1145934</v>
      </c>
      <c r="N359" s="2">
        <v>39509769.200000003</v>
      </c>
      <c r="O359" s="15">
        <v>0.1</v>
      </c>
      <c r="P359" s="2">
        <v>114593.4</v>
      </c>
      <c r="Q359" s="13">
        <v>0.3</v>
      </c>
      <c r="R359" s="15">
        <v>0</v>
      </c>
      <c r="S359" s="2">
        <v>11852930.76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18">
        <v>0</v>
      </c>
      <c r="AB359" s="4">
        <v>11967524.16</v>
      </c>
      <c r="AD359" s="4">
        <f t="shared" si="5"/>
        <v>11967524.16</v>
      </c>
      <c r="AE359" t="s">
        <v>95</v>
      </c>
      <c r="AF359" s="18"/>
      <c r="AJ359"/>
      <c r="AK359"/>
    </row>
    <row r="360" spans="1:68">
      <c r="A360" s="20">
        <v>1664</v>
      </c>
      <c r="B360" t="s">
        <v>263</v>
      </c>
      <c r="C360" t="s">
        <v>2</v>
      </c>
      <c r="D360" t="s">
        <v>8</v>
      </c>
      <c r="E360" t="s">
        <v>491</v>
      </c>
      <c r="F360" s="2">
        <v>2995893000</v>
      </c>
      <c r="G360" s="2">
        <v>1298374000</v>
      </c>
      <c r="H360" s="2">
        <v>1697519000</v>
      </c>
      <c r="I360" s="2">
        <v>8016934</v>
      </c>
      <c r="J360" s="2">
        <v>3892415</v>
      </c>
      <c r="K360" s="2">
        <v>4124519</v>
      </c>
      <c r="L360" s="2">
        <v>6818576.7999999998</v>
      </c>
      <c r="M360" s="2">
        <v>3373065.4</v>
      </c>
      <c r="N360" s="2">
        <v>3445511.4</v>
      </c>
      <c r="O360" s="15">
        <v>0.1</v>
      </c>
      <c r="P360" s="2">
        <v>337306.54</v>
      </c>
      <c r="Q360" s="13">
        <v>0.3</v>
      </c>
      <c r="R360" s="15">
        <v>0</v>
      </c>
      <c r="S360" s="2">
        <v>1033653.42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8">
        <v>0</v>
      </c>
      <c r="AB360" s="4">
        <v>1370959.96</v>
      </c>
      <c r="AD360" s="4">
        <f t="shared" si="5"/>
        <v>1370959.96</v>
      </c>
      <c r="AE360" t="s">
        <v>33</v>
      </c>
      <c r="AF360" s="18"/>
      <c r="AJ360"/>
      <c r="AK360"/>
    </row>
    <row r="361" spans="1:68">
      <c r="A361" s="20">
        <v>1665</v>
      </c>
      <c r="B361" t="s">
        <v>263</v>
      </c>
      <c r="C361" t="s">
        <v>2</v>
      </c>
      <c r="D361" t="s">
        <v>8</v>
      </c>
      <c r="E361" t="s">
        <v>492</v>
      </c>
      <c r="F361" s="2">
        <v>26064581000</v>
      </c>
      <c r="G361" s="2">
        <v>0</v>
      </c>
      <c r="H361" s="2">
        <v>26064581000</v>
      </c>
      <c r="I361" s="2">
        <v>39096889</v>
      </c>
      <c r="J361" s="2">
        <v>0</v>
      </c>
      <c r="K361" s="2">
        <v>39096889</v>
      </c>
      <c r="L361" s="2">
        <v>28671056.600000001</v>
      </c>
      <c r="M361" s="2">
        <v>0</v>
      </c>
      <c r="N361" s="2">
        <v>28671056.600000001</v>
      </c>
      <c r="O361" s="15">
        <v>0.1</v>
      </c>
      <c r="P361" s="2">
        <v>0</v>
      </c>
      <c r="Q361" s="13">
        <v>0.3</v>
      </c>
      <c r="R361" s="15">
        <v>0</v>
      </c>
      <c r="S361" s="2">
        <v>8601316.9800000004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8">
        <v>0</v>
      </c>
      <c r="AB361" s="4">
        <v>8601316.9800000004</v>
      </c>
      <c r="AD361" s="4">
        <f t="shared" si="5"/>
        <v>8601316.9800000004</v>
      </c>
      <c r="AE361" t="s">
        <v>33</v>
      </c>
      <c r="AF361" s="18"/>
      <c r="AJ361"/>
      <c r="AK361" s="44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</row>
    <row r="362" spans="1:68">
      <c r="A362" s="20">
        <v>1666</v>
      </c>
      <c r="B362" t="s">
        <v>263</v>
      </c>
      <c r="C362" t="s">
        <v>2</v>
      </c>
      <c r="D362" t="s">
        <v>200</v>
      </c>
      <c r="E362" t="s">
        <v>493</v>
      </c>
      <c r="F362" s="2">
        <v>1525943000</v>
      </c>
      <c r="G362" s="2">
        <v>0</v>
      </c>
      <c r="H362" s="2">
        <v>1525943000</v>
      </c>
      <c r="I362" s="2">
        <v>4217814</v>
      </c>
      <c r="J362" s="2">
        <v>0</v>
      </c>
      <c r="K362" s="2">
        <v>4217814</v>
      </c>
      <c r="L362" s="2">
        <v>3607436.8</v>
      </c>
      <c r="M362" s="2">
        <v>0</v>
      </c>
      <c r="N362" s="2">
        <v>3607436.8</v>
      </c>
      <c r="O362" s="15">
        <v>0.1</v>
      </c>
      <c r="P362" s="2">
        <v>0</v>
      </c>
      <c r="Q362" s="13">
        <v>0.3</v>
      </c>
      <c r="R362" s="15">
        <v>0</v>
      </c>
      <c r="S362" s="2">
        <v>1082231.04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18">
        <v>0</v>
      </c>
      <c r="AB362" s="4">
        <v>1082231.04</v>
      </c>
      <c r="AD362" s="4">
        <f t="shared" si="5"/>
        <v>1082231.04</v>
      </c>
      <c r="AE362" t="s">
        <v>241</v>
      </c>
      <c r="AF362" s="18"/>
      <c r="AJ362"/>
      <c r="AK362"/>
    </row>
    <row r="363" spans="1:68">
      <c r="A363" s="20">
        <v>1667</v>
      </c>
      <c r="B363" t="s">
        <v>263</v>
      </c>
      <c r="C363" t="s">
        <v>2</v>
      </c>
      <c r="D363" t="s">
        <v>4</v>
      </c>
      <c r="E363" t="s">
        <v>494</v>
      </c>
      <c r="F363" s="2">
        <v>16702781000</v>
      </c>
      <c r="G363" s="2">
        <v>0</v>
      </c>
      <c r="H363" s="2">
        <v>16702781000</v>
      </c>
      <c r="I363" s="2">
        <v>27908745</v>
      </c>
      <c r="J363" s="2">
        <v>0</v>
      </c>
      <c r="K363" s="2">
        <v>27908745</v>
      </c>
      <c r="L363" s="2">
        <v>21227632.600000001</v>
      </c>
      <c r="M363" s="2">
        <v>0</v>
      </c>
      <c r="N363" s="2">
        <v>21227632.600000001</v>
      </c>
      <c r="O363" s="15">
        <v>0.1</v>
      </c>
      <c r="P363" s="2">
        <v>0</v>
      </c>
      <c r="Q363" s="13">
        <v>0.3</v>
      </c>
      <c r="R363" s="15">
        <v>0</v>
      </c>
      <c r="S363" s="2">
        <v>6368289.7800000003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18">
        <v>0</v>
      </c>
      <c r="AB363" s="4">
        <v>6368289.7800000003</v>
      </c>
      <c r="AD363" s="4">
        <f t="shared" si="5"/>
        <v>6368289.7800000003</v>
      </c>
      <c r="AE363" t="s">
        <v>250</v>
      </c>
      <c r="AF363" s="18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</row>
    <row r="364" spans="1:68">
      <c r="A364" s="20">
        <v>1669</v>
      </c>
      <c r="B364" t="s">
        <v>263</v>
      </c>
      <c r="C364" t="s">
        <v>9</v>
      </c>
      <c r="D364" t="s">
        <v>384</v>
      </c>
      <c r="E364" t="s">
        <v>495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5">
        <v>0.1</v>
      </c>
      <c r="P364" s="2">
        <v>0</v>
      </c>
      <c r="Q364" s="13">
        <v>0.3</v>
      </c>
      <c r="R364" s="15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8">
        <v>0</v>
      </c>
      <c r="AB364" s="4">
        <v>0</v>
      </c>
      <c r="AD364" s="4">
        <f t="shared" si="5"/>
        <v>0</v>
      </c>
      <c r="AE364" t="s">
        <v>11</v>
      </c>
      <c r="AF364" s="18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</row>
    <row r="365" spans="1:68">
      <c r="A365" s="20">
        <v>1670</v>
      </c>
      <c r="B365" t="s">
        <v>263</v>
      </c>
      <c r="C365" t="s">
        <v>2</v>
      </c>
      <c r="D365" t="s">
        <v>286</v>
      </c>
      <c r="E365" t="s">
        <v>496</v>
      </c>
      <c r="F365" s="2">
        <v>909114000</v>
      </c>
      <c r="G365" s="2">
        <v>12980000</v>
      </c>
      <c r="H365" s="2">
        <v>896134000</v>
      </c>
      <c r="I365" s="2">
        <v>3181927</v>
      </c>
      <c r="J365" s="2">
        <v>45430</v>
      </c>
      <c r="K365" s="2">
        <v>3136497</v>
      </c>
      <c r="L365" s="2">
        <v>2818281.4</v>
      </c>
      <c r="M365" s="2">
        <v>40238</v>
      </c>
      <c r="N365" s="2">
        <v>2778043.4</v>
      </c>
      <c r="O365" s="15">
        <v>0.1</v>
      </c>
      <c r="P365" s="2">
        <v>4023.8</v>
      </c>
      <c r="Q365" s="13">
        <v>0.3</v>
      </c>
      <c r="R365" s="15">
        <v>0</v>
      </c>
      <c r="S365" s="2">
        <v>833413.02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18">
        <v>0</v>
      </c>
      <c r="AB365" s="4">
        <v>837436.82</v>
      </c>
      <c r="AD365" s="4">
        <f t="shared" si="5"/>
        <v>837436.82</v>
      </c>
      <c r="AE365" t="s">
        <v>45</v>
      </c>
      <c r="AF365" s="18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</row>
    <row r="366" spans="1:68">
      <c r="A366" s="20">
        <v>1671</v>
      </c>
      <c r="B366" t="s">
        <v>263</v>
      </c>
      <c r="C366" t="s">
        <v>2</v>
      </c>
      <c r="D366" t="s">
        <v>286</v>
      </c>
      <c r="E366" t="s">
        <v>497</v>
      </c>
      <c r="F366" s="2">
        <v>2954617000</v>
      </c>
      <c r="G366" s="2">
        <v>98050000</v>
      </c>
      <c r="H366" s="2">
        <v>2856567000</v>
      </c>
      <c r="I366" s="2">
        <v>6962328</v>
      </c>
      <c r="J366" s="2">
        <v>343175</v>
      </c>
      <c r="K366" s="2">
        <v>6619153</v>
      </c>
      <c r="L366" s="2">
        <v>5780481.2000000002</v>
      </c>
      <c r="M366" s="2">
        <v>303955</v>
      </c>
      <c r="N366" s="2">
        <v>5476526.2000000002</v>
      </c>
      <c r="O366" s="15">
        <v>0.1</v>
      </c>
      <c r="P366" s="2">
        <v>30395.5</v>
      </c>
      <c r="Q366" s="13">
        <v>0.3</v>
      </c>
      <c r="R366" s="15">
        <v>0</v>
      </c>
      <c r="S366" s="2">
        <v>1642957.86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18">
        <v>0</v>
      </c>
      <c r="AB366" s="4">
        <v>1673353.36</v>
      </c>
      <c r="AD366" s="4">
        <f t="shared" si="5"/>
        <v>1673353.36</v>
      </c>
      <c r="AE366" t="s">
        <v>45</v>
      </c>
      <c r="AF366" s="18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</row>
    <row r="367" spans="1:68">
      <c r="A367" s="20">
        <v>1672</v>
      </c>
      <c r="B367" t="s">
        <v>263</v>
      </c>
      <c r="C367" t="s">
        <v>2</v>
      </c>
      <c r="D367" t="s">
        <v>4</v>
      </c>
      <c r="E367" t="s">
        <v>498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5">
        <v>0.1</v>
      </c>
      <c r="P367" s="2">
        <v>0</v>
      </c>
      <c r="Q367" s="13">
        <v>0.3</v>
      </c>
      <c r="R367" s="15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18">
        <v>0</v>
      </c>
      <c r="AB367" s="4">
        <v>0</v>
      </c>
      <c r="AD367" s="4">
        <f t="shared" si="5"/>
        <v>0</v>
      </c>
      <c r="AE367" t="s">
        <v>250</v>
      </c>
      <c r="AF367" s="18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</row>
    <row r="368" spans="1:68" s="32" customFormat="1">
      <c r="A368" s="51">
        <v>1673</v>
      </c>
      <c r="B368" s="32" t="s">
        <v>263</v>
      </c>
      <c r="C368" s="32" t="s">
        <v>2</v>
      </c>
      <c r="D368" s="32" t="s">
        <v>8</v>
      </c>
      <c r="E368" s="32" t="s">
        <v>499</v>
      </c>
      <c r="F368" s="52">
        <v>188619468000</v>
      </c>
      <c r="G368" s="52">
        <v>0</v>
      </c>
      <c r="H368" s="52">
        <v>188619468000</v>
      </c>
      <c r="I368" s="52">
        <v>282929359</v>
      </c>
      <c r="J368" s="52">
        <v>0</v>
      </c>
      <c r="K368" s="52">
        <v>282929359</v>
      </c>
      <c r="L368" s="52">
        <v>207481571.80000001</v>
      </c>
      <c r="M368" s="52">
        <v>0</v>
      </c>
      <c r="N368" s="52">
        <v>207481571.80000001</v>
      </c>
      <c r="O368" s="53">
        <v>0.5</v>
      </c>
      <c r="P368" s="52">
        <v>0</v>
      </c>
      <c r="Q368" s="54">
        <v>0.5</v>
      </c>
      <c r="R368" s="53">
        <v>0.5</v>
      </c>
      <c r="S368" s="52">
        <f>N368*Q368</f>
        <v>103740785.90000001</v>
      </c>
      <c r="T368" s="52">
        <v>0</v>
      </c>
      <c r="U368" s="52">
        <v>0</v>
      </c>
      <c r="V368" s="52">
        <v>0</v>
      </c>
      <c r="W368" s="52">
        <v>0</v>
      </c>
      <c r="X368" s="52">
        <v>0</v>
      </c>
      <c r="Y368" s="52">
        <v>0</v>
      </c>
      <c r="Z368" s="52">
        <v>0</v>
      </c>
      <c r="AA368" s="55">
        <v>0</v>
      </c>
      <c r="AB368" s="33">
        <f>P368+S368</f>
        <v>103740785.90000001</v>
      </c>
      <c r="AC368" s="33"/>
      <c r="AD368" s="33">
        <f t="shared" si="5"/>
        <v>103740785.90000001</v>
      </c>
      <c r="AE368" s="32" t="s">
        <v>14</v>
      </c>
      <c r="AF368" s="55"/>
      <c r="AG368" s="33"/>
      <c r="AH368" s="33"/>
      <c r="AI368" s="33"/>
    </row>
    <row r="369" spans="1:68">
      <c r="A369" s="20">
        <v>1674</v>
      </c>
      <c r="B369" t="s">
        <v>263</v>
      </c>
      <c r="C369" t="s">
        <v>2</v>
      </c>
      <c r="D369" t="s">
        <v>200</v>
      </c>
      <c r="E369" t="s">
        <v>500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5">
        <v>0.1</v>
      </c>
      <c r="P369" s="2">
        <v>0</v>
      </c>
      <c r="Q369" s="13">
        <v>0.3</v>
      </c>
      <c r="R369" s="15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18">
        <v>0</v>
      </c>
      <c r="AB369" s="4">
        <v>0</v>
      </c>
      <c r="AD369" s="4">
        <f t="shared" si="5"/>
        <v>0</v>
      </c>
      <c r="AE369" t="s">
        <v>241</v>
      </c>
      <c r="AF369" s="18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</row>
    <row r="370" spans="1:68">
      <c r="A370" s="20">
        <v>1676</v>
      </c>
      <c r="B370" t="s">
        <v>263</v>
      </c>
      <c r="C370" t="s">
        <v>9</v>
      </c>
      <c r="D370" t="s">
        <v>15</v>
      </c>
      <c r="E370" t="s">
        <v>501</v>
      </c>
      <c r="F370" s="2">
        <v>5197658000</v>
      </c>
      <c r="G370" s="2">
        <v>0</v>
      </c>
      <c r="H370" s="2">
        <v>5197658000</v>
      </c>
      <c r="I370" s="2">
        <v>16038200</v>
      </c>
      <c r="J370" s="2">
        <v>0</v>
      </c>
      <c r="K370" s="2">
        <v>16038200</v>
      </c>
      <c r="L370" s="2">
        <v>13959136.800000001</v>
      </c>
      <c r="M370" s="2">
        <v>0</v>
      </c>
      <c r="N370" s="2">
        <v>13959136.800000001</v>
      </c>
      <c r="O370" s="15">
        <v>0.1</v>
      </c>
      <c r="P370" s="2">
        <v>0</v>
      </c>
      <c r="Q370" s="13">
        <v>0.3</v>
      </c>
      <c r="R370" s="15">
        <v>0</v>
      </c>
      <c r="S370" s="2">
        <v>4187741.04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18">
        <v>0</v>
      </c>
      <c r="AB370" s="4">
        <v>4187741.04</v>
      </c>
      <c r="AD370" s="4">
        <f t="shared" si="5"/>
        <v>4187741.04</v>
      </c>
      <c r="AE370" t="s">
        <v>19</v>
      </c>
      <c r="AF370" s="18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</row>
    <row r="371" spans="1:68">
      <c r="A371" s="20">
        <v>1678</v>
      </c>
      <c r="B371" t="s">
        <v>263</v>
      </c>
      <c r="C371" t="s">
        <v>2</v>
      </c>
      <c r="D371" t="s">
        <v>200</v>
      </c>
      <c r="E371" t="s">
        <v>502</v>
      </c>
      <c r="F371" s="2">
        <v>615831000</v>
      </c>
      <c r="G371" s="2">
        <v>0</v>
      </c>
      <c r="H371" s="2">
        <v>615831000</v>
      </c>
      <c r="I371" s="2">
        <v>2155423</v>
      </c>
      <c r="J371" s="2">
        <v>0</v>
      </c>
      <c r="K371" s="2">
        <v>2155423</v>
      </c>
      <c r="L371" s="2">
        <v>1909090.6</v>
      </c>
      <c r="M371" s="2">
        <v>0</v>
      </c>
      <c r="N371" s="2">
        <v>1909090.6</v>
      </c>
      <c r="O371" s="15">
        <v>0.1</v>
      </c>
      <c r="P371" s="2">
        <v>0</v>
      </c>
      <c r="Q371" s="13">
        <v>0.3</v>
      </c>
      <c r="R371" s="15">
        <v>0</v>
      </c>
      <c r="S371" s="2">
        <v>572727.18000000005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18">
        <v>0</v>
      </c>
      <c r="AB371" s="4">
        <v>572727.18000000005</v>
      </c>
      <c r="AD371" s="4">
        <f t="shared" si="5"/>
        <v>572727.18000000005</v>
      </c>
      <c r="AE371" t="s">
        <v>241</v>
      </c>
      <c r="AF371" s="18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</row>
    <row r="372" spans="1:68">
      <c r="A372" s="20">
        <v>1679</v>
      </c>
      <c r="B372" t="s">
        <v>263</v>
      </c>
      <c r="C372" t="s">
        <v>2</v>
      </c>
      <c r="D372" t="s">
        <v>200</v>
      </c>
      <c r="E372" t="s">
        <v>503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5">
        <v>0.1</v>
      </c>
      <c r="P372" s="2">
        <v>0</v>
      </c>
      <c r="Q372" s="13">
        <v>0.3</v>
      </c>
      <c r="R372" s="15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18">
        <v>0</v>
      </c>
      <c r="AB372" s="4">
        <v>0</v>
      </c>
      <c r="AD372" s="4">
        <f t="shared" si="5"/>
        <v>0</v>
      </c>
      <c r="AE372" t="s">
        <v>184</v>
      </c>
      <c r="AF372" s="18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</row>
    <row r="373" spans="1:68" s="46" customFormat="1">
      <c r="A373" s="20">
        <v>1680</v>
      </c>
      <c r="B373" t="s">
        <v>263</v>
      </c>
      <c r="C373" t="s">
        <v>2</v>
      </c>
      <c r="D373" t="s">
        <v>4</v>
      </c>
      <c r="E373" t="s">
        <v>504</v>
      </c>
      <c r="F373" s="2">
        <v>17000000</v>
      </c>
      <c r="G373" s="2">
        <v>0</v>
      </c>
      <c r="H373" s="2">
        <v>17000000</v>
      </c>
      <c r="I373" s="2">
        <v>59500</v>
      </c>
      <c r="J373" s="2">
        <v>0</v>
      </c>
      <c r="K373" s="2">
        <v>59500</v>
      </c>
      <c r="L373" s="2">
        <v>52700</v>
      </c>
      <c r="M373" s="2">
        <v>0</v>
      </c>
      <c r="N373" s="2">
        <v>52700</v>
      </c>
      <c r="O373" s="15">
        <v>0.1</v>
      </c>
      <c r="P373" s="2">
        <v>0</v>
      </c>
      <c r="Q373" s="13">
        <v>0.3</v>
      </c>
      <c r="R373" s="15">
        <v>0</v>
      </c>
      <c r="S373" s="2">
        <v>15810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18">
        <v>0</v>
      </c>
      <c r="AB373" s="4">
        <v>15810</v>
      </c>
      <c r="AC373" s="4"/>
      <c r="AD373" s="4">
        <f t="shared" si="5"/>
        <v>15810</v>
      </c>
      <c r="AE373" t="s">
        <v>215</v>
      </c>
      <c r="AF373" s="18"/>
      <c r="AG373" s="4"/>
      <c r="AH373" s="4"/>
      <c r="AI373" s="4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</row>
    <row r="374" spans="1:68">
      <c r="A374" s="20">
        <v>1681</v>
      </c>
      <c r="B374" t="s">
        <v>263</v>
      </c>
      <c r="C374" t="s">
        <v>9</v>
      </c>
      <c r="D374" t="s">
        <v>384</v>
      </c>
      <c r="E374" t="s">
        <v>505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15">
        <v>0.1</v>
      </c>
      <c r="P374" s="2">
        <v>0</v>
      </c>
      <c r="Q374" s="13">
        <v>0.3</v>
      </c>
      <c r="R374" s="15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18">
        <v>0</v>
      </c>
      <c r="AB374" s="4">
        <v>0</v>
      </c>
      <c r="AD374" s="4">
        <f t="shared" si="5"/>
        <v>0</v>
      </c>
      <c r="AE374" t="s">
        <v>35</v>
      </c>
      <c r="AF374" s="18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</row>
    <row r="375" spans="1:68" s="44" customFormat="1">
      <c r="A375" s="20">
        <v>1682</v>
      </c>
      <c r="B375" t="s">
        <v>264</v>
      </c>
      <c r="C375" t="s">
        <v>2</v>
      </c>
      <c r="D375" t="s">
        <v>286</v>
      </c>
      <c r="E375" t="s">
        <v>506</v>
      </c>
      <c r="F375" s="2">
        <v>1894765000</v>
      </c>
      <c r="G375" s="2">
        <v>0</v>
      </c>
      <c r="H375" s="2">
        <v>1894765000</v>
      </c>
      <c r="I375" s="2">
        <v>4953680</v>
      </c>
      <c r="J375" s="2">
        <v>0</v>
      </c>
      <c r="K375" s="2">
        <v>4953680</v>
      </c>
      <c r="L375" s="2">
        <v>4195774</v>
      </c>
      <c r="M375" s="2">
        <v>0</v>
      </c>
      <c r="N375" s="2">
        <v>4195774</v>
      </c>
      <c r="O375" s="15">
        <v>0</v>
      </c>
      <c r="P375" s="2">
        <v>0</v>
      </c>
      <c r="Q375" s="13">
        <v>0</v>
      </c>
      <c r="R375" s="15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18">
        <v>0</v>
      </c>
      <c r="AB375" s="4">
        <v>0</v>
      </c>
      <c r="AC375" s="4"/>
      <c r="AD375" s="4">
        <f t="shared" si="5"/>
        <v>0</v>
      </c>
      <c r="AE375" t="s">
        <v>451</v>
      </c>
      <c r="AF375" s="18"/>
      <c r="AG375" s="4"/>
      <c r="AH375" s="4"/>
      <c r="AI375" s="4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</row>
    <row r="376" spans="1:68">
      <c r="A376" s="20">
        <v>1684</v>
      </c>
      <c r="B376" t="s">
        <v>264</v>
      </c>
      <c r="C376" t="s">
        <v>2</v>
      </c>
      <c r="D376" t="s">
        <v>287</v>
      </c>
      <c r="E376" t="s">
        <v>507</v>
      </c>
      <c r="F376" s="2">
        <v>24050382000</v>
      </c>
      <c r="G376" s="2">
        <v>0</v>
      </c>
      <c r="H376" s="2">
        <v>24050382000</v>
      </c>
      <c r="I376" s="2">
        <v>41608072</v>
      </c>
      <c r="J376" s="2">
        <v>0</v>
      </c>
      <c r="K376" s="2">
        <v>41608072</v>
      </c>
      <c r="L376" s="2">
        <v>31987919.199999999</v>
      </c>
      <c r="M376" s="2">
        <v>0</v>
      </c>
      <c r="N376" s="2">
        <v>31987919.199999999</v>
      </c>
      <c r="O376" s="15">
        <v>0.1</v>
      </c>
      <c r="P376" s="2">
        <v>0</v>
      </c>
      <c r="Q376" s="13">
        <v>0.15</v>
      </c>
      <c r="R376" s="15">
        <v>0</v>
      </c>
      <c r="S376" s="2">
        <v>4798187.88</v>
      </c>
      <c r="T376" s="2">
        <v>3000000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8">
        <v>0</v>
      </c>
      <c r="AB376" s="4">
        <v>7798187.8799999999</v>
      </c>
      <c r="AD376" s="4">
        <f t="shared" si="5"/>
        <v>7798187.8799999999</v>
      </c>
      <c r="AE376" t="s">
        <v>87</v>
      </c>
      <c r="AF376" s="18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</row>
    <row r="377" spans="1:68">
      <c r="A377" s="20">
        <v>1685</v>
      </c>
      <c r="B377" t="s">
        <v>263</v>
      </c>
      <c r="C377" t="s">
        <v>2</v>
      </c>
      <c r="D377" t="s">
        <v>4</v>
      </c>
      <c r="E377" t="s">
        <v>508</v>
      </c>
      <c r="F377" s="2">
        <v>569717000</v>
      </c>
      <c r="G377" s="2">
        <v>47880000</v>
      </c>
      <c r="H377" s="2">
        <v>521837000</v>
      </c>
      <c r="I377" s="2">
        <v>1994022</v>
      </c>
      <c r="J377" s="2">
        <v>167580</v>
      </c>
      <c r="K377" s="2">
        <v>1826442</v>
      </c>
      <c r="L377" s="2">
        <v>1766135.2</v>
      </c>
      <c r="M377" s="2">
        <v>148428</v>
      </c>
      <c r="N377" s="2">
        <v>1617707.2</v>
      </c>
      <c r="O377" s="15">
        <v>0.1</v>
      </c>
      <c r="P377" s="2">
        <v>14842.8</v>
      </c>
      <c r="Q377" s="13">
        <v>0.3</v>
      </c>
      <c r="R377" s="15">
        <v>0</v>
      </c>
      <c r="S377" s="2">
        <v>485312.16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18">
        <v>0</v>
      </c>
      <c r="AB377" s="4">
        <v>500154.96</v>
      </c>
      <c r="AD377" s="4">
        <f t="shared" si="5"/>
        <v>500154.96</v>
      </c>
      <c r="AE377" t="s">
        <v>215</v>
      </c>
      <c r="AF377" s="18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</row>
    <row r="378" spans="1:68">
      <c r="A378" s="20">
        <v>1686</v>
      </c>
      <c r="B378" t="s">
        <v>263</v>
      </c>
      <c r="C378" t="s">
        <v>2</v>
      </c>
      <c r="D378" t="s">
        <v>286</v>
      </c>
      <c r="E378" t="s">
        <v>509</v>
      </c>
      <c r="F378" s="2">
        <v>10503015000</v>
      </c>
      <c r="G378" s="2">
        <v>1155969000</v>
      </c>
      <c r="H378" s="2">
        <v>9347046000</v>
      </c>
      <c r="I378" s="2">
        <v>24983477</v>
      </c>
      <c r="J378" s="2">
        <v>3539307</v>
      </c>
      <c r="K378" s="2">
        <v>21444170</v>
      </c>
      <c r="L378" s="2">
        <v>20782271</v>
      </c>
      <c r="M378" s="2">
        <v>3076919.4</v>
      </c>
      <c r="N378" s="2">
        <v>17705351.600000001</v>
      </c>
      <c r="O378" s="15">
        <v>0.1</v>
      </c>
      <c r="P378" s="2">
        <v>307691.94</v>
      </c>
      <c r="Q378" s="13">
        <v>0.3</v>
      </c>
      <c r="R378" s="15">
        <v>0</v>
      </c>
      <c r="S378" s="2">
        <v>5311605.4800000004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8">
        <v>0</v>
      </c>
      <c r="AB378" s="4">
        <v>5619297.4199999999</v>
      </c>
      <c r="AD378" s="4">
        <f t="shared" si="5"/>
        <v>5619297.4199999999</v>
      </c>
      <c r="AE378" t="s">
        <v>95</v>
      </c>
      <c r="AF378" s="1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</row>
    <row r="379" spans="1:68">
      <c r="A379" s="20">
        <v>1687</v>
      </c>
      <c r="B379" t="s">
        <v>263</v>
      </c>
      <c r="C379" t="s">
        <v>2</v>
      </c>
      <c r="D379" t="s">
        <v>287</v>
      </c>
      <c r="E379" t="s">
        <v>465</v>
      </c>
      <c r="F379" s="2">
        <v>134350000</v>
      </c>
      <c r="G379" s="2">
        <v>0</v>
      </c>
      <c r="H379" s="2">
        <v>134350000</v>
      </c>
      <c r="I379" s="2">
        <v>470226</v>
      </c>
      <c r="J379" s="2">
        <v>0</v>
      </c>
      <c r="K379" s="2">
        <v>470226</v>
      </c>
      <c r="L379" s="2">
        <v>416486</v>
      </c>
      <c r="M379" s="2">
        <v>0</v>
      </c>
      <c r="N379" s="2">
        <v>416486</v>
      </c>
      <c r="O379" s="15">
        <v>0.1</v>
      </c>
      <c r="P379" s="2">
        <v>0</v>
      </c>
      <c r="Q379" s="13">
        <v>0.3</v>
      </c>
      <c r="R379" s="15">
        <v>0</v>
      </c>
      <c r="S379" s="2">
        <v>124945.8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18">
        <v>0</v>
      </c>
      <c r="AB379" s="4">
        <v>124945.8</v>
      </c>
      <c r="AD379" s="4">
        <f t="shared" si="5"/>
        <v>124945.8</v>
      </c>
      <c r="AE379" t="s">
        <v>87</v>
      </c>
      <c r="AF379" s="18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</row>
    <row r="380" spans="1:68" s="44" customFormat="1">
      <c r="A380" s="20">
        <v>1688</v>
      </c>
      <c r="B380" t="s">
        <v>263</v>
      </c>
      <c r="C380" t="s">
        <v>2</v>
      </c>
      <c r="D380" t="s">
        <v>200</v>
      </c>
      <c r="E380" t="s">
        <v>510</v>
      </c>
      <c r="F380" s="2">
        <v>122701063000</v>
      </c>
      <c r="G380" s="2">
        <v>0</v>
      </c>
      <c r="H380" s="2">
        <v>122701063000</v>
      </c>
      <c r="I380" s="2">
        <v>190349615</v>
      </c>
      <c r="J380" s="2">
        <v>0</v>
      </c>
      <c r="K380" s="2">
        <v>190349615</v>
      </c>
      <c r="L380" s="2">
        <v>141269189.80000001</v>
      </c>
      <c r="M380" s="2">
        <v>0</v>
      </c>
      <c r="N380" s="2">
        <v>141269189.80000001</v>
      </c>
      <c r="O380" s="15">
        <v>0.1</v>
      </c>
      <c r="P380" s="2">
        <v>0</v>
      </c>
      <c r="Q380" s="13">
        <v>0.3</v>
      </c>
      <c r="R380" s="15">
        <v>0</v>
      </c>
      <c r="S380" s="2">
        <v>42380756.939999998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18">
        <v>0</v>
      </c>
      <c r="AB380" s="4">
        <v>42380756.939999998</v>
      </c>
      <c r="AC380" s="4"/>
      <c r="AD380" s="4">
        <f t="shared" si="5"/>
        <v>42380756.939999998</v>
      </c>
      <c r="AE380" t="s">
        <v>241</v>
      </c>
      <c r="AF380" s="18"/>
      <c r="AG380" s="4"/>
      <c r="AH380" s="4"/>
      <c r="AI380" s="4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</row>
    <row r="381" spans="1:68">
      <c r="A381" s="20">
        <v>1689</v>
      </c>
      <c r="B381" t="s">
        <v>263</v>
      </c>
      <c r="C381" t="s">
        <v>9</v>
      </c>
      <c r="D381" t="s">
        <v>385</v>
      </c>
      <c r="E381" t="s">
        <v>511</v>
      </c>
      <c r="F381" s="2">
        <v>494760000</v>
      </c>
      <c r="G381" s="2">
        <v>0</v>
      </c>
      <c r="H381" s="2">
        <v>494760000</v>
      </c>
      <c r="I381" s="2">
        <v>1731662</v>
      </c>
      <c r="J381" s="2">
        <v>0</v>
      </c>
      <c r="K381" s="2">
        <v>1731662</v>
      </c>
      <c r="L381" s="2">
        <v>1533758</v>
      </c>
      <c r="M381" s="2">
        <v>0</v>
      </c>
      <c r="N381" s="2">
        <v>1533758</v>
      </c>
      <c r="O381" s="15">
        <v>0.1</v>
      </c>
      <c r="P381" s="2">
        <v>0</v>
      </c>
      <c r="Q381" s="13">
        <v>0.3</v>
      </c>
      <c r="R381" s="15">
        <v>0</v>
      </c>
      <c r="S381" s="2">
        <v>460127.4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8">
        <v>0</v>
      </c>
      <c r="AB381" s="4">
        <v>460127.4</v>
      </c>
      <c r="AD381" s="4">
        <f t="shared" si="5"/>
        <v>460127.4</v>
      </c>
      <c r="AE381" t="s">
        <v>39</v>
      </c>
      <c r="AF381" s="18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</row>
    <row r="382" spans="1:68">
      <c r="A382" s="20">
        <v>1690</v>
      </c>
      <c r="B382" t="s">
        <v>263</v>
      </c>
      <c r="C382" t="s">
        <v>9</v>
      </c>
      <c r="D382" t="s">
        <v>384</v>
      </c>
      <c r="E382" t="s">
        <v>512</v>
      </c>
      <c r="F382" s="2">
        <v>1492250000</v>
      </c>
      <c r="G382" s="2">
        <v>0</v>
      </c>
      <c r="H382" s="2">
        <v>1492250000</v>
      </c>
      <c r="I382" s="2">
        <v>4893876</v>
      </c>
      <c r="J382" s="2">
        <v>0</v>
      </c>
      <c r="K382" s="2">
        <v>4893876</v>
      </c>
      <c r="L382" s="2">
        <v>4296976</v>
      </c>
      <c r="M382" s="2">
        <v>0</v>
      </c>
      <c r="N382" s="2">
        <v>4296976</v>
      </c>
      <c r="O382" s="15">
        <v>0.1</v>
      </c>
      <c r="P382" s="2">
        <v>0</v>
      </c>
      <c r="Q382" s="13">
        <v>0.3</v>
      </c>
      <c r="R382" s="15">
        <v>0</v>
      </c>
      <c r="S382" s="2">
        <v>1289092.8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18">
        <v>0</v>
      </c>
      <c r="AB382" s="4">
        <v>1289092.8</v>
      </c>
      <c r="AD382" s="4">
        <f t="shared" si="5"/>
        <v>1289092.8</v>
      </c>
      <c r="AE382" t="s">
        <v>35</v>
      </c>
      <c r="AF382" s="18"/>
      <c r="AJ382"/>
    </row>
    <row r="383" spans="1:68">
      <c r="A383" s="20">
        <v>1691</v>
      </c>
      <c r="B383" t="s">
        <v>263</v>
      </c>
      <c r="C383" t="s">
        <v>2</v>
      </c>
      <c r="D383" t="s">
        <v>200</v>
      </c>
      <c r="E383" t="s">
        <v>514</v>
      </c>
      <c r="F383" s="2">
        <v>20813000</v>
      </c>
      <c r="G383" s="2">
        <v>0</v>
      </c>
      <c r="H383" s="2">
        <v>20813000</v>
      </c>
      <c r="I383" s="2">
        <v>72849</v>
      </c>
      <c r="J383" s="2">
        <v>0</v>
      </c>
      <c r="K383" s="2">
        <v>72849</v>
      </c>
      <c r="L383" s="2">
        <v>64523.8</v>
      </c>
      <c r="M383" s="2">
        <v>0</v>
      </c>
      <c r="N383" s="2">
        <v>64523.8</v>
      </c>
      <c r="O383" s="15">
        <v>0.1</v>
      </c>
      <c r="P383" s="2">
        <v>0</v>
      </c>
      <c r="Q383" s="13">
        <v>0.3</v>
      </c>
      <c r="R383" s="15">
        <v>0</v>
      </c>
      <c r="S383" s="2">
        <v>19357.14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18">
        <v>0</v>
      </c>
      <c r="AB383" s="4">
        <v>19357.14</v>
      </c>
      <c r="AD383" s="4">
        <f t="shared" si="5"/>
        <v>19357.14</v>
      </c>
      <c r="AE383" t="s">
        <v>241</v>
      </c>
      <c r="AF383" s="18"/>
      <c r="AJ383"/>
    </row>
    <row r="384" spans="1:68">
      <c r="A384" s="20">
        <v>1692</v>
      </c>
      <c r="B384" t="s">
        <v>263</v>
      </c>
      <c r="C384" t="s">
        <v>2</v>
      </c>
      <c r="D384" t="s">
        <v>286</v>
      </c>
      <c r="E384" t="s">
        <v>515</v>
      </c>
      <c r="F384" s="2">
        <v>9081472000</v>
      </c>
      <c r="G384" s="2">
        <v>261500000</v>
      </c>
      <c r="H384" s="2">
        <v>8819972000</v>
      </c>
      <c r="I384" s="2">
        <v>21391489</v>
      </c>
      <c r="J384" s="2">
        <v>915250</v>
      </c>
      <c r="K384" s="2">
        <v>20476239</v>
      </c>
      <c r="L384" s="2">
        <v>17758900.199999999</v>
      </c>
      <c r="M384" s="2">
        <v>810650</v>
      </c>
      <c r="N384" s="2">
        <v>16948250.199999999</v>
      </c>
      <c r="O384" s="15">
        <v>0.1</v>
      </c>
      <c r="P384" s="2">
        <v>81065</v>
      </c>
      <c r="Q384" s="13">
        <v>0.3</v>
      </c>
      <c r="R384" s="15">
        <v>0</v>
      </c>
      <c r="S384" s="2">
        <v>5084475.0599999996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8">
        <v>0</v>
      </c>
      <c r="AB384" s="4">
        <v>5165540.0599999996</v>
      </c>
      <c r="AD384" s="4">
        <f t="shared" si="5"/>
        <v>5165540.0599999996</v>
      </c>
      <c r="AE384" t="s">
        <v>45</v>
      </c>
      <c r="AF384" s="18"/>
      <c r="AJ384"/>
    </row>
    <row r="385" spans="1:68">
      <c r="A385" s="20">
        <v>1694</v>
      </c>
      <c r="B385" t="s">
        <v>263</v>
      </c>
      <c r="C385" t="s">
        <v>2</v>
      </c>
      <c r="D385" t="s">
        <v>286</v>
      </c>
      <c r="E385" t="s">
        <v>516</v>
      </c>
      <c r="F385" s="2">
        <v>222293000</v>
      </c>
      <c r="G385" s="2">
        <v>0</v>
      </c>
      <c r="H385" s="2">
        <v>222293000</v>
      </c>
      <c r="I385" s="2">
        <v>727926</v>
      </c>
      <c r="J385" s="2">
        <v>0</v>
      </c>
      <c r="K385" s="2">
        <v>727926</v>
      </c>
      <c r="L385" s="2">
        <v>639008.80000000005</v>
      </c>
      <c r="M385" s="2">
        <v>0</v>
      </c>
      <c r="N385" s="2">
        <v>639008.80000000005</v>
      </c>
      <c r="O385" s="15">
        <v>0.1</v>
      </c>
      <c r="P385" s="2">
        <v>0</v>
      </c>
      <c r="Q385" s="13">
        <v>0.3</v>
      </c>
      <c r="R385" s="15">
        <v>0</v>
      </c>
      <c r="S385" s="2">
        <v>191702.64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18">
        <v>0</v>
      </c>
      <c r="AB385" s="4">
        <v>191702.64</v>
      </c>
      <c r="AD385" s="4">
        <f t="shared" si="5"/>
        <v>191702.64</v>
      </c>
      <c r="AE385" t="s">
        <v>45</v>
      </c>
      <c r="AF385" s="18"/>
      <c r="AJ385"/>
    </row>
    <row r="386" spans="1:68" s="36" customFormat="1">
      <c r="A386" s="20">
        <v>1695</v>
      </c>
      <c r="B386" t="s">
        <v>263</v>
      </c>
      <c r="C386" t="s">
        <v>2</v>
      </c>
      <c r="D386" t="s">
        <v>200</v>
      </c>
      <c r="E386" t="s">
        <v>517</v>
      </c>
      <c r="F386" s="2">
        <v>11161000</v>
      </c>
      <c r="G386" s="2">
        <v>0</v>
      </c>
      <c r="H386" s="2">
        <v>11161000</v>
      </c>
      <c r="I386" s="2">
        <v>39064</v>
      </c>
      <c r="J386" s="2">
        <v>0</v>
      </c>
      <c r="K386" s="2">
        <v>39064</v>
      </c>
      <c r="L386" s="2">
        <v>34599.599999999999</v>
      </c>
      <c r="M386" s="2">
        <v>0</v>
      </c>
      <c r="N386" s="2">
        <v>34599.599999999999</v>
      </c>
      <c r="O386" s="15">
        <v>0.1</v>
      </c>
      <c r="P386" s="2">
        <v>0</v>
      </c>
      <c r="Q386" s="13">
        <v>0.3</v>
      </c>
      <c r="R386" s="15">
        <v>0</v>
      </c>
      <c r="S386" s="2">
        <v>10379.879999999999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8">
        <v>0</v>
      </c>
      <c r="AB386" s="4">
        <v>10379.879999999999</v>
      </c>
      <c r="AC386" s="4"/>
      <c r="AD386" s="4">
        <f t="shared" si="5"/>
        <v>10379.879999999999</v>
      </c>
      <c r="AE386" t="s">
        <v>184</v>
      </c>
      <c r="AF386" s="18"/>
      <c r="AG386" s="4"/>
      <c r="AH386" s="4"/>
      <c r="AI386" s="4"/>
      <c r="AJ386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</row>
    <row r="387" spans="1:68">
      <c r="A387" s="20">
        <v>1696</v>
      </c>
      <c r="B387" t="s">
        <v>263</v>
      </c>
      <c r="C387" t="s">
        <v>2</v>
      </c>
      <c r="D387" t="s">
        <v>326</v>
      </c>
      <c r="E387" t="s">
        <v>518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5">
        <v>0.1</v>
      </c>
      <c r="P387" s="2">
        <v>0</v>
      </c>
      <c r="Q387" s="13">
        <v>0.3</v>
      </c>
      <c r="R387" s="15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18">
        <v>0</v>
      </c>
      <c r="AB387" s="4">
        <v>0</v>
      </c>
      <c r="AD387" s="4">
        <f t="shared" ref="AD387:AD433" si="6">AB387+AC387</f>
        <v>0</v>
      </c>
      <c r="AE387" t="s">
        <v>336</v>
      </c>
      <c r="AF387" s="18"/>
      <c r="AJ387"/>
    </row>
    <row r="388" spans="1:68">
      <c r="A388" s="20">
        <v>1697</v>
      </c>
      <c r="B388" t="s">
        <v>263</v>
      </c>
      <c r="C388" t="s">
        <v>2</v>
      </c>
      <c r="D388" t="s">
        <v>200</v>
      </c>
      <c r="E388" t="s">
        <v>519</v>
      </c>
      <c r="F388" s="2">
        <v>144889000</v>
      </c>
      <c r="G388" s="2">
        <v>0</v>
      </c>
      <c r="H388" s="2">
        <v>144889000</v>
      </c>
      <c r="I388" s="2">
        <v>507121</v>
      </c>
      <c r="J388" s="2">
        <v>0</v>
      </c>
      <c r="K388" s="2">
        <v>507121</v>
      </c>
      <c r="L388" s="2">
        <v>449165.4</v>
      </c>
      <c r="M388" s="2">
        <v>0</v>
      </c>
      <c r="N388" s="2">
        <v>449165.4</v>
      </c>
      <c r="O388" s="15">
        <v>0.1</v>
      </c>
      <c r="P388" s="2">
        <v>0</v>
      </c>
      <c r="Q388" s="13">
        <v>0.3</v>
      </c>
      <c r="R388" s="15">
        <v>0</v>
      </c>
      <c r="S388" s="2">
        <v>134749.62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18">
        <v>0</v>
      </c>
      <c r="AB388" s="4">
        <v>134749.62</v>
      </c>
      <c r="AD388" s="4">
        <f t="shared" si="6"/>
        <v>134749.62</v>
      </c>
      <c r="AE388" t="s">
        <v>241</v>
      </c>
      <c r="AF388" s="1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</row>
    <row r="389" spans="1:68">
      <c r="A389" s="20">
        <v>1699</v>
      </c>
      <c r="B389" t="s">
        <v>263</v>
      </c>
      <c r="C389" t="s">
        <v>9</v>
      </c>
      <c r="D389" t="s">
        <v>384</v>
      </c>
      <c r="E389" t="s">
        <v>520</v>
      </c>
      <c r="F389" s="2">
        <v>2010554000</v>
      </c>
      <c r="G389" s="2">
        <v>0</v>
      </c>
      <c r="H389" s="2">
        <v>2010554000</v>
      </c>
      <c r="I389" s="2">
        <v>6738547</v>
      </c>
      <c r="J389" s="2">
        <v>0</v>
      </c>
      <c r="K389" s="2">
        <v>6738547</v>
      </c>
      <c r="L389" s="2">
        <v>5934325.4000000004</v>
      </c>
      <c r="M389" s="2">
        <v>0</v>
      </c>
      <c r="N389" s="2">
        <v>5934325.4000000004</v>
      </c>
      <c r="O389" s="15">
        <v>0.1</v>
      </c>
      <c r="P389" s="2">
        <v>0</v>
      </c>
      <c r="Q389" s="13">
        <v>0.3</v>
      </c>
      <c r="R389" s="15">
        <v>0</v>
      </c>
      <c r="S389" s="2">
        <v>1780297.62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18">
        <v>0</v>
      </c>
      <c r="AB389" s="4">
        <v>1780297.62</v>
      </c>
      <c r="AD389" s="4">
        <f t="shared" si="6"/>
        <v>1780297.62</v>
      </c>
      <c r="AE389" t="s">
        <v>35</v>
      </c>
      <c r="AF389" s="18"/>
      <c r="AJ389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  <c r="BP389" s="44"/>
    </row>
    <row r="390" spans="1:68">
      <c r="A390" s="20">
        <v>1700</v>
      </c>
      <c r="B390" t="s">
        <v>263</v>
      </c>
      <c r="C390" t="s">
        <v>9</v>
      </c>
      <c r="D390" t="s">
        <v>15</v>
      </c>
      <c r="E390" t="s">
        <v>521</v>
      </c>
      <c r="F390" s="2">
        <v>259484000</v>
      </c>
      <c r="G390" s="2">
        <v>0</v>
      </c>
      <c r="H390" s="2">
        <v>259484000</v>
      </c>
      <c r="I390" s="2">
        <v>908199</v>
      </c>
      <c r="J390" s="2">
        <v>0</v>
      </c>
      <c r="K390" s="2">
        <v>908199</v>
      </c>
      <c r="L390" s="2">
        <v>804405.4</v>
      </c>
      <c r="M390" s="2">
        <v>0</v>
      </c>
      <c r="N390" s="2">
        <v>804405.4</v>
      </c>
      <c r="O390" s="15">
        <v>0.1</v>
      </c>
      <c r="P390" s="2">
        <v>0</v>
      </c>
      <c r="Q390" s="13">
        <v>0.3</v>
      </c>
      <c r="R390" s="15">
        <v>0</v>
      </c>
      <c r="S390" s="2">
        <v>241321.62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18">
        <v>0</v>
      </c>
      <c r="AB390" s="4">
        <v>241321.62</v>
      </c>
      <c r="AD390" s="4">
        <f t="shared" si="6"/>
        <v>241321.62</v>
      </c>
      <c r="AE390" t="s">
        <v>19</v>
      </c>
      <c r="AF390" s="18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</row>
    <row r="391" spans="1:68">
      <c r="A391" s="20">
        <v>1701</v>
      </c>
      <c r="B391" t="s">
        <v>263</v>
      </c>
      <c r="C391" t="s">
        <v>2</v>
      </c>
      <c r="D391" t="s">
        <v>287</v>
      </c>
      <c r="E391" t="s">
        <v>522</v>
      </c>
      <c r="F391" s="2">
        <v>17506648000</v>
      </c>
      <c r="G391" s="2">
        <v>0</v>
      </c>
      <c r="H391" s="2">
        <v>17506648000</v>
      </c>
      <c r="I391" s="2">
        <v>26259991</v>
      </c>
      <c r="J391" s="2">
        <v>0</v>
      </c>
      <c r="K391" s="2">
        <v>26259991</v>
      </c>
      <c r="L391" s="2">
        <v>19257331.800000001</v>
      </c>
      <c r="M391" s="2">
        <v>0</v>
      </c>
      <c r="N391" s="2">
        <v>19257331.800000001</v>
      </c>
      <c r="O391" s="15">
        <v>0.1</v>
      </c>
      <c r="P391" s="2">
        <v>0</v>
      </c>
      <c r="Q391" s="13">
        <v>0.3</v>
      </c>
      <c r="R391" s="15">
        <v>0</v>
      </c>
      <c r="S391" s="2">
        <v>5777199.54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18">
        <v>0</v>
      </c>
      <c r="AB391" s="4">
        <v>5777199.54</v>
      </c>
      <c r="AD391" s="4">
        <f t="shared" si="6"/>
        <v>5777199.54</v>
      </c>
      <c r="AE391" t="s">
        <v>192</v>
      </c>
      <c r="AF391" s="18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</row>
    <row r="392" spans="1:68">
      <c r="A392" s="20">
        <v>1702</v>
      </c>
      <c r="B392" t="s">
        <v>263</v>
      </c>
      <c r="C392" t="s">
        <v>9</v>
      </c>
      <c r="D392" t="s">
        <v>27</v>
      </c>
      <c r="E392" t="s">
        <v>523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5">
        <v>0.1</v>
      </c>
      <c r="P392" s="2">
        <v>0</v>
      </c>
      <c r="Q392" s="13">
        <v>0.3</v>
      </c>
      <c r="R392" s="15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8">
        <v>0</v>
      </c>
      <c r="AB392" s="4">
        <v>0</v>
      </c>
      <c r="AD392" s="4">
        <f t="shared" si="6"/>
        <v>0</v>
      </c>
      <c r="AE392" t="s">
        <v>28</v>
      </c>
      <c r="AF392" s="18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</row>
    <row r="393" spans="1:68" s="32" customFormat="1">
      <c r="A393" s="51">
        <v>1703</v>
      </c>
      <c r="B393" s="32" t="s">
        <v>264</v>
      </c>
      <c r="C393" s="32" t="s">
        <v>2</v>
      </c>
      <c r="D393" s="32" t="s">
        <v>326</v>
      </c>
      <c r="E393" s="32" t="s">
        <v>524</v>
      </c>
      <c r="F393" s="52">
        <v>252666477000</v>
      </c>
      <c r="G393" s="52">
        <v>0</v>
      </c>
      <c r="H393" s="52">
        <v>252666477000</v>
      </c>
      <c r="I393" s="52">
        <v>382437411</v>
      </c>
      <c r="J393" s="52">
        <v>0</v>
      </c>
      <c r="K393" s="52">
        <v>382437411</v>
      </c>
      <c r="L393" s="52">
        <v>281370820.19999999</v>
      </c>
      <c r="M393" s="52">
        <v>0</v>
      </c>
      <c r="N393" s="52">
        <v>281370820.19999999</v>
      </c>
      <c r="O393" s="53">
        <v>0.1</v>
      </c>
      <c r="P393" s="52">
        <v>0</v>
      </c>
      <c r="Q393" s="54">
        <v>0.25</v>
      </c>
      <c r="R393" s="53">
        <v>0.45</v>
      </c>
      <c r="S393" s="52">
        <v>96616869.090000004</v>
      </c>
      <c r="T393" s="52">
        <v>7000000</v>
      </c>
      <c r="U393" s="52">
        <v>0</v>
      </c>
      <c r="V393" s="52">
        <v>0</v>
      </c>
      <c r="W393" s="52">
        <v>0</v>
      </c>
      <c r="X393" s="52">
        <v>0</v>
      </c>
      <c r="Y393" s="52">
        <v>0</v>
      </c>
      <c r="Z393" s="52">
        <v>0</v>
      </c>
      <c r="AA393" s="55">
        <v>0</v>
      </c>
      <c r="AB393" s="33">
        <v>103616869.09</v>
      </c>
      <c r="AC393" s="33">
        <v>5000000</v>
      </c>
      <c r="AD393" s="33">
        <f t="shared" si="6"/>
        <v>108616869.09</v>
      </c>
      <c r="AE393" s="32" t="s">
        <v>336</v>
      </c>
      <c r="AF393" s="55"/>
      <c r="AG393" s="33"/>
      <c r="AH393" s="33"/>
      <c r="AI393" s="33"/>
    </row>
    <row r="394" spans="1:68">
      <c r="A394" s="20">
        <v>1704</v>
      </c>
      <c r="B394" t="s">
        <v>263</v>
      </c>
      <c r="C394" t="s">
        <v>2</v>
      </c>
      <c r="D394" t="s">
        <v>326</v>
      </c>
      <c r="E394" t="s">
        <v>525</v>
      </c>
      <c r="F394" s="2">
        <v>13866000</v>
      </c>
      <c r="G394" s="2">
        <v>0</v>
      </c>
      <c r="H394" s="2">
        <v>13866000</v>
      </c>
      <c r="I394" s="2">
        <v>48532</v>
      </c>
      <c r="J394" s="2">
        <v>0</v>
      </c>
      <c r="K394" s="2">
        <v>48532</v>
      </c>
      <c r="L394" s="2">
        <v>42985.599999999999</v>
      </c>
      <c r="M394" s="2">
        <v>0</v>
      </c>
      <c r="N394" s="2">
        <v>42985.599999999999</v>
      </c>
      <c r="O394" s="15">
        <v>0.1</v>
      </c>
      <c r="P394" s="2">
        <v>0</v>
      </c>
      <c r="Q394" s="13">
        <v>0.3</v>
      </c>
      <c r="R394" s="15">
        <v>0</v>
      </c>
      <c r="S394" s="2">
        <v>12895.68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18">
        <v>0</v>
      </c>
      <c r="AB394" s="4">
        <v>12895.68</v>
      </c>
      <c r="AD394" s="4">
        <f t="shared" si="6"/>
        <v>12895.68</v>
      </c>
      <c r="AE394" t="s">
        <v>336</v>
      </c>
      <c r="AF394" s="18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</row>
    <row r="395" spans="1:68">
      <c r="A395" s="20">
        <v>1705</v>
      </c>
      <c r="B395" t="s">
        <v>263</v>
      </c>
      <c r="C395" t="s">
        <v>2</v>
      </c>
      <c r="D395" t="s">
        <v>200</v>
      </c>
      <c r="E395" t="s">
        <v>526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5">
        <v>0.1</v>
      </c>
      <c r="P395" s="2">
        <v>0</v>
      </c>
      <c r="Q395" s="13">
        <v>0.3</v>
      </c>
      <c r="R395" s="15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18">
        <v>0</v>
      </c>
      <c r="AB395" s="4">
        <v>0</v>
      </c>
      <c r="AD395" s="4">
        <f t="shared" si="6"/>
        <v>0</v>
      </c>
      <c r="AE395" t="s">
        <v>184</v>
      </c>
      <c r="AF395" s="18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</row>
    <row r="396" spans="1:68">
      <c r="A396" s="20">
        <v>1706</v>
      </c>
      <c r="B396" t="s">
        <v>263</v>
      </c>
      <c r="C396" t="s">
        <v>2</v>
      </c>
      <c r="D396" t="s">
        <v>8</v>
      </c>
      <c r="E396" t="s">
        <v>527</v>
      </c>
      <c r="F396" s="2">
        <v>18248447000</v>
      </c>
      <c r="G396" s="2">
        <v>0</v>
      </c>
      <c r="H396" s="2">
        <v>18248447000</v>
      </c>
      <c r="I396" s="2">
        <v>41474172</v>
      </c>
      <c r="J396" s="2">
        <v>0</v>
      </c>
      <c r="K396" s="2">
        <v>41474172</v>
      </c>
      <c r="L396" s="2">
        <v>34174793.200000003</v>
      </c>
      <c r="M396" s="2">
        <v>0</v>
      </c>
      <c r="N396" s="2">
        <v>34174793.200000003</v>
      </c>
      <c r="O396" s="15">
        <v>0.1</v>
      </c>
      <c r="P396" s="2">
        <v>0</v>
      </c>
      <c r="Q396" s="13">
        <v>0.3</v>
      </c>
      <c r="R396" s="15">
        <v>0</v>
      </c>
      <c r="S396" s="2">
        <v>10252437.960000001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18">
        <v>0</v>
      </c>
      <c r="AB396" s="4">
        <v>10252437.960000001</v>
      </c>
      <c r="AD396" s="4">
        <f t="shared" si="6"/>
        <v>10252437.960000001</v>
      </c>
      <c r="AE396" t="s">
        <v>38</v>
      </c>
      <c r="AF396" s="18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</row>
    <row r="397" spans="1:68">
      <c r="A397" s="20">
        <v>1709</v>
      </c>
      <c r="B397" t="s">
        <v>263</v>
      </c>
      <c r="C397" t="s">
        <v>2</v>
      </c>
      <c r="D397" t="s">
        <v>287</v>
      </c>
      <c r="E397" t="s">
        <v>528</v>
      </c>
      <c r="F397" s="2">
        <v>2015910000</v>
      </c>
      <c r="G397" s="2">
        <v>0</v>
      </c>
      <c r="H397" s="2">
        <v>2015910000</v>
      </c>
      <c r="I397" s="2">
        <v>6425858</v>
      </c>
      <c r="J397" s="2">
        <v>0</v>
      </c>
      <c r="K397" s="2">
        <v>6425858</v>
      </c>
      <c r="L397" s="2">
        <v>5619494</v>
      </c>
      <c r="M397" s="2">
        <v>0</v>
      </c>
      <c r="N397" s="2">
        <v>5619494</v>
      </c>
      <c r="O397" s="15">
        <v>0.1</v>
      </c>
      <c r="P397" s="2">
        <v>0</v>
      </c>
      <c r="Q397" s="13">
        <v>0.3</v>
      </c>
      <c r="R397" s="15">
        <v>0</v>
      </c>
      <c r="S397" s="2">
        <v>1685848.2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18">
        <v>0</v>
      </c>
      <c r="AB397" s="4">
        <v>1685848.2</v>
      </c>
      <c r="AD397" s="4">
        <f t="shared" si="6"/>
        <v>1685848.2</v>
      </c>
      <c r="AE397" t="s">
        <v>192</v>
      </c>
      <c r="AF397" s="18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</row>
    <row r="398" spans="1:68">
      <c r="A398" s="20">
        <v>1711</v>
      </c>
      <c r="B398" t="s">
        <v>263</v>
      </c>
      <c r="C398" t="s">
        <v>2</v>
      </c>
      <c r="D398" t="s">
        <v>8</v>
      </c>
      <c r="E398" t="s">
        <v>529</v>
      </c>
      <c r="F398" s="2">
        <v>26279314000</v>
      </c>
      <c r="G398" s="2">
        <v>0</v>
      </c>
      <c r="H398" s="2">
        <v>26279314000</v>
      </c>
      <c r="I398" s="2">
        <v>42980038</v>
      </c>
      <c r="J398" s="2">
        <v>0</v>
      </c>
      <c r="K398" s="2">
        <v>42980038</v>
      </c>
      <c r="L398" s="2">
        <v>32468312.399999999</v>
      </c>
      <c r="M398" s="2">
        <v>0</v>
      </c>
      <c r="N398" s="2">
        <v>32468312.399999999</v>
      </c>
      <c r="O398" s="15">
        <v>0.1</v>
      </c>
      <c r="P398" s="2">
        <v>0</v>
      </c>
      <c r="Q398" s="13">
        <v>0.3</v>
      </c>
      <c r="R398" s="15">
        <v>0</v>
      </c>
      <c r="S398" s="2">
        <v>9740493.7200000007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18">
        <v>0</v>
      </c>
      <c r="AB398" s="4">
        <v>9740493.7200000007</v>
      </c>
      <c r="AD398" s="4">
        <f t="shared" si="6"/>
        <v>9740493.7200000007</v>
      </c>
      <c r="AE398" t="s">
        <v>46</v>
      </c>
      <c r="AF398" s="1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</row>
    <row r="399" spans="1:68">
      <c r="A399" s="20">
        <v>1712</v>
      </c>
      <c r="B399" t="s">
        <v>263</v>
      </c>
      <c r="C399" t="s">
        <v>2</v>
      </c>
      <c r="D399" t="s">
        <v>287</v>
      </c>
      <c r="E399" t="s">
        <v>530</v>
      </c>
      <c r="F399" s="2">
        <v>163927000</v>
      </c>
      <c r="G399" s="2">
        <v>0</v>
      </c>
      <c r="H399" s="2">
        <v>163927000</v>
      </c>
      <c r="I399" s="2">
        <v>573746</v>
      </c>
      <c r="J399" s="2">
        <v>0</v>
      </c>
      <c r="K399" s="2">
        <v>573746</v>
      </c>
      <c r="L399" s="2">
        <v>508175.2</v>
      </c>
      <c r="M399" s="2">
        <v>0</v>
      </c>
      <c r="N399" s="2">
        <v>508175.2</v>
      </c>
      <c r="O399" s="15">
        <v>0.1</v>
      </c>
      <c r="P399" s="2">
        <v>0</v>
      </c>
      <c r="Q399" s="13">
        <v>0.3</v>
      </c>
      <c r="R399" s="15">
        <v>0</v>
      </c>
      <c r="S399" s="2">
        <v>152452.56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8">
        <v>0</v>
      </c>
      <c r="AB399" s="4">
        <v>152452.56</v>
      </c>
      <c r="AD399" s="4">
        <f t="shared" si="6"/>
        <v>152452.56</v>
      </c>
      <c r="AE399" t="s">
        <v>87</v>
      </c>
      <c r="AF399" s="18"/>
      <c r="AJ399"/>
    </row>
    <row r="400" spans="1:68">
      <c r="A400" s="20">
        <v>1713</v>
      </c>
      <c r="B400" t="s">
        <v>263</v>
      </c>
      <c r="C400" t="s">
        <v>2</v>
      </c>
      <c r="D400" t="s">
        <v>8</v>
      </c>
      <c r="E400" t="s">
        <v>531</v>
      </c>
      <c r="F400" s="2">
        <v>8340175000</v>
      </c>
      <c r="G400" s="2">
        <v>0</v>
      </c>
      <c r="H400" s="2">
        <v>8340175000</v>
      </c>
      <c r="I400" s="2">
        <v>21262219</v>
      </c>
      <c r="J400" s="2">
        <v>0</v>
      </c>
      <c r="K400" s="2">
        <v>21262219</v>
      </c>
      <c r="L400" s="2">
        <v>17926149</v>
      </c>
      <c r="M400" s="2">
        <v>0</v>
      </c>
      <c r="N400" s="2">
        <v>17926149</v>
      </c>
      <c r="O400" s="15">
        <v>0.1</v>
      </c>
      <c r="P400" s="2">
        <v>0</v>
      </c>
      <c r="Q400" s="13">
        <v>0.3</v>
      </c>
      <c r="R400" s="15">
        <v>0</v>
      </c>
      <c r="S400" s="2">
        <v>5377844.7000000002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18">
        <v>0</v>
      </c>
      <c r="AB400" s="4">
        <v>5377844.7000000002</v>
      </c>
      <c r="AD400" s="4">
        <f t="shared" si="6"/>
        <v>5377844.7000000002</v>
      </c>
      <c r="AE400" t="s">
        <v>50</v>
      </c>
      <c r="AF400" s="18"/>
      <c r="AJ400"/>
    </row>
    <row r="401" spans="1:68" s="32" customFormat="1">
      <c r="A401" s="51">
        <v>1714</v>
      </c>
      <c r="B401" s="32" t="s">
        <v>264</v>
      </c>
      <c r="C401" s="32" t="s">
        <v>2</v>
      </c>
      <c r="D401" s="32" t="s">
        <v>326</v>
      </c>
      <c r="E401" s="32" t="s">
        <v>540</v>
      </c>
      <c r="F401" s="52">
        <v>766571000</v>
      </c>
      <c r="G401" s="52">
        <v>109500000</v>
      </c>
      <c r="H401" s="52">
        <v>657071000</v>
      </c>
      <c r="I401" s="52">
        <v>2340499</v>
      </c>
      <c r="J401" s="52">
        <v>328500</v>
      </c>
      <c r="K401" s="52">
        <v>2011999</v>
      </c>
      <c r="L401" s="52">
        <v>2033870.6</v>
      </c>
      <c r="M401" s="52">
        <v>284700</v>
      </c>
      <c r="N401" s="52">
        <v>1749170.6</v>
      </c>
      <c r="O401" s="53">
        <v>0</v>
      </c>
      <c r="P401" s="52">
        <v>0</v>
      </c>
      <c r="Q401" s="54">
        <v>0</v>
      </c>
      <c r="R401" s="53">
        <v>0</v>
      </c>
      <c r="S401" s="52">
        <v>0</v>
      </c>
      <c r="T401" s="52">
        <v>0</v>
      </c>
      <c r="U401" s="52">
        <v>0</v>
      </c>
      <c r="V401" s="52">
        <v>0</v>
      </c>
      <c r="W401" s="52">
        <v>0</v>
      </c>
      <c r="X401" s="52">
        <v>0</v>
      </c>
      <c r="Y401" s="52">
        <v>0</v>
      </c>
      <c r="Z401" s="52">
        <v>0</v>
      </c>
      <c r="AA401" s="55">
        <v>0</v>
      </c>
      <c r="AB401" s="33">
        <v>0</v>
      </c>
      <c r="AC401" s="33">
        <v>4000000</v>
      </c>
      <c r="AD401" s="33">
        <f t="shared" si="6"/>
        <v>4000000</v>
      </c>
      <c r="AE401" s="32" t="s">
        <v>336</v>
      </c>
      <c r="AF401" s="55"/>
      <c r="AG401" s="33"/>
      <c r="AH401" s="33"/>
      <c r="AI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spans="1:68">
      <c r="A402" s="20">
        <v>1715</v>
      </c>
      <c r="B402" t="s">
        <v>263</v>
      </c>
      <c r="C402" t="s">
        <v>9</v>
      </c>
      <c r="D402" t="s">
        <v>385</v>
      </c>
      <c r="E402" t="s">
        <v>532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5">
        <v>0.1</v>
      </c>
      <c r="P402" s="2">
        <v>0</v>
      </c>
      <c r="Q402" s="13">
        <v>0.3</v>
      </c>
      <c r="R402" s="15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18">
        <v>0</v>
      </c>
      <c r="AB402" s="4">
        <v>0</v>
      </c>
      <c r="AD402" s="4">
        <f t="shared" si="6"/>
        <v>0</v>
      </c>
      <c r="AE402" t="s">
        <v>79</v>
      </c>
      <c r="AF402" s="18"/>
      <c r="AJ402"/>
    </row>
    <row r="403" spans="1:68">
      <c r="A403" s="20">
        <v>1716</v>
      </c>
      <c r="B403" t="s">
        <v>263</v>
      </c>
      <c r="C403" t="s">
        <v>9</v>
      </c>
      <c r="D403" t="s">
        <v>384</v>
      </c>
      <c r="E403" t="s">
        <v>533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5">
        <v>0.1</v>
      </c>
      <c r="P403" s="2">
        <v>0</v>
      </c>
      <c r="Q403" s="13">
        <v>0.3</v>
      </c>
      <c r="R403" s="15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18">
        <v>0</v>
      </c>
      <c r="AB403" s="4">
        <v>0</v>
      </c>
      <c r="AD403" s="4">
        <f t="shared" si="6"/>
        <v>0</v>
      </c>
      <c r="AE403" t="s">
        <v>70</v>
      </c>
      <c r="AF403" s="18"/>
      <c r="AJ403"/>
    </row>
    <row r="404" spans="1:68">
      <c r="A404" s="20">
        <v>1717</v>
      </c>
      <c r="B404" t="s">
        <v>263</v>
      </c>
      <c r="C404" t="s">
        <v>9</v>
      </c>
      <c r="D404" t="s">
        <v>384</v>
      </c>
      <c r="E404" t="s">
        <v>534</v>
      </c>
      <c r="F404" s="2">
        <v>34100993000</v>
      </c>
      <c r="G404" s="2">
        <v>0</v>
      </c>
      <c r="H404" s="2">
        <v>34100993000</v>
      </c>
      <c r="I404" s="2">
        <v>63432421</v>
      </c>
      <c r="J404" s="2">
        <v>0</v>
      </c>
      <c r="K404" s="2">
        <v>63432421</v>
      </c>
      <c r="L404" s="2">
        <v>49792023.799999997</v>
      </c>
      <c r="M404" s="2">
        <v>0</v>
      </c>
      <c r="N404" s="2">
        <v>49792023.799999997</v>
      </c>
      <c r="O404" s="15">
        <v>0.1</v>
      </c>
      <c r="P404" s="2">
        <v>0</v>
      </c>
      <c r="Q404" s="13">
        <v>0.3</v>
      </c>
      <c r="R404" s="15">
        <v>0</v>
      </c>
      <c r="S404" s="2">
        <v>14937607.140000001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18">
        <v>0</v>
      </c>
      <c r="AB404" s="4">
        <v>14937607.140000001</v>
      </c>
      <c r="AD404" s="4">
        <f t="shared" si="6"/>
        <v>14937607.140000001</v>
      </c>
      <c r="AE404" t="s">
        <v>35</v>
      </c>
      <c r="AF404" s="18"/>
      <c r="AJ404"/>
    </row>
    <row r="405" spans="1:68">
      <c r="A405" s="20">
        <v>1719</v>
      </c>
      <c r="B405" t="s">
        <v>263</v>
      </c>
      <c r="C405" t="s">
        <v>2</v>
      </c>
      <c r="D405" t="s">
        <v>287</v>
      </c>
      <c r="E405" t="s">
        <v>535</v>
      </c>
      <c r="F405" s="2">
        <v>2072954000</v>
      </c>
      <c r="G405" s="2">
        <v>0</v>
      </c>
      <c r="H405" s="2">
        <v>2072954000</v>
      </c>
      <c r="I405" s="2">
        <v>6684885</v>
      </c>
      <c r="J405" s="2">
        <v>0</v>
      </c>
      <c r="K405" s="2">
        <v>6684885</v>
      </c>
      <c r="L405" s="2">
        <v>5855703.4000000004</v>
      </c>
      <c r="M405" s="2">
        <v>0</v>
      </c>
      <c r="N405" s="2">
        <v>5855703.4000000004</v>
      </c>
      <c r="O405" s="15">
        <v>0.1</v>
      </c>
      <c r="P405" s="2">
        <v>0</v>
      </c>
      <c r="Q405" s="13">
        <v>0.3</v>
      </c>
      <c r="R405" s="15">
        <v>0</v>
      </c>
      <c r="S405" s="2">
        <v>1756711.02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18">
        <v>0</v>
      </c>
      <c r="AB405" s="4">
        <v>1756711.02</v>
      </c>
      <c r="AD405" s="4">
        <f t="shared" si="6"/>
        <v>1756711.02</v>
      </c>
      <c r="AE405" t="s">
        <v>87</v>
      </c>
      <c r="AF405" s="18"/>
      <c r="AJ405"/>
    </row>
    <row r="406" spans="1:68">
      <c r="A406" s="20">
        <v>1720</v>
      </c>
      <c r="B406" t="s">
        <v>263</v>
      </c>
      <c r="C406" t="s">
        <v>2</v>
      </c>
      <c r="D406" t="s">
        <v>326</v>
      </c>
      <c r="E406" t="s">
        <v>536</v>
      </c>
      <c r="F406" s="2">
        <v>5934877000</v>
      </c>
      <c r="G406" s="2">
        <v>0</v>
      </c>
      <c r="H406" s="2">
        <v>5934877000</v>
      </c>
      <c r="I406" s="2">
        <v>14895783</v>
      </c>
      <c r="J406" s="2">
        <v>0</v>
      </c>
      <c r="K406" s="2">
        <v>14895783</v>
      </c>
      <c r="L406" s="2">
        <v>12521832.199999999</v>
      </c>
      <c r="M406" s="2">
        <v>0</v>
      </c>
      <c r="N406" s="2">
        <v>12521832.199999999</v>
      </c>
      <c r="O406" s="15">
        <v>0.1</v>
      </c>
      <c r="P406" s="2">
        <v>0</v>
      </c>
      <c r="Q406" s="13">
        <v>0.3</v>
      </c>
      <c r="R406" s="15">
        <v>0</v>
      </c>
      <c r="S406" s="2">
        <v>3756549.66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18">
        <v>0</v>
      </c>
      <c r="AB406" s="4">
        <v>3756549.66</v>
      </c>
      <c r="AD406" s="4">
        <f t="shared" si="6"/>
        <v>3756549.66</v>
      </c>
      <c r="AE406" t="s">
        <v>336</v>
      </c>
      <c r="AF406" s="18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</row>
    <row r="407" spans="1:68">
      <c r="A407" s="20">
        <v>1721</v>
      </c>
      <c r="B407" t="s">
        <v>263</v>
      </c>
      <c r="C407" t="s">
        <v>2</v>
      </c>
      <c r="D407" t="s">
        <v>286</v>
      </c>
      <c r="E407" t="s">
        <v>537</v>
      </c>
      <c r="F407" s="2">
        <v>13684604000</v>
      </c>
      <c r="G407" s="2">
        <v>0</v>
      </c>
      <c r="H407" s="2">
        <v>13684604000</v>
      </c>
      <c r="I407" s="2">
        <v>27946948</v>
      </c>
      <c r="J407" s="2">
        <v>0</v>
      </c>
      <c r="K407" s="2">
        <v>27946948</v>
      </c>
      <c r="L407" s="2">
        <v>22473106.399999999</v>
      </c>
      <c r="M407" s="2">
        <v>0</v>
      </c>
      <c r="N407" s="2">
        <v>22473106.399999999</v>
      </c>
      <c r="O407" s="15">
        <v>0.1</v>
      </c>
      <c r="P407" s="2">
        <v>0</v>
      </c>
      <c r="Q407" s="13">
        <v>0.3</v>
      </c>
      <c r="R407" s="15">
        <v>0</v>
      </c>
      <c r="S407" s="2">
        <v>6741931.9199999999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18">
        <v>0</v>
      </c>
      <c r="AB407" s="4">
        <v>6741931.9199999999</v>
      </c>
      <c r="AD407" s="4">
        <f t="shared" si="6"/>
        <v>6741931.9199999999</v>
      </c>
      <c r="AE407" t="s">
        <v>45</v>
      </c>
      <c r="AF407" s="18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</row>
    <row r="408" spans="1:68">
      <c r="A408" s="20">
        <v>1722</v>
      </c>
      <c r="B408" t="s">
        <v>263</v>
      </c>
      <c r="C408" t="s">
        <v>9</v>
      </c>
      <c r="D408" t="s">
        <v>27</v>
      </c>
      <c r="E408" t="s">
        <v>538</v>
      </c>
      <c r="F408" s="2">
        <v>7381718000</v>
      </c>
      <c r="G408" s="2">
        <v>0</v>
      </c>
      <c r="H408" s="2">
        <v>7381718000</v>
      </c>
      <c r="I408" s="2">
        <v>19714279</v>
      </c>
      <c r="J408" s="2">
        <v>0</v>
      </c>
      <c r="K408" s="2">
        <v>19714279</v>
      </c>
      <c r="L408" s="2">
        <v>16761591.800000001</v>
      </c>
      <c r="M408" s="2">
        <v>0</v>
      </c>
      <c r="N408" s="2">
        <v>16761591.800000001</v>
      </c>
      <c r="O408" s="15">
        <v>0.1</v>
      </c>
      <c r="P408" s="2">
        <v>0</v>
      </c>
      <c r="Q408" s="13">
        <v>0.3</v>
      </c>
      <c r="R408" s="15">
        <v>0</v>
      </c>
      <c r="S408" s="2">
        <v>5028477.54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18">
        <v>0</v>
      </c>
      <c r="AB408" s="4">
        <v>5028477.54</v>
      </c>
      <c r="AD408" s="4">
        <f t="shared" si="6"/>
        <v>5028477.54</v>
      </c>
      <c r="AE408" t="s">
        <v>32</v>
      </c>
      <c r="AF408" s="1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</row>
    <row r="409" spans="1:68">
      <c r="A409" s="20">
        <v>1723</v>
      </c>
      <c r="B409" t="s">
        <v>263</v>
      </c>
      <c r="C409" t="s">
        <v>2</v>
      </c>
      <c r="D409" t="s">
        <v>326</v>
      </c>
      <c r="E409" t="s">
        <v>541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5">
        <v>0.1</v>
      </c>
      <c r="P409" s="2">
        <v>0</v>
      </c>
      <c r="Q409" s="13">
        <v>0.3</v>
      </c>
      <c r="R409" s="15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8">
        <v>0</v>
      </c>
      <c r="AB409" s="4">
        <v>0</v>
      </c>
      <c r="AD409" s="4">
        <f t="shared" si="6"/>
        <v>0</v>
      </c>
      <c r="AE409" t="s">
        <v>336</v>
      </c>
      <c r="AF409" s="18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</row>
    <row r="410" spans="1:68">
      <c r="A410" s="20">
        <v>1724</v>
      </c>
      <c r="B410" t="s">
        <v>263</v>
      </c>
      <c r="C410" t="s">
        <v>2</v>
      </c>
      <c r="D410" t="s">
        <v>200</v>
      </c>
      <c r="E410" t="s">
        <v>542</v>
      </c>
      <c r="F410" s="2">
        <v>3672000</v>
      </c>
      <c r="G410" s="2">
        <v>0</v>
      </c>
      <c r="H410" s="2">
        <v>3672000</v>
      </c>
      <c r="I410" s="2">
        <v>12857</v>
      </c>
      <c r="J410" s="2">
        <v>0</v>
      </c>
      <c r="K410" s="2">
        <v>12857</v>
      </c>
      <c r="L410" s="2">
        <v>11388.2</v>
      </c>
      <c r="M410" s="2">
        <v>0</v>
      </c>
      <c r="N410" s="2">
        <v>11388.2</v>
      </c>
      <c r="O410" s="15">
        <v>0.1</v>
      </c>
      <c r="P410" s="2">
        <v>0</v>
      </c>
      <c r="Q410" s="13">
        <v>0.3</v>
      </c>
      <c r="R410" s="15">
        <v>0</v>
      </c>
      <c r="S410" s="2">
        <v>3416.46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18">
        <v>0</v>
      </c>
      <c r="AB410" s="4">
        <v>3416.46</v>
      </c>
      <c r="AD410" s="4">
        <f t="shared" si="6"/>
        <v>3416.46</v>
      </c>
      <c r="AE410" t="s">
        <v>241</v>
      </c>
      <c r="AF410" s="18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</row>
    <row r="411" spans="1:68">
      <c r="A411" s="20">
        <v>1726</v>
      </c>
      <c r="B411" t="s">
        <v>263</v>
      </c>
      <c r="C411" t="s">
        <v>2</v>
      </c>
      <c r="D411" t="s">
        <v>326</v>
      </c>
      <c r="E411" t="s">
        <v>543</v>
      </c>
      <c r="F411" s="2">
        <v>2119896000</v>
      </c>
      <c r="G411" s="2">
        <v>0</v>
      </c>
      <c r="H411" s="2">
        <v>2119896000</v>
      </c>
      <c r="I411" s="2">
        <v>6595942</v>
      </c>
      <c r="J411" s="2">
        <v>0</v>
      </c>
      <c r="K411" s="2">
        <v>6595942</v>
      </c>
      <c r="L411" s="2">
        <v>5747983.5999999996</v>
      </c>
      <c r="M411" s="2">
        <v>0</v>
      </c>
      <c r="N411" s="2">
        <v>5747983.5999999996</v>
      </c>
      <c r="O411" s="15">
        <v>0.1</v>
      </c>
      <c r="P411" s="2">
        <v>0</v>
      </c>
      <c r="Q411" s="13">
        <v>0.3</v>
      </c>
      <c r="R411" s="15">
        <v>0</v>
      </c>
      <c r="S411" s="2">
        <v>1724395.08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18">
        <v>0</v>
      </c>
      <c r="AB411" s="4">
        <v>1724395.08</v>
      </c>
      <c r="AD411" s="4">
        <f t="shared" si="6"/>
        <v>1724395.08</v>
      </c>
      <c r="AE411" t="s">
        <v>336</v>
      </c>
      <c r="AF411" s="18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</row>
    <row r="412" spans="1:68">
      <c r="A412" s="20">
        <v>1727</v>
      </c>
      <c r="B412" t="s">
        <v>263</v>
      </c>
      <c r="C412" t="s">
        <v>2</v>
      </c>
      <c r="D412" t="s">
        <v>4</v>
      </c>
      <c r="E412" t="s">
        <v>544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5">
        <v>0.1</v>
      </c>
      <c r="P412" s="2">
        <v>0</v>
      </c>
      <c r="Q412" s="13">
        <v>0.3</v>
      </c>
      <c r="R412" s="15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18">
        <v>0</v>
      </c>
      <c r="AB412" s="4">
        <v>0</v>
      </c>
      <c r="AD412" s="4">
        <f t="shared" si="6"/>
        <v>0</v>
      </c>
      <c r="AE412" t="s">
        <v>48</v>
      </c>
      <c r="AF412" s="18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</row>
    <row r="413" spans="1:68">
      <c r="A413" s="20">
        <v>1728</v>
      </c>
      <c r="B413" t="s">
        <v>263</v>
      </c>
      <c r="C413" t="s">
        <v>2</v>
      </c>
      <c r="D413" t="s">
        <v>286</v>
      </c>
      <c r="E413" t="s">
        <v>545</v>
      </c>
      <c r="F413" s="2">
        <v>737989000</v>
      </c>
      <c r="G413" s="2">
        <v>0</v>
      </c>
      <c r="H413" s="2">
        <v>737989000</v>
      </c>
      <c r="I413" s="2">
        <v>2376702</v>
      </c>
      <c r="J413" s="2">
        <v>0</v>
      </c>
      <c r="K413" s="2">
        <v>2376702</v>
      </c>
      <c r="L413" s="2">
        <v>2081506.4</v>
      </c>
      <c r="M413" s="2">
        <v>0</v>
      </c>
      <c r="N413" s="2">
        <v>2081506.4</v>
      </c>
      <c r="O413" s="15">
        <v>0.1</v>
      </c>
      <c r="P413" s="2">
        <v>0</v>
      </c>
      <c r="Q413" s="13">
        <v>0.3</v>
      </c>
      <c r="R413" s="15">
        <v>0</v>
      </c>
      <c r="S413" s="2">
        <v>624451.92000000004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8">
        <v>0</v>
      </c>
      <c r="AB413" s="4">
        <v>624451.92000000004</v>
      </c>
      <c r="AD413" s="4">
        <f t="shared" si="6"/>
        <v>624451.92000000004</v>
      </c>
      <c r="AE413" t="s">
        <v>45</v>
      </c>
      <c r="AF413" s="18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</row>
    <row r="414" spans="1:68">
      <c r="A414" s="20">
        <v>1729</v>
      </c>
      <c r="B414" t="s">
        <v>263</v>
      </c>
      <c r="C414" t="s">
        <v>2</v>
      </c>
      <c r="D414" t="s">
        <v>200</v>
      </c>
      <c r="E414" t="s">
        <v>546</v>
      </c>
      <c r="F414" s="2">
        <v>3607000</v>
      </c>
      <c r="G414" s="2">
        <v>0</v>
      </c>
      <c r="H414" s="2">
        <v>3607000</v>
      </c>
      <c r="I414" s="2">
        <v>12626</v>
      </c>
      <c r="J414" s="2">
        <v>0</v>
      </c>
      <c r="K414" s="2">
        <v>12626</v>
      </c>
      <c r="L414" s="2">
        <v>11183.2</v>
      </c>
      <c r="M414" s="2">
        <v>0</v>
      </c>
      <c r="N414" s="2">
        <v>11183.2</v>
      </c>
      <c r="O414" s="15">
        <v>0.1</v>
      </c>
      <c r="P414" s="2">
        <v>0</v>
      </c>
      <c r="Q414" s="13">
        <v>0.3</v>
      </c>
      <c r="R414" s="15">
        <v>0</v>
      </c>
      <c r="S414" s="2">
        <v>3354.96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18">
        <v>0</v>
      </c>
      <c r="AB414" s="4">
        <v>3354.96</v>
      </c>
      <c r="AD414" s="4">
        <f t="shared" si="6"/>
        <v>3354.96</v>
      </c>
      <c r="AE414" t="s">
        <v>241</v>
      </c>
      <c r="AF414" s="18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</row>
    <row r="415" spans="1:68">
      <c r="A415" s="20">
        <v>1730</v>
      </c>
      <c r="B415" t="s">
        <v>263</v>
      </c>
      <c r="C415" t="s">
        <v>2</v>
      </c>
      <c r="D415" t="s">
        <v>200</v>
      </c>
      <c r="E415" t="s">
        <v>547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5">
        <v>0.1</v>
      </c>
      <c r="P415" s="2">
        <v>0</v>
      </c>
      <c r="Q415" s="13">
        <v>0.3</v>
      </c>
      <c r="R415" s="15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18">
        <v>0</v>
      </c>
      <c r="AB415" s="4">
        <v>0</v>
      </c>
      <c r="AD415" s="4">
        <f t="shared" si="6"/>
        <v>0</v>
      </c>
      <c r="AE415" t="s">
        <v>241</v>
      </c>
      <c r="AF415" s="18"/>
      <c r="AJ415"/>
    </row>
    <row r="416" spans="1:68">
      <c r="A416" s="20">
        <v>1731</v>
      </c>
      <c r="B416" t="s">
        <v>263</v>
      </c>
      <c r="C416" t="s">
        <v>2</v>
      </c>
      <c r="D416" t="s">
        <v>286</v>
      </c>
      <c r="E416" t="s">
        <v>548</v>
      </c>
      <c r="F416" s="2">
        <v>1210000000</v>
      </c>
      <c r="G416" s="2">
        <v>0</v>
      </c>
      <c r="H416" s="2">
        <v>1210000000</v>
      </c>
      <c r="I416" s="2">
        <v>2622000</v>
      </c>
      <c r="J416" s="2">
        <v>0</v>
      </c>
      <c r="K416" s="2">
        <v>2622000</v>
      </c>
      <c r="L416" s="2">
        <v>2138000</v>
      </c>
      <c r="M416" s="2">
        <v>0</v>
      </c>
      <c r="N416" s="2">
        <v>2138000</v>
      </c>
      <c r="O416" s="15">
        <v>0.1</v>
      </c>
      <c r="P416" s="2">
        <v>0</v>
      </c>
      <c r="Q416" s="13">
        <v>0.3</v>
      </c>
      <c r="R416" s="15">
        <v>0</v>
      </c>
      <c r="S416" s="2">
        <v>641400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18">
        <v>0</v>
      </c>
      <c r="AB416" s="4">
        <v>641400</v>
      </c>
      <c r="AD416" s="4">
        <f t="shared" si="6"/>
        <v>641400</v>
      </c>
      <c r="AE416" t="s">
        <v>45</v>
      </c>
      <c r="AF416" s="18"/>
      <c r="AJ416"/>
    </row>
    <row r="417" spans="1:36">
      <c r="A417" s="20">
        <v>1732</v>
      </c>
      <c r="B417" t="s">
        <v>263</v>
      </c>
      <c r="C417" t="s">
        <v>9</v>
      </c>
      <c r="D417" t="s">
        <v>27</v>
      </c>
      <c r="E417" t="s">
        <v>549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5">
        <v>0.1</v>
      </c>
      <c r="P417" s="2">
        <v>0</v>
      </c>
      <c r="Q417" s="13">
        <v>0.3</v>
      </c>
      <c r="R417" s="15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18">
        <v>0</v>
      </c>
      <c r="AB417" s="4">
        <v>0</v>
      </c>
      <c r="AD417" s="4">
        <f t="shared" si="6"/>
        <v>0</v>
      </c>
      <c r="AE417" t="s">
        <v>76</v>
      </c>
      <c r="AF417" s="18"/>
      <c r="AJ417"/>
    </row>
    <row r="418" spans="1:36">
      <c r="A418" s="20">
        <v>1733</v>
      </c>
      <c r="B418" t="s">
        <v>263</v>
      </c>
      <c r="C418" t="s">
        <v>9</v>
      </c>
      <c r="D418" t="s">
        <v>27</v>
      </c>
      <c r="E418" t="s">
        <v>550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5">
        <v>0.1</v>
      </c>
      <c r="P418" s="2">
        <v>0</v>
      </c>
      <c r="Q418" s="13">
        <v>0.3</v>
      </c>
      <c r="R418" s="15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18">
        <v>0</v>
      </c>
      <c r="AB418" s="4">
        <v>0</v>
      </c>
      <c r="AD418" s="4">
        <f t="shared" si="6"/>
        <v>0</v>
      </c>
      <c r="AE418" t="s">
        <v>32</v>
      </c>
      <c r="AF418" s="18"/>
      <c r="AJ418"/>
    </row>
    <row r="419" spans="1:36">
      <c r="A419" s="20">
        <v>1734</v>
      </c>
      <c r="B419" t="s">
        <v>263</v>
      </c>
      <c r="C419" t="s">
        <v>9</v>
      </c>
      <c r="D419" t="s">
        <v>384</v>
      </c>
      <c r="E419" t="s">
        <v>551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5">
        <v>0.1</v>
      </c>
      <c r="P419" s="2">
        <v>0</v>
      </c>
      <c r="Q419" s="13">
        <v>0.3</v>
      </c>
      <c r="R419" s="15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18">
        <v>0</v>
      </c>
      <c r="AB419" s="4">
        <v>0</v>
      </c>
      <c r="AD419" s="4">
        <f t="shared" si="6"/>
        <v>0</v>
      </c>
      <c r="AE419" t="s">
        <v>70</v>
      </c>
      <c r="AF419" s="18"/>
      <c r="AJ419"/>
    </row>
    <row r="420" spans="1:36">
      <c r="A420" s="20">
        <v>1735</v>
      </c>
      <c r="B420" t="s">
        <v>263</v>
      </c>
      <c r="C420" t="s">
        <v>2</v>
      </c>
      <c r="D420" t="s">
        <v>286</v>
      </c>
      <c r="E420" t="s">
        <v>552</v>
      </c>
      <c r="F420" s="2">
        <v>44477400</v>
      </c>
      <c r="G420" s="2">
        <v>0</v>
      </c>
      <c r="H420" s="2">
        <v>44477400</v>
      </c>
      <c r="I420" s="2">
        <v>155675</v>
      </c>
      <c r="J420" s="2">
        <v>0</v>
      </c>
      <c r="K420" s="2">
        <v>155675</v>
      </c>
      <c r="L420" s="2">
        <v>137884.04</v>
      </c>
      <c r="M420" s="2">
        <v>0</v>
      </c>
      <c r="N420" s="2">
        <v>137884.04</v>
      </c>
      <c r="O420" s="15">
        <v>0.1</v>
      </c>
      <c r="P420" s="2">
        <v>0</v>
      </c>
      <c r="Q420" s="13">
        <v>0.3</v>
      </c>
      <c r="R420" s="15">
        <v>0</v>
      </c>
      <c r="S420" s="2">
        <v>41365.212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18">
        <v>0</v>
      </c>
      <c r="AB420" s="4">
        <v>41365.212</v>
      </c>
      <c r="AD420" s="4">
        <f t="shared" si="6"/>
        <v>41365.212</v>
      </c>
      <c r="AE420" t="s">
        <v>45</v>
      </c>
      <c r="AF420" s="18"/>
      <c r="AJ420"/>
    </row>
    <row r="421" spans="1:36">
      <c r="A421" s="20">
        <v>1736</v>
      </c>
      <c r="B421" t="s">
        <v>263</v>
      </c>
      <c r="C421" t="s">
        <v>2</v>
      </c>
      <c r="D421" t="s">
        <v>200</v>
      </c>
      <c r="E421" t="s">
        <v>553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5">
        <v>0.1</v>
      </c>
      <c r="P421" s="2">
        <v>0</v>
      </c>
      <c r="Q421" s="13">
        <v>0.3</v>
      </c>
      <c r="R421" s="15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18">
        <v>0</v>
      </c>
      <c r="AB421" s="4">
        <v>0</v>
      </c>
      <c r="AD421" s="4">
        <f t="shared" si="6"/>
        <v>0</v>
      </c>
      <c r="AE421" t="s">
        <v>184</v>
      </c>
      <c r="AF421" s="18"/>
      <c r="AJ421"/>
    </row>
    <row r="422" spans="1:36">
      <c r="A422" s="20">
        <v>1737</v>
      </c>
      <c r="B422" t="s">
        <v>263</v>
      </c>
      <c r="C422" t="s">
        <v>9</v>
      </c>
      <c r="D422" t="s">
        <v>385</v>
      </c>
      <c r="E422" t="s">
        <v>554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5">
        <v>0.1</v>
      </c>
      <c r="P422" s="2">
        <v>0</v>
      </c>
      <c r="Q422" s="13">
        <v>0.3</v>
      </c>
      <c r="R422" s="15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18">
        <v>0</v>
      </c>
      <c r="AB422" s="4">
        <v>0</v>
      </c>
      <c r="AD422" s="4">
        <f t="shared" si="6"/>
        <v>0</v>
      </c>
      <c r="AE422" t="s">
        <v>39</v>
      </c>
      <c r="AF422" s="18"/>
      <c r="AJ422"/>
    </row>
    <row r="423" spans="1:36">
      <c r="A423" s="20">
        <v>1738</v>
      </c>
      <c r="B423" t="s">
        <v>263</v>
      </c>
      <c r="C423" t="s">
        <v>9</v>
      </c>
      <c r="D423" t="s">
        <v>384</v>
      </c>
      <c r="E423" t="s">
        <v>555</v>
      </c>
      <c r="F423" s="2">
        <v>360160000</v>
      </c>
      <c r="G423" s="2">
        <v>0</v>
      </c>
      <c r="H423" s="2">
        <v>360160000</v>
      </c>
      <c r="I423" s="2">
        <v>1260562</v>
      </c>
      <c r="J423" s="2">
        <v>0</v>
      </c>
      <c r="K423" s="2">
        <v>1260562</v>
      </c>
      <c r="L423" s="2">
        <v>1116498</v>
      </c>
      <c r="M423" s="2">
        <v>0</v>
      </c>
      <c r="N423" s="2">
        <v>1116498</v>
      </c>
      <c r="O423" s="15">
        <v>0.1</v>
      </c>
      <c r="P423" s="2">
        <v>0</v>
      </c>
      <c r="Q423" s="13">
        <v>0.3</v>
      </c>
      <c r="R423" s="15">
        <v>0</v>
      </c>
      <c r="S423" s="2">
        <v>334949.40000000002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18">
        <v>0</v>
      </c>
      <c r="AB423" s="4">
        <v>334949.40000000002</v>
      </c>
      <c r="AD423" s="4">
        <f t="shared" si="6"/>
        <v>334949.40000000002</v>
      </c>
      <c r="AE423" t="s">
        <v>189</v>
      </c>
      <c r="AF423" s="18"/>
      <c r="AJ423"/>
    </row>
    <row r="424" spans="1:36">
      <c r="A424" s="20" t="s">
        <v>556</v>
      </c>
      <c r="B424" t="s">
        <v>264</v>
      </c>
      <c r="C424" t="s">
        <v>2</v>
      </c>
      <c r="D424" t="s">
        <v>200</v>
      </c>
      <c r="E424" t="s">
        <v>217</v>
      </c>
      <c r="F424" s="2">
        <v>219803500</v>
      </c>
      <c r="G424" s="2">
        <v>0</v>
      </c>
      <c r="H424" s="2">
        <v>219803500</v>
      </c>
      <c r="I424" s="2">
        <v>769314</v>
      </c>
      <c r="J424" s="2">
        <v>0</v>
      </c>
      <c r="K424" s="2">
        <v>769314</v>
      </c>
      <c r="L424" s="2">
        <v>681392.6</v>
      </c>
      <c r="M424" s="2">
        <v>0</v>
      </c>
      <c r="N424" s="2">
        <v>681392.6</v>
      </c>
      <c r="O424" s="15">
        <v>0</v>
      </c>
      <c r="P424" s="2">
        <v>0</v>
      </c>
      <c r="Q424" s="13">
        <v>0</v>
      </c>
      <c r="R424" s="15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18">
        <v>0</v>
      </c>
      <c r="AB424" s="4">
        <v>0</v>
      </c>
      <c r="AD424" s="4">
        <f t="shared" si="6"/>
        <v>0</v>
      </c>
      <c r="AE424" t="s">
        <v>1</v>
      </c>
      <c r="AF424" s="18"/>
      <c r="AJ424"/>
    </row>
    <row r="425" spans="1:36">
      <c r="A425" s="20" t="s">
        <v>218</v>
      </c>
      <c r="B425" t="s">
        <v>264</v>
      </c>
      <c r="C425" t="s">
        <v>9</v>
      </c>
      <c r="D425" t="s">
        <v>15</v>
      </c>
      <c r="E425" t="s">
        <v>219</v>
      </c>
      <c r="F425" s="2">
        <v>1252697000</v>
      </c>
      <c r="G425" s="2">
        <v>0</v>
      </c>
      <c r="H425" s="2">
        <v>1252697000</v>
      </c>
      <c r="I425" s="2">
        <v>4030351</v>
      </c>
      <c r="J425" s="2">
        <v>0</v>
      </c>
      <c r="K425" s="2">
        <v>4030351</v>
      </c>
      <c r="L425" s="2">
        <v>3529272.2</v>
      </c>
      <c r="M425" s="2">
        <v>0</v>
      </c>
      <c r="N425" s="2">
        <v>3529272.2</v>
      </c>
      <c r="O425" s="15">
        <v>0</v>
      </c>
      <c r="P425" s="2">
        <v>0</v>
      </c>
      <c r="Q425" s="13">
        <v>0</v>
      </c>
      <c r="R425" s="15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18">
        <v>0</v>
      </c>
      <c r="AB425" s="4">
        <v>0</v>
      </c>
      <c r="AD425" s="4">
        <f t="shared" si="6"/>
        <v>0</v>
      </c>
      <c r="AE425" t="s">
        <v>1</v>
      </c>
      <c r="AF425" s="18"/>
      <c r="AJ425"/>
    </row>
    <row r="426" spans="1:36">
      <c r="A426" s="20" t="s">
        <v>220</v>
      </c>
      <c r="B426" t="s">
        <v>264</v>
      </c>
      <c r="C426" t="s">
        <v>9</v>
      </c>
      <c r="D426" t="s">
        <v>27</v>
      </c>
      <c r="E426" t="s">
        <v>221</v>
      </c>
      <c r="F426" s="2">
        <v>1758618800</v>
      </c>
      <c r="G426" s="2">
        <v>0</v>
      </c>
      <c r="H426" s="2">
        <v>1758618800</v>
      </c>
      <c r="I426" s="2">
        <v>5638956</v>
      </c>
      <c r="J426" s="2">
        <v>0</v>
      </c>
      <c r="K426" s="2">
        <v>5638956</v>
      </c>
      <c r="L426" s="2">
        <v>4935508.4800000004</v>
      </c>
      <c r="M426" s="2">
        <v>0</v>
      </c>
      <c r="N426" s="2">
        <v>4935508.4800000004</v>
      </c>
      <c r="O426" s="15">
        <v>0</v>
      </c>
      <c r="P426" s="2">
        <v>0</v>
      </c>
      <c r="Q426" s="13">
        <v>0</v>
      </c>
      <c r="R426" s="15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18">
        <v>0</v>
      </c>
      <c r="AB426" s="4">
        <v>0</v>
      </c>
      <c r="AD426" s="4">
        <f t="shared" si="6"/>
        <v>0</v>
      </c>
      <c r="AE426" t="s">
        <v>1</v>
      </c>
      <c r="AF426" s="18"/>
      <c r="AJ426"/>
    </row>
    <row r="427" spans="1:36">
      <c r="A427" s="20" t="s">
        <v>222</v>
      </c>
      <c r="B427" t="s">
        <v>264</v>
      </c>
      <c r="C427" t="s">
        <v>9</v>
      </c>
      <c r="D427" t="s">
        <v>384</v>
      </c>
      <c r="E427" t="s">
        <v>223</v>
      </c>
      <c r="F427" s="2">
        <v>599813000</v>
      </c>
      <c r="G427" s="2">
        <v>0</v>
      </c>
      <c r="H427" s="2">
        <v>599813000</v>
      </c>
      <c r="I427" s="2">
        <v>2036069</v>
      </c>
      <c r="J427" s="2">
        <v>0</v>
      </c>
      <c r="K427" s="2">
        <v>2036069</v>
      </c>
      <c r="L427" s="2">
        <v>1796143.8</v>
      </c>
      <c r="M427" s="2">
        <v>0</v>
      </c>
      <c r="N427" s="2">
        <v>1796143.8</v>
      </c>
      <c r="O427" s="15">
        <v>0</v>
      </c>
      <c r="P427" s="2">
        <v>0</v>
      </c>
      <c r="Q427" s="13">
        <v>0</v>
      </c>
      <c r="R427" s="15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18">
        <v>0</v>
      </c>
      <c r="AB427" s="4">
        <v>0</v>
      </c>
      <c r="AD427" s="4">
        <f t="shared" si="6"/>
        <v>0</v>
      </c>
      <c r="AE427" t="s">
        <v>1</v>
      </c>
      <c r="AF427" s="18"/>
      <c r="AJ427"/>
    </row>
    <row r="428" spans="1:36">
      <c r="A428" s="20" t="s">
        <v>402</v>
      </c>
      <c r="B428" t="s">
        <v>264</v>
      </c>
      <c r="C428" t="s">
        <v>9</v>
      </c>
      <c r="D428" t="s">
        <v>385</v>
      </c>
      <c r="E428" t="s">
        <v>403</v>
      </c>
      <c r="F428" s="2">
        <v>960369000</v>
      </c>
      <c r="G428" s="2">
        <v>0</v>
      </c>
      <c r="H428" s="2">
        <v>960369000</v>
      </c>
      <c r="I428" s="2">
        <v>2347043</v>
      </c>
      <c r="J428" s="2">
        <v>0</v>
      </c>
      <c r="K428" s="2">
        <v>2347043</v>
      </c>
      <c r="L428" s="2">
        <v>1962895.4</v>
      </c>
      <c r="M428" s="2">
        <v>0</v>
      </c>
      <c r="N428" s="2">
        <v>1962895.4</v>
      </c>
      <c r="O428" s="15">
        <v>0</v>
      </c>
      <c r="P428" s="2">
        <v>0</v>
      </c>
      <c r="Q428" s="13">
        <v>0</v>
      </c>
      <c r="R428" s="15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18">
        <v>0</v>
      </c>
      <c r="AB428" s="4">
        <v>0</v>
      </c>
      <c r="AD428" s="4">
        <f t="shared" si="6"/>
        <v>0</v>
      </c>
      <c r="AE428" t="s">
        <v>1</v>
      </c>
      <c r="AF428" s="18"/>
      <c r="AJ428"/>
    </row>
    <row r="429" spans="1:36">
      <c r="A429" s="20" t="s">
        <v>557</v>
      </c>
      <c r="B429" t="s">
        <v>264</v>
      </c>
      <c r="C429" t="s">
        <v>2</v>
      </c>
      <c r="D429" t="s">
        <v>286</v>
      </c>
      <c r="E429" t="s">
        <v>224</v>
      </c>
      <c r="F429" s="2">
        <v>3425562000</v>
      </c>
      <c r="G429" s="2">
        <v>438100000</v>
      </c>
      <c r="H429" s="2">
        <v>2987462000</v>
      </c>
      <c r="I429" s="2">
        <v>10299884</v>
      </c>
      <c r="J429" s="2">
        <v>1212050</v>
      </c>
      <c r="K429" s="2">
        <v>9087834</v>
      </c>
      <c r="L429" s="2">
        <v>8929659.1999999993</v>
      </c>
      <c r="M429" s="2">
        <v>1036810</v>
      </c>
      <c r="N429" s="2">
        <v>7892849.2000000002</v>
      </c>
      <c r="O429" s="15">
        <v>0</v>
      </c>
      <c r="P429" s="2">
        <v>0</v>
      </c>
      <c r="Q429" s="13">
        <v>0</v>
      </c>
      <c r="R429" s="15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18">
        <v>0</v>
      </c>
      <c r="AB429" s="4">
        <v>0</v>
      </c>
      <c r="AD429" s="4">
        <f t="shared" si="6"/>
        <v>0</v>
      </c>
      <c r="AE429" t="s">
        <v>1</v>
      </c>
      <c r="AF429" s="18"/>
      <c r="AJ429"/>
    </row>
    <row r="430" spans="1:36">
      <c r="A430" s="20" t="s">
        <v>558</v>
      </c>
      <c r="B430" t="s">
        <v>264</v>
      </c>
      <c r="C430" t="s">
        <v>2</v>
      </c>
      <c r="D430" t="s">
        <v>287</v>
      </c>
      <c r="E430" t="s">
        <v>325</v>
      </c>
      <c r="F430" s="2">
        <v>12978000</v>
      </c>
      <c r="G430" s="2">
        <v>0</v>
      </c>
      <c r="H430" s="2">
        <v>12978000</v>
      </c>
      <c r="I430" s="2">
        <v>45427</v>
      </c>
      <c r="J430" s="2">
        <v>0</v>
      </c>
      <c r="K430" s="2">
        <v>45427</v>
      </c>
      <c r="L430" s="2">
        <v>40235.800000000003</v>
      </c>
      <c r="M430" s="2">
        <v>0</v>
      </c>
      <c r="N430" s="2">
        <v>40235.800000000003</v>
      </c>
      <c r="O430" s="15">
        <v>0</v>
      </c>
      <c r="P430" s="2">
        <v>0</v>
      </c>
      <c r="Q430" s="13">
        <v>0</v>
      </c>
      <c r="R430" s="15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18">
        <v>0</v>
      </c>
      <c r="AB430" s="4">
        <v>0</v>
      </c>
      <c r="AD430" s="4">
        <f t="shared" si="6"/>
        <v>0</v>
      </c>
      <c r="AE430" t="s">
        <v>1</v>
      </c>
      <c r="AF430" s="18"/>
      <c r="AJ430"/>
    </row>
    <row r="431" spans="1:36">
      <c r="A431" s="20" t="s">
        <v>337</v>
      </c>
      <c r="B431" t="s">
        <v>1</v>
      </c>
      <c r="C431" t="s">
        <v>2</v>
      </c>
      <c r="D431" t="s">
        <v>326</v>
      </c>
      <c r="E431" t="s">
        <v>338</v>
      </c>
      <c r="F431" s="2">
        <v>101338000</v>
      </c>
      <c r="G431" s="2">
        <v>0</v>
      </c>
      <c r="H431" s="2">
        <v>101338000</v>
      </c>
      <c r="I431" s="2">
        <v>354683</v>
      </c>
      <c r="J431" s="2">
        <v>0</v>
      </c>
      <c r="K431" s="2">
        <v>354683</v>
      </c>
      <c r="L431" s="2">
        <v>314147.8</v>
      </c>
      <c r="M431" s="2">
        <v>0</v>
      </c>
      <c r="N431" s="2">
        <v>314147.8</v>
      </c>
      <c r="O431" s="15">
        <v>0</v>
      </c>
      <c r="P431" s="2">
        <v>0</v>
      </c>
      <c r="Q431" s="13">
        <v>0</v>
      </c>
      <c r="R431" s="15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18">
        <v>0</v>
      </c>
      <c r="AB431" s="4">
        <v>0</v>
      </c>
      <c r="AD431" s="4">
        <f t="shared" si="6"/>
        <v>0</v>
      </c>
      <c r="AE431" t="s">
        <v>1</v>
      </c>
      <c r="AF431" s="18"/>
      <c r="AJ431"/>
    </row>
    <row r="432" spans="1:36">
      <c r="A432" s="20" t="s">
        <v>225</v>
      </c>
      <c r="B432" t="s">
        <v>264</v>
      </c>
      <c r="C432" t="s">
        <v>2</v>
      </c>
      <c r="D432" t="s">
        <v>8</v>
      </c>
      <c r="E432" t="s">
        <v>226</v>
      </c>
      <c r="F432" s="2">
        <v>1757503000</v>
      </c>
      <c r="G432" s="2">
        <v>158506000</v>
      </c>
      <c r="H432" s="2">
        <v>1598997000</v>
      </c>
      <c r="I432" s="2">
        <v>5720213</v>
      </c>
      <c r="J432" s="2">
        <v>554772</v>
      </c>
      <c r="K432" s="2">
        <v>5165441</v>
      </c>
      <c r="L432" s="2">
        <v>5017211.8</v>
      </c>
      <c r="M432" s="2">
        <v>491369.6</v>
      </c>
      <c r="N432" s="2">
        <v>4525842.2</v>
      </c>
      <c r="O432" s="15">
        <v>0</v>
      </c>
      <c r="P432" s="2">
        <v>0</v>
      </c>
      <c r="Q432" s="13">
        <v>0</v>
      </c>
      <c r="R432" s="15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18">
        <v>0</v>
      </c>
      <c r="AB432" s="4">
        <v>0</v>
      </c>
      <c r="AD432" s="4">
        <f t="shared" si="6"/>
        <v>0</v>
      </c>
      <c r="AE432" t="s">
        <v>1</v>
      </c>
      <c r="AF432" s="18"/>
      <c r="AJ432"/>
    </row>
    <row r="433" spans="1:36">
      <c r="A433" s="20" t="s">
        <v>559</v>
      </c>
      <c r="B433" t="s">
        <v>264</v>
      </c>
      <c r="C433" t="s">
        <v>2</v>
      </c>
      <c r="D433" t="s">
        <v>4</v>
      </c>
      <c r="E433" t="s">
        <v>227</v>
      </c>
      <c r="F433" s="2">
        <v>14296464000</v>
      </c>
      <c r="G433" s="2">
        <v>7689722000</v>
      </c>
      <c r="H433" s="2">
        <v>6606742000</v>
      </c>
      <c r="I433" s="2">
        <v>37272320</v>
      </c>
      <c r="J433" s="2">
        <v>18418629</v>
      </c>
      <c r="K433" s="2">
        <v>18853691</v>
      </c>
      <c r="L433" s="2">
        <v>31553734.399999999</v>
      </c>
      <c r="M433" s="2">
        <v>15342740.199999999</v>
      </c>
      <c r="N433" s="2">
        <v>16210994.199999999</v>
      </c>
      <c r="O433" s="15">
        <v>0.1</v>
      </c>
      <c r="P433" s="2">
        <v>1534274.02</v>
      </c>
      <c r="Q433" s="13">
        <v>0.15</v>
      </c>
      <c r="R433" s="15">
        <v>0</v>
      </c>
      <c r="S433" s="2">
        <v>2431649.13</v>
      </c>
      <c r="T433" s="2">
        <v>3000000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18">
        <v>0</v>
      </c>
      <c r="AB433" s="4">
        <v>6965923.1500000004</v>
      </c>
      <c r="AD433" s="4">
        <f t="shared" si="6"/>
        <v>6965923.1500000004</v>
      </c>
      <c r="AE433" t="s">
        <v>1</v>
      </c>
      <c r="AF433" s="18"/>
      <c r="AJ433"/>
    </row>
    <row r="434" spans="1:36">
      <c r="C434"/>
      <c r="D434"/>
      <c r="E434" s="2"/>
      <c r="F434" s="2"/>
      <c r="G434" s="2"/>
      <c r="H434" s="2"/>
      <c r="I434" s="2"/>
      <c r="J434" s="2"/>
      <c r="K434" s="2"/>
      <c r="L434" s="2"/>
      <c r="M434" s="15"/>
      <c r="N434" s="2"/>
      <c r="O434" s="13"/>
      <c r="P434" s="15"/>
      <c r="Q434" s="2"/>
      <c r="R434" s="2"/>
      <c r="S434" s="2"/>
      <c r="T434" s="2"/>
      <c r="U434" s="2"/>
      <c r="V434" s="2"/>
      <c r="W434" s="2"/>
      <c r="X434" s="2"/>
      <c r="Y434" s="18"/>
      <c r="AE434"/>
    </row>
    <row r="435" spans="1:36">
      <c r="C435"/>
      <c r="D435"/>
      <c r="E435" s="2"/>
      <c r="F435" s="2"/>
      <c r="G435" s="2"/>
      <c r="H435" s="2"/>
      <c r="I435" s="2"/>
      <c r="J435" s="2"/>
      <c r="K435" s="2"/>
      <c r="L435" s="2"/>
      <c r="M435" s="15"/>
      <c r="N435" s="2"/>
      <c r="O435" s="13"/>
      <c r="P435" s="15"/>
      <c r="Q435" s="2"/>
      <c r="R435" s="2"/>
      <c r="S435" s="2"/>
      <c r="T435" s="2"/>
      <c r="U435" s="2"/>
      <c r="V435" s="2"/>
      <c r="W435" s="2"/>
      <c r="X435" s="2"/>
      <c r="Y435" s="18"/>
      <c r="AE435"/>
    </row>
    <row r="436" spans="1:36">
      <c r="C436"/>
      <c r="D436"/>
      <c r="E436" s="2"/>
      <c r="F436" s="2"/>
      <c r="G436" s="2"/>
      <c r="H436" s="2"/>
      <c r="I436" s="2"/>
      <c r="J436" s="2"/>
      <c r="K436" s="2"/>
      <c r="L436" s="2"/>
      <c r="M436" s="15"/>
      <c r="N436" s="2"/>
      <c r="O436" s="13"/>
      <c r="P436" s="15"/>
      <c r="Q436" s="2"/>
      <c r="R436" s="2"/>
      <c r="S436" s="2"/>
      <c r="T436" s="2"/>
      <c r="U436" s="2"/>
      <c r="V436" s="2"/>
      <c r="W436" s="2"/>
      <c r="X436" s="2"/>
      <c r="Y436" s="18"/>
      <c r="AE436"/>
    </row>
  </sheetData>
  <autoFilter ref="A1:AE433"/>
  <sortState ref="A2:BM414">
    <sortCondition ref="A2:A4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CA436"/>
  <sheetViews>
    <sheetView zoomScaleNormal="100" workbookViewId="0">
      <pane xSplit="5" ySplit="1" topLeftCell="AK317" activePane="bottomRight" state="frozen"/>
      <selection pane="topRight" activeCell="F1" sqref="F1"/>
      <selection pane="bottomLeft" activeCell="A2" sqref="A2"/>
      <selection pane="bottomRight" activeCell="AP327" sqref="AP327"/>
    </sheetView>
  </sheetViews>
  <sheetFormatPr defaultRowHeight="15"/>
  <cols>
    <col min="1" max="1" width="6.42578125" style="20" customWidth="1"/>
    <col min="2" max="2" width="7.5703125" bestFit="1" customWidth="1"/>
    <col min="3" max="3" width="7.85546875" style="4" bestFit="1" customWidth="1"/>
    <col min="4" max="4" width="7.5703125" style="4" bestFit="1" customWidth="1"/>
    <col min="5" max="5" width="19.140625" style="4" customWidth="1"/>
    <col min="6" max="6" width="16.28515625" style="4" bestFit="1" customWidth="1"/>
    <col min="7" max="7" width="15.28515625" style="4" bestFit="1" customWidth="1"/>
    <col min="8" max="8" width="16.28515625" style="4" bestFit="1" customWidth="1"/>
    <col min="9" max="9" width="14.28515625" style="4" bestFit="1" customWidth="1"/>
    <col min="10" max="10" width="11.5703125" style="4" bestFit="1" customWidth="1"/>
    <col min="11" max="11" width="14.28515625" style="4" bestFit="1" customWidth="1"/>
    <col min="12" max="12" width="12.5703125" style="4" bestFit="1" customWidth="1"/>
    <col min="13" max="13" width="12.140625" style="4" bestFit="1" customWidth="1"/>
    <col min="14" max="14" width="12.140625" style="4" customWidth="1"/>
    <col min="15" max="15" width="5.140625" style="4" bestFit="1" customWidth="1"/>
    <col min="16" max="16" width="13.5703125" style="4" bestFit="1" customWidth="1"/>
    <col min="17" max="17" width="13.5703125" style="4" customWidth="1"/>
    <col min="18" max="18" width="5.140625" style="4" bestFit="1" customWidth="1"/>
    <col min="19" max="19" width="9.42578125" style="4" customWidth="1"/>
    <col min="20" max="20" width="12.28515625" style="4" customWidth="1"/>
    <col min="21" max="21" width="10.5703125" style="4" bestFit="1" customWidth="1"/>
    <col min="22" max="22" width="5.140625" style="4" bestFit="1" customWidth="1"/>
    <col min="23" max="23" width="11.85546875" style="4" customWidth="1"/>
    <col min="24" max="24" width="6" style="4" bestFit="1" customWidth="1"/>
    <col min="25" max="25" width="5.140625" style="4" bestFit="1" customWidth="1"/>
    <col min="26" max="26" width="11.5703125" style="4" bestFit="1" customWidth="1"/>
    <col min="27" max="27" width="11.28515625" style="4" customWidth="1"/>
    <col min="28" max="28" width="4.5703125" style="4" bestFit="1" customWidth="1"/>
    <col min="29" max="29" width="5.140625" style="4" bestFit="1" customWidth="1"/>
    <col min="30" max="30" width="12.5703125" style="4" bestFit="1" customWidth="1"/>
    <col min="31" max="31" width="16.28515625" style="4" customWidth="1"/>
    <col min="32" max="32" width="12.5703125" style="4" bestFit="1" customWidth="1"/>
    <col min="33" max="33" width="5.140625" style="4" bestFit="1" customWidth="1"/>
    <col min="34" max="34" width="10.5703125" style="4" bestFit="1" customWidth="1"/>
    <col min="35" max="35" width="11.85546875" style="4" bestFit="1" customWidth="1"/>
    <col min="36" max="36" width="6.42578125" style="4" bestFit="1" customWidth="1"/>
    <col min="37" max="37" width="11.140625" style="4" bestFit="1" customWidth="1"/>
    <col min="38" max="38" width="10.42578125" style="4" bestFit="1" customWidth="1"/>
    <col min="39" max="40" width="12.7109375" style="4" bestFit="1" customWidth="1"/>
    <col min="41" max="41" width="11.28515625" style="4" bestFit="1" customWidth="1"/>
    <col min="42" max="42" width="27" style="4" bestFit="1" customWidth="1"/>
    <col min="43" max="63" width="26.42578125" style="4" customWidth="1"/>
    <col min="64" max="65" width="28.28515625" style="4" customWidth="1"/>
    <col min="66" max="66" width="22.5703125" customWidth="1"/>
    <col min="67" max="79" width="9.140625" style="30"/>
  </cols>
  <sheetData>
    <row r="1" spans="1:57" s="62" customFormat="1" ht="45">
      <c r="A1" s="56" t="s">
        <v>145</v>
      </c>
      <c r="B1" s="57" t="s">
        <v>113</v>
      </c>
      <c r="C1" s="57" t="s">
        <v>114</v>
      </c>
      <c r="D1" s="57" t="s">
        <v>149</v>
      </c>
      <c r="E1" s="57" t="s">
        <v>115</v>
      </c>
      <c r="F1" s="57" t="s">
        <v>116</v>
      </c>
      <c r="G1" s="57" t="s">
        <v>117</v>
      </c>
      <c r="H1" s="57" t="s">
        <v>118</v>
      </c>
      <c r="I1" s="57" t="s">
        <v>151</v>
      </c>
      <c r="J1" s="57" t="s">
        <v>119</v>
      </c>
      <c r="K1" s="57" t="s">
        <v>120</v>
      </c>
      <c r="L1" s="57" t="s">
        <v>121</v>
      </c>
      <c r="M1" s="57" t="s">
        <v>122</v>
      </c>
      <c r="N1" s="57"/>
      <c r="O1" s="57"/>
      <c r="P1" s="57" t="s">
        <v>123</v>
      </c>
      <c r="Q1" s="57"/>
      <c r="R1" s="57"/>
      <c r="S1" s="58" t="s">
        <v>152</v>
      </c>
      <c r="T1" s="57" t="s">
        <v>153</v>
      </c>
      <c r="U1" s="57"/>
      <c r="V1" s="57"/>
      <c r="W1" s="59" t="s">
        <v>154</v>
      </c>
      <c r="X1" s="59"/>
      <c r="Y1" s="59"/>
      <c r="Z1" s="59"/>
      <c r="AA1" s="60" t="s">
        <v>201</v>
      </c>
      <c r="AB1" s="60"/>
      <c r="AC1" s="60"/>
      <c r="AD1" s="60"/>
      <c r="AE1" s="57" t="s">
        <v>155</v>
      </c>
      <c r="AF1" s="57"/>
      <c r="AG1" s="57"/>
      <c r="AH1" s="57" t="s">
        <v>124</v>
      </c>
      <c r="AI1" s="57"/>
      <c r="AJ1" s="57"/>
      <c r="AK1" s="61" t="s">
        <v>146</v>
      </c>
      <c r="AL1" s="61" t="s">
        <v>396</v>
      </c>
      <c r="AM1" s="61" t="s">
        <v>187</v>
      </c>
      <c r="AN1" s="61"/>
      <c r="AO1" s="61"/>
      <c r="AP1" s="57" t="s">
        <v>131</v>
      </c>
      <c r="AQ1" s="61"/>
      <c r="AR1" s="61"/>
      <c r="AS1" s="61"/>
      <c r="AT1" s="61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</row>
    <row r="2" spans="1:57">
      <c r="A2" s="20">
        <v>17</v>
      </c>
      <c r="B2" t="s">
        <v>264</v>
      </c>
      <c r="C2" t="s">
        <v>2</v>
      </c>
      <c r="D2" t="s">
        <v>4</v>
      </c>
      <c r="E2" t="s">
        <v>5</v>
      </c>
      <c r="F2" s="2">
        <v>135852990000</v>
      </c>
      <c r="G2" s="2">
        <v>13262470000</v>
      </c>
      <c r="H2" s="2">
        <v>122590520000</v>
      </c>
      <c r="I2" s="2">
        <v>226904167</v>
      </c>
      <c r="J2" s="2">
        <v>33459545</v>
      </c>
      <c r="K2" s="2">
        <v>193444622</v>
      </c>
      <c r="L2" s="2">
        <v>172562971</v>
      </c>
      <c r="M2" s="2">
        <v>28154557</v>
      </c>
      <c r="N2" s="63">
        <f t="shared" ref="N2" si="0">J2-G2*0.04/100</f>
        <v>28154557</v>
      </c>
      <c r="O2" s="63">
        <f t="shared" ref="O2" si="1">+N2-M2</f>
        <v>0</v>
      </c>
      <c r="P2" s="2">
        <v>144408414</v>
      </c>
      <c r="Q2" s="63">
        <f t="shared" ref="Q2" si="2">K2-H2*0.04/100</f>
        <v>144408414</v>
      </c>
      <c r="R2" s="63">
        <f t="shared" ref="R2" si="3">+Q2-P2</f>
        <v>0</v>
      </c>
      <c r="S2" s="15">
        <v>0.1</v>
      </c>
      <c r="T2" s="2">
        <v>2815455.7</v>
      </c>
      <c r="U2" s="63">
        <f t="shared" ref="U2" si="4">+S2*N2</f>
        <v>2815455.7</v>
      </c>
      <c r="V2" s="63">
        <f t="shared" ref="V2" si="5">+U2-T2</f>
        <v>0</v>
      </c>
      <c r="W2" s="13">
        <v>0.25</v>
      </c>
      <c r="X2" s="64">
        <f t="shared" ref="X2" si="6">IF(L2&lt;15000000,0%,IF(AND(15000000&lt;=L2,L2&lt;30000000),10%,IF(AND(30000000&lt;=L2,L2&lt;60000000),15%,IF(AND(60000000&lt;=L2,L2&lt;100000000),20%,25%))))</f>
        <v>0.25</v>
      </c>
      <c r="Y2" s="63">
        <f t="shared" ref="Y2" si="7">+X2-W2</f>
        <v>0</v>
      </c>
      <c r="Z2" s="63">
        <f t="shared" ref="Z2" si="8">IF(L2&lt;150000000,P2,IF(AND(L2&gt;150000000,P2&gt;150000000),150000000,P2))*X2</f>
        <v>36102103.5</v>
      </c>
      <c r="AA2" s="15">
        <v>0.4</v>
      </c>
      <c r="AB2" s="65">
        <f t="shared" ref="AB2" si="9">IF(L2&lt;150000000,0%,IF(AND(150000000&lt;=L2,L2&lt;230000000),40%,IF(AND(230000000&lt;=L2,L2&lt;300000000),45%,50%)))</f>
        <v>0.4</v>
      </c>
      <c r="AC2" s="63">
        <f t="shared" ref="AC2" si="10">+AB2-AA2</f>
        <v>0</v>
      </c>
      <c r="AD2" s="63">
        <f t="shared" ref="AD2" si="11">IF(P2-150000000&lt;0,0,(P2-150000000))*AB2</f>
        <v>0</v>
      </c>
      <c r="AE2" s="2">
        <v>36102103.5</v>
      </c>
      <c r="AF2" s="63">
        <f t="shared" ref="AF2" si="12">+AD2+Z2</f>
        <v>36102103.5</v>
      </c>
      <c r="AG2" s="63">
        <f t="shared" ref="AG2" si="13">+AF2-AE2</f>
        <v>0</v>
      </c>
      <c r="AH2" s="2">
        <v>6000000</v>
      </c>
      <c r="AI2" s="66">
        <f t="shared" ref="AI2" si="14">IF(L2&lt;15000000,0,IF(AND(15000000&lt;=L2,L2&lt;20000000),1000000,IF(AND(20000000&lt;=L2,L2&lt;30000000),2000000,IF(AND(30000000&lt;=L2,L2&lt;60000000),3000000,IF(AND(60000000&lt;=L2,L2&lt;100000000),4000000,IF(AND(100000000&lt;=L2,L2&lt;150000000),5000000,IF(AND(150000000&lt;=L2,L2&lt;230000000),6000000,7000000)))))))</f>
        <v>6000000</v>
      </c>
      <c r="AJ2" s="66">
        <f t="shared" ref="AJ2" si="15">+AI2-AH2</f>
        <v>0</v>
      </c>
      <c r="AK2" s="4">
        <v>44917559.200000003</v>
      </c>
      <c r="AM2" s="4">
        <f>AK2+AL2</f>
        <v>44917559.200000003</v>
      </c>
      <c r="AN2" s="67">
        <f t="shared" ref="AN2" si="16">SUM(AL2,AI2,AF2,U2)</f>
        <v>44917559.200000003</v>
      </c>
      <c r="AO2" s="67">
        <f t="shared" ref="AO2" si="17">+AN2-AM2</f>
        <v>0</v>
      </c>
      <c r="AP2" t="s">
        <v>41</v>
      </c>
      <c r="AQ2" s="18"/>
      <c r="AU2"/>
    </row>
    <row r="3" spans="1:57">
      <c r="A3" s="20">
        <v>23</v>
      </c>
      <c r="B3" t="s">
        <v>264</v>
      </c>
      <c r="C3" t="s">
        <v>2</v>
      </c>
      <c r="D3" t="s">
        <v>4</v>
      </c>
      <c r="E3" t="s">
        <v>7</v>
      </c>
      <c r="F3" s="2">
        <v>18361004000</v>
      </c>
      <c r="G3" s="2">
        <v>17441214000</v>
      </c>
      <c r="H3" s="2">
        <v>919790000</v>
      </c>
      <c r="I3" s="2">
        <v>39709579</v>
      </c>
      <c r="J3" s="2">
        <v>37510564</v>
      </c>
      <c r="K3" s="2">
        <v>2199015</v>
      </c>
      <c r="L3" s="2">
        <v>32365177.399999999</v>
      </c>
      <c r="M3" s="2">
        <v>30534078.399999999</v>
      </c>
      <c r="N3" s="63">
        <f t="shared" ref="N3:N66" si="18">J3-G3*0.04/100</f>
        <v>30534078.399999999</v>
      </c>
      <c r="O3" s="63">
        <f t="shared" ref="O3:O66" si="19">+N3-M3</f>
        <v>0</v>
      </c>
      <c r="P3" s="2">
        <v>1831099</v>
      </c>
      <c r="Q3" s="63">
        <f t="shared" ref="Q3:Q66" si="20">K3-H3*0.04/100</f>
        <v>1831099</v>
      </c>
      <c r="R3" s="63">
        <f t="shared" ref="R3:R66" si="21">+Q3-P3</f>
        <v>0</v>
      </c>
      <c r="S3" s="15">
        <v>0.1</v>
      </c>
      <c r="T3" s="2">
        <v>3053407.84</v>
      </c>
      <c r="U3" s="63">
        <f t="shared" ref="U3:U66" si="22">+S3*N3</f>
        <v>3053407.84</v>
      </c>
      <c r="V3" s="63">
        <f t="shared" ref="V3:V66" si="23">+U3-T3</f>
        <v>0</v>
      </c>
      <c r="W3" s="13">
        <v>0.15</v>
      </c>
      <c r="X3" s="64">
        <f t="shared" ref="X3" si="24">IF(L3&lt;15000000,0%,IF(AND(15000000&lt;=L3,L3&lt;30000000),10%,IF(AND(30000000&lt;=L3,L3&lt;60000000),15%,IF(AND(60000000&lt;=L3,L3&lt;100000000),20%,25%))))</f>
        <v>0.15</v>
      </c>
      <c r="Y3" s="63">
        <f t="shared" ref="Y3" si="25">+X3-W3</f>
        <v>0</v>
      </c>
      <c r="Z3" s="63">
        <f t="shared" ref="Z3" si="26">IF(L3&lt;150000000,P3,IF(AND(L3&gt;150000000,P3&gt;150000000),150000000,P3))*X3</f>
        <v>274664.84999999998</v>
      </c>
      <c r="AA3" s="15">
        <v>0</v>
      </c>
      <c r="AB3" s="65">
        <f t="shared" ref="AB3:AB4" si="27">IF(L3&lt;150000000,0%,IF(AND(150000000&lt;=L3,L3&lt;230000000),40%,IF(AND(230000000&lt;=L3,L3&lt;300000000),45%,50%)))</f>
        <v>0</v>
      </c>
      <c r="AC3" s="63">
        <f t="shared" ref="AC3:AC4" si="28">+AB3-AA3</f>
        <v>0</v>
      </c>
      <c r="AD3" s="63">
        <f t="shared" ref="AD3:AD4" si="29">IF(P3-150000000&lt;0,0,(P3-150000000))*AB3</f>
        <v>0</v>
      </c>
      <c r="AE3" s="2">
        <v>274664.84999999998</v>
      </c>
      <c r="AF3" s="63">
        <f t="shared" ref="AF3:AF4" si="30">+AD3+Z3</f>
        <v>274664.84999999998</v>
      </c>
      <c r="AG3" s="63">
        <f t="shared" ref="AG3:AG4" si="31">+AF3-AE3</f>
        <v>0</v>
      </c>
      <c r="AH3" s="2">
        <v>3000000</v>
      </c>
      <c r="AI3" s="66">
        <f t="shared" ref="AI3" si="32">IF(L3&lt;15000000,0,IF(AND(15000000&lt;=L3,L3&lt;20000000),1000000,IF(AND(20000000&lt;=L3,L3&lt;30000000),2000000,IF(AND(30000000&lt;=L3,L3&lt;60000000),3000000,IF(AND(60000000&lt;=L3,L3&lt;100000000),4000000,IF(AND(100000000&lt;=L3,L3&lt;150000000),5000000,IF(AND(150000000&lt;=L3,L3&lt;230000000),6000000,7000000)))))))</f>
        <v>3000000</v>
      </c>
      <c r="AJ3" s="66">
        <f t="shared" ref="AJ3" si="33">+AI3-AH3</f>
        <v>0</v>
      </c>
      <c r="AK3" s="4">
        <v>6328072.6900000004</v>
      </c>
      <c r="AM3" s="4">
        <f t="shared" ref="AM3:AM66" si="34">AK3+AL3</f>
        <v>6328072.6900000004</v>
      </c>
      <c r="AN3" s="67">
        <f t="shared" ref="AN3:AN4" si="35">SUM(AL3,AI3,AF3,U3)</f>
        <v>6328072.6899999995</v>
      </c>
      <c r="AO3" s="67">
        <f t="shared" ref="AO3:AO4" si="36">+AN3-AM3</f>
        <v>0</v>
      </c>
      <c r="AP3" t="s">
        <v>6</v>
      </c>
      <c r="AQ3" s="18"/>
      <c r="AU3"/>
    </row>
    <row r="4" spans="1:57">
      <c r="A4" s="20">
        <v>30</v>
      </c>
      <c r="B4" t="s">
        <v>263</v>
      </c>
      <c r="C4" t="s">
        <v>9</v>
      </c>
      <c r="D4" t="s">
        <v>384</v>
      </c>
      <c r="E4" t="s">
        <v>10</v>
      </c>
      <c r="F4" s="2">
        <v>4352717000</v>
      </c>
      <c r="G4" s="2">
        <v>0</v>
      </c>
      <c r="H4" s="2">
        <v>4352717000</v>
      </c>
      <c r="I4" s="2">
        <v>12040420</v>
      </c>
      <c r="J4" s="2">
        <v>0</v>
      </c>
      <c r="K4" s="2">
        <v>12040420</v>
      </c>
      <c r="L4" s="2">
        <v>10299333.199999999</v>
      </c>
      <c r="M4" s="2">
        <v>0</v>
      </c>
      <c r="N4" s="63">
        <f t="shared" si="18"/>
        <v>0</v>
      </c>
      <c r="O4" s="63">
        <f t="shared" si="19"/>
        <v>0</v>
      </c>
      <c r="P4" s="2">
        <v>10299333.199999999</v>
      </c>
      <c r="Q4" s="63">
        <f t="shared" si="20"/>
        <v>10299333.199999999</v>
      </c>
      <c r="R4" s="63">
        <f t="shared" si="21"/>
        <v>0</v>
      </c>
      <c r="S4" s="15">
        <v>0.1</v>
      </c>
      <c r="T4" s="2">
        <v>0</v>
      </c>
      <c r="U4" s="63">
        <f t="shared" si="22"/>
        <v>0</v>
      </c>
      <c r="V4" s="63">
        <f t="shared" si="23"/>
        <v>0</v>
      </c>
      <c r="W4" s="13">
        <v>0.3</v>
      </c>
      <c r="X4" s="13"/>
      <c r="Y4" s="13"/>
      <c r="Z4" s="68">
        <f>IF(L4&lt;150000000,P4,IF(AND(L4&gt;150000000,P4&gt;150000000),150000000,P4))*30%</f>
        <v>3089799.9599999995</v>
      </c>
      <c r="AA4" s="15">
        <v>0</v>
      </c>
      <c r="AB4" s="69">
        <f t="shared" si="27"/>
        <v>0</v>
      </c>
      <c r="AC4" s="68">
        <f t="shared" si="28"/>
        <v>0</v>
      </c>
      <c r="AD4" s="68">
        <f t="shared" si="29"/>
        <v>0</v>
      </c>
      <c r="AE4" s="2">
        <v>3089799.96</v>
      </c>
      <c r="AF4" s="68">
        <f t="shared" si="30"/>
        <v>3089799.9599999995</v>
      </c>
      <c r="AG4" s="68">
        <f t="shared" si="31"/>
        <v>0</v>
      </c>
      <c r="AH4" s="2">
        <v>0</v>
      </c>
      <c r="AI4" s="2"/>
      <c r="AJ4" s="2"/>
      <c r="AK4" s="4">
        <v>3089799.96</v>
      </c>
      <c r="AM4" s="4">
        <f t="shared" si="34"/>
        <v>3089799.96</v>
      </c>
      <c r="AN4" s="67">
        <f t="shared" si="35"/>
        <v>3089799.9599999995</v>
      </c>
      <c r="AO4" s="67">
        <f t="shared" si="36"/>
        <v>0</v>
      </c>
      <c r="AP4" t="s">
        <v>11</v>
      </c>
      <c r="AQ4" s="18"/>
      <c r="AU4"/>
    </row>
    <row r="5" spans="1:57">
      <c r="A5" s="20">
        <v>58</v>
      </c>
      <c r="B5" t="s">
        <v>264</v>
      </c>
      <c r="C5" t="s">
        <v>9</v>
      </c>
      <c r="D5" t="s">
        <v>15</v>
      </c>
      <c r="E5" t="s">
        <v>18</v>
      </c>
      <c r="F5" s="2">
        <v>50644078000</v>
      </c>
      <c r="G5" s="2">
        <v>0</v>
      </c>
      <c r="H5" s="2">
        <v>50644078000</v>
      </c>
      <c r="I5" s="2">
        <v>106069553</v>
      </c>
      <c r="J5" s="2">
        <v>0</v>
      </c>
      <c r="K5" s="2">
        <v>106069553</v>
      </c>
      <c r="L5" s="2">
        <v>85811921.799999997</v>
      </c>
      <c r="M5" s="2">
        <v>0</v>
      </c>
      <c r="N5" s="63">
        <f t="shared" si="18"/>
        <v>0</v>
      </c>
      <c r="O5" s="63">
        <f t="shared" si="19"/>
        <v>0</v>
      </c>
      <c r="P5" s="2">
        <v>85811921.799999997</v>
      </c>
      <c r="Q5" s="63">
        <f t="shared" si="20"/>
        <v>85811921.799999997</v>
      </c>
      <c r="R5" s="63">
        <f t="shared" si="21"/>
        <v>0</v>
      </c>
      <c r="S5" s="15">
        <v>0.1</v>
      </c>
      <c r="T5" s="2">
        <v>0</v>
      </c>
      <c r="U5" s="63">
        <f t="shared" si="22"/>
        <v>0</v>
      </c>
      <c r="V5" s="63">
        <f t="shared" si="23"/>
        <v>0</v>
      </c>
      <c r="W5" s="13">
        <v>0.2</v>
      </c>
      <c r="X5" s="64">
        <f t="shared" ref="X5" si="37">IF(L5&lt;15000000,0%,IF(AND(15000000&lt;=L5,L5&lt;30000000),10%,IF(AND(30000000&lt;=L5,L5&lt;60000000),15%,IF(AND(60000000&lt;=L5,L5&lt;100000000),20%,25%))))</f>
        <v>0.2</v>
      </c>
      <c r="Y5" s="63">
        <f t="shared" ref="Y5" si="38">+X5-W5</f>
        <v>0</v>
      </c>
      <c r="Z5" s="63">
        <f t="shared" ref="Z5" si="39">IF(L5&lt;150000000,P5,IF(AND(L5&gt;150000000,P5&gt;150000000),150000000,P5))*X5</f>
        <v>17162384.359999999</v>
      </c>
      <c r="AA5" s="15">
        <v>0</v>
      </c>
      <c r="AB5" s="65">
        <f t="shared" ref="AB5:AB6" si="40">IF(L5&lt;150000000,0%,IF(AND(150000000&lt;=L5,L5&lt;230000000),40%,IF(AND(230000000&lt;=L5,L5&lt;300000000),45%,50%)))</f>
        <v>0</v>
      </c>
      <c r="AC5" s="63">
        <f t="shared" ref="AC5:AC6" si="41">+AB5-AA5</f>
        <v>0</v>
      </c>
      <c r="AD5" s="63">
        <f t="shared" ref="AD5:AD6" si="42">IF(P5-150000000&lt;0,0,(P5-150000000))*AB5</f>
        <v>0</v>
      </c>
      <c r="AE5" s="2">
        <v>17162384.359999999</v>
      </c>
      <c r="AF5" s="63">
        <f t="shared" ref="AF5:AF6" si="43">+AD5+Z5</f>
        <v>17162384.359999999</v>
      </c>
      <c r="AG5" s="63">
        <f t="shared" ref="AG5:AG6" si="44">+AF5-AE5</f>
        <v>0</v>
      </c>
      <c r="AH5" s="2">
        <v>4000000</v>
      </c>
      <c r="AI5" s="66">
        <f t="shared" ref="AI5" si="45">IF(L5&lt;15000000,0,IF(AND(15000000&lt;=L5,L5&lt;20000000),1000000,IF(AND(20000000&lt;=L5,L5&lt;30000000),2000000,IF(AND(30000000&lt;=L5,L5&lt;60000000),3000000,IF(AND(60000000&lt;=L5,L5&lt;100000000),4000000,IF(AND(100000000&lt;=L5,L5&lt;150000000),5000000,IF(AND(150000000&lt;=L5,L5&lt;230000000),6000000,7000000)))))))</f>
        <v>4000000</v>
      </c>
      <c r="AJ5" s="66">
        <f t="shared" ref="AJ5" si="46">+AI5-AH5</f>
        <v>0</v>
      </c>
      <c r="AK5" s="4">
        <v>21162384.359999999</v>
      </c>
      <c r="AM5" s="4">
        <f t="shared" si="34"/>
        <v>21162384.359999999</v>
      </c>
      <c r="AN5" s="67">
        <f t="shared" ref="AN5:AN6" si="47">SUM(AL5,AI5,AF5,U5)</f>
        <v>21162384.359999999</v>
      </c>
      <c r="AO5" s="67">
        <f t="shared" ref="AO5:AO6" si="48">+AN5-AM5</f>
        <v>0</v>
      </c>
      <c r="AP5" t="s">
        <v>19</v>
      </c>
      <c r="AQ5" s="18"/>
      <c r="AU5"/>
    </row>
    <row r="6" spans="1:57">
      <c r="A6" s="20">
        <v>62</v>
      </c>
      <c r="B6" t="s">
        <v>263</v>
      </c>
      <c r="C6" t="s">
        <v>9</v>
      </c>
      <c r="D6" t="s">
        <v>15</v>
      </c>
      <c r="E6" t="s">
        <v>20</v>
      </c>
      <c r="F6" s="2">
        <v>6215915000</v>
      </c>
      <c r="G6" s="2">
        <v>0</v>
      </c>
      <c r="H6" s="2">
        <v>6215915000</v>
      </c>
      <c r="I6" s="2">
        <v>13580308</v>
      </c>
      <c r="J6" s="2">
        <v>0</v>
      </c>
      <c r="K6" s="2">
        <v>13580308</v>
      </c>
      <c r="L6" s="2">
        <v>11093942</v>
      </c>
      <c r="M6" s="2">
        <v>0</v>
      </c>
      <c r="N6" s="63">
        <f t="shared" si="18"/>
        <v>0</v>
      </c>
      <c r="O6" s="63">
        <f t="shared" si="19"/>
        <v>0</v>
      </c>
      <c r="P6" s="2">
        <v>11093942</v>
      </c>
      <c r="Q6" s="63">
        <f t="shared" si="20"/>
        <v>11093942</v>
      </c>
      <c r="R6" s="63">
        <f t="shared" si="21"/>
        <v>0</v>
      </c>
      <c r="S6" s="15">
        <v>0.1</v>
      </c>
      <c r="T6" s="2">
        <v>0</v>
      </c>
      <c r="U6" s="63">
        <f t="shared" si="22"/>
        <v>0</v>
      </c>
      <c r="V6" s="63">
        <f t="shared" si="23"/>
        <v>0</v>
      </c>
      <c r="W6" s="13">
        <v>0.3</v>
      </c>
      <c r="X6" s="13"/>
      <c r="Y6" s="13"/>
      <c r="Z6" s="68">
        <f>IF(L6&lt;150000000,P6,IF(AND(L6&gt;150000000,P6&gt;150000000),150000000,P6))*30%</f>
        <v>3328182.6</v>
      </c>
      <c r="AA6" s="15">
        <v>0</v>
      </c>
      <c r="AB6" s="69">
        <f t="shared" si="40"/>
        <v>0</v>
      </c>
      <c r="AC6" s="68">
        <f t="shared" si="41"/>
        <v>0</v>
      </c>
      <c r="AD6" s="68">
        <f t="shared" si="42"/>
        <v>0</v>
      </c>
      <c r="AE6" s="2">
        <v>3328182.6</v>
      </c>
      <c r="AF6" s="68">
        <f t="shared" si="43"/>
        <v>3328182.6</v>
      </c>
      <c r="AG6" s="68">
        <f t="shared" si="44"/>
        <v>0</v>
      </c>
      <c r="AH6" s="2">
        <v>0</v>
      </c>
      <c r="AI6" s="2"/>
      <c r="AJ6" s="2"/>
      <c r="AK6" s="4">
        <v>3328182.6</v>
      </c>
      <c r="AM6" s="4">
        <f t="shared" si="34"/>
        <v>3328182.6</v>
      </c>
      <c r="AN6" s="67">
        <f t="shared" si="47"/>
        <v>3328182.6</v>
      </c>
      <c r="AO6" s="67">
        <f t="shared" si="48"/>
        <v>0</v>
      </c>
      <c r="AP6" t="s">
        <v>24</v>
      </c>
      <c r="AQ6" s="18"/>
      <c r="AU6"/>
    </row>
    <row r="7" spans="1:57">
      <c r="A7" s="20">
        <v>66</v>
      </c>
      <c r="B7" t="s">
        <v>264</v>
      </c>
      <c r="C7" t="s">
        <v>2</v>
      </c>
      <c r="D7" t="s">
        <v>4</v>
      </c>
      <c r="E7" t="s">
        <v>22</v>
      </c>
      <c r="F7" s="2">
        <v>53076917600</v>
      </c>
      <c r="G7" s="2">
        <v>6970363500</v>
      </c>
      <c r="H7" s="2">
        <v>46106554100</v>
      </c>
      <c r="I7" s="2">
        <v>113190676</v>
      </c>
      <c r="J7" s="2">
        <v>21870921</v>
      </c>
      <c r="K7" s="2">
        <v>91319755</v>
      </c>
      <c r="L7" s="2">
        <v>91959908.959999993</v>
      </c>
      <c r="M7" s="2">
        <v>19082775.600000001</v>
      </c>
      <c r="N7" s="63">
        <f t="shared" si="18"/>
        <v>19082775.600000001</v>
      </c>
      <c r="O7" s="63">
        <f t="shared" si="19"/>
        <v>0</v>
      </c>
      <c r="P7" s="2">
        <v>72877133.359999999</v>
      </c>
      <c r="Q7" s="63">
        <f t="shared" si="20"/>
        <v>72877133.359999999</v>
      </c>
      <c r="R7" s="63">
        <f t="shared" si="21"/>
        <v>0</v>
      </c>
      <c r="S7" s="15">
        <v>0.1</v>
      </c>
      <c r="T7" s="2">
        <v>1908277.56</v>
      </c>
      <c r="U7" s="63">
        <f t="shared" si="22"/>
        <v>1908277.5600000003</v>
      </c>
      <c r="V7" s="63">
        <f t="shared" si="23"/>
        <v>0</v>
      </c>
      <c r="W7" s="13">
        <v>0.2</v>
      </c>
      <c r="X7" s="64">
        <f t="shared" ref="X7:X22" si="49">IF(L7&lt;15000000,0%,IF(AND(15000000&lt;=L7,L7&lt;30000000),10%,IF(AND(30000000&lt;=L7,L7&lt;60000000),15%,IF(AND(60000000&lt;=L7,L7&lt;100000000),20%,25%))))</f>
        <v>0.2</v>
      </c>
      <c r="Y7" s="63">
        <f t="shared" ref="Y7:Y22" si="50">+X7-W7</f>
        <v>0</v>
      </c>
      <c r="Z7" s="63">
        <f t="shared" ref="Z7:Z22" si="51">IF(L7&lt;150000000,P7,IF(AND(L7&gt;150000000,P7&gt;150000000),150000000,P7))*X7</f>
        <v>14575426.672</v>
      </c>
      <c r="AA7" s="15">
        <v>0</v>
      </c>
      <c r="AB7" s="65">
        <f t="shared" ref="AB7:AB23" si="52">IF(L7&lt;150000000,0%,IF(AND(150000000&lt;=L7,L7&lt;230000000),40%,IF(AND(230000000&lt;=L7,L7&lt;300000000),45%,50%)))</f>
        <v>0</v>
      </c>
      <c r="AC7" s="63">
        <f t="shared" ref="AC7:AC23" si="53">+AB7-AA7</f>
        <v>0</v>
      </c>
      <c r="AD7" s="63">
        <f t="shared" ref="AD7:AD23" si="54">IF(P7-150000000&lt;0,0,(P7-150000000))*AB7</f>
        <v>0</v>
      </c>
      <c r="AE7" s="2">
        <v>14575426.672</v>
      </c>
      <c r="AF7" s="63">
        <f t="shared" ref="AF7:AF23" si="55">+AD7+Z7</f>
        <v>14575426.672</v>
      </c>
      <c r="AG7" s="63">
        <f t="shared" ref="AG7:AG23" si="56">+AF7-AE7</f>
        <v>0</v>
      </c>
      <c r="AH7" s="2">
        <v>4000000</v>
      </c>
      <c r="AI7" s="66">
        <f t="shared" ref="AI7:AI22" si="57">IF(L7&lt;15000000,0,IF(AND(15000000&lt;=L7,L7&lt;20000000),1000000,IF(AND(20000000&lt;=L7,L7&lt;30000000),2000000,IF(AND(30000000&lt;=L7,L7&lt;60000000),3000000,IF(AND(60000000&lt;=L7,L7&lt;100000000),4000000,IF(AND(100000000&lt;=L7,L7&lt;150000000),5000000,IF(AND(150000000&lt;=L7,L7&lt;230000000),6000000,7000000)))))))</f>
        <v>4000000</v>
      </c>
      <c r="AJ7" s="66">
        <f t="shared" ref="AJ7:AJ22" si="58">+AI7-AH7</f>
        <v>0</v>
      </c>
      <c r="AK7" s="4">
        <v>20483704.232000001</v>
      </c>
      <c r="AM7" s="4">
        <f t="shared" si="34"/>
        <v>20483704.232000001</v>
      </c>
      <c r="AN7" s="67">
        <f t="shared" ref="AN7:AN23" si="59">SUM(AL7,AI7,AF7,U7)</f>
        <v>20483704.231999997</v>
      </c>
      <c r="AO7" s="67">
        <f t="shared" ref="AO7:AO23" si="60">+AN7-AM7</f>
        <v>0</v>
      </c>
      <c r="AP7" t="s">
        <v>6</v>
      </c>
      <c r="AQ7" s="18"/>
      <c r="AU7"/>
    </row>
    <row r="8" spans="1:57">
      <c r="A8" s="20">
        <v>116</v>
      </c>
      <c r="B8" t="s">
        <v>264</v>
      </c>
      <c r="C8" t="s">
        <v>2</v>
      </c>
      <c r="D8" t="s">
        <v>8</v>
      </c>
      <c r="E8" t="s">
        <v>25</v>
      </c>
      <c r="F8" s="2">
        <v>16899764000</v>
      </c>
      <c r="G8" s="2">
        <v>2180457000</v>
      </c>
      <c r="H8" s="2">
        <v>14719307000</v>
      </c>
      <c r="I8" s="2">
        <v>34181315</v>
      </c>
      <c r="J8" s="2">
        <v>6848207</v>
      </c>
      <c r="K8" s="2">
        <v>27333108</v>
      </c>
      <c r="L8" s="2">
        <v>27421409.399999999</v>
      </c>
      <c r="M8" s="2">
        <v>5976024.2000000002</v>
      </c>
      <c r="N8" s="63">
        <f t="shared" si="18"/>
        <v>5976024.2000000002</v>
      </c>
      <c r="O8" s="63">
        <f t="shared" si="19"/>
        <v>0</v>
      </c>
      <c r="P8" s="2">
        <v>21445385.199999999</v>
      </c>
      <c r="Q8" s="63">
        <f t="shared" si="20"/>
        <v>21445385.199999999</v>
      </c>
      <c r="R8" s="63">
        <f t="shared" si="21"/>
        <v>0</v>
      </c>
      <c r="S8" s="15">
        <v>0.1</v>
      </c>
      <c r="T8" s="2">
        <v>597602.42000000004</v>
      </c>
      <c r="U8" s="63">
        <f t="shared" si="22"/>
        <v>597602.42000000004</v>
      </c>
      <c r="V8" s="63">
        <f t="shared" si="23"/>
        <v>0</v>
      </c>
      <c r="W8" s="13">
        <v>0.1</v>
      </c>
      <c r="X8" s="64">
        <f t="shared" si="49"/>
        <v>0.1</v>
      </c>
      <c r="Y8" s="63">
        <f t="shared" si="50"/>
        <v>0</v>
      </c>
      <c r="Z8" s="63">
        <f t="shared" si="51"/>
        <v>2144538.52</v>
      </c>
      <c r="AA8" s="15">
        <v>0</v>
      </c>
      <c r="AB8" s="65">
        <f t="shared" si="52"/>
        <v>0</v>
      </c>
      <c r="AC8" s="63">
        <f t="shared" si="53"/>
        <v>0</v>
      </c>
      <c r="AD8" s="63">
        <f t="shared" si="54"/>
        <v>0</v>
      </c>
      <c r="AE8" s="2">
        <v>2144538.52</v>
      </c>
      <c r="AF8" s="63">
        <f t="shared" si="55"/>
        <v>2144538.52</v>
      </c>
      <c r="AG8" s="63">
        <f t="shared" si="56"/>
        <v>0</v>
      </c>
      <c r="AH8" s="2">
        <v>2000000</v>
      </c>
      <c r="AI8" s="66">
        <f t="shared" si="57"/>
        <v>2000000</v>
      </c>
      <c r="AJ8" s="66">
        <f t="shared" si="58"/>
        <v>0</v>
      </c>
      <c r="AK8" s="4">
        <v>4742140.9400000004</v>
      </c>
      <c r="AM8" s="4">
        <f t="shared" si="34"/>
        <v>4742140.9400000004</v>
      </c>
      <c r="AN8" s="67">
        <f t="shared" si="59"/>
        <v>4742140.9400000004</v>
      </c>
      <c r="AO8" s="67">
        <f t="shared" si="60"/>
        <v>0</v>
      </c>
      <c r="AP8" t="s">
        <v>42</v>
      </c>
      <c r="AQ8" s="18"/>
      <c r="AU8"/>
    </row>
    <row r="9" spans="1:57">
      <c r="A9" s="20">
        <v>123</v>
      </c>
      <c r="B9" t="s">
        <v>264</v>
      </c>
      <c r="C9" t="s">
        <v>9</v>
      </c>
      <c r="D9" t="s">
        <v>15</v>
      </c>
      <c r="E9" t="s">
        <v>26</v>
      </c>
      <c r="F9" s="2">
        <v>46148954000</v>
      </c>
      <c r="G9" s="2">
        <v>0</v>
      </c>
      <c r="H9" s="2">
        <v>46148954000</v>
      </c>
      <c r="I9" s="2">
        <v>110105299</v>
      </c>
      <c r="J9" s="2">
        <v>0</v>
      </c>
      <c r="K9" s="2">
        <v>110105299</v>
      </c>
      <c r="L9" s="2">
        <v>91645717.400000006</v>
      </c>
      <c r="M9" s="2">
        <v>0</v>
      </c>
      <c r="N9" s="63">
        <f t="shared" si="18"/>
        <v>0</v>
      </c>
      <c r="O9" s="63">
        <f t="shared" si="19"/>
        <v>0</v>
      </c>
      <c r="P9" s="2">
        <v>91645717.400000006</v>
      </c>
      <c r="Q9" s="63">
        <f t="shared" si="20"/>
        <v>91645717.400000006</v>
      </c>
      <c r="R9" s="63">
        <f t="shared" si="21"/>
        <v>0</v>
      </c>
      <c r="S9" s="15">
        <v>0.1</v>
      </c>
      <c r="T9" s="2">
        <v>0</v>
      </c>
      <c r="U9" s="63">
        <f t="shared" si="22"/>
        <v>0</v>
      </c>
      <c r="V9" s="63">
        <f t="shared" si="23"/>
        <v>0</v>
      </c>
      <c r="W9" s="13">
        <v>0.2</v>
      </c>
      <c r="X9" s="64">
        <f t="shared" si="49"/>
        <v>0.2</v>
      </c>
      <c r="Y9" s="63">
        <f t="shared" si="50"/>
        <v>0</v>
      </c>
      <c r="Z9" s="63">
        <f t="shared" si="51"/>
        <v>18329143.48</v>
      </c>
      <c r="AA9" s="15">
        <v>0</v>
      </c>
      <c r="AB9" s="65">
        <f t="shared" si="52"/>
        <v>0</v>
      </c>
      <c r="AC9" s="63">
        <f t="shared" si="53"/>
        <v>0</v>
      </c>
      <c r="AD9" s="63">
        <f t="shared" si="54"/>
        <v>0</v>
      </c>
      <c r="AE9" s="2">
        <v>18329143.48</v>
      </c>
      <c r="AF9" s="63">
        <f t="shared" si="55"/>
        <v>18329143.48</v>
      </c>
      <c r="AG9" s="63">
        <f t="shared" si="56"/>
        <v>0</v>
      </c>
      <c r="AH9" s="2">
        <v>4000000</v>
      </c>
      <c r="AI9" s="66">
        <f t="shared" si="57"/>
        <v>4000000</v>
      </c>
      <c r="AJ9" s="66">
        <f t="shared" si="58"/>
        <v>0</v>
      </c>
      <c r="AK9" s="4">
        <v>22329143.48</v>
      </c>
      <c r="AM9" s="4">
        <f t="shared" si="34"/>
        <v>22329143.48</v>
      </c>
      <c r="AN9" s="67">
        <f t="shared" si="59"/>
        <v>22329143.48</v>
      </c>
      <c r="AO9" s="67">
        <f t="shared" si="60"/>
        <v>0</v>
      </c>
      <c r="AP9" t="s">
        <v>19</v>
      </c>
      <c r="AQ9" s="18"/>
      <c r="AU9"/>
    </row>
    <row r="10" spans="1:57">
      <c r="A10" s="20">
        <v>168</v>
      </c>
      <c r="B10" t="s">
        <v>264</v>
      </c>
      <c r="C10" t="s">
        <v>9</v>
      </c>
      <c r="D10" t="s">
        <v>384</v>
      </c>
      <c r="E10" t="s">
        <v>34</v>
      </c>
      <c r="F10" s="2">
        <v>25839687000</v>
      </c>
      <c r="G10" s="2">
        <v>0</v>
      </c>
      <c r="H10" s="2">
        <v>25839687000</v>
      </c>
      <c r="I10" s="2">
        <v>58887959</v>
      </c>
      <c r="J10" s="2">
        <v>0</v>
      </c>
      <c r="K10" s="2">
        <v>58887959</v>
      </c>
      <c r="L10" s="2">
        <v>48552084.200000003</v>
      </c>
      <c r="M10" s="2">
        <v>0</v>
      </c>
      <c r="N10" s="63">
        <f t="shared" si="18"/>
        <v>0</v>
      </c>
      <c r="O10" s="63">
        <f t="shared" si="19"/>
        <v>0</v>
      </c>
      <c r="P10" s="2">
        <v>48552084.200000003</v>
      </c>
      <c r="Q10" s="63">
        <f t="shared" si="20"/>
        <v>48552084.200000003</v>
      </c>
      <c r="R10" s="63">
        <f t="shared" si="21"/>
        <v>0</v>
      </c>
      <c r="S10" s="15">
        <v>0.1</v>
      </c>
      <c r="T10" s="2">
        <v>0</v>
      </c>
      <c r="U10" s="63">
        <f t="shared" si="22"/>
        <v>0</v>
      </c>
      <c r="V10" s="63">
        <f t="shared" si="23"/>
        <v>0</v>
      </c>
      <c r="W10" s="13">
        <v>0.15</v>
      </c>
      <c r="X10" s="64">
        <f t="shared" si="49"/>
        <v>0.15</v>
      </c>
      <c r="Y10" s="63">
        <f t="shared" si="50"/>
        <v>0</v>
      </c>
      <c r="Z10" s="63">
        <f t="shared" si="51"/>
        <v>7282812.6299999999</v>
      </c>
      <c r="AA10" s="15">
        <v>0</v>
      </c>
      <c r="AB10" s="65">
        <f t="shared" si="52"/>
        <v>0</v>
      </c>
      <c r="AC10" s="63">
        <f t="shared" si="53"/>
        <v>0</v>
      </c>
      <c r="AD10" s="63">
        <f t="shared" si="54"/>
        <v>0</v>
      </c>
      <c r="AE10" s="2">
        <v>7282812.6299999999</v>
      </c>
      <c r="AF10" s="63">
        <f t="shared" si="55"/>
        <v>7282812.6299999999</v>
      </c>
      <c r="AG10" s="63">
        <f t="shared" si="56"/>
        <v>0</v>
      </c>
      <c r="AH10" s="2">
        <v>3000000</v>
      </c>
      <c r="AI10" s="66">
        <f t="shared" si="57"/>
        <v>3000000</v>
      </c>
      <c r="AJ10" s="66">
        <f t="shared" si="58"/>
        <v>0</v>
      </c>
      <c r="AK10" s="4">
        <v>10282812.630000001</v>
      </c>
      <c r="AM10" s="4">
        <f t="shared" si="34"/>
        <v>10282812.630000001</v>
      </c>
      <c r="AN10" s="67">
        <f t="shared" si="59"/>
        <v>10282812.629999999</v>
      </c>
      <c r="AO10" s="67">
        <f t="shared" si="60"/>
        <v>0</v>
      </c>
      <c r="AP10" t="s">
        <v>35</v>
      </c>
      <c r="AQ10" s="18"/>
      <c r="AU10"/>
    </row>
    <row r="11" spans="1:57">
      <c r="A11" s="20">
        <v>172</v>
      </c>
      <c r="B11" t="s">
        <v>264</v>
      </c>
      <c r="C11" t="s">
        <v>9</v>
      </c>
      <c r="D11" t="s">
        <v>15</v>
      </c>
      <c r="E11" t="s">
        <v>36</v>
      </c>
      <c r="F11" s="2">
        <v>53607539000</v>
      </c>
      <c r="G11" s="2">
        <v>0</v>
      </c>
      <c r="H11" s="2">
        <v>53607539000</v>
      </c>
      <c r="I11" s="2">
        <v>107783857</v>
      </c>
      <c r="J11" s="2">
        <v>0</v>
      </c>
      <c r="K11" s="2">
        <v>107783857</v>
      </c>
      <c r="L11" s="2">
        <v>86340841.400000006</v>
      </c>
      <c r="M11" s="2">
        <v>0</v>
      </c>
      <c r="N11" s="63">
        <f t="shared" si="18"/>
        <v>0</v>
      </c>
      <c r="O11" s="63">
        <f t="shared" si="19"/>
        <v>0</v>
      </c>
      <c r="P11" s="2">
        <v>86340841.400000006</v>
      </c>
      <c r="Q11" s="63">
        <f t="shared" si="20"/>
        <v>86340841.400000006</v>
      </c>
      <c r="R11" s="63">
        <f t="shared" si="21"/>
        <v>0</v>
      </c>
      <c r="S11" s="15">
        <v>0.1</v>
      </c>
      <c r="T11" s="2">
        <v>0</v>
      </c>
      <c r="U11" s="63">
        <f t="shared" si="22"/>
        <v>0</v>
      </c>
      <c r="V11" s="63">
        <f t="shared" si="23"/>
        <v>0</v>
      </c>
      <c r="W11" s="13">
        <v>0.2</v>
      </c>
      <c r="X11" s="64">
        <f t="shared" si="49"/>
        <v>0.2</v>
      </c>
      <c r="Y11" s="63">
        <f t="shared" si="50"/>
        <v>0</v>
      </c>
      <c r="Z11" s="63">
        <f t="shared" si="51"/>
        <v>17268168.280000001</v>
      </c>
      <c r="AA11" s="15">
        <v>0</v>
      </c>
      <c r="AB11" s="65">
        <f t="shared" si="52"/>
        <v>0</v>
      </c>
      <c r="AC11" s="63">
        <f t="shared" si="53"/>
        <v>0</v>
      </c>
      <c r="AD11" s="63">
        <f t="shared" si="54"/>
        <v>0</v>
      </c>
      <c r="AE11" s="2">
        <v>17268168.280000001</v>
      </c>
      <c r="AF11" s="63">
        <f t="shared" si="55"/>
        <v>17268168.280000001</v>
      </c>
      <c r="AG11" s="63">
        <f t="shared" si="56"/>
        <v>0</v>
      </c>
      <c r="AH11" s="2">
        <v>4000000</v>
      </c>
      <c r="AI11" s="66">
        <f t="shared" si="57"/>
        <v>4000000</v>
      </c>
      <c r="AJ11" s="66">
        <f t="shared" si="58"/>
        <v>0</v>
      </c>
      <c r="AK11" s="4">
        <v>21268168.280000001</v>
      </c>
      <c r="AM11" s="4">
        <f t="shared" si="34"/>
        <v>21268168.280000001</v>
      </c>
      <c r="AN11" s="67">
        <f t="shared" si="59"/>
        <v>21268168.280000001</v>
      </c>
      <c r="AO11" s="67">
        <f t="shared" si="60"/>
        <v>0</v>
      </c>
      <c r="AP11" t="s">
        <v>17</v>
      </c>
      <c r="AQ11" s="18"/>
      <c r="AU11"/>
    </row>
    <row r="12" spans="1:57">
      <c r="A12" s="20">
        <v>207</v>
      </c>
      <c r="B12" t="s">
        <v>264</v>
      </c>
      <c r="C12" t="s">
        <v>2</v>
      </c>
      <c r="D12" t="s">
        <v>8</v>
      </c>
      <c r="E12" t="s">
        <v>37</v>
      </c>
      <c r="F12" s="2">
        <v>34974358800</v>
      </c>
      <c r="G12" s="2">
        <v>2983790400</v>
      </c>
      <c r="H12" s="2">
        <v>31990568400</v>
      </c>
      <c r="I12" s="2">
        <v>93976444</v>
      </c>
      <c r="J12" s="2">
        <v>9219879</v>
      </c>
      <c r="K12" s="2">
        <v>84756565</v>
      </c>
      <c r="L12" s="2">
        <v>79986700.480000004</v>
      </c>
      <c r="M12" s="2">
        <v>8026362.8399999999</v>
      </c>
      <c r="N12" s="63">
        <f t="shared" si="18"/>
        <v>8026362.8399999999</v>
      </c>
      <c r="O12" s="63">
        <f t="shared" si="19"/>
        <v>0</v>
      </c>
      <c r="P12" s="2">
        <v>71960337.640000001</v>
      </c>
      <c r="Q12" s="63">
        <f t="shared" si="20"/>
        <v>71960337.640000001</v>
      </c>
      <c r="R12" s="63">
        <f t="shared" si="21"/>
        <v>0</v>
      </c>
      <c r="S12" s="15">
        <v>0.1</v>
      </c>
      <c r="T12" s="2">
        <v>802636.28399999999</v>
      </c>
      <c r="U12" s="63">
        <f t="shared" si="22"/>
        <v>802636.28399999999</v>
      </c>
      <c r="V12" s="63">
        <f t="shared" si="23"/>
        <v>0</v>
      </c>
      <c r="W12" s="13">
        <v>0.2</v>
      </c>
      <c r="X12" s="64">
        <f t="shared" si="49"/>
        <v>0.2</v>
      </c>
      <c r="Y12" s="63">
        <f t="shared" si="50"/>
        <v>0</v>
      </c>
      <c r="Z12" s="63">
        <f t="shared" si="51"/>
        <v>14392067.528000001</v>
      </c>
      <c r="AA12" s="15">
        <v>0</v>
      </c>
      <c r="AB12" s="65">
        <f t="shared" si="52"/>
        <v>0</v>
      </c>
      <c r="AC12" s="63">
        <f t="shared" si="53"/>
        <v>0</v>
      </c>
      <c r="AD12" s="63">
        <f t="shared" si="54"/>
        <v>0</v>
      </c>
      <c r="AE12" s="2">
        <v>14392067.528000001</v>
      </c>
      <c r="AF12" s="63">
        <f t="shared" si="55"/>
        <v>14392067.528000001</v>
      </c>
      <c r="AG12" s="63">
        <f t="shared" si="56"/>
        <v>0</v>
      </c>
      <c r="AH12" s="2">
        <v>4000000</v>
      </c>
      <c r="AI12" s="66">
        <f t="shared" si="57"/>
        <v>4000000</v>
      </c>
      <c r="AJ12" s="66">
        <f t="shared" si="58"/>
        <v>0</v>
      </c>
      <c r="AK12" s="4">
        <v>19194703.811999999</v>
      </c>
      <c r="AM12" s="4">
        <f t="shared" si="34"/>
        <v>19194703.811999999</v>
      </c>
      <c r="AN12" s="67">
        <f t="shared" si="59"/>
        <v>19194703.811999999</v>
      </c>
      <c r="AO12" s="67">
        <f t="shared" si="60"/>
        <v>0</v>
      </c>
      <c r="AP12" t="s">
        <v>38</v>
      </c>
      <c r="AQ12" s="18"/>
      <c r="AU12"/>
    </row>
    <row r="13" spans="1:57">
      <c r="A13" s="20">
        <v>219</v>
      </c>
      <c r="B13" t="s">
        <v>264</v>
      </c>
      <c r="C13" t="s">
        <v>2</v>
      </c>
      <c r="D13" t="s">
        <v>4</v>
      </c>
      <c r="E13" t="s">
        <v>40</v>
      </c>
      <c r="F13" s="2">
        <v>25509962000</v>
      </c>
      <c r="G13" s="2">
        <v>5557658000</v>
      </c>
      <c r="H13" s="2">
        <v>19952304000</v>
      </c>
      <c r="I13" s="2">
        <v>62453298</v>
      </c>
      <c r="J13" s="2">
        <v>15879308</v>
      </c>
      <c r="K13" s="2">
        <v>46573990</v>
      </c>
      <c r="L13" s="2">
        <v>52249313.200000003</v>
      </c>
      <c r="M13" s="2">
        <v>13656244.800000001</v>
      </c>
      <c r="N13" s="63">
        <f t="shared" si="18"/>
        <v>13656244.800000001</v>
      </c>
      <c r="O13" s="63">
        <f t="shared" si="19"/>
        <v>0</v>
      </c>
      <c r="P13" s="2">
        <v>38593068.399999999</v>
      </c>
      <c r="Q13" s="63">
        <f t="shared" si="20"/>
        <v>38593068.399999999</v>
      </c>
      <c r="R13" s="63">
        <f t="shared" si="21"/>
        <v>0</v>
      </c>
      <c r="S13" s="15">
        <v>0.1</v>
      </c>
      <c r="T13" s="2">
        <v>1365624.48</v>
      </c>
      <c r="U13" s="63">
        <f t="shared" si="22"/>
        <v>1365624.4800000002</v>
      </c>
      <c r="V13" s="63">
        <f t="shared" si="23"/>
        <v>0</v>
      </c>
      <c r="W13" s="13">
        <v>0.15</v>
      </c>
      <c r="X13" s="64">
        <f t="shared" si="49"/>
        <v>0.15</v>
      </c>
      <c r="Y13" s="63">
        <f t="shared" si="50"/>
        <v>0</v>
      </c>
      <c r="Z13" s="63">
        <f t="shared" si="51"/>
        <v>5788960.2599999998</v>
      </c>
      <c r="AA13" s="15">
        <v>0</v>
      </c>
      <c r="AB13" s="65">
        <f t="shared" si="52"/>
        <v>0</v>
      </c>
      <c r="AC13" s="63">
        <f t="shared" si="53"/>
        <v>0</v>
      </c>
      <c r="AD13" s="63">
        <f t="shared" si="54"/>
        <v>0</v>
      </c>
      <c r="AE13" s="2">
        <v>5788960.2599999998</v>
      </c>
      <c r="AF13" s="63">
        <f t="shared" si="55"/>
        <v>5788960.2599999998</v>
      </c>
      <c r="AG13" s="63">
        <f t="shared" si="56"/>
        <v>0</v>
      </c>
      <c r="AH13" s="2">
        <v>3000000</v>
      </c>
      <c r="AI13" s="66">
        <f t="shared" si="57"/>
        <v>3000000</v>
      </c>
      <c r="AJ13" s="66">
        <f t="shared" si="58"/>
        <v>0</v>
      </c>
      <c r="AK13" s="4">
        <v>10154584.74</v>
      </c>
      <c r="AM13" s="4">
        <f t="shared" si="34"/>
        <v>10154584.74</v>
      </c>
      <c r="AN13" s="67">
        <f t="shared" si="59"/>
        <v>10154584.74</v>
      </c>
      <c r="AO13" s="67">
        <f t="shared" si="60"/>
        <v>0</v>
      </c>
      <c r="AP13" t="s">
        <v>6</v>
      </c>
      <c r="AQ13" s="18"/>
      <c r="AU13"/>
    </row>
    <row r="14" spans="1:57">
      <c r="A14" s="20">
        <v>280</v>
      </c>
      <c r="B14" t="s">
        <v>264</v>
      </c>
      <c r="C14" t="s">
        <v>2</v>
      </c>
      <c r="D14" t="s">
        <v>287</v>
      </c>
      <c r="E14" t="s">
        <v>44</v>
      </c>
      <c r="F14" s="2">
        <v>2649992000</v>
      </c>
      <c r="G14" s="2">
        <v>70792000</v>
      </c>
      <c r="H14" s="2">
        <v>2579200000</v>
      </c>
      <c r="I14" s="2">
        <v>7922134</v>
      </c>
      <c r="J14" s="2">
        <v>247772</v>
      </c>
      <c r="K14" s="2">
        <v>7674362</v>
      </c>
      <c r="L14" s="2">
        <v>6862137.2000000002</v>
      </c>
      <c r="M14" s="2">
        <v>219455.2</v>
      </c>
      <c r="N14" s="63">
        <f t="shared" si="18"/>
        <v>219455.2</v>
      </c>
      <c r="O14" s="63">
        <f t="shared" si="19"/>
        <v>0</v>
      </c>
      <c r="P14" s="2">
        <v>6642682</v>
      </c>
      <c r="Q14" s="63">
        <f t="shared" si="20"/>
        <v>6642682</v>
      </c>
      <c r="R14" s="63">
        <f t="shared" si="21"/>
        <v>0</v>
      </c>
      <c r="S14" s="15">
        <v>0</v>
      </c>
      <c r="T14" s="2">
        <v>0</v>
      </c>
      <c r="U14" s="63">
        <f t="shared" si="22"/>
        <v>0</v>
      </c>
      <c r="V14" s="63">
        <f t="shared" si="23"/>
        <v>0</v>
      </c>
      <c r="W14" s="13">
        <v>0</v>
      </c>
      <c r="X14" s="64">
        <f t="shared" si="49"/>
        <v>0</v>
      </c>
      <c r="Y14" s="63">
        <f t="shared" si="50"/>
        <v>0</v>
      </c>
      <c r="Z14" s="63">
        <f t="shared" si="51"/>
        <v>0</v>
      </c>
      <c r="AA14" s="15">
        <v>0</v>
      </c>
      <c r="AB14" s="65">
        <f t="shared" si="52"/>
        <v>0</v>
      </c>
      <c r="AC14" s="63">
        <f t="shared" si="53"/>
        <v>0</v>
      </c>
      <c r="AD14" s="63">
        <f t="shared" si="54"/>
        <v>0</v>
      </c>
      <c r="AE14" s="2">
        <v>0</v>
      </c>
      <c r="AF14" s="63">
        <f t="shared" si="55"/>
        <v>0</v>
      </c>
      <c r="AG14" s="63">
        <f t="shared" si="56"/>
        <v>0</v>
      </c>
      <c r="AH14" s="2">
        <v>0</v>
      </c>
      <c r="AI14" s="66">
        <f t="shared" si="57"/>
        <v>0</v>
      </c>
      <c r="AJ14" s="66">
        <f t="shared" si="58"/>
        <v>0</v>
      </c>
      <c r="AK14" s="4">
        <v>0</v>
      </c>
      <c r="AM14" s="4">
        <f t="shared" si="34"/>
        <v>0</v>
      </c>
      <c r="AN14" s="67">
        <f t="shared" si="59"/>
        <v>0</v>
      </c>
      <c r="AO14" s="67">
        <f t="shared" si="60"/>
        <v>0</v>
      </c>
      <c r="AP14" t="s">
        <v>87</v>
      </c>
      <c r="AQ14" s="18"/>
      <c r="AU14"/>
    </row>
    <row r="15" spans="1:57">
      <c r="A15" s="20">
        <v>296</v>
      </c>
      <c r="B15" t="s">
        <v>264</v>
      </c>
      <c r="C15" t="s">
        <v>2</v>
      </c>
      <c r="D15" t="s">
        <v>8</v>
      </c>
      <c r="E15" t="s">
        <v>49</v>
      </c>
      <c r="F15" s="2">
        <v>12333033200</v>
      </c>
      <c r="G15" s="2">
        <v>402906000</v>
      </c>
      <c r="H15" s="2">
        <v>11930127200</v>
      </c>
      <c r="I15" s="2">
        <v>35339554</v>
      </c>
      <c r="J15" s="2">
        <v>1299035</v>
      </c>
      <c r="K15" s="2">
        <v>34040519</v>
      </c>
      <c r="L15" s="2">
        <v>30406340.719999999</v>
      </c>
      <c r="M15" s="2">
        <v>1137872.6000000001</v>
      </c>
      <c r="N15" s="63">
        <f t="shared" si="18"/>
        <v>1137872.6000000001</v>
      </c>
      <c r="O15" s="63">
        <f t="shared" si="19"/>
        <v>0</v>
      </c>
      <c r="P15" s="2">
        <v>29268468.120000001</v>
      </c>
      <c r="Q15" s="63">
        <f t="shared" si="20"/>
        <v>29268468.120000001</v>
      </c>
      <c r="R15" s="63">
        <f t="shared" si="21"/>
        <v>0</v>
      </c>
      <c r="S15" s="15">
        <v>0.1</v>
      </c>
      <c r="T15" s="2">
        <v>113787.26</v>
      </c>
      <c r="U15" s="63">
        <f t="shared" si="22"/>
        <v>113787.26000000001</v>
      </c>
      <c r="V15" s="63">
        <f t="shared" si="23"/>
        <v>0</v>
      </c>
      <c r="W15" s="13">
        <v>0.15</v>
      </c>
      <c r="X15" s="64">
        <f t="shared" si="49"/>
        <v>0.15</v>
      </c>
      <c r="Y15" s="63">
        <f t="shared" si="50"/>
        <v>0</v>
      </c>
      <c r="Z15" s="63">
        <f t="shared" si="51"/>
        <v>4390270.2180000003</v>
      </c>
      <c r="AA15" s="15">
        <v>0</v>
      </c>
      <c r="AB15" s="65">
        <f t="shared" si="52"/>
        <v>0</v>
      </c>
      <c r="AC15" s="63">
        <f t="shared" si="53"/>
        <v>0</v>
      </c>
      <c r="AD15" s="63">
        <f t="shared" si="54"/>
        <v>0</v>
      </c>
      <c r="AE15" s="2">
        <v>4390270.2180000003</v>
      </c>
      <c r="AF15" s="63">
        <f t="shared" si="55"/>
        <v>4390270.2180000003</v>
      </c>
      <c r="AG15" s="63">
        <f t="shared" si="56"/>
        <v>0</v>
      </c>
      <c r="AH15" s="2">
        <v>3000000</v>
      </c>
      <c r="AI15" s="66">
        <f t="shared" si="57"/>
        <v>3000000</v>
      </c>
      <c r="AJ15" s="66">
        <f t="shared" si="58"/>
        <v>0</v>
      </c>
      <c r="AK15" s="4">
        <v>7504057.4780000001</v>
      </c>
      <c r="AM15" s="4">
        <f t="shared" si="34"/>
        <v>7504057.4780000001</v>
      </c>
      <c r="AN15" s="67">
        <f t="shared" si="59"/>
        <v>7504057.4780000001</v>
      </c>
      <c r="AO15" s="67">
        <f t="shared" si="60"/>
        <v>0</v>
      </c>
      <c r="AP15" t="s">
        <v>46</v>
      </c>
      <c r="AQ15" s="18"/>
      <c r="AU15"/>
    </row>
    <row r="16" spans="1:57">
      <c r="A16" s="20">
        <v>317</v>
      </c>
      <c r="B16" t="s">
        <v>264</v>
      </c>
      <c r="C16" t="s">
        <v>2</v>
      </c>
      <c r="D16" t="s">
        <v>8</v>
      </c>
      <c r="E16" t="s">
        <v>51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63">
        <f t="shared" si="18"/>
        <v>0</v>
      </c>
      <c r="O16" s="63">
        <f t="shared" si="19"/>
        <v>0</v>
      </c>
      <c r="P16" s="2">
        <v>0</v>
      </c>
      <c r="Q16" s="63">
        <f t="shared" si="20"/>
        <v>0</v>
      </c>
      <c r="R16" s="63">
        <f t="shared" si="21"/>
        <v>0</v>
      </c>
      <c r="S16" s="15">
        <v>0</v>
      </c>
      <c r="T16" s="2">
        <v>0</v>
      </c>
      <c r="U16" s="63">
        <f t="shared" si="22"/>
        <v>0</v>
      </c>
      <c r="V16" s="63">
        <f t="shared" si="23"/>
        <v>0</v>
      </c>
      <c r="W16" s="13">
        <v>0</v>
      </c>
      <c r="X16" s="64">
        <f t="shared" si="49"/>
        <v>0</v>
      </c>
      <c r="Y16" s="63">
        <f t="shared" si="50"/>
        <v>0</v>
      </c>
      <c r="Z16" s="63">
        <f t="shared" si="51"/>
        <v>0</v>
      </c>
      <c r="AA16" s="15">
        <v>0</v>
      </c>
      <c r="AB16" s="65">
        <f t="shared" si="52"/>
        <v>0</v>
      </c>
      <c r="AC16" s="63">
        <f t="shared" si="53"/>
        <v>0</v>
      </c>
      <c r="AD16" s="63">
        <f t="shared" si="54"/>
        <v>0</v>
      </c>
      <c r="AE16" s="2">
        <v>0</v>
      </c>
      <c r="AF16" s="63">
        <f t="shared" si="55"/>
        <v>0</v>
      </c>
      <c r="AG16" s="63">
        <f t="shared" si="56"/>
        <v>0</v>
      </c>
      <c r="AH16" s="2">
        <v>0</v>
      </c>
      <c r="AI16" s="66">
        <f t="shared" si="57"/>
        <v>0</v>
      </c>
      <c r="AJ16" s="66">
        <f t="shared" si="58"/>
        <v>0</v>
      </c>
      <c r="AK16" s="4">
        <v>0</v>
      </c>
      <c r="AM16" s="4">
        <f t="shared" si="34"/>
        <v>0</v>
      </c>
      <c r="AN16" s="67">
        <f t="shared" si="59"/>
        <v>0</v>
      </c>
      <c r="AO16" s="67">
        <f t="shared" si="60"/>
        <v>0</v>
      </c>
      <c r="AP16" t="s">
        <v>38</v>
      </c>
      <c r="AQ16" s="18"/>
      <c r="AU16"/>
      <c r="AV16"/>
      <c r="AW16"/>
      <c r="AX16"/>
    </row>
    <row r="17" spans="1:79">
      <c r="A17" s="20">
        <v>322</v>
      </c>
      <c r="B17" t="s">
        <v>264</v>
      </c>
      <c r="C17" t="s">
        <v>2</v>
      </c>
      <c r="D17" t="s">
        <v>8</v>
      </c>
      <c r="E17" t="s">
        <v>52</v>
      </c>
      <c r="F17" s="2">
        <v>8794650000</v>
      </c>
      <c r="G17" s="2">
        <v>0</v>
      </c>
      <c r="H17" s="2">
        <v>8794650000</v>
      </c>
      <c r="I17" s="2">
        <v>23786081</v>
      </c>
      <c r="J17" s="2">
        <v>0</v>
      </c>
      <c r="K17" s="2">
        <v>23786081</v>
      </c>
      <c r="L17" s="2">
        <v>20268221</v>
      </c>
      <c r="M17" s="2">
        <v>0</v>
      </c>
      <c r="N17" s="63">
        <f t="shared" si="18"/>
        <v>0</v>
      </c>
      <c r="O17" s="63">
        <f t="shared" si="19"/>
        <v>0</v>
      </c>
      <c r="P17" s="2">
        <v>20268221</v>
      </c>
      <c r="Q17" s="63">
        <f t="shared" si="20"/>
        <v>20268221</v>
      </c>
      <c r="R17" s="63">
        <f t="shared" si="21"/>
        <v>0</v>
      </c>
      <c r="S17" s="15">
        <v>0.1</v>
      </c>
      <c r="T17" s="2">
        <v>0</v>
      </c>
      <c r="U17" s="63">
        <f t="shared" si="22"/>
        <v>0</v>
      </c>
      <c r="V17" s="63">
        <f t="shared" si="23"/>
        <v>0</v>
      </c>
      <c r="W17" s="13">
        <v>0.1</v>
      </c>
      <c r="X17" s="64">
        <f t="shared" si="49"/>
        <v>0.1</v>
      </c>
      <c r="Y17" s="63">
        <f t="shared" si="50"/>
        <v>0</v>
      </c>
      <c r="Z17" s="63">
        <f t="shared" si="51"/>
        <v>2026822.1</v>
      </c>
      <c r="AA17" s="15">
        <v>0</v>
      </c>
      <c r="AB17" s="65">
        <f t="shared" si="52"/>
        <v>0</v>
      </c>
      <c r="AC17" s="63">
        <f t="shared" si="53"/>
        <v>0</v>
      </c>
      <c r="AD17" s="63">
        <f t="shared" si="54"/>
        <v>0</v>
      </c>
      <c r="AE17" s="2">
        <v>2026822.1</v>
      </c>
      <c r="AF17" s="63">
        <f t="shared" si="55"/>
        <v>2026822.1</v>
      </c>
      <c r="AG17" s="63">
        <f t="shared" si="56"/>
        <v>0</v>
      </c>
      <c r="AH17" s="2">
        <v>2000000</v>
      </c>
      <c r="AI17" s="66">
        <f t="shared" si="57"/>
        <v>2000000</v>
      </c>
      <c r="AJ17" s="66">
        <f t="shared" si="58"/>
        <v>0</v>
      </c>
      <c r="AK17" s="4">
        <v>4026822.1</v>
      </c>
      <c r="AM17" s="4">
        <f t="shared" si="34"/>
        <v>4026822.1</v>
      </c>
      <c r="AN17" s="67">
        <f t="shared" si="59"/>
        <v>4026822.1</v>
      </c>
      <c r="AO17" s="67">
        <f t="shared" si="60"/>
        <v>0</v>
      </c>
      <c r="AP17" t="s">
        <v>33</v>
      </c>
      <c r="AQ17" s="18"/>
      <c r="AU17"/>
      <c r="AV17"/>
      <c r="AW17"/>
      <c r="AX17"/>
    </row>
    <row r="18" spans="1:79">
      <c r="A18" s="20">
        <v>333</v>
      </c>
      <c r="B18" t="s">
        <v>264</v>
      </c>
      <c r="C18" t="s">
        <v>2</v>
      </c>
      <c r="D18" t="s">
        <v>8</v>
      </c>
      <c r="E18" t="s">
        <v>53</v>
      </c>
      <c r="F18" s="2">
        <v>7303999000</v>
      </c>
      <c r="G18" s="2">
        <v>1246089000</v>
      </c>
      <c r="H18" s="2">
        <v>6057910000</v>
      </c>
      <c r="I18" s="2">
        <v>21943420</v>
      </c>
      <c r="J18" s="2">
        <v>3963968</v>
      </c>
      <c r="K18" s="2">
        <v>17979452</v>
      </c>
      <c r="L18" s="2">
        <v>19021820.399999999</v>
      </c>
      <c r="M18" s="2">
        <v>3465532.4</v>
      </c>
      <c r="N18" s="63">
        <f t="shared" si="18"/>
        <v>3465532.4</v>
      </c>
      <c r="O18" s="63">
        <f t="shared" si="19"/>
        <v>0</v>
      </c>
      <c r="P18" s="2">
        <v>15556288</v>
      </c>
      <c r="Q18" s="63">
        <f t="shared" si="20"/>
        <v>15556288</v>
      </c>
      <c r="R18" s="63">
        <f t="shared" si="21"/>
        <v>0</v>
      </c>
      <c r="S18" s="15">
        <v>0.1</v>
      </c>
      <c r="T18" s="2">
        <v>346553.24</v>
      </c>
      <c r="U18" s="63">
        <f t="shared" si="22"/>
        <v>346553.24</v>
      </c>
      <c r="V18" s="63">
        <f t="shared" si="23"/>
        <v>0</v>
      </c>
      <c r="W18" s="13">
        <v>0.1</v>
      </c>
      <c r="X18" s="64">
        <f t="shared" si="49"/>
        <v>0.1</v>
      </c>
      <c r="Y18" s="63">
        <f t="shared" si="50"/>
        <v>0</v>
      </c>
      <c r="Z18" s="63">
        <f t="shared" si="51"/>
        <v>1555628.8</v>
      </c>
      <c r="AA18" s="15">
        <v>0</v>
      </c>
      <c r="AB18" s="65">
        <f t="shared" si="52"/>
        <v>0</v>
      </c>
      <c r="AC18" s="63">
        <f t="shared" si="53"/>
        <v>0</v>
      </c>
      <c r="AD18" s="63">
        <f t="shared" si="54"/>
        <v>0</v>
      </c>
      <c r="AE18" s="2">
        <v>1555628.8</v>
      </c>
      <c r="AF18" s="63">
        <f t="shared" si="55"/>
        <v>1555628.8</v>
      </c>
      <c r="AG18" s="63">
        <f t="shared" si="56"/>
        <v>0</v>
      </c>
      <c r="AH18" s="2">
        <v>1000000</v>
      </c>
      <c r="AI18" s="66">
        <f t="shared" si="57"/>
        <v>1000000</v>
      </c>
      <c r="AJ18" s="66">
        <f t="shared" si="58"/>
        <v>0</v>
      </c>
      <c r="AK18" s="4">
        <v>2902182.04</v>
      </c>
      <c r="AM18" s="4">
        <f t="shared" si="34"/>
        <v>2902182.04</v>
      </c>
      <c r="AN18" s="67">
        <f t="shared" si="59"/>
        <v>2902182.04</v>
      </c>
      <c r="AO18" s="67">
        <f t="shared" si="60"/>
        <v>0</v>
      </c>
      <c r="AP18" t="s">
        <v>33</v>
      </c>
      <c r="AQ18" s="18"/>
      <c r="AU18"/>
      <c r="AV18"/>
      <c r="AW18"/>
      <c r="AX18"/>
      <c r="AY18"/>
    </row>
    <row r="19" spans="1:79">
      <c r="A19" s="20">
        <v>339</v>
      </c>
      <c r="B19" t="s">
        <v>264</v>
      </c>
      <c r="C19" t="s">
        <v>9</v>
      </c>
      <c r="D19" t="s">
        <v>27</v>
      </c>
      <c r="E19" t="s">
        <v>54</v>
      </c>
      <c r="F19" s="2">
        <v>5721264000</v>
      </c>
      <c r="G19" s="2">
        <v>0</v>
      </c>
      <c r="H19" s="2">
        <v>5721264000</v>
      </c>
      <c r="I19" s="2">
        <v>10943819</v>
      </c>
      <c r="J19" s="2">
        <v>0</v>
      </c>
      <c r="K19" s="2">
        <v>10943819</v>
      </c>
      <c r="L19" s="2">
        <v>8655313.4000000004</v>
      </c>
      <c r="M19" s="2">
        <v>0</v>
      </c>
      <c r="N19" s="63">
        <f t="shared" si="18"/>
        <v>0</v>
      </c>
      <c r="O19" s="63">
        <f t="shared" si="19"/>
        <v>0</v>
      </c>
      <c r="P19" s="2">
        <v>8655313.4000000004</v>
      </c>
      <c r="Q19" s="63">
        <f t="shared" si="20"/>
        <v>8655313.4000000004</v>
      </c>
      <c r="R19" s="63">
        <f t="shared" si="21"/>
        <v>0</v>
      </c>
      <c r="S19" s="15">
        <v>0</v>
      </c>
      <c r="T19" s="2">
        <v>0</v>
      </c>
      <c r="U19" s="63">
        <f t="shared" si="22"/>
        <v>0</v>
      </c>
      <c r="V19" s="63">
        <f t="shared" si="23"/>
        <v>0</v>
      </c>
      <c r="W19" s="13">
        <v>0</v>
      </c>
      <c r="X19" s="64">
        <f t="shared" si="49"/>
        <v>0</v>
      </c>
      <c r="Y19" s="63">
        <f t="shared" si="50"/>
        <v>0</v>
      </c>
      <c r="Z19" s="63">
        <f t="shared" si="51"/>
        <v>0</v>
      </c>
      <c r="AA19" s="15">
        <v>0</v>
      </c>
      <c r="AB19" s="65">
        <f t="shared" si="52"/>
        <v>0</v>
      </c>
      <c r="AC19" s="63">
        <f t="shared" si="53"/>
        <v>0</v>
      </c>
      <c r="AD19" s="63">
        <f t="shared" si="54"/>
        <v>0</v>
      </c>
      <c r="AE19" s="2">
        <v>0</v>
      </c>
      <c r="AF19" s="63">
        <f t="shared" si="55"/>
        <v>0</v>
      </c>
      <c r="AG19" s="63">
        <f t="shared" si="56"/>
        <v>0</v>
      </c>
      <c r="AH19" s="2">
        <v>0</v>
      </c>
      <c r="AI19" s="66">
        <f t="shared" si="57"/>
        <v>0</v>
      </c>
      <c r="AJ19" s="66">
        <f t="shared" si="58"/>
        <v>0</v>
      </c>
      <c r="AK19" s="4">
        <v>0</v>
      </c>
      <c r="AM19" s="4">
        <f t="shared" si="34"/>
        <v>0</v>
      </c>
      <c r="AN19" s="67">
        <f t="shared" si="59"/>
        <v>0</v>
      </c>
      <c r="AO19" s="67">
        <f t="shared" si="60"/>
        <v>0</v>
      </c>
      <c r="AP19" t="s">
        <v>76</v>
      </c>
      <c r="AQ19" s="18"/>
      <c r="AU19"/>
      <c r="AV19"/>
      <c r="AW19"/>
      <c r="AX19"/>
      <c r="AY19"/>
      <c r="AZ19"/>
      <c r="BA19"/>
    </row>
    <row r="20" spans="1:79">
      <c r="A20" s="20">
        <v>340</v>
      </c>
      <c r="B20" t="s">
        <v>264</v>
      </c>
      <c r="C20" t="s">
        <v>9</v>
      </c>
      <c r="D20" t="s">
        <v>15</v>
      </c>
      <c r="E20" t="s">
        <v>55</v>
      </c>
      <c r="F20" s="2">
        <v>44191108700</v>
      </c>
      <c r="G20" s="2">
        <v>0</v>
      </c>
      <c r="H20" s="2">
        <v>44191108700</v>
      </c>
      <c r="I20" s="2">
        <v>105251510</v>
      </c>
      <c r="J20" s="2">
        <v>0</v>
      </c>
      <c r="K20" s="2">
        <v>105251510</v>
      </c>
      <c r="L20" s="2">
        <v>87575066.519999996</v>
      </c>
      <c r="M20" s="2">
        <v>0</v>
      </c>
      <c r="N20" s="63">
        <f t="shared" si="18"/>
        <v>0</v>
      </c>
      <c r="O20" s="63">
        <f t="shared" si="19"/>
        <v>0</v>
      </c>
      <c r="P20" s="2">
        <v>87575066.519999996</v>
      </c>
      <c r="Q20" s="63">
        <f t="shared" si="20"/>
        <v>87575066.519999996</v>
      </c>
      <c r="R20" s="63">
        <f t="shared" si="21"/>
        <v>0</v>
      </c>
      <c r="S20" s="15">
        <v>0.1</v>
      </c>
      <c r="T20" s="2">
        <v>0</v>
      </c>
      <c r="U20" s="63">
        <f t="shared" si="22"/>
        <v>0</v>
      </c>
      <c r="V20" s="63">
        <f t="shared" si="23"/>
        <v>0</v>
      </c>
      <c r="W20" s="13">
        <v>0.2</v>
      </c>
      <c r="X20" s="64">
        <f t="shared" si="49"/>
        <v>0.2</v>
      </c>
      <c r="Y20" s="63">
        <f t="shared" si="50"/>
        <v>0</v>
      </c>
      <c r="Z20" s="63">
        <f t="shared" si="51"/>
        <v>17515013.304000001</v>
      </c>
      <c r="AA20" s="15">
        <v>0</v>
      </c>
      <c r="AB20" s="65">
        <f t="shared" si="52"/>
        <v>0</v>
      </c>
      <c r="AC20" s="63">
        <f t="shared" si="53"/>
        <v>0</v>
      </c>
      <c r="AD20" s="63">
        <f t="shared" si="54"/>
        <v>0</v>
      </c>
      <c r="AE20" s="2">
        <v>17515013.304000001</v>
      </c>
      <c r="AF20" s="63">
        <f t="shared" si="55"/>
        <v>17515013.304000001</v>
      </c>
      <c r="AG20" s="63">
        <f t="shared" si="56"/>
        <v>0</v>
      </c>
      <c r="AH20" s="2">
        <v>4000000</v>
      </c>
      <c r="AI20" s="66">
        <f t="shared" si="57"/>
        <v>4000000</v>
      </c>
      <c r="AJ20" s="66">
        <f t="shared" si="58"/>
        <v>0</v>
      </c>
      <c r="AK20" s="4">
        <v>21515013.304000001</v>
      </c>
      <c r="AM20" s="4">
        <f t="shared" si="34"/>
        <v>21515013.304000001</v>
      </c>
      <c r="AN20" s="67">
        <f t="shared" si="59"/>
        <v>21515013.304000001</v>
      </c>
      <c r="AO20" s="67">
        <f t="shared" si="60"/>
        <v>0</v>
      </c>
      <c r="AP20" t="s">
        <v>31</v>
      </c>
      <c r="AQ20" s="18"/>
      <c r="AU20"/>
      <c r="AV20"/>
      <c r="AW20"/>
      <c r="AX20"/>
      <c r="AY20"/>
      <c r="AZ20"/>
      <c r="BA20"/>
    </row>
    <row r="21" spans="1:79">
      <c r="A21" s="20">
        <v>344</v>
      </c>
      <c r="B21" t="s">
        <v>264</v>
      </c>
      <c r="C21" t="s">
        <v>9</v>
      </c>
      <c r="D21" t="s">
        <v>27</v>
      </c>
      <c r="E21" t="s">
        <v>56</v>
      </c>
      <c r="F21" s="2">
        <v>1649968000</v>
      </c>
      <c r="G21" s="2">
        <v>0</v>
      </c>
      <c r="H21" s="2">
        <v>1649968000</v>
      </c>
      <c r="I21" s="2">
        <v>5065687</v>
      </c>
      <c r="J21" s="2">
        <v>0</v>
      </c>
      <c r="K21" s="2">
        <v>5065687</v>
      </c>
      <c r="L21" s="2">
        <v>4405699.8</v>
      </c>
      <c r="M21" s="2">
        <v>0</v>
      </c>
      <c r="N21" s="63">
        <f t="shared" si="18"/>
        <v>0</v>
      </c>
      <c r="O21" s="63">
        <f t="shared" si="19"/>
        <v>0</v>
      </c>
      <c r="P21" s="2">
        <v>4405699.8</v>
      </c>
      <c r="Q21" s="63">
        <f t="shared" si="20"/>
        <v>4405699.8</v>
      </c>
      <c r="R21" s="63">
        <f t="shared" si="21"/>
        <v>0</v>
      </c>
      <c r="S21" s="15">
        <v>0</v>
      </c>
      <c r="T21" s="2">
        <v>0</v>
      </c>
      <c r="U21" s="63">
        <f t="shared" si="22"/>
        <v>0</v>
      </c>
      <c r="V21" s="63">
        <f t="shared" si="23"/>
        <v>0</v>
      </c>
      <c r="W21" s="13">
        <v>0</v>
      </c>
      <c r="X21" s="64">
        <f t="shared" si="49"/>
        <v>0</v>
      </c>
      <c r="Y21" s="63">
        <f t="shared" si="50"/>
        <v>0</v>
      </c>
      <c r="Z21" s="63">
        <f t="shared" si="51"/>
        <v>0</v>
      </c>
      <c r="AA21" s="15">
        <v>0</v>
      </c>
      <c r="AB21" s="65">
        <f t="shared" si="52"/>
        <v>0</v>
      </c>
      <c r="AC21" s="63">
        <f t="shared" si="53"/>
        <v>0</v>
      </c>
      <c r="AD21" s="63">
        <f t="shared" si="54"/>
        <v>0</v>
      </c>
      <c r="AE21" s="2">
        <v>0</v>
      </c>
      <c r="AF21" s="63">
        <f t="shared" si="55"/>
        <v>0</v>
      </c>
      <c r="AG21" s="63">
        <f t="shared" si="56"/>
        <v>0</v>
      </c>
      <c r="AH21" s="2">
        <v>0</v>
      </c>
      <c r="AI21" s="66">
        <f t="shared" si="57"/>
        <v>0</v>
      </c>
      <c r="AJ21" s="66">
        <f t="shared" si="58"/>
        <v>0</v>
      </c>
      <c r="AK21" s="4">
        <v>0</v>
      </c>
      <c r="AM21" s="4">
        <f t="shared" si="34"/>
        <v>0</v>
      </c>
      <c r="AN21" s="67">
        <f t="shared" si="59"/>
        <v>0</v>
      </c>
      <c r="AO21" s="67">
        <f t="shared" si="60"/>
        <v>0</v>
      </c>
      <c r="AP21" t="s">
        <v>28</v>
      </c>
      <c r="AQ21" s="18"/>
      <c r="AU21"/>
      <c r="AV21"/>
      <c r="AW21"/>
      <c r="AX21"/>
      <c r="AY21"/>
      <c r="AZ21"/>
      <c r="BA21"/>
    </row>
    <row r="22" spans="1:79">
      <c r="A22" s="20">
        <v>349</v>
      </c>
      <c r="B22" t="s">
        <v>264</v>
      </c>
      <c r="C22" t="s">
        <v>9</v>
      </c>
      <c r="D22" t="s">
        <v>27</v>
      </c>
      <c r="E22" t="s">
        <v>57</v>
      </c>
      <c r="F22" s="2">
        <v>57632214000</v>
      </c>
      <c r="G22" s="2">
        <v>0</v>
      </c>
      <c r="H22" s="2">
        <v>57632214000</v>
      </c>
      <c r="I22" s="2">
        <v>91264856</v>
      </c>
      <c r="J22" s="2">
        <v>0</v>
      </c>
      <c r="K22" s="2">
        <v>91264856</v>
      </c>
      <c r="L22" s="2">
        <v>68211970.400000006</v>
      </c>
      <c r="M22" s="2">
        <v>0</v>
      </c>
      <c r="N22" s="63">
        <f t="shared" si="18"/>
        <v>0</v>
      </c>
      <c r="O22" s="63">
        <f t="shared" si="19"/>
        <v>0</v>
      </c>
      <c r="P22" s="2">
        <v>68211970.400000006</v>
      </c>
      <c r="Q22" s="63">
        <f t="shared" si="20"/>
        <v>68211970.400000006</v>
      </c>
      <c r="R22" s="63">
        <f t="shared" si="21"/>
        <v>0</v>
      </c>
      <c r="S22" s="15">
        <v>0.1</v>
      </c>
      <c r="T22" s="2">
        <v>0</v>
      </c>
      <c r="U22" s="63">
        <f t="shared" si="22"/>
        <v>0</v>
      </c>
      <c r="V22" s="63">
        <f t="shared" si="23"/>
        <v>0</v>
      </c>
      <c r="W22" s="13">
        <v>0.2</v>
      </c>
      <c r="X22" s="64">
        <f t="shared" si="49"/>
        <v>0.2</v>
      </c>
      <c r="Y22" s="63">
        <f t="shared" si="50"/>
        <v>0</v>
      </c>
      <c r="Z22" s="63">
        <f t="shared" si="51"/>
        <v>13642394.080000002</v>
      </c>
      <c r="AA22" s="15">
        <v>0</v>
      </c>
      <c r="AB22" s="65">
        <f t="shared" si="52"/>
        <v>0</v>
      </c>
      <c r="AC22" s="63">
        <f t="shared" si="53"/>
        <v>0</v>
      </c>
      <c r="AD22" s="63">
        <f t="shared" si="54"/>
        <v>0</v>
      </c>
      <c r="AE22" s="2">
        <v>13642394.08</v>
      </c>
      <c r="AF22" s="63">
        <f t="shared" si="55"/>
        <v>13642394.080000002</v>
      </c>
      <c r="AG22" s="63">
        <f t="shared" si="56"/>
        <v>0</v>
      </c>
      <c r="AH22" s="2">
        <v>4000000</v>
      </c>
      <c r="AI22" s="66">
        <f t="shared" si="57"/>
        <v>4000000</v>
      </c>
      <c r="AJ22" s="66">
        <f t="shared" si="58"/>
        <v>0</v>
      </c>
      <c r="AK22" s="4">
        <v>17642394.079999998</v>
      </c>
      <c r="AM22" s="4">
        <f t="shared" si="34"/>
        <v>17642394.079999998</v>
      </c>
      <c r="AN22" s="67">
        <f t="shared" si="59"/>
        <v>17642394.080000002</v>
      </c>
      <c r="AO22" s="67">
        <f t="shared" si="60"/>
        <v>0</v>
      </c>
      <c r="AP22" t="s">
        <v>32</v>
      </c>
      <c r="AQ22" s="18"/>
      <c r="AU22"/>
      <c r="AV22"/>
      <c r="AW22"/>
      <c r="AX22"/>
      <c r="AY22"/>
      <c r="AZ22"/>
      <c r="BA22"/>
    </row>
    <row r="23" spans="1:79">
      <c r="A23" s="20">
        <v>352</v>
      </c>
      <c r="B23" t="s">
        <v>263</v>
      </c>
      <c r="C23" t="s">
        <v>9</v>
      </c>
      <c r="D23" t="s">
        <v>27</v>
      </c>
      <c r="E23" t="s">
        <v>58</v>
      </c>
      <c r="F23" s="2">
        <v>12270513000</v>
      </c>
      <c r="G23" s="2">
        <v>0</v>
      </c>
      <c r="H23" s="2">
        <v>12270513000</v>
      </c>
      <c r="I23" s="2">
        <v>30449507</v>
      </c>
      <c r="J23" s="2">
        <v>0</v>
      </c>
      <c r="K23" s="2">
        <v>30449507</v>
      </c>
      <c r="L23" s="2">
        <v>25541301.800000001</v>
      </c>
      <c r="M23" s="2">
        <v>0</v>
      </c>
      <c r="N23" s="63">
        <f t="shared" si="18"/>
        <v>0</v>
      </c>
      <c r="O23" s="63">
        <f t="shared" si="19"/>
        <v>0</v>
      </c>
      <c r="P23" s="2">
        <v>25541301.800000001</v>
      </c>
      <c r="Q23" s="63">
        <f t="shared" si="20"/>
        <v>25541301.800000001</v>
      </c>
      <c r="R23" s="63">
        <f t="shared" si="21"/>
        <v>0</v>
      </c>
      <c r="S23" s="15">
        <v>0.1</v>
      </c>
      <c r="T23" s="2">
        <v>0</v>
      </c>
      <c r="U23" s="63">
        <f t="shared" si="22"/>
        <v>0</v>
      </c>
      <c r="V23" s="63">
        <f t="shared" si="23"/>
        <v>0</v>
      </c>
      <c r="W23" s="13">
        <v>0.3</v>
      </c>
      <c r="X23" s="13"/>
      <c r="Y23" s="13"/>
      <c r="Z23" s="68">
        <f>IF(L23&lt;150000000,P23,IF(AND(L23&gt;150000000,P23&gt;150000000),150000000,P23))*30%</f>
        <v>7662390.54</v>
      </c>
      <c r="AA23" s="15">
        <v>0</v>
      </c>
      <c r="AB23" s="69">
        <f t="shared" si="52"/>
        <v>0</v>
      </c>
      <c r="AC23" s="68">
        <f t="shared" si="53"/>
        <v>0</v>
      </c>
      <c r="AD23" s="68">
        <f t="shared" si="54"/>
        <v>0</v>
      </c>
      <c r="AE23" s="2">
        <v>7662390.54</v>
      </c>
      <c r="AF23" s="68">
        <f t="shared" si="55"/>
        <v>7662390.54</v>
      </c>
      <c r="AG23" s="68">
        <f t="shared" si="56"/>
        <v>0</v>
      </c>
      <c r="AH23" s="2">
        <v>0</v>
      </c>
      <c r="AI23" s="2"/>
      <c r="AJ23" s="2"/>
      <c r="AK23" s="4">
        <v>7662390.54</v>
      </c>
      <c r="AM23" s="4">
        <f t="shared" si="34"/>
        <v>7662390.54</v>
      </c>
      <c r="AN23" s="67">
        <f t="shared" si="59"/>
        <v>7662390.54</v>
      </c>
      <c r="AO23" s="67">
        <f t="shared" si="60"/>
        <v>0</v>
      </c>
      <c r="AP23" t="s">
        <v>32</v>
      </c>
      <c r="AQ23" s="18"/>
      <c r="AU23"/>
      <c r="AV23"/>
      <c r="AW23"/>
      <c r="AX23"/>
      <c r="AY23"/>
      <c r="AZ23"/>
      <c r="BA23"/>
    </row>
    <row r="24" spans="1:79">
      <c r="A24" s="20">
        <v>359</v>
      </c>
      <c r="B24" t="s">
        <v>264</v>
      </c>
      <c r="C24" t="s">
        <v>9</v>
      </c>
      <c r="D24" t="s">
        <v>385</v>
      </c>
      <c r="E24" t="s">
        <v>59</v>
      </c>
      <c r="F24" s="2">
        <v>49819192000</v>
      </c>
      <c r="G24" s="2">
        <v>0</v>
      </c>
      <c r="H24" s="2">
        <v>49819192000</v>
      </c>
      <c r="I24" s="2">
        <v>79009698</v>
      </c>
      <c r="J24" s="2">
        <v>0</v>
      </c>
      <c r="K24" s="2">
        <v>79009698</v>
      </c>
      <c r="L24" s="2">
        <v>59082021.200000003</v>
      </c>
      <c r="M24" s="2">
        <v>0</v>
      </c>
      <c r="N24" s="63">
        <f t="shared" si="18"/>
        <v>0</v>
      </c>
      <c r="O24" s="63">
        <f t="shared" si="19"/>
        <v>0</v>
      </c>
      <c r="P24" s="2">
        <v>59082021.200000003</v>
      </c>
      <c r="Q24" s="63">
        <f t="shared" si="20"/>
        <v>59082021.200000003</v>
      </c>
      <c r="R24" s="63">
        <f t="shared" si="21"/>
        <v>0</v>
      </c>
      <c r="S24" s="15">
        <v>0.1</v>
      </c>
      <c r="T24" s="2">
        <v>0</v>
      </c>
      <c r="U24" s="63">
        <f t="shared" si="22"/>
        <v>0</v>
      </c>
      <c r="V24" s="63">
        <f t="shared" si="23"/>
        <v>0</v>
      </c>
      <c r="W24" s="13">
        <v>0.15</v>
      </c>
      <c r="X24" s="64">
        <f t="shared" ref="X24:X28" si="61">IF(L24&lt;15000000,0%,IF(AND(15000000&lt;=L24,L24&lt;30000000),10%,IF(AND(30000000&lt;=L24,L24&lt;60000000),15%,IF(AND(60000000&lt;=L24,L24&lt;100000000),20%,25%))))</f>
        <v>0.15</v>
      </c>
      <c r="Y24" s="63">
        <f t="shared" ref="Y24:Y28" si="62">+X24-W24</f>
        <v>0</v>
      </c>
      <c r="Z24" s="63">
        <f t="shared" ref="Z24:Z28" si="63">IF(L24&lt;150000000,P24,IF(AND(L24&gt;150000000,P24&gt;150000000),150000000,P24))*X24</f>
        <v>8862303.1799999997</v>
      </c>
      <c r="AA24" s="15">
        <v>0</v>
      </c>
      <c r="AB24" s="65">
        <f t="shared" ref="AB24:AB29" si="64">IF(L24&lt;150000000,0%,IF(AND(150000000&lt;=L24,L24&lt;230000000),40%,IF(AND(230000000&lt;=L24,L24&lt;300000000),45%,50%)))</f>
        <v>0</v>
      </c>
      <c r="AC24" s="63">
        <f t="shared" ref="AC24:AC29" si="65">+AB24-AA24</f>
        <v>0</v>
      </c>
      <c r="AD24" s="63">
        <f t="shared" ref="AD24:AD29" si="66">IF(P24-150000000&lt;0,0,(P24-150000000))*AB24</f>
        <v>0</v>
      </c>
      <c r="AE24" s="2">
        <v>8862303.1799999997</v>
      </c>
      <c r="AF24" s="63">
        <f t="shared" ref="AF24:AF29" si="67">+AD24+Z24</f>
        <v>8862303.1799999997</v>
      </c>
      <c r="AG24" s="63">
        <f t="shared" ref="AG24:AG29" si="68">+AF24-AE24</f>
        <v>0</v>
      </c>
      <c r="AH24" s="2">
        <v>3000000</v>
      </c>
      <c r="AI24" s="66">
        <f t="shared" ref="AI24:AI28" si="69">IF(L24&lt;15000000,0,IF(AND(15000000&lt;=L24,L24&lt;20000000),1000000,IF(AND(20000000&lt;=L24,L24&lt;30000000),2000000,IF(AND(30000000&lt;=L24,L24&lt;60000000),3000000,IF(AND(60000000&lt;=L24,L24&lt;100000000),4000000,IF(AND(100000000&lt;=L24,L24&lt;150000000),5000000,IF(AND(150000000&lt;=L24,L24&lt;230000000),6000000,7000000)))))))</f>
        <v>3000000</v>
      </c>
      <c r="AJ24" s="66">
        <f t="shared" ref="AJ24:AJ28" si="70">+AI24-AH24</f>
        <v>0</v>
      </c>
      <c r="AK24" s="4">
        <v>11862303.18</v>
      </c>
      <c r="AM24" s="4">
        <f t="shared" si="34"/>
        <v>11862303.18</v>
      </c>
      <c r="AN24" s="67">
        <f t="shared" ref="AN24:AN29" si="71">SUM(AL24,AI24,AF24,U24)</f>
        <v>11862303.18</v>
      </c>
      <c r="AO24" s="67">
        <f t="shared" ref="AO24:AO29" si="72">+AN24-AM24</f>
        <v>0</v>
      </c>
      <c r="AP24" t="s">
        <v>79</v>
      </c>
      <c r="AQ24" s="18"/>
      <c r="AU24"/>
      <c r="AV24"/>
      <c r="AW24"/>
      <c r="AX24"/>
      <c r="AY24"/>
      <c r="AZ24"/>
      <c r="BA24"/>
      <c r="BB24"/>
    </row>
    <row r="25" spans="1:79">
      <c r="A25" s="20">
        <v>366</v>
      </c>
      <c r="B25" t="s">
        <v>264</v>
      </c>
      <c r="C25" t="s">
        <v>9</v>
      </c>
      <c r="D25" t="s">
        <v>15</v>
      </c>
      <c r="E25" t="s">
        <v>60</v>
      </c>
      <c r="F25" s="2">
        <v>66556630000</v>
      </c>
      <c r="G25" s="2">
        <v>0</v>
      </c>
      <c r="H25" s="2">
        <v>66556630000</v>
      </c>
      <c r="I25" s="2">
        <v>106651985</v>
      </c>
      <c r="J25" s="2">
        <v>0</v>
      </c>
      <c r="K25" s="2">
        <v>106651985</v>
      </c>
      <c r="L25" s="2">
        <v>80029333</v>
      </c>
      <c r="M25" s="2">
        <v>0</v>
      </c>
      <c r="N25" s="63">
        <f t="shared" si="18"/>
        <v>0</v>
      </c>
      <c r="O25" s="63">
        <f t="shared" si="19"/>
        <v>0</v>
      </c>
      <c r="P25" s="2">
        <v>80029333</v>
      </c>
      <c r="Q25" s="63">
        <f t="shared" si="20"/>
        <v>80029333</v>
      </c>
      <c r="R25" s="63">
        <f t="shared" si="21"/>
        <v>0</v>
      </c>
      <c r="S25" s="15">
        <v>0.1</v>
      </c>
      <c r="T25" s="2">
        <v>0</v>
      </c>
      <c r="U25" s="63">
        <f t="shared" si="22"/>
        <v>0</v>
      </c>
      <c r="V25" s="63">
        <f t="shared" si="23"/>
        <v>0</v>
      </c>
      <c r="W25" s="13">
        <v>0.2</v>
      </c>
      <c r="X25" s="64">
        <f t="shared" si="61"/>
        <v>0.2</v>
      </c>
      <c r="Y25" s="63">
        <f t="shared" si="62"/>
        <v>0</v>
      </c>
      <c r="Z25" s="63">
        <f t="shared" si="63"/>
        <v>16005866.600000001</v>
      </c>
      <c r="AA25" s="15">
        <v>0</v>
      </c>
      <c r="AB25" s="65">
        <f t="shared" si="64"/>
        <v>0</v>
      </c>
      <c r="AC25" s="63">
        <f t="shared" si="65"/>
        <v>0</v>
      </c>
      <c r="AD25" s="63">
        <f t="shared" si="66"/>
        <v>0</v>
      </c>
      <c r="AE25" s="2">
        <v>16005866.6</v>
      </c>
      <c r="AF25" s="63">
        <f t="shared" si="67"/>
        <v>16005866.600000001</v>
      </c>
      <c r="AG25" s="63">
        <f t="shared" si="68"/>
        <v>0</v>
      </c>
      <c r="AH25" s="2">
        <v>4000000</v>
      </c>
      <c r="AI25" s="66">
        <f t="shared" si="69"/>
        <v>4000000</v>
      </c>
      <c r="AJ25" s="66">
        <f t="shared" si="70"/>
        <v>0</v>
      </c>
      <c r="AK25" s="4">
        <v>20005866.600000001</v>
      </c>
      <c r="AM25" s="4">
        <f t="shared" si="34"/>
        <v>20005866.600000001</v>
      </c>
      <c r="AN25" s="67">
        <f t="shared" si="71"/>
        <v>20005866.600000001</v>
      </c>
      <c r="AO25" s="67">
        <f t="shared" si="72"/>
        <v>0</v>
      </c>
      <c r="AP25" t="s">
        <v>24</v>
      </c>
      <c r="AQ25" s="18"/>
      <c r="AU25"/>
      <c r="AV25"/>
      <c r="AW25"/>
      <c r="AX25"/>
      <c r="AY25"/>
      <c r="AZ25"/>
      <c r="BA25"/>
      <c r="BB25"/>
    </row>
    <row r="26" spans="1:79">
      <c r="A26" s="20">
        <v>371</v>
      </c>
      <c r="B26" t="s">
        <v>264</v>
      </c>
      <c r="C26" t="s">
        <v>9</v>
      </c>
      <c r="D26" t="s">
        <v>385</v>
      </c>
      <c r="E26" t="s">
        <v>61</v>
      </c>
      <c r="F26" s="2">
        <v>32930257300</v>
      </c>
      <c r="G26" s="2">
        <v>0</v>
      </c>
      <c r="H26" s="2">
        <v>32930257300</v>
      </c>
      <c r="I26" s="2">
        <v>67425061</v>
      </c>
      <c r="J26" s="2">
        <v>0</v>
      </c>
      <c r="K26" s="2">
        <v>67425061</v>
      </c>
      <c r="L26" s="2">
        <v>54252958.079999998</v>
      </c>
      <c r="M26" s="2">
        <v>0</v>
      </c>
      <c r="N26" s="63">
        <f t="shared" si="18"/>
        <v>0</v>
      </c>
      <c r="O26" s="63">
        <f t="shared" si="19"/>
        <v>0</v>
      </c>
      <c r="P26" s="2">
        <v>54252958.079999998</v>
      </c>
      <c r="Q26" s="63">
        <f t="shared" si="20"/>
        <v>54252958.079999998</v>
      </c>
      <c r="R26" s="63">
        <f t="shared" si="21"/>
        <v>0</v>
      </c>
      <c r="S26" s="15">
        <v>0.1</v>
      </c>
      <c r="T26" s="2">
        <v>0</v>
      </c>
      <c r="U26" s="63">
        <f t="shared" si="22"/>
        <v>0</v>
      </c>
      <c r="V26" s="63">
        <f t="shared" si="23"/>
        <v>0</v>
      </c>
      <c r="W26" s="13">
        <v>0.15</v>
      </c>
      <c r="X26" s="64">
        <f t="shared" si="61"/>
        <v>0.15</v>
      </c>
      <c r="Y26" s="63">
        <f t="shared" si="62"/>
        <v>0</v>
      </c>
      <c r="Z26" s="63">
        <f t="shared" si="63"/>
        <v>8137943.7119999994</v>
      </c>
      <c r="AA26" s="15">
        <v>0</v>
      </c>
      <c r="AB26" s="65">
        <f t="shared" si="64"/>
        <v>0</v>
      </c>
      <c r="AC26" s="63">
        <f t="shared" si="65"/>
        <v>0</v>
      </c>
      <c r="AD26" s="63">
        <f t="shared" si="66"/>
        <v>0</v>
      </c>
      <c r="AE26" s="2">
        <v>8137943.7120000003</v>
      </c>
      <c r="AF26" s="63">
        <f t="shared" si="67"/>
        <v>8137943.7119999994</v>
      </c>
      <c r="AG26" s="63">
        <f t="shared" si="68"/>
        <v>0</v>
      </c>
      <c r="AH26" s="2">
        <v>3000000</v>
      </c>
      <c r="AI26" s="66">
        <f t="shared" si="69"/>
        <v>3000000</v>
      </c>
      <c r="AJ26" s="66">
        <f t="shared" si="70"/>
        <v>0</v>
      </c>
      <c r="AK26" s="4">
        <v>11137943.711999999</v>
      </c>
      <c r="AM26" s="4">
        <f t="shared" si="34"/>
        <v>11137943.711999999</v>
      </c>
      <c r="AN26" s="67">
        <f t="shared" si="71"/>
        <v>11137943.711999999</v>
      </c>
      <c r="AO26" s="67">
        <f t="shared" si="72"/>
        <v>0</v>
      </c>
      <c r="AP26" t="s">
        <v>39</v>
      </c>
      <c r="AQ26" s="18"/>
      <c r="AU26"/>
      <c r="AV26"/>
      <c r="AW26"/>
      <c r="AX26"/>
      <c r="AY26"/>
      <c r="AZ26"/>
      <c r="BA26"/>
      <c r="BB26"/>
    </row>
    <row r="27" spans="1:79">
      <c r="A27" s="20">
        <v>381</v>
      </c>
      <c r="B27" t="s">
        <v>264</v>
      </c>
      <c r="C27" t="s">
        <v>9</v>
      </c>
      <c r="D27" t="s">
        <v>384</v>
      </c>
      <c r="E27" t="s">
        <v>64</v>
      </c>
      <c r="F27" s="2">
        <v>14741955000</v>
      </c>
      <c r="G27" s="2">
        <v>0</v>
      </c>
      <c r="H27" s="2">
        <v>14741955000</v>
      </c>
      <c r="I27" s="2">
        <v>31586550</v>
      </c>
      <c r="J27" s="2">
        <v>0</v>
      </c>
      <c r="K27" s="2">
        <v>31586550</v>
      </c>
      <c r="L27" s="2">
        <v>25689768</v>
      </c>
      <c r="M27" s="2">
        <v>0</v>
      </c>
      <c r="N27" s="63">
        <f t="shared" si="18"/>
        <v>0</v>
      </c>
      <c r="O27" s="63">
        <f t="shared" si="19"/>
        <v>0</v>
      </c>
      <c r="P27" s="2">
        <v>25689768</v>
      </c>
      <c r="Q27" s="63">
        <f t="shared" si="20"/>
        <v>25689768</v>
      </c>
      <c r="R27" s="63">
        <f t="shared" si="21"/>
        <v>0</v>
      </c>
      <c r="S27" s="15">
        <v>0.1</v>
      </c>
      <c r="T27" s="2">
        <v>0</v>
      </c>
      <c r="U27" s="63">
        <f t="shared" si="22"/>
        <v>0</v>
      </c>
      <c r="V27" s="63">
        <f t="shared" si="23"/>
        <v>0</v>
      </c>
      <c r="W27" s="13">
        <v>0.1</v>
      </c>
      <c r="X27" s="64">
        <f t="shared" si="61"/>
        <v>0.1</v>
      </c>
      <c r="Y27" s="63">
        <f t="shared" si="62"/>
        <v>0</v>
      </c>
      <c r="Z27" s="63">
        <f t="shared" si="63"/>
        <v>2568976.8000000003</v>
      </c>
      <c r="AA27" s="15">
        <v>0</v>
      </c>
      <c r="AB27" s="65">
        <f t="shared" si="64"/>
        <v>0</v>
      </c>
      <c r="AC27" s="63">
        <f t="shared" si="65"/>
        <v>0</v>
      </c>
      <c r="AD27" s="63">
        <f t="shared" si="66"/>
        <v>0</v>
      </c>
      <c r="AE27" s="2">
        <v>2568976.7999999998</v>
      </c>
      <c r="AF27" s="63">
        <f t="shared" si="67"/>
        <v>2568976.8000000003</v>
      </c>
      <c r="AG27" s="63">
        <f t="shared" si="68"/>
        <v>0</v>
      </c>
      <c r="AH27" s="2">
        <v>2000000</v>
      </c>
      <c r="AI27" s="66">
        <f t="shared" si="69"/>
        <v>2000000</v>
      </c>
      <c r="AJ27" s="66">
        <f t="shared" si="70"/>
        <v>0</v>
      </c>
      <c r="AK27" s="4">
        <v>4568976.8</v>
      </c>
      <c r="AM27" s="4">
        <f t="shared" si="34"/>
        <v>4568976.8</v>
      </c>
      <c r="AN27" s="67">
        <f t="shared" si="71"/>
        <v>4568976.8000000007</v>
      </c>
      <c r="AO27" s="67">
        <f t="shared" si="72"/>
        <v>0</v>
      </c>
      <c r="AP27" t="s">
        <v>189</v>
      </c>
      <c r="AQ27" s="18"/>
      <c r="AU27"/>
      <c r="AV27"/>
      <c r="AW27"/>
      <c r="AX27"/>
      <c r="AY27"/>
      <c r="AZ27"/>
      <c r="BA27"/>
      <c r="BB27"/>
    </row>
    <row r="28" spans="1:79">
      <c r="A28" s="20">
        <v>388</v>
      </c>
      <c r="B28" t="s">
        <v>264</v>
      </c>
      <c r="C28" t="s">
        <v>9</v>
      </c>
      <c r="D28" t="s">
        <v>15</v>
      </c>
      <c r="E28" t="s">
        <v>66</v>
      </c>
      <c r="F28" s="2">
        <v>5415965000</v>
      </c>
      <c r="G28" s="2">
        <v>0</v>
      </c>
      <c r="H28" s="2">
        <v>5415965000</v>
      </c>
      <c r="I28" s="2">
        <v>14854302</v>
      </c>
      <c r="J28" s="2">
        <v>0</v>
      </c>
      <c r="K28" s="2">
        <v>14854302</v>
      </c>
      <c r="L28" s="2">
        <v>12687916</v>
      </c>
      <c r="M28" s="2">
        <v>0</v>
      </c>
      <c r="N28" s="63">
        <f t="shared" si="18"/>
        <v>0</v>
      </c>
      <c r="O28" s="63">
        <f t="shared" si="19"/>
        <v>0</v>
      </c>
      <c r="P28" s="2">
        <v>12687916</v>
      </c>
      <c r="Q28" s="63">
        <f t="shared" si="20"/>
        <v>12687916</v>
      </c>
      <c r="R28" s="63">
        <f t="shared" si="21"/>
        <v>0</v>
      </c>
      <c r="S28" s="15">
        <v>0</v>
      </c>
      <c r="T28" s="2">
        <v>0</v>
      </c>
      <c r="U28" s="63">
        <f t="shared" si="22"/>
        <v>0</v>
      </c>
      <c r="V28" s="63">
        <f t="shared" si="23"/>
        <v>0</v>
      </c>
      <c r="W28" s="13">
        <v>0</v>
      </c>
      <c r="X28" s="64">
        <f t="shared" si="61"/>
        <v>0</v>
      </c>
      <c r="Y28" s="63">
        <f t="shared" si="62"/>
        <v>0</v>
      </c>
      <c r="Z28" s="63">
        <f t="shared" si="63"/>
        <v>0</v>
      </c>
      <c r="AA28" s="15">
        <v>0</v>
      </c>
      <c r="AB28" s="65">
        <f t="shared" si="64"/>
        <v>0</v>
      </c>
      <c r="AC28" s="63">
        <f t="shared" si="65"/>
        <v>0</v>
      </c>
      <c r="AD28" s="63">
        <f t="shared" si="66"/>
        <v>0</v>
      </c>
      <c r="AE28" s="2">
        <v>0</v>
      </c>
      <c r="AF28" s="63">
        <f t="shared" si="67"/>
        <v>0</v>
      </c>
      <c r="AG28" s="63">
        <f t="shared" si="68"/>
        <v>0</v>
      </c>
      <c r="AH28" s="2">
        <v>0</v>
      </c>
      <c r="AI28" s="66">
        <f t="shared" si="69"/>
        <v>0</v>
      </c>
      <c r="AJ28" s="66">
        <f t="shared" si="70"/>
        <v>0</v>
      </c>
      <c r="AK28" s="4">
        <v>0</v>
      </c>
      <c r="AM28" s="4">
        <f t="shared" si="34"/>
        <v>0</v>
      </c>
      <c r="AN28" s="67">
        <f t="shared" si="71"/>
        <v>0</v>
      </c>
      <c r="AO28" s="67">
        <f t="shared" si="72"/>
        <v>0</v>
      </c>
      <c r="AP28" t="s">
        <v>24</v>
      </c>
      <c r="AQ28" s="18"/>
      <c r="AU28"/>
      <c r="AV28"/>
      <c r="AW28"/>
      <c r="AX28"/>
      <c r="AY28"/>
      <c r="AZ28"/>
      <c r="BA28"/>
      <c r="BB28"/>
    </row>
    <row r="29" spans="1:79">
      <c r="A29" s="20">
        <v>389</v>
      </c>
      <c r="B29" t="s">
        <v>263</v>
      </c>
      <c r="C29" t="s">
        <v>9</v>
      </c>
      <c r="D29" t="s">
        <v>15</v>
      </c>
      <c r="E29" t="s">
        <v>67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63">
        <f t="shared" si="18"/>
        <v>0</v>
      </c>
      <c r="O29" s="63">
        <f t="shared" si="19"/>
        <v>0</v>
      </c>
      <c r="P29" s="2">
        <v>0</v>
      </c>
      <c r="Q29" s="63">
        <f t="shared" si="20"/>
        <v>0</v>
      </c>
      <c r="R29" s="63">
        <f t="shared" si="21"/>
        <v>0</v>
      </c>
      <c r="S29" s="15">
        <v>0.1</v>
      </c>
      <c r="T29" s="2">
        <v>0</v>
      </c>
      <c r="U29" s="63">
        <f t="shared" si="22"/>
        <v>0</v>
      </c>
      <c r="V29" s="63">
        <f t="shared" si="23"/>
        <v>0</v>
      </c>
      <c r="W29" s="13">
        <v>0.3</v>
      </c>
      <c r="X29" s="13"/>
      <c r="Y29" s="13"/>
      <c r="Z29" s="68">
        <f>IF(L29&lt;150000000,P29,IF(AND(L29&gt;150000000,P29&gt;150000000),150000000,P29))*30%</f>
        <v>0</v>
      </c>
      <c r="AA29" s="15">
        <v>0</v>
      </c>
      <c r="AB29" s="69">
        <f t="shared" si="64"/>
        <v>0</v>
      </c>
      <c r="AC29" s="68">
        <f t="shared" si="65"/>
        <v>0</v>
      </c>
      <c r="AD29" s="68">
        <f t="shared" si="66"/>
        <v>0</v>
      </c>
      <c r="AE29" s="2">
        <v>0</v>
      </c>
      <c r="AF29" s="68">
        <f t="shared" si="67"/>
        <v>0</v>
      </c>
      <c r="AG29" s="68">
        <f t="shared" si="68"/>
        <v>0</v>
      </c>
      <c r="AH29" s="2">
        <v>0</v>
      </c>
      <c r="AI29" s="2"/>
      <c r="AJ29" s="2"/>
      <c r="AK29" s="4">
        <v>0</v>
      </c>
      <c r="AM29" s="4">
        <f t="shared" si="34"/>
        <v>0</v>
      </c>
      <c r="AN29" s="67">
        <f t="shared" si="71"/>
        <v>0</v>
      </c>
      <c r="AO29" s="67">
        <f t="shared" si="72"/>
        <v>0</v>
      </c>
      <c r="AP29" t="s">
        <v>24</v>
      </c>
      <c r="AQ29" s="18"/>
      <c r="AU29"/>
      <c r="AV29"/>
      <c r="AW29"/>
      <c r="AX29"/>
      <c r="AY29"/>
      <c r="AZ29"/>
      <c r="BA29"/>
      <c r="BB29"/>
    </row>
    <row r="30" spans="1:79">
      <c r="A30" s="20">
        <v>391</v>
      </c>
      <c r="B30" t="s">
        <v>264</v>
      </c>
      <c r="C30" t="s">
        <v>9</v>
      </c>
      <c r="D30" t="s">
        <v>27</v>
      </c>
      <c r="E30" t="s">
        <v>26</v>
      </c>
      <c r="F30" s="2">
        <v>34399742000</v>
      </c>
      <c r="G30" s="2">
        <v>0</v>
      </c>
      <c r="H30" s="2">
        <v>34399742000</v>
      </c>
      <c r="I30" s="2">
        <v>78573833</v>
      </c>
      <c r="J30" s="2">
        <v>0</v>
      </c>
      <c r="K30" s="2">
        <v>78573833</v>
      </c>
      <c r="L30" s="2">
        <v>64813936.200000003</v>
      </c>
      <c r="M30" s="2">
        <v>0</v>
      </c>
      <c r="N30" s="63">
        <f t="shared" si="18"/>
        <v>0</v>
      </c>
      <c r="O30" s="63">
        <f t="shared" si="19"/>
        <v>0</v>
      </c>
      <c r="P30" s="2">
        <v>64813936.200000003</v>
      </c>
      <c r="Q30" s="63">
        <f t="shared" si="20"/>
        <v>64813936.200000003</v>
      </c>
      <c r="R30" s="63">
        <f t="shared" si="21"/>
        <v>0</v>
      </c>
      <c r="S30" s="15">
        <v>0.1</v>
      </c>
      <c r="T30" s="2">
        <v>0</v>
      </c>
      <c r="U30" s="63">
        <f t="shared" si="22"/>
        <v>0</v>
      </c>
      <c r="V30" s="63">
        <f t="shared" si="23"/>
        <v>0</v>
      </c>
      <c r="W30" s="13">
        <v>0.2</v>
      </c>
      <c r="X30" s="64">
        <f t="shared" ref="X30:X40" si="73">IF(L30&lt;15000000,0%,IF(AND(15000000&lt;=L30,L30&lt;30000000),10%,IF(AND(30000000&lt;=L30,L30&lt;60000000),15%,IF(AND(60000000&lt;=L30,L30&lt;100000000),20%,25%))))</f>
        <v>0.2</v>
      </c>
      <c r="Y30" s="63">
        <f t="shared" ref="Y30:Y40" si="74">+X30-W30</f>
        <v>0</v>
      </c>
      <c r="Z30" s="63">
        <f t="shared" ref="Z30:Z40" si="75">IF(L30&lt;150000000,P30,IF(AND(L30&gt;150000000,P30&gt;150000000),150000000,P30))*X30</f>
        <v>12962787.240000002</v>
      </c>
      <c r="AA30" s="15">
        <v>0</v>
      </c>
      <c r="AB30" s="65">
        <f t="shared" ref="AB30:AB42" si="76">IF(L30&lt;150000000,0%,IF(AND(150000000&lt;=L30,L30&lt;230000000),40%,IF(AND(230000000&lt;=L30,L30&lt;300000000),45%,50%)))</f>
        <v>0</v>
      </c>
      <c r="AC30" s="63">
        <f t="shared" ref="AC30:AC42" si="77">+AB30-AA30</f>
        <v>0</v>
      </c>
      <c r="AD30" s="63">
        <f t="shared" ref="AD30:AD42" si="78">IF(P30-150000000&lt;0,0,(P30-150000000))*AB30</f>
        <v>0</v>
      </c>
      <c r="AE30" s="2">
        <v>12962787.24</v>
      </c>
      <c r="AF30" s="63">
        <f t="shared" ref="AF30:AF42" si="79">+AD30+Z30</f>
        <v>12962787.240000002</v>
      </c>
      <c r="AG30" s="63">
        <f t="shared" ref="AG30:AG42" si="80">+AF30-AE30</f>
        <v>0</v>
      </c>
      <c r="AH30" s="2">
        <v>4000000</v>
      </c>
      <c r="AI30" s="66">
        <f t="shared" ref="AI30:AI40" si="81">IF(L30&lt;15000000,0,IF(AND(15000000&lt;=L30,L30&lt;20000000),1000000,IF(AND(20000000&lt;=L30,L30&lt;30000000),2000000,IF(AND(30000000&lt;=L30,L30&lt;60000000),3000000,IF(AND(60000000&lt;=L30,L30&lt;100000000),4000000,IF(AND(100000000&lt;=L30,L30&lt;150000000),5000000,IF(AND(150000000&lt;=L30,L30&lt;230000000),6000000,7000000)))))))</f>
        <v>4000000</v>
      </c>
      <c r="AJ30" s="66">
        <f t="shared" ref="AJ30:AJ40" si="82">+AI30-AH30</f>
        <v>0</v>
      </c>
      <c r="AK30" s="4">
        <v>16962787.239999998</v>
      </c>
      <c r="AM30" s="4">
        <f t="shared" si="34"/>
        <v>16962787.239999998</v>
      </c>
      <c r="AN30" s="67">
        <f t="shared" ref="AN30:AN42" si="83">SUM(AL30,AI30,AF30,U30)</f>
        <v>16962787.240000002</v>
      </c>
      <c r="AO30" s="67">
        <f t="shared" ref="AO30:AO42" si="84">+AN30-AM30</f>
        <v>0</v>
      </c>
      <c r="AP30" t="s">
        <v>32</v>
      </c>
      <c r="AQ30" s="18"/>
      <c r="AU30"/>
      <c r="AV30"/>
      <c r="AW30"/>
      <c r="AX30"/>
      <c r="AY30" s="32"/>
      <c r="AZ30" s="32"/>
      <c r="BA30" s="32"/>
      <c r="BB30" s="32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</row>
    <row r="31" spans="1:79">
      <c r="A31" s="20">
        <v>397</v>
      </c>
      <c r="B31" t="s">
        <v>264</v>
      </c>
      <c r="C31" t="s">
        <v>9</v>
      </c>
      <c r="D31" t="s">
        <v>384</v>
      </c>
      <c r="E31" t="s">
        <v>68</v>
      </c>
      <c r="F31" s="2">
        <v>4029364000</v>
      </c>
      <c r="G31" s="2">
        <v>0</v>
      </c>
      <c r="H31" s="2">
        <v>4029364000</v>
      </c>
      <c r="I31" s="2">
        <v>12391778</v>
      </c>
      <c r="J31" s="2">
        <v>0</v>
      </c>
      <c r="K31" s="2">
        <v>12391778</v>
      </c>
      <c r="L31" s="2">
        <v>10780032.4</v>
      </c>
      <c r="M31" s="2">
        <v>0</v>
      </c>
      <c r="N31" s="63">
        <f t="shared" si="18"/>
        <v>0</v>
      </c>
      <c r="O31" s="63">
        <f t="shared" si="19"/>
        <v>0</v>
      </c>
      <c r="P31" s="2">
        <v>10780032.4</v>
      </c>
      <c r="Q31" s="63">
        <f t="shared" si="20"/>
        <v>10780032.4</v>
      </c>
      <c r="R31" s="63">
        <f t="shared" si="21"/>
        <v>0</v>
      </c>
      <c r="S31" s="15">
        <v>0</v>
      </c>
      <c r="T31" s="2">
        <v>0</v>
      </c>
      <c r="U31" s="63">
        <f t="shared" si="22"/>
        <v>0</v>
      </c>
      <c r="V31" s="63">
        <f t="shared" si="23"/>
        <v>0</v>
      </c>
      <c r="W31" s="13">
        <v>0</v>
      </c>
      <c r="X31" s="64">
        <f t="shared" si="73"/>
        <v>0</v>
      </c>
      <c r="Y31" s="63">
        <f t="shared" si="74"/>
        <v>0</v>
      </c>
      <c r="Z31" s="63">
        <f t="shared" si="75"/>
        <v>0</v>
      </c>
      <c r="AA31" s="15">
        <v>0</v>
      </c>
      <c r="AB31" s="65">
        <f t="shared" si="76"/>
        <v>0</v>
      </c>
      <c r="AC31" s="63">
        <f t="shared" si="77"/>
        <v>0</v>
      </c>
      <c r="AD31" s="63">
        <f t="shared" si="78"/>
        <v>0</v>
      </c>
      <c r="AE31" s="2">
        <v>0</v>
      </c>
      <c r="AF31" s="63">
        <f t="shared" si="79"/>
        <v>0</v>
      </c>
      <c r="AG31" s="63">
        <f t="shared" si="80"/>
        <v>0</v>
      </c>
      <c r="AH31" s="2">
        <v>0</v>
      </c>
      <c r="AI31" s="66">
        <f t="shared" si="81"/>
        <v>0</v>
      </c>
      <c r="AJ31" s="66">
        <f t="shared" si="82"/>
        <v>0</v>
      </c>
      <c r="AK31" s="4">
        <v>0</v>
      </c>
      <c r="AM31" s="4">
        <f t="shared" si="34"/>
        <v>0</v>
      </c>
      <c r="AN31" s="67">
        <f t="shared" si="83"/>
        <v>0</v>
      </c>
      <c r="AO31" s="67">
        <f t="shared" si="84"/>
        <v>0</v>
      </c>
      <c r="AP31" t="s">
        <v>11</v>
      </c>
      <c r="AQ31" s="18"/>
      <c r="AU31"/>
      <c r="AV31"/>
      <c r="AW31"/>
      <c r="AX31"/>
      <c r="AY31"/>
      <c r="AZ31"/>
      <c r="BA31"/>
      <c r="BB31"/>
      <c r="BC31"/>
      <c r="BD31"/>
    </row>
    <row r="32" spans="1:79">
      <c r="A32" s="20">
        <v>399</v>
      </c>
      <c r="B32" t="s">
        <v>264</v>
      </c>
      <c r="C32" t="s">
        <v>9</v>
      </c>
      <c r="D32" t="s">
        <v>384</v>
      </c>
      <c r="E32" t="s">
        <v>69</v>
      </c>
      <c r="F32" s="2">
        <v>7274136000</v>
      </c>
      <c r="G32" s="2">
        <v>0</v>
      </c>
      <c r="H32" s="2">
        <v>7274136000</v>
      </c>
      <c r="I32" s="2">
        <v>21737638</v>
      </c>
      <c r="J32" s="2">
        <v>0</v>
      </c>
      <c r="K32" s="2">
        <v>21737638</v>
      </c>
      <c r="L32" s="2">
        <v>18827983.600000001</v>
      </c>
      <c r="M32" s="2">
        <v>0</v>
      </c>
      <c r="N32" s="63">
        <f t="shared" si="18"/>
        <v>0</v>
      </c>
      <c r="O32" s="63">
        <f t="shared" si="19"/>
        <v>0</v>
      </c>
      <c r="P32" s="2">
        <v>18827983.600000001</v>
      </c>
      <c r="Q32" s="63">
        <f t="shared" si="20"/>
        <v>18827983.600000001</v>
      </c>
      <c r="R32" s="63">
        <f t="shared" si="21"/>
        <v>0</v>
      </c>
      <c r="S32" s="15">
        <v>0.1</v>
      </c>
      <c r="T32" s="2">
        <v>0</v>
      </c>
      <c r="U32" s="63">
        <f t="shared" si="22"/>
        <v>0</v>
      </c>
      <c r="V32" s="63">
        <f t="shared" si="23"/>
        <v>0</v>
      </c>
      <c r="W32" s="13">
        <v>0.1</v>
      </c>
      <c r="X32" s="64">
        <f t="shared" si="73"/>
        <v>0.1</v>
      </c>
      <c r="Y32" s="63">
        <f t="shared" si="74"/>
        <v>0</v>
      </c>
      <c r="Z32" s="63">
        <f t="shared" si="75"/>
        <v>1882798.3600000003</v>
      </c>
      <c r="AA32" s="15">
        <v>0</v>
      </c>
      <c r="AB32" s="65">
        <f t="shared" si="76"/>
        <v>0</v>
      </c>
      <c r="AC32" s="63">
        <f t="shared" si="77"/>
        <v>0</v>
      </c>
      <c r="AD32" s="63">
        <f t="shared" si="78"/>
        <v>0</v>
      </c>
      <c r="AE32" s="2">
        <v>1882798.36</v>
      </c>
      <c r="AF32" s="63">
        <f t="shared" si="79"/>
        <v>1882798.3600000003</v>
      </c>
      <c r="AG32" s="63">
        <f t="shared" si="80"/>
        <v>0</v>
      </c>
      <c r="AH32" s="2">
        <v>1000000</v>
      </c>
      <c r="AI32" s="66">
        <f t="shared" si="81"/>
        <v>1000000</v>
      </c>
      <c r="AJ32" s="66">
        <f t="shared" si="82"/>
        <v>0</v>
      </c>
      <c r="AK32" s="4">
        <v>2882798.36</v>
      </c>
      <c r="AM32" s="4">
        <f t="shared" si="34"/>
        <v>2882798.36</v>
      </c>
      <c r="AN32" s="67">
        <f t="shared" si="83"/>
        <v>2882798.3600000003</v>
      </c>
      <c r="AO32" s="67">
        <f t="shared" si="84"/>
        <v>0</v>
      </c>
      <c r="AP32" t="s">
        <v>63</v>
      </c>
      <c r="AQ32" s="18"/>
      <c r="AU32"/>
      <c r="AV32"/>
      <c r="AW32"/>
      <c r="AX32"/>
      <c r="AY32"/>
      <c r="AZ32"/>
      <c r="BA32"/>
      <c r="BB32"/>
      <c r="BC32"/>
      <c r="BD32"/>
    </row>
    <row r="33" spans="1:79">
      <c r="A33" s="20">
        <v>402</v>
      </c>
      <c r="B33" t="s">
        <v>264</v>
      </c>
      <c r="C33" t="s">
        <v>9</v>
      </c>
      <c r="D33" t="s">
        <v>384</v>
      </c>
      <c r="E33" t="s">
        <v>71</v>
      </c>
      <c r="F33" s="2">
        <v>33258267000</v>
      </c>
      <c r="G33" s="2">
        <v>0</v>
      </c>
      <c r="H33" s="2">
        <v>33258267000</v>
      </c>
      <c r="I33" s="2">
        <v>68011102</v>
      </c>
      <c r="J33" s="2">
        <v>0</v>
      </c>
      <c r="K33" s="2">
        <v>68011102</v>
      </c>
      <c r="L33" s="2">
        <v>54707795.200000003</v>
      </c>
      <c r="M33" s="2">
        <v>0</v>
      </c>
      <c r="N33" s="63">
        <f t="shared" si="18"/>
        <v>0</v>
      </c>
      <c r="O33" s="63">
        <f t="shared" si="19"/>
        <v>0</v>
      </c>
      <c r="P33" s="2">
        <v>54707795.200000003</v>
      </c>
      <c r="Q33" s="63">
        <f t="shared" si="20"/>
        <v>54707795.200000003</v>
      </c>
      <c r="R33" s="63">
        <f t="shared" si="21"/>
        <v>0</v>
      </c>
      <c r="S33" s="15">
        <v>0.1</v>
      </c>
      <c r="T33" s="2">
        <v>0</v>
      </c>
      <c r="U33" s="63">
        <f t="shared" si="22"/>
        <v>0</v>
      </c>
      <c r="V33" s="63">
        <f t="shared" si="23"/>
        <v>0</v>
      </c>
      <c r="W33" s="13">
        <v>0.15</v>
      </c>
      <c r="X33" s="64">
        <f t="shared" si="73"/>
        <v>0.15</v>
      </c>
      <c r="Y33" s="63">
        <f t="shared" si="74"/>
        <v>0</v>
      </c>
      <c r="Z33" s="63">
        <f t="shared" si="75"/>
        <v>8206169.2800000003</v>
      </c>
      <c r="AA33" s="15">
        <v>0</v>
      </c>
      <c r="AB33" s="65">
        <f t="shared" si="76"/>
        <v>0</v>
      </c>
      <c r="AC33" s="63">
        <f t="shared" si="77"/>
        <v>0</v>
      </c>
      <c r="AD33" s="63">
        <f t="shared" si="78"/>
        <v>0</v>
      </c>
      <c r="AE33" s="2">
        <v>8206169.2800000003</v>
      </c>
      <c r="AF33" s="63">
        <f t="shared" si="79"/>
        <v>8206169.2800000003</v>
      </c>
      <c r="AG33" s="63">
        <f t="shared" si="80"/>
        <v>0</v>
      </c>
      <c r="AH33" s="2">
        <v>3000000</v>
      </c>
      <c r="AI33" s="66">
        <f t="shared" si="81"/>
        <v>3000000</v>
      </c>
      <c r="AJ33" s="66">
        <f t="shared" si="82"/>
        <v>0</v>
      </c>
      <c r="AK33" s="4">
        <v>11206169.279999999</v>
      </c>
      <c r="AM33" s="4">
        <f t="shared" si="34"/>
        <v>11206169.279999999</v>
      </c>
      <c r="AN33" s="67">
        <f t="shared" si="83"/>
        <v>11206169.280000001</v>
      </c>
      <c r="AO33" s="67">
        <f t="shared" si="84"/>
        <v>0</v>
      </c>
      <c r="AP33" t="s">
        <v>35</v>
      </c>
      <c r="AQ33" s="18"/>
      <c r="AU33"/>
      <c r="AV33"/>
      <c r="AW33"/>
      <c r="AX33"/>
      <c r="AY33"/>
      <c r="AZ33"/>
      <c r="BA33"/>
      <c r="BB33"/>
      <c r="BC33"/>
      <c r="BD33"/>
    </row>
    <row r="34" spans="1:79">
      <c r="A34" s="20">
        <v>407</v>
      </c>
      <c r="B34" t="s">
        <v>264</v>
      </c>
      <c r="C34" t="s">
        <v>9</v>
      </c>
      <c r="D34" t="s">
        <v>384</v>
      </c>
      <c r="E34" t="s">
        <v>72</v>
      </c>
      <c r="F34" s="2">
        <v>53926670000</v>
      </c>
      <c r="G34" s="2">
        <v>0</v>
      </c>
      <c r="H34" s="2">
        <v>53926670000</v>
      </c>
      <c r="I34" s="2">
        <v>99564027</v>
      </c>
      <c r="J34" s="2">
        <v>0</v>
      </c>
      <c r="K34" s="2">
        <v>99564027</v>
      </c>
      <c r="L34" s="2">
        <v>77993359</v>
      </c>
      <c r="M34" s="2">
        <v>0</v>
      </c>
      <c r="N34" s="63">
        <f t="shared" si="18"/>
        <v>0</v>
      </c>
      <c r="O34" s="63">
        <f t="shared" si="19"/>
        <v>0</v>
      </c>
      <c r="P34" s="2">
        <v>77993359</v>
      </c>
      <c r="Q34" s="63">
        <f t="shared" si="20"/>
        <v>77993359</v>
      </c>
      <c r="R34" s="63">
        <f t="shared" si="21"/>
        <v>0</v>
      </c>
      <c r="S34" s="15">
        <v>0.1</v>
      </c>
      <c r="T34" s="2">
        <v>0</v>
      </c>
      <c r="U34" s="63">
        <f t="shared" si="22"/>
        <v>0</v>
      </c>
      <c r="V34" s="63">
        <f t="shared" si="23"/>
        <v>0</v>
      </c>
      <c r="W34" s="13">
        <v>0.2</v>
      </c>
      <c r="X34" s="64">
        <f t="shared" si="73"/>
        <v>0.2</v>
      </c>
      <c r="Y34" s="63">
        <f t="shared" si="74"/>
        <v>0</v>
      </c>
      <c r="Z34" s="63">
        <f t="shared" si="75"/>
        <v>15598671.800000001</v>
      </c>
      <c r="AA34" s="15">
        <v>0</v>
      </c>
      <c r="AB34" s="65">
        <f t="shared" si="76"/>
        <v>0</v>
      </c>
      <c r="AC34" s="63">
        <f t="shared" si="77"/>
        <v>0</v>
      </c>
      <c r="AD34" s="63">
        <f t="shared" si="78"/>
        <v>0</v>
      </c>
      <c r="AE34" s="2">
        <v>15598671.800000001</v>
      </c>
      <c r="AF34" s="63">
        <f t="shared" si="79"/>
        <v>15598671.800000001</v>
      </c>
      <c r="AG34" s="63">
        <f t="shared" si="80"/>
        <v>0</v>
      </c>
      <c r="AH34" s="2">
        <v>4000000</v>
      </c>
      <c r="AI34" s="66">
        <f t="shared" si="81"/>
        <v>4000000</v>
      </c>
      <c r="AJ34" s="66">
        <f t="shared" si="82"/>
        <v>0</v>
      </c>
      <c r="AK34" s="4">
        <v>19598671.800000001</v>
      </c>
      <c r="AM34" s="4">
        <f t="shared" si="34"/>
        <v>19598671.800000001</v>
      </c>
      <c r="AN34" s="67">
        <f t="shared" si="83"/>
        <v>19598671.800000001</v>
      </c>
      <c r="AO34" s="67">
        <f t="shared" si="84"/>
        <v>0</v>
      </c>
      <c r="AP34" t="s">
        <v>35</v>
      </c>
      <c r="AQ34" s="18"/>
      <c r="AU34"/>
      <c r="AV34"/>
      <c r="AW34"/>
      <c r="AX34"/>
      <c r="AY34"/>
      <c r="AZ34"/>
      <c r="BA34"/>
      <c r="BB34"/>
      <c r="BC34"/>
      <c r="BD34"/>
    </row>
    <row r="35" spans="1:79">
      <c r="A35" s="20">
        <v>409</v>
      </c>
      <c r="B35" t="s">
        <v>264</v>
      </c>
      <c r="C35" t="s">
        <v>9</v>
      </c>
      <c r="D35" t="s">
        <v>15</v>
      </c>
      <c r="E35" t="s">
        <v>65</v>
      </c>
      <c r="F35" s="2">
        <v>29955097000</v>
      </c>
      <c r="G35" s="2">
        <v>0</v>
      </c>
      <c r="H35" s="2">
        <v>29955097000</v>
      </c>
      <c r="I35" s="2">
        <v>66543441</v>
      </c>
      <c r="J35" s="2">
        <v>0</v>
      </c>
      <c r="K35" s="2">
        <v>66543441</v>
      </c>
      <c r="L35" s="2">
        <v>54561402.200000003</v>
      </c>
      <c r="M35" s="2">
        <v>0</v>
      </c>
      <c r="N35" s="63">
        <f t="shared" si="18"/>
        <v>0</v>
      </c>
      <c r="O35" s="63">
        <f t="shared" si="19"/>
        <v>0</v>
      </c>
      <c r="P35" s="2">
        <v>54561402.200000003</v>
      </c>
      <c r="Q35" s="63">
        <f t="shared" si="20"/>
        <v>54561402.200000003</v>
      </c>
      <c r="R35" s="63">
        <f t="shared" si="21"/>
        <v>0</v>
      </c>
      <c r="S35" s="15">
        <v>0.1</v>
      </c>
      <c r="T35" s="2">
        <v>0</v>
      </c>
      <c r="U35" s="63">
        <f t="shared" si="22"/>
        <v>0</v>
      </c>
      <c r="V35" s="63">
        <f t="shared" si="23"/>
        <v>0</v>
      </c>
      <c r="W35" s="13">
        <v>0.15</v>
      </c>
      <c r="X35" s="64">
        <f t="shared" si="73"/>
        <v>0.15</v>
      </c>
      <c r="Y35" s="63">
        <f t="shared" si="74"/>
        <v>0</v>
      </c>
      <c r="Z35" s="63">
        <f t="shared" si="75"/>
        <v>8184210.3300000001</v>
      </c>
      <c r="AA35" s="15">
        <v>0</v>
      </c>
      <c r="AB35" s="65">
        <f t="shared" si="76"/>
        <v>0</v>
      </c>
      <c r="AC35" s="63">
        <f t="shared" si="77"/>
        <v>0</v>
      </c>
      <c r="AD35" s="63">
        <f t="shared" si="78"/>
        <v>0</v>
      </c>
      <c r="AE35" s="2">
        <v>8184210.3300000001</v>
      </c>
      <c r="AF35" s="63">
        <f t="shared" si="79"/>
        <v>8184210.3300000001</v>
      </c>
      <c r="AG35" s="63">
        <f t="shared" si="80"/>
        <v>0</v>
      </c>
      <c r="AH35" s="2">
        <v>3000000</v>
      </c>
      <c r="AI35" s="66">
        <f t="shared" si="81"/>
        <v>3000000</v>
      </c>
      <c r="AJ35" s="66">
        <f t="shared" si="82"/>
        <v>0</v>
      </c>
      <c r="AK35" s="4">
        <v>11184210.33</v>
      </c>
      <c r="AM35" s="4">
        <f t="shared" si="34"/>
        <v>11184210.33</v>
      </c>
      <c r="AN35" s="67">
        <f t="shared" si="83"/>
        <v>11184210.33</v>
      </c>
      <c r="AO35" s="67">
        <f t="shared" si="84"/>
        <v>0</v>
      </c>
      <c r="AP35" t="s">
        <v>24</v>
      </c>
      <c r="AQ35" s="18"/>
      <c r="AU35"/>
      <c r="AV35"/>
      <c r="AW35"/>
      <c r="AX35"/>
      <c r="AY35"/>
      <c r="AZ35"/>
      <c r="BA35"/>
      <c r="BB35"/>
      <c r="BC35"/>
      <c r="BD35"/>
    </row>
    <row r="36" spans="1:79">
      <c r="A36" s="20">
        <v>410</v>
      </c>
      <c r="B36" t="s">
        <v>264</v>
      </c>
      <c r="C36" t="s">
        <v>9</v>
      </c>
      <c r="D36" t="s">
        <v>384</v>
      </c>
      <c r="E36" t="s">
        <v>73</v>
      </c>
      <c r="F36" s="2">
        <v>7708085000</v>
      </c>
      <c r="G36" s="2">
        <v>0</v>
      </c>
      <c r="H36" s="2">
        <v>7708085000</v>
      </c>
      <c r="I36" s="2">
        <v>23310638</v>
      </c>
      <c r="J36" s="2">
        <v>0</v>
      </c>
      <c r="K36" s="2">
        <v>23310638</v>
      </c>
      <c r="L36" s="2">
        <v>20227404</v>
      </c>
      <c r="M36" s="2">
        <v>0</v>
      </c>
      <c r="N36" s="63">
        <f t="shared" si="18"/>
        <v>0</v>
      </c>
      <c r="O36" s="63">
        <f t="shared" si="19"/>
        <v>0</v>
      </c>
      <c r="P36" s="2">
        <v>20227404</v>
      </c>
      <c r="Q36" s="63">
        <f t="shared" si="20"/>
        <v>20227404</v>
      </c>
      <c r="R36" s="63">
        <f t="shared" si="21"/>
        <v>0</v>
      </c>
      <c r="S36" s="15">
        <v>0.1</v>
      </c>
      <c r="T36" s="2">
        <v>0</v>
      </c>
      <c r="U36" s="63">
        <f t="shared" si="22"/>
        <v>0</v>
      </c>
      <c r="V36" s="63">
        <f t="shared" si="23"/>
        <v>0</v>
      </c>
      <c r="W36" s="13">
        <v>0.1</v>
      </c>
      <c r="X36" s="64">
        <f t="shared" si="73"/>
        <v>0.1</v>
      </c>
      <c r="Y36" s="63">
        <f t="shared" si="74"/>
        <v>0</v>
      </c>
      <c r="Z36" s="63">
        <f t="shared" si="75"/>
        <v>2022740.4000000001</v>
      </c>
      <c r="AA36" s="15">
        <v>0</v>
      </c>
      <c r="AB36" s="65">
        <f t="shared" si="76"/>
        <v>0</v>
      </c>
      <c r="AC36" s="63">
        <f t="shared" si="77"/>
        <v>0</v>
      </c>
      <c r="AD36" s="63">
        <f t="shared" si="78"/>
        <v>0</v>
      </c>
      <c r="AE36" s="2">
        <v>2022740.4</v>
      </c>
      <c r="AF36" s="63">
        <f t="shared" si="79"/>
        <v>2022740.4000000001</v>
      </c>
      <c r="AG36" s="63">
        <f t="shared" si="80"/>
        <v>0</v>
      </c>
      <c r="AH36" s="2">
        <v>2000000</v>
      </c>
      <c r="AI36" s="66">
        <f t="shared" si="81"/>
        <v>2000000</v>
      </c>
      <c r="AJ36" s="66">
        <f t="shared" si="82"/>
        <v>0</v>
      </c>
      <c r="AK36" s="4">
        <v>4022740.4</v>
      </c>
      <c r="AM36" s="4">
        <f t="shared" si="34"/>
        <v>4022740.4</v>
      </c>
      <c r="AN36" s="67">
        <f t="shared" si="83"/>
        <v>4022740.4000000004</v>
      </c>
      <c r="AO36" s="67">
        <f t="shared" si="84"/>
        <v>0</v>
      </c>
      <c r="AP36" t="s">
        <v>35</v>
      </c>
      <c r="AQ36" s="18"/>
      <c r="AU36"/>
      <c r="AV36"/>
      <c r="AW36"/>
      <c r="AX36"/>
      <c r="AY36"/>
      <c r="AZ36"/>
      <c r="BA36"/>
      <c r="BB36"/>
      <c r="BC36"/>
      <c r="BD36"/>
    </row>
    <row r="37" spans="1:79">
      <c r="A37" s="20">
        <v>411</v>
      </c>
      <c r="B37" t="s">
        <v>264</v>
      </c>
      <c r="C37" t="s">
        <v>9</v>
      </c>
      <c r="D37" t="s">
        <v>384</v>
      </c>
      <c r="E37" t="s">
        <v>74</v>
      </c>
      <c r="F37" s="2">
        <v>1555713500</v>
      </c>
      <c r="G37" s="2">
        <v>0</v>
      </c>
      <c r="H37" s="2">
        <v>1555713500</v>
      </c>
      <c r="I37" s="2">
        <v>5148740</v>
      </c>
      <c r="J37" s="2">
        <v>0</v>
      </c>
      <c r="K37" s="2">
        <v>5148740</v>
      </c>
      <c r="L37" s="2">
        <v>4526454.5999999996</v>
      </c>
      <c r="M37" s="2">
        <v>0</v>
      </c>
      <c r="N37" s="63">
        <f t="shared" si="18"/>
        <v>0</v>
      </c>
      <c r="O37" s="63">
        <f t="shared" si="19"/>
        <v>0</v>
      </c>
      <c r="P37" s="2">
        <v>4526454.5999999996</v>
      </c>
      <c r="Q37" s="63">
        <f t="shared" si="20"/>
        <v>4526454.5999999996</v>
      </c>
      <c r="R37" s="63">
        <f t="shared" si="21"/>
        <v>0</v>
      </c>
      <c r="S37" s="15">
        <v>0</v>
      </c>
      <c r="T37" s="2">
        <v>0</v>
      </c>
      <c r="U37" s="63">
        <f t="shared" si="22"/>
        <v>0</v>
      </c>
      <c r="V37" s="63">
        <f t="shared" si="23"/>
        <v>0</v>
      </c>
      <c r="W37" s="13">
        <v>0</v>
      </c>
      <c r="X37" s="64">
        <f t="shared" si="73"/>
        <v>0</v>
      </c>
      <c r="Y37" s="63">
        <f t="shared" si="74"/>
        <v>0</v>
      </c>
      <c r="Z37" s="63">
        <f t="shared" si="75"/>
        <v>0</v>
      </c>
      <c r="AA37" s="15">
        <v>0</v>
      </c>
      <c r="AB37" s="65">
        <f t="shared" si="76"/>
        <v>0</v>
      </c>
      <c r="AC37" s="63">
        <f t="shared" si="77"/>
        <v>0</v>
      </c>
      <c r="AD37" s="63">
        <f t="shared" si="78"/>
        <v>0</v>
      </c>
      <c r="AE37" s="2">
        <v>0</v>
      </c>
      <c r="AF37" s="63">
        <f t="shared" si="79"/>
        <v>0</v>
      </c>
      <c r="AG37" s="63">
        <f t="shared" si="80"/>
        <v>0</v>
      </c>
      <c r="AH37" s="2">
        <v>0</v>
      </c>
      <c r="AI37" s="66">
        <f t="shared" si="81"/>
        <v>0</v>
      </c>
      <c r="AJ37" s="66">
        <f t="shared" si="82"/>
        <v>0</v>
      </c>
      <c r="AK37" s="4">
        <v>0</v>
      </c>
      <c r="AM37" s="4">
        <f t="shared" si="34"/>
        <v>0</v>
      </c>
      <c r="AN37" s="67">
        <f t="shared" si="83"/>
        <v>0</v>
      </c>
      <c r="AO37" s="67">
        <f t="shared" si="84"/>
        <v>0</v>
      </c>
      <c r="AP37" t="s">
        <v>35</v>
      </c>
      <c r="AQ37" s="18"/>
      <c r="AU37"/>
      <c r="AV37"/>
      <c r="AW37"/>
      <c r="AX37"/>
      <c r="AY37"/>
      <c r="AZ37"/>
      <c r="BA37"/>
      <c r="BB37"/>
      <c r="BC37"/>
      <c r="BD37"/>
    </row>
    <row r="38" spans="1:79">
      <c r="A38" s="20">
        <v>416</v>
      </c>
      <c r="B38" t="s">
        <v>264</v>
      </c>
      <c r="C38" t="s">
        <v>9</v>
      </c>
      <c r="D38" t="s">
        <v>385</v>
      </c>
      <c r="E38" t="s">
        <v>75</v>
      </c>
      <c r="F38" s="2">
        <v>26684161000</v>
      </c>
      <c r="G38" s="2">
        <v>0</v>
      </c>
      <c r="H38" s="2">
        <v>26684161000</v>
      </c>
      <c r="I38" s="2">
        <v>65056782</v>
      </c>
      <c r="J38" s="2">
        <v>0</v>
      </c>
      <c r="K38" s="2">
        <v>65056782</v>
      </c>
      <c r="L38" s="2">
        <v>54383117.600000001</v>
      </c>
      <c r="M38" s="2">
        <v>0</v>
      </c>
      <c r="N38" s="63">
        <f t="shared" si="18"/>
        <v>0</v>
      </c>
      <c r="O38" s="63">
        <f t="shared" si="19"/>
        <v>0</v>
      </c>
      <c r="P38" s="2">
        <v>54383117.600000001</v>
      </c>
      <c r="Q38" s="63">
        <f t="shared" si="20"/>
        <v>54383117.600000001</v>
      </c>
      <c r="R38" s="63">
        <f t="shared" si="21"/>
        <v>0</v>
      </c>
      <c r="S38" s="15">
        <v>0.1</v>
      </c>
      <c r="T38" s="2">
        <v>0</v>
      </c>
      <c r="U38" s="63">
        <f t="shared" si="22"/>
        <v>0</v>
      </c>
      <c r="V38" s="63">
        <f t="shared" si="23"/>
        <v>0</v>
      </c>
      <c r="W38" s="13">
        <v>0.15</v>
      </c>
      <c r="X38" s="64">
        <f t="shared" si="73"/>
        <v>0.15</v>
      </c>
      <c r="Y38" s="63">
        <f t="shared" si="74"/>
        <v>0</v>
      </c>
      <c r="Z38" s="63">
        <f t="shared" si="75"/>
        <v>8157467.6399999997</v>
      </c>
      <c r="AA38" s="15">
        <v>0</v>
      </c>
      <c r="AB38" s="65">
        <f t="shared" si="76"/>
        <v>0</v>
      </c>
      <c r="AC38" s="63">
        <f t="shared" si="77"/>
        <v>0</v>
      </c>
      <c r="AD38" s="63">
        <f t="shared" si="78"/>
        <v>0</v>
      </c>
      <c r="AE38" s="2">
        <v>8157467.6399999997</v>
      </c>
      <c r="AF38" s="63">
        <f t="shared" si="79"/>
        <v>8157467.6399999997</v>
      </c>
      <c r="AG38" s="63">
        <f t="shared" si="80"/>
        <v>0</v>
      </c>
      <c r="AH38" s="2">
        <v>3000000</v>
      </c>
      <c r="AI38" s="66">
        <f t="shared" si="81"/>
        <v>3000000</v>
      </c>
      <c r="AJ38" s="66">
        <f t="shared" si="82"/>
        <v>0</v>
      </c>
      <c r="AK38" s="4">
        <v>11157467.640000001</v>
      </c>
      <c r="AM38" s="4">
        <f t="shared" si="34"/>
        <v>11157467.640000001</v>
      </c>
      <c r="AN38" s="67">
        <f t="shared" si="83"/>
        <v>11157467.640000001</v>
      </c>
      <c r="AO38" s="67">
        <f t="shared" si="84"/>
        <v>0</v>
      </c>
      <c r="AP38" t="s">
        <v>79</v>
      </c>
      <c r="AQ38" s="18"/>
      <c r="AU38"/>
      <c r="AV38"/>
      <c r="AW38"/>
      <c r="AX38"/>
      <c r="AY38"/>
      <c r="AZ38"/>
      <c r="BA38"/>
      <c r="BB38"/>
      <c r="BC38"/>
      <c r="BD38"/>
    </row>
    <row r="39" spans="1:79">
      <c r="A39" s="20">
        <v>426</v>
      </c>
      <c r="B39" t="s">
        <v>264</v>
      </c>
      <c r="C39" t="s">
        <v>9</v>
      </c>
      <c r="D39" t="s">
        <v>27</v>
      </c>
      <c r="E39" t="s">
        <v>77</v>
      </c>
      <c r="F39" s="2">
        <v>38381217000</v>
      </c>
      <c r="G39" s="2">
        <v>0</v>
      </c>
      <c r="H39" s="2">
        <v>38381217000</v>
      </c>
      <c r="I39" s="2">
        <v>80806182</v>
      </c>
      <c r="J39" s="2">
        <v>0</v>
      </c>
      <c r="K39" s="2">
        <v>80806182</v>
      </c>
      <c r="L39" s="2">
        <v>65453695.200000003</v>
      </c>
      <c r="M39" s="2">
        <v>0</v>
      </c>
      <c r="N39" s="63">
        <f t="shared" si="18"/>
        <v>0</v>
      </c>
      <c r="O39" s="63">
        <f t="shared" si="19"/>
        <v>0</v>
      </c>
      <c r="P39" s="2">
        <v>65453695.200000003</v>
      </c>
      <c r="Q39" s="63">
        <f t="shared" si="20"/>
        <v>65453695.200000003</v>
      </c>
      <c r="R39" s="63">
        <f t="shared" si="21"/>
        <v>0</v>
      </c>
      <c r="S39" s="15">
        <v>0.1</v>
      </c>
      <c r="T39" s="2">
        <v>0</v>
      </c>
      <c r="U39" s="63">
        <f t="shared" si="22"/>
        <v>0</v>
      </c>
      <c r="V39" s="63">
        <f t="shared" si="23"/>
        <v>0</v>
      </c>
      <c r="W39" s="13">
        <v>0.2</v>
      </c>
      <c r="X39" s="64">
        <f t="shared" si="73"/>
        <v>0.2</v>
      </c>
      <c r="Y39" s="63">
        <f t="shared" si="74"/>
        <v>0</v>
      </c>
      <c r="Z39" s="63">
        <f t="shared" si="75"/>
        <v>13090739.040000001</v>
      </c>
      <c r="AA39" s="15">
        <v>0</v>
      </c>
      <c r="AB39" s="65">
        <f t="shared" si="76"/>
        <v>0</v>
      </c>
      <c r="AC39" s="63">
        <f t="shared" si="77"/>
        <v>0</v>
      </c>
      <c r="AD39" s="63">
        <f t="shared" si="78"/>
        <v>0</v>
      </c>
      <c r="AE39" s="2">
        <v>13090739.039999999</v>
      </c>
      <c r="AF39" s="63">
        <f t="shared" si="79"/>
        <v>13090739.040000001</v>
      </c>
      <c r="AG39" s="63">
        <f t="shared" si="80"/>
        <v>0</v>
      </c>
      <c r="AH39" s="2">
        <v>4000000</v>
      </c>
      <c r="AI39" s="66">
        <f t="shared" si="81"/>
        <v>4000000</v>
      </c>
      <c r="AJ39" s="66">
        <f t="shared" si="82"/>
        <v>0</v>
      </c>
      <c r="AK39" s="4">
        <v>17090739.039999999</v>
      </c>
      <c r="AM39" s="4">
        <f t="shared" si="34"/>
        <v>17090739.039999999</v>
      </c>
      <c r="AN39" s="67">
        <f t="shared" si="83"/>
        <v>17090739.039999999</v>
      </c>
      <c r="AO39" s="67">
        <f t="shared" si="84"/>
        <v>0</v>
      </c>
      <c r="AP39" t="s">
        <v>76</v>
      </c>
      <c r="AQ39" s="18"/>
      <c r="AU39"/>
      <c r="AV39"/>
      <c r="AW39"/>
      <c r="AX39"/>
      <c r="AY39"/>
      <c r="AZ39"/>
      <c r="BA39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</row>
    <row r="40" spans="1:79">
      <c r="A40" s="20">
        <v>428</v>
      </c>
      <c r="B40" t="s">
        <v>264</v>
      </c>
      <c r="C40" t="s">
        <v>9</v>
      </c>
      <c r="D40" t="s">
        <v>15</v>
      </c>
      <c r="E40" t="s">
        <v>78</v>
      </c>
      <c r="F40" s="2">
        <v>2126328000</v>
      </c>
      <c r="G40" s="2">
        <v>0</v>
      </c>
      <c r="H40" s="2">
        <v>2126328000</v>
      </c>
      <c r="I40" s="2">
        <v>5774361</v>
      </c>
      <c r="J40" s="2">
        <v>0</v>
      </c>
      <c r="K40" s="2">
        <v>5774361</v>
      </c>
      <c r="L40" s="2">
        <v>4923829.8</v>
      </c>
      <c r="M40" s="2">
        <v>0</v>
      </c>
      <c r="N40" s="63">
        <f t="shared" si="18"/>
        <v>0</v>
      </c>
      <c r="O40" s="63">
        <f t="shared" si="19"/>
        <v>0</v>
      </c>
      <c r="P40" s="2">
        <v>4923829.8</v>
      </c>
      <c r="Q40" s="63">
        <f t="shared" si="20"/>
        <v>4923829.8</v>
      </c>
      <c r="R40" s="63">
        <f t="shared" si="21"/>
        <v>0</v>
      </c>
      <c r="S40" s="15">
        <v>0</v>
      </c>
      <c r="T40" s="2">
        <v>0</v>
      </c>
      <c r="U40" s="63">
        <f t="shared" si="22"/>
        <v>0</v>
      </c>
      <c r="V40" s="63">
        <f t="shared" si="23"/>
        <v>0</v>
      </c>
      <c r="W40" s="13">
        <v>0</v>
      </c>
      <c r="X40" s="64">
        <f t="shared" si="73"/>
        <v>0</v>
      </c>
      <c r="Y40" s="63">
        <f t="shared" si="74"/>
        <v>0</v>
      </c>
      <c r="Z40" s="63">
        <f t="shared" si="75"/>
        <v>0</v>
      </c>
      <c r="AA40" s="15">
        <v>0</v>
      </c>
      <c r="AB40" s="65">
        <f t="shared" si="76"/>
        <v>0</v>
      </c>
      <c r="AC40" s="63">
        <f t="shared" si="77"/>
        <v>0</v>
      </c>
      <c r="AD40" s="63">
        <f t="shared" si="78"/>
        <v>0</v>
      </c>
      <c r="AE40" s="2">
        <v>0</v>
      </c>
      <c r="AF40" s="63">
        <f t="shared" si="79"/>
        <v>0</v>
      </c>
      <c r="AG40" s="63">
        <f t="shared" si="80"/>
        <v>0</v>
      </c>
      <c r="AH40" s="2">
        <v>0</v>
      </c>
      <c r="AI40" s="66">
        <f t="shared" si="81"/>
        <v>0</v>
      </c>
      <c r="AJ40" s="66">
        <f t="shared" si="82"/>
        <v>0</v>
      </c>
      <c r="AK40" s="4">
        <v>0</v>
      </c>
      <c r="AM40" s="4">
        <f t="shared" si="34"/>
        <v>0</v>
      </c>
      <c r="AN40" s="67">
        <f t="shared" si="83"/>
        <v>0</v>
      </c>
      <c r="AO40" s="67">
        <f t="shared" si="84"/>
        <v>0</v>
      </c>
      <c r="AP40" t="s">
        <v>17</v>
      </c>
      <c r="AQ40" s="18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 spans="1:79">
      <c r="A41" s="20">
        <v>435</v>
      </c>
      <c r="B41" t="s">
        <v>263</v>
      </c>
      <c r="C41" t="s">
        <v>9</v>
      </c>
      <c r="D41" t="s">
        <v>15</v>
      </c>
      <c r="E41" t="s">
        <v>80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63">
        <f t="shared" si="18"/>
        <v>0</v>
      </c>
      <c r="O41" s="63">
        <f t="shared" si="19"/>
        <v>0</v>
      </c>
      <c r="P41" s="2">
        <v>0</v>
      </c>
      <c r="Q41" s="63">
        <f t="shared" si="20"/>
        <v>0</v>
      </c>
      <c r="R41" s="63">
        <f t="shared" si="21"/>
        <v>0</v>
      </c>
      <c r="S41" s="15">
        <v>0.1</v>
      </c>
      <c r="T41" s="2">
        <v>0</v>
      </c>
      <c r="U41" s="63">
        <f t="shared" si="22"/>
        <v>0</v>
      </c>
      <c r="V41" s="63">
        <f t="shared" si="23"/>
        <v>0</v>
      </c>
      <c r="W41" s="13">
        <v>0.3</v>
      </c>
      <c r="X41" s="13"/>
      <c r="Y41" s="13"/>
      <c r="Z41" s="68">
        <f t="shared" ref="Z41:Z42" si="85">IF(L41&lt;150000000,P41,IF(AND(L41&gt;150000000,P41&gt;150000000),150000000,P41))*30%</f>
        <v>0</v>
      </c>
      <c r="AA41" s="15">
        <v>0</v>
      </c>
      <c r="AB41" s="69">
        <f t="shared" si="76"/>
        <v>0</v>
      </c>
      <c r="AC41" s="68">
        <f t="shared" si="77"/>
        <v>0</v>
      </c>
      <c r="AD41" s="68">
        <f t="shared" si="78"/>
        <v>0</v>
      </c>
      <c r="AE41" s="2">
        <v>0</v>
      </c>
      <c r="AF41" s="68">
        <f t="shared" si="79"/>
        <v>0</v>
      </c>
      <c r="AG41" s="68">
        <f t="shared" si="80"/>
        <v>0</v>
      </c>
      <c r="AH41" s="2">
        <v>0</v>
      </c>
      <c r="AI41" s="2"/>
      <c r="AJ41" s="2"/>
      <c r="AK41" s="4">
        <v>0</v>
      </c>
      <c r="AM41" s="4">
        <f t="shared" si="34"/>
        <v>0</v>
      </c>
      <c r="AN41" s="67">
        <f t="shared" si="83"/>
        <v>0</v>
      </c>
      <c r="AO41" s="67">
        <f t="shared" si="84"/>
        <v>0</v>
      </c>
      <c r="AP41" t="s">
        <v>24</v>
      </c>
      <c r="AQ41" s="18"/>
      <c r="AU41"/>
      <c r="AV41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</row>
    <row r="42" spans="1:79">
      <c r="A42" s="20">
        <v>437</v>
      </c>
      <c r="B42" t="s">
        <v>263</v>
      </c>
      <c r="C42" t="s">
        <v>9</v>
      </c>
      <c r="D42" t="s">
        <v>15</v>
      </c>
      <c r="E42" t="s">
        <v>81</v>
      </c>
      <c r="F42" s="2">
        <v>5817382000</v>
      </c>
      <c r="G42" s="2">
        <v>0</v>
      </c>
      <c r="H42" s="2">
        <v>5817382000</v>
      </c>
      <c r="I42" s="2">
        <v>10955123</v>
      </c>
      <c r="J42" s="2">
        <v>0</v>
      </c>
      <c r="K42" s="2">
        <v>10955123</v>
      </c>
      <c r="L42" s="2">
        <v>8628170.1999999993</v>
      </c>
      <c r="M42" s="2">
        <v>0</v>
      </c>
      <c r="N42" s="63">
        <f t="shared" si="18"/>
        <v>0</v>
      </c>
      <c r="O42" s="63">
        <f t="shared" si="19"/>
        <v>0</v>
      </c>
      <c r="P42" s="2">
        <v>8628170.1999999993</v>
      </c>
      <c r="Q42" s="63">
        <f t="shared" si="20"/>
        <v>8628170.1999999993</v>
      </c>
      <c r="R42" s="63">
        <f t="shared" si="21"/>
        <v>0</v>
      </c>
      <c r="S42" s="15">
        <v>0.1</v>
      </c>
      <c r="T42" s="2">
        <v>0</v>
      </c>
      <c r="U42" s="63">
        <f t="shared" si="22"/>
        <v>0</v>
      </c>
      <c r="V42" s="63">
        <f t="shared" si="23"/>
        <v>0</v>
      </c>
      <c r="W42" s="13">
        <v>0.3</v>
      </c>
      <c r="X42" s="13"/>
      <c r="Y42" s="13"/>
      <c r="Z42" s="68">
        <f t="shared" si="85"/>
        <v>2588451.0599999996</v>
      </c>
      <c r="AA42" s="15">
        <v>0</v>
      </c>
      <c r="AB42" s="69">
        <f t="shared" si="76"/>
        <v>0</v>
      </c>
      <c r="AC42" s="68">
        <f t="shared" si="77"/>
        <v>0</v>
      </c>
      <c r="AD42" s="68">
        <f t="shared" si="78"/>
        <v>0</v>
      </c>
      <c r="AE42" s="2">
        <v>2588451.06</v>
      </c>
      <c r="AF42" s="68">
        <f t="shared" si="79"/>
        <v>2588451.0599999996</v>
      </c>
      <c r="AG42" s="68">
        <f t="shared" si="80"/>
        <v>0</v>
      </c>
      <c r="AH42" s="2">
        <v>0</v>
      </c>
      <c r="AI42" s="2"/>
      <c r="AJ42" s="2"/>
      <c r="AK42" s="4">
        <v>2588451.06</v>
      </c>
      <c r="AM42" s="4">
        <f t="shared" si="34"/>
        <v>2588451.06</v>
      </c>
      <c r="AN42" s="67">
        <f t="shared" si="83"/>
        <v>2588451.0599999996</v>
      </c>
      <c r="AO42" s="67">
        <f t="shared" si="84"/>
        <v>0</v>
      </c>
      <c r="AP42" t="s">
        <v>17</v>
      </c>
      <c r="AQ42" s="18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79">
      <c r="A43" s="20">
        <v>440</v>
      </c>
      <c r="B43" t="s">
        <v>264</v>
      </c>
      <c r="C43" t="s">
        <v>9</v>
      </c>
      <c r="D43" t="s">
        <v>15</v>
      </c>
      <c r="E43" t="s">
        <v>82</v>
      </c>
      <c r="F43" s="2">
        <v>5733112000</v>
      </c>
      <c r="G43" s="2">
        <v>0</v>
      </c>
      <c r="H43" s="2">
        <v>5733112000</v>
      </c>
      <c r="I43" s="2">
        <v>15084192</v>
      </c>
      <c r="J43" s="2">
        <v>0</v>
      </c>
      <c r="K43" s="2">
        <v>15084192</v>
      </c>
      <c r="L43" s="2">
        <v>12790947.199999999</v>
      </c>
      <c r="M43" s="2">
        <v>0</v>
      </c>
      <c r="N43" s="63">
        <f t="shared" si="18"/>
        <v>0</v>
      </c>
      <c r="O43" s="63">
        <f t="shared" si="19"/>
        <v>0</v>
      </c>
      <c r="P43" s="2">
        <v>12790947.199999999</v>
      </c>
      <c r="Q43" s="63">
        <f t="shared" si="20"/>
        <v>12790947.199999999</v>
      </c>
      <c r="R43" s="63">
        <f t="shared" si="21"/>
        <v>0</v>
      </c>
      <c r="S43" s="15">
        <v>0</v>
      </c>
      <c r="T43" s="2">
        <v>0</v>
      </c>
      <c r="U43" s="63">
        <f t="shared" si="22"/>
        <v>0</v>
      </c>
      <c r="V43" s="63">
        <f t="shared" si="23"/>
        <v>0</v>
      </c>
      <c r="W43" s="13">
        <v>0</v>
      </c>
      <c r="X43" s="64">
        <f t="shared" ref="X43:X44" si="86">IF(L43&lt;15000000,0%,IF(AND(15000000&lt;=L43,L43&lt;30000000),10%,IF(AND(30000000&lt;=L43,L43&lt;60000000),15%,IF(AND(60000000&lt;=L43,L43&lt;100000000),20%,25%))))</f>
        <v>0</v>
      </c>
      <c r="Y43" s="63">
        <f t="shared" ref="Y43:Y44" si="87">+X43-W43</f>
        <v>0</v>
      </c>
      <c r="Z43" s="63">
        <f t="shared" ref="Z43:Z44" si="88">IF(L43&lt;150000000,P43,IF(AND(L43&gt;150000000,P43&gt;150000000),150000000,P43))*X43</f>
        <v>0</v>
      </c>
      <c r="AA43" s="15">
        <v>0</v>
      </c>
      <c r="AB43" s="65">
        <f t="shared" ref="AB43:AB45" si="89">IF(L43&lt;150000000,0%,IF(AND(150000000&lt;=L43,L43&lt;230000000),40%,IF(AND(230000000&lt;=L43,L43&lt;300000000),45%,50%)))</f>
        <v>0</v>
      </c>
      <c r="AC43" s="63">
        <f t="shared" ref="AC43:AC45" si="90">+AB43-AA43</f>
        <v>0</v>
      </c>
      <c r="AD43" s="63">
        <f t="shared" ref="AD43:AD45" si="91">IF(P43-150000000&lt;0,0,(P43-150000000))*AB43</f>
        <v>0</v>
      </c>
      <c r="AE43" s="2">
        <v>0</v>
      </c>
      <c r="AF43" s="63">
        <f t="shared" ref="AF43:AF45" si="92">+AD43+Z43</f>
        <v>0</v>
      </c>
      <c r="AG43" s="63">
        <f t="shared" ref="AG43:AG45" si="93">+AF43-AE43</f>
        <v>0</v>
      </c>
      <c r="AH43" s="2">
        <v>0</v>
      </c>
      <c r="AI43" s="66">
        <f t="shared" ref="AI43:AI44" si="94">IF(L43&lt;15000000,0,IF(AND(15000000&lt;=L43,L43&lt;20000000),1000000,IF(AND(20000000&lt;=L43,L43&lt;30000000),2000000,IF(AND(30000000&lt;=L43,L43&lt;60000000),3000000,IF(AND(60000000&lt;=L43,L43&lt;100000000),4000000,IF(AND(100000000&lt;=L43,L43&lt;150000000),5000000,IF(AND(150000000&lt;=L43,L43&lt;230000000),6000000,7000000)))))))</f>
        <v>0</v>
      </c>
      <c r="AJ43" s="66">
        <f t="shared" ref="AJ43:AJ44" si="95">+AI43-AH43</f>
        <v>0</v>
      </c>
      <c r="AK43" s="4">
        <v>0</v>
      </c>
      <c r="AM43" s="4">
        <f t="shared" si="34"/>
        <v>0</v>
      </c>
      <c r="AN43" s="67">
        <f t="shared" ref="AN43:AN45" si="96">SUM(AL43,AI43,AF43,U43)</f>
        <v>0</v>
      </c>
      <c r="AO43" s="67">
        <f t="shared" ref="AO43:AO45" si="97">+AN43-AM43</f>
        <v>0</v>
      </c>
      <c r="AP43" t="s">
        <v>31</v>
      </c>
      <c r="AQ43" s="18"/>
      <c r="AU43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</row>
    <row r="44" spans="1:79">
      <c r="A44" s="20">
        <v>447</v>
      </c>
      <c r="B44" t="s">
        <v>264</v>
      </c>
      <c r="C44" t="s">
        <v>2</v>
      </c>
      <c r="D44" t="s">
        <v>8</v>
      </c>
      <c r="E44" t="s">
        <v>83</v>
      </c>
      <c r="F44" s="2">
        <v>955531000</v>
      </c>
      <c r="G44" s="2">
        <v>46736000</v>
      </c>
      <c r="H44" s="2">
        <v>908795000</v>
      </c>
      <c r="I44" s="2">
        <v>3211852</v>
      </c>
      <c r="J44" s="2">
        <v>163576</v>
      </c>
      <c r="K44" s="2">
        <v>3048276</v>
      </c>
      <c r="L44" s="2">
        <v>2829639.6</v>
      </c>
      <c r="M44" s="2">
        <v>144881.60000000001</v>
      </c>
      <c r="N44" s="63">
        <f t="shared" si="18"/>
        <v>144881.60000000001</v>
      </c>
      <c r="O44" s="63">
        <f t="shared" si="19"/>
        <v>0</v>
      </c>
      <c r="P44" s="2">
        <v>2684758</v>
      </c>
      <c r="Q44" s="63">
        <f t="shared" si="20"/>
        <v>2684758</v>
      </c>
      <c r="R44" s="63">
        <f t="shared" si="21"/>
        <v>0</v>
      </c>
      <c r="S44" s="15">
        <v>0</v>
      </c>
      <c r="T44" s="2">
        <v>0</v>
      </c>
      <c r="U44" s="63">
        <f t="shared" si="22"/>
        <v>0</v>
      </c>
      <c r="V44" s="63">
        <f t="shared" si="23"/>
        <v>0</v>
      </c>
      <c r="W44" s="13">
        <v>0</v>
      </c>
      <c r="X44" s="64">
        <f t="shared" si="86"/>
        <v>0</v>
      </c>
      <c r="Y44" s="63">
        <f t="shared" si="87"/>
        <v>0</v>
      </c>
      <c r="Z44" s="63">
        <f t="shared" si="88"/>
        <v>0</v>
      </c>
      <c r="AA44" s="15">
        <v>0</v>
      </c>
      <c r="AB44" s="65">
        <f t="shared" si="89"/>
        <v>0</v>
      </c>
      <c r="AC44" s="63">
        <f t="shared" si="90"/>
        <v>0</v>
      </c>
      <c r="AD44" s="63">
        <f t="shared" si="91"/>
        <v>0</v>
      </c>
      <c r="AE44" s="2">
        <v>0</v>
      </c>
      <c r="AF44" s="63">
        <f t="shared" si="92"/>
        <v>0</v>
      </c>
      <c r="AG44" s="63">
        <f t="shared" si="93"/>
        <v>0</v>
      </c>
      <c r="AH44" s="2">
        <v>0</v>
      </c>
      <c r="AI44" s="66">
        <f t="shared" si="94"/>
        <v>0</v>
      </c>
      <c r="AJ44" s="66">
        <f t="shared" si="95"/>
        <v>0</v>
      </c>
      <c r="AK44" s="4">
        <v>0</v>
      </c>
      <c r="AM44" s="4">
        <f t="shared" si="34"/>
        <v>0</v>
      </c>
      <c r="AN44" s="67">
        <f t="shared" si="96"/>
        <v>0</v>
      </c>
      <c r="AO44" s="67">
        <f t="shared" si="97"/>
        <v>0</v>
      </c>
      <c r="AP44" t="s">
        <v>38</v>
      </c>
      <c r="AQ44" s="18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 spans="1:79">
      <c r="A45" s="20">
        <v>456</v>
      </c>
      <c r="B45" t="s">
        <v>263</v>
      </c>
      <c r="C45" t="s">
        <v>2</v>
      </c>
      <c r="D45" t="s">
        <v>8</v>
      </c>
      <c r="E45" t="s">
        <v>84</v>
      </c>
      <c r="F45" s="2">
        <v>222295000</v>
      </c>
      <c r="G45" s="2">
        <v>43455000</v>
      </c>
      <c r="H45" s="2">
        <v>178840000</v>
      </c>
      <c r="I45" s="2">
        <v>778033</v>
      </c>
      <c r="J45" s="2">
        <v>152093</v>
      </c>
      <c r="K45" s="2">
        <v>625940</v>
      </c>
      <c r="L45" s="2">
        <v>689115</v>
      </c>
      <c r="M45" s="2">
        <v>134711</v>
      </c>
      <c r="N45" s="63">
        <f t="shared" si="18"/>
        <v>134711</v>
      </c>
      <c r="O45" s="63">
        <f t="shared" si="19"/>
        <v>0</v>
      </c>
      <c r="P45" s="2">
        <v>554404</v>
      </c>
      <c r="Q45" s="63">
        <f t="shared" si="20"/>
        <v>554404</v>
      </c>
      <c r="R45" s="63">
        <f t="shared" si="21"/>
        <v>0</v>
      </c>
      <c r="S45" s="15">
        <v>0.1</v>
      </c>
      <c r="T45" s="2">
        <v>13471.1</v>
      </c>
      <c r="U45" s="63">
        <f t="shared" si="22"/>
        <v>13471.1</v>
      </c>
      <c r="V45" s="63">
        <f t="shared" si="23"/>
        <v>0</v>
      </c>
      <c r="W45" s="13">
        <v>0.3</v>
      </c>
      <c r="X45" s="13"/>
      <c r="Y45" s="13"/>
      <c r="Z45" s="68">
        <f>IF(L45&lt;150000000,P45,IF(AND(L45&gt;150000000,P45&gt;150000000),150000000,P45))*30%</f>
        <v>166321.19999999998</v>
      </c>
      <c r="AA45" s="15">
        <v>0</v>
      </c>
      <c r="AB45" s="69">
        <f t="shared" si="89"/>
        <v>0</v>
      </c>
      <c r="AC45" s="68">
        <f t="shared" si="90"/>
        <v>0</v>
      </c>
      <c r="AD45" s="68">
        <f t="shared" si="91"/>
        <v>0</v>
      </c>
      <c r="AE45" s="2">
        <v>166321.20000000001</v>
      </c>
      <c r="AF45" s="68">
        <f t="shared" si="92"/>
        <v>166321.19999999998</v>
      </c>
      <c r="AG45" s="68">
        <f t="shared" si="93"/>
        <v>0</v>
      </c>
      <c r="AH45" s="2">
        <v>0</v>
      </c>
      <c r="AI45" s="2"/>
      <c r="AJ45" s="2"/>
      <c r="AK45" s="4">
        <v>179792.3</v>
      </c>
      <c r="AM45" s="4">
        <f t="shared" si="34"/>
        <v>179792.3</v>
      </c>
      <c r="AN45" s="67">
        <f t="shared" si="96"/>
        <v>179792.3</v>
      </c>
      <c r="AO45" s="67">
        <f t="shared" si="97"/>
        <v>0</v>
      </c>
      <c r="AP45" t="s">
        <v>42</v>
      </c>
      <c r="AQ45" s="18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 spans="1:79">
      <c r="A46" s="20">
        <v>459</v>
      </c>
      <c r="B46" t="s">
        <v>264</v>
      </c>
      <c r="C46" t="s">
        <v>9</v>
      </c>
      <c r="D46" t="s">
        <v>15</v>
      </c>
      <c r="E46" t="s">
        <v>425</v>
      </c>
      <c r="F46" s="2">
        <v>20829840200</v>
      </c>
      <c r="G46" s="2">
        <v>0</v>
      </c>
      <c r="H46" s="2">
        <v>20829840200</v>
      </c>
      <c r="I46" s="2">
        <v>53390803</v>
      </c>
      <c r="J46" s="2">
        <v>0</v>
      </c>
      <c r="K46" s="2">
        <v>53390803</v>
      </c>
      <c r="L46" s="2">
        <v>45058866.920000002</v>
      </c>
      <c r="M46" s="2">
        <v>0</v>
      </c>
      <c r="N46" s="63">
        <f t="shared" si="18"/>
        <v>0</v>
      </c>
      <c r="O46" s="63">
        <f t="shared" si="19"/>
        <v>0</v>
      </c>
      <c r="P46" s="2">
        <v>45058866.920000002</v>
      </c>
      <c r="Q46" s="63">
        <f t="shared" si="20"/>
        <v>45058866.920000002</v>
      </c>
      <c r="R46" s="63">
        <f t="shared" si="21"/>
        <v>0</v>
      </c>
      <c r="S46" s="15">
        <v>0.1</v>
      </c>
      <c r="T46" s="2">
        <v>0</v>
      </c>
      <c r="U46" s="63">
        <f t="shared" si="22"/>
        <v>0</v>
      </c>
      <c r="V46" s="63">
        <f t="shared" si="23"/>
        <v>0</v>
      </c>
      <c r="W46" s="13">
        <v>0.15</v>
      </c>
      <c r="X46" s="64">
        <f t="shared" ref="X46:X60" si="98">IF(L46&lt;15000000,0%,IF(AND(15000000&lt;=L46,L46&lt;30000000),10%,IF(AND(30000000&lt;=L46,L46&lt;60000000),15%,IF(AND(60000000&lt;=L46,L46&lt;100000000),20%,25%))))</f>
        <v>0.15</v>
      </c>
      <c r="Y46" s="63">
        <f t="shared" ref="Y46:Y60" si="99">+X46-W46</f>
        <v>0</v>
      </c>
      <c r="Z46" s="63">
        <f t="shared" ref="Z46:Z60" si="100">IF(L46&lt;150000000,P46,IF(AND(L46&gt;150000000,P46&gt;150000000),150000000,P46))*X46</f>
        <v>6758830.0379999997</v>
      </c>
      <c r="AA46" s="15">
        <v>0</v>
      </c>
      <c r="AB46" s="65">
        <f t="shared" ref="AB46:AB61" si="101">IF(L46&lt;150000000,0%,IF(AND(150000000&lt;=L46,L46&lt;230000000),40%,IF(AND(230000000&lt;=L46,L46&lt;300000000),45%,50%)))</f>
        <v>0</v>
      </c>
      <c r="AC46" s="63">
        <f t="shared" ref="AC46:AC61" si="102">+AB46-AA46</f>
        <v>0</v>
      </c>
      <c r="AD46" s="63">
        <f t="shared" ref="AD46:AD61" si="103">IF(P46-150000000&lt;0,0,(P46-150000000))*AB46</f>
        <v>0</v>
      </c>
      <c r="AE46" s="2">
        <v>6758830.0379999997</v>
      </c>
      <c r="AF46" s="63">
        <f t="shared" ref="AF46:AF61" si="104">+AD46+Z46</f>
        <v>6758830.0379999997</v>
      </c>
      <c r="AG46" s="63">
        <f t="shared" ref="AG46:AG61" si="105">+AF46-AE46</f>
        <v>0</v>
      </c>
      <c r="AH46" s="2">
        <v>3000000</v>
      </c>
      <c r="AI46" s="66">
        <f t="shared" ref="AI46:AI60" si="106">IF(L46&lt;15000000,0,IF(AND(15000000&lt;=L46,L46&lt;20000000),1000000,IF(AND(20000000&lt;=L46,L46&lt;30000000),2000000,IF(AND(30000000&lt;=L46,L46&lt;60000000),3000000,IF(AND(60000000&lt;=L46,L46&lt;100000000),4000000,IF(AND(100000000&lt;=L46,L46&lt;150000000),5000000,IF(AND(150000000&lt;=L46,L46&lt;230000000),6000000,7000000)))))))</f>
        <v>3000000</v>
      </c>
      <c r="AJ46" s="66">
        <f t="shared" ref="AJ46:AJ60" si="107">+AI46-AH46</f>
        <v>0</v>
      </c>
      <c r="AK46" s="4">
        <v>9758830.0380000006</v>
      </c>
      <c r="AM46" s="4">
        <f t="shared" si="34"/>
        <v>9758830.0380000006</v>
      </c>
      <c r="AN46" s="67">
        <f t="shared" ref="AN46:AN61" si="108">SUM(AL46,AI46,AF46,U46)</f>
        <v>9758830.0379999988</v>
      </c>
      <c r="AO46" s="67">
        <f t="shared" ref="AO46:AO61" si="109">+AN46-AM46</f>
        <v>0</v>
      </c>
      <c r="AP46" t="s">
        <v>19</v>
      </c>
      <c r="AQ46" s="18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 spans="1:79">
      <c r="A47" s="20">
        <v>460</v>
      </c>
      <c r="B47" t="s">
        <v>264</v>
      </c>
      <c r="C47" t="s">
        <v>9</v>
      </c>
      <c r="D47" t="s">
        <v>15</v>
      </c>
      <c r="E47" t="s">
        <v>85</v>
      </c>
      <c r="F47" s="2">
        <v>104158685000</v>
      </c>
      <c r="G47" s="2">
        <v>0</v>
      </c>
      <c r="H47" s="2">
        <v>104158685000</v>
      </c>
      <c r="I47" s="2">
        <v>163162712</v>
      </c>
      <c r="J47" s="2">
        <v>0</v>
      </c>
      <c r="K47" s="2">
        <v>163162712</v>
      </c>
      <c r="L47" s="2">
        <v>121499238</v>
      </c>
      <c r="M47" s="2">
        <v>0</v>
      </c>
      <c r="N47" s="63">
        <f t="shared" si="18"/>
        <v>0</v>
      </c>
      <c r="O47" s="63">
        <f t="shared" si="19"/>
        <v>0</v>
      </c>
      <c r="P47" s="2">
        <v>121499238</v>
      </c>
      <c r="Q47" s="63">
        <f t="shared" si="20"/>
        <v>121499238</v>
      </c>
      <c r="R47" s="63">
        <f t="shared" si="21"/>
        <v>0</v>
      </c>
      <c r="S47" s="15">
        <v>0.1</v>
      </c>
      <c r="T47" s="2">
        <v>0</v>
      </c>
      <c r="U47" s="63">
        <f t="shared" si="22"/>
        <v>0</v>
      </c>
      <c r="V47" s="63">
        <f t="shared" si="23"/>
        <v>0</v>
      </c>
      <c r="W47" s="13">
        <v>0.25</v>
      </c>
      <c r="X47" s="64">
        <f t="shared" si="98"/>
        <v>0.25</v>
      </c>
      <c r="Y47" s="63">
        <f t="shared" si="99"/>
        <v>0</v>
      </c>
      <c r="Z47" s="63">
        <f t="shared" si="100"/>
        <v>30374809.5</v>
      </c>
      <c r="AA47" s="15">
        <v>0</v>
      </c>
      <c r="AB47" s="65">
        <f t="shared" si="101"/>
        <v>0</v>
      </c>
      <c r="AC47" s="63">
        <f t="shared" si="102"/>
        <v>0</v>
      </c>
      <c r="AD47" s="63">
        <f t="shared" si="103"/>
        <v>0</v>
      </c>
      <c r="AE47" s="2">
        <v>30374809.5</v>
      </c>
      <c r="AF47" s="63">
        <f t="shared" si="104"/>
        <v>30374809.5</v>
      </c>
      <c r="AG47" s="63">
        <f t="shared" si="105"/>
        <v>0</v>
      </c>
      <c r="AH47" s="2">
        <v>5000000</v>
      </c>
      <c r="AI47" s="66">
        <f t="shared" si="106"/>
        <v>5000000</v>
      </c>
      <c r="AJ47" s="66">
        <f t="shared" si="107"/>
        <v>0</v>
      </c>
      <c r="AK47" s="4">
        <v>35374809.5</v>
      </c>
      <c r="AM47" s="4">
        <f t="shared" si="34"/>
        <v>35374809.5</v>
      </c>
      <c r="AN47" s="67">
        <f t="shared" si="108"/>
        <v>35374809.5</v>
      </c>
      <c r="AO47" s="67">
        <f t="shared" si="109"/>
        <v>0</v>
      </c>
      <c r="AP47" t="s">
        <v>24</v>
      </c>
      <c r="AQ47" s="18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 spans="1:79">
      <c r="A48" s="20">
        <v>467</v>
      </c>
      <c r="B48" t="s">
        <v>264</v>
      </c>
      <c r="C48" t="s">
        <v>2</v>
      </c>
      <c r="D48" t="s">
        <v>4</v>
      </c>
      <c r="E48" t="s">
        <v>86</v>
      </c>
      <c r="F48" s="2">
        <v>29426488000</v>
      </c>
      <c r="G48" s="2">
        <v>9343449000</v>
      </c>
      <c r="H48" s="2">
        <v>20083039000</v>
      </c>
      <c r="I48" s="2">
        <v>62953984</v>
      </c>
      <c r="J48" s="2">
        <v>20720321</v>
      </c>
      <c r="K48" s="2">
        <v>42233663</v>
      </c>
      <c r="L48" s="2">
        <v>51183388.799999997</v>
      </c>
      <c r="M48" s="2">
        <v>16982941.399999999</v>
      </c>
      <c r="N48" s="63">
        <f t="shared" si="18"/>
        <v>16982941.399999999</v>
      </c>
      <c r="O48" s="63">
        <f t="shared" si="19"/>
        <v>0</v>
      </c>
      <c r="P48" s="2">
        <v>34200447.399999999</v>
      </c>
      <c r="Q48" s="63">
        <f t="shared" si="20"/>
        <v>34200447.399999999</v>
      </c>
      <c r="R48" s="63">
        <f t="shared" si="21"/>
        <v>0</v>
      </c>
      <c r="S48" s="15">
        <v>0.1</v>
      </c>
      <c r="T48" s="2">
        <v>1698294.14</v>
      </c>
      <c r="U48" s="63">
        <f t="shared" si="22"/>
        <v>1698294.14</v>
      </c>
      <c r="V48" s="63">
        <f t="shared" si="23"/>
        <v>0</v>
      </c>
      <c r="W48" s="13">
        <v>0.15</v>
      </c>
      <c r="X48" s="64">
        <f t="shared" si="98"/>
        <v>0.15</v>
      </c>
      <c r="Y48" s="63">
        <f t="shared" si="99"/>
        <v>0</v>
      </c>
      <c r="Z48" s="63">
        <f t="shared" si="100"/>
        <v>5130067.1099999994</v>
      </c>
      <c r="AA48" s="15">
        <v>0</v>
      </c>
      <c r="AB48" s="65">
        <f t="shared" si="101"/>
        <v>0</v>
      </c>
      <c r="AC48" s="63">
        <f t="shared" si="102"/>
        <v>0</v>
      </c>
      <c r="AD48" s="63">
        <f t="shared" si="103"/>
        <v>0</v>
      </c>
      <c r="AE48" s="2">
        <v>5130067.1100000003</v>
      </c>
      <c r="AF48" s="63">
        <f t="shared" si="104"/>
        <v>5130067.1099999994</v>
      </c>
      <c r="AG48" s="63">
        <f t="shared" si="105"/>
        <v>0</v>
      </c>
      <c r="AH48" s="2">
        <v>3000000</v>
      </c>
      <c r="AI48" s="66">
        <f t="shared" si="106"/>
        <v>3000000</v>
      </c>
      <c r="AJ48" s="66">
        <f t="shared" si="107"/>
        <v>0</v>
      </c>
      <c r="AK48" s="4">
        <v>9828361.25</v>
      </c>
      <c r="AM48" s="4">
        <f t="shared" si="34"/>
        <v>9828361.25</v>
      </c>
      <c r="AN48" s="67">
        <f t="shared" si="108"/>
        <v>9828361.25</v>
      </c>
      <c r="AO48" s="67">
        <f t="shared" si="109"/>
        <v>0</v>
      </c>
      <c r="AP48" t="s">
        <v>41</v>
      </c>
      <c r="AQ48" s="18"/>
      <c r="AU48"/>
      <c r="AV48"/>
      <c r="AW48"/>
      <c r="AX48"/>
      <c r="AY48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</row>
    <row r="49" spans="1:79">
      <c r="A49" s="20">
        <v>485</v>
      </c>
      <c r="B49" t="s">
        <v>264</v>
      </c>
      <c r="C49" t="s">
        <v>2</v>
      </c>
      <c r="D49" t="s">
        <v>200</v>
      </c>
      <c r="E49" t="s">
        <v>194</v>
      </c>
      <c r="F49" s="2">
        <v>54675000000</v>
      </c>
      <c r="G49" s="2">
        <v>0</v>
      </c>
      <c r="H49" s="2">
        <v>54675000000</v>
      </c>
      <c r="I49" s="2">
        <v>87848406</v>
      </c>
      <c r="J49" s="2">
        <v>0</v>
      </c>
      <c r="K49" s="2">
        <v>87848406</v>
      </c>
      <c r="L49" s="2">
        <v>65978406</v>
      </c>
      <c r="M49" s="2">
        <v>0</v>
      </c>
      <c r="N49" s="63">
        <f t="shared" si="18"/>
        <v>0</v>
      </c>
      <c r="O49" s="63">
        <f t="shared" si="19"/>
        <v>0</v>
      </c>
      <c r="P49" s="2">
        <v>65978406</v>
      </c>
      <c r="Q49" s="63">
        <f t="shared" si="20"/>
        <v>65978406</v>
      </c>
      <c r="R49" s="63">
        <f t="shared" si="21"/>
        <v>0</v>
      </c>
      <c r="S49" s="15">
        <v>0.1</v>
      </c>
      <c r="T49" s="2">
        <v>0</v>
      </c>
      <c r="U49" s="63">
        <f t="shared" si="22"/>
        <v>0</v>
      </c>
      <c r="V49" s="63">
        <f t="shared" si="23"/>
        <v>0</v>
      </c>
      <c r="W49" s="13">
        <v>0.2</v>
      </c>
      <c r="X49" s="64">
        <f t="shared" si="98"/>
        <v>0.2</v>
      </c>
      <c r="Y49" s="63">
        <f t="shared" si="99"/>
        <v>0</v>
      </c>
      <c r="Z49" s="63">
        <f t="shared" si="100"/>
        <v>13195681.200000001</v>
      </c>
      <c r="AA49" s="15">
        <v>0</v>
      </c>
      <c r="AB49" s="65">
        <f t="shared" si="101"/>
        <v>0</v>
      </c>
      <c r="AC49" s="63">
        <f t="shared" si="102"/>
        <v>0</v>
      </c>
      <c r="AD49" s="63">
        <f t="shared" si="103"/>
        <v>0</v>
      </c>
      <c r="AE49" s="2">
        <v>13195681.199999999</v>
      </c>
      <c r="AF49" s="63">
        <f t="shared" si="104"/>
        <v>13195681.200000001</v>
      </c>
      <c r="AG49" s="63">
        <f t="shared" si="105"/>
        <v>0</v>
      </c>
      <c r="AH49" s="2">
        <v>4000000</v>
      </c>
      <c r="AI49" s="66">
        <f t="shared" si="106"/>
        <v>4000000</v>
      </c>
      <c r="AJ49" s="66">
        <f t="shared" si="107"/>
        <v>0</v>
      </c>
      <c r="AK49" s="4">
        <v>17195681.199999999</v>
      </c>
      <c r="AM49" s="4">
        <f t="shared" si="34"/>
        <v>17195681.199999999</v>
      </c>
      <c r="AN49" s="67">
        <f t="shared" si="108"/>
        <v>17195681.200000003</v>
      </c>
      <c r="AO49" s="67">
        <f t="shared" si="109"/>
        <v>0</v>
      </c>
      <c r="AP49" t="s">
        <v>184</v>
      </c>
      <c r="AQ49" s="18"/>
      <c r="AU49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</row>
    <row r="50" spans="1:79">
      <c r="A50" s="20">
        <v>510</v>
      </c>
      <c r="B50" t="s">
        <v>264</v>
      </c>
      <c r="C50" t="s">
        <v>9</v>
      </c>
      <c r="D50" t="s">
        <v>27</v>
      </c>
      <c r="E50" t="s">
        <v>88</v>
      </c>
      <c r="F50" s="2">
        <v>13220738000</v>
      </c>
      <c r="G50" s="2">
        <v>0</v>
      </c>
      <c r="H50" s="2">
        <v>13220738000</v>
      </c>
      <c r="I50" s="2">
        <v>20585792</v>
      </c>
      <c r="J50" s="2">
        <v>0</v>
      </c>
      <c r="K50" s="2">
        <v>20585792</v>
      </c>
      <c r="L50" s="2">
        <v>15297496.800000001</v>
      </c>
      <c r="M50" s="2">
        <v>0</v>
      </c>
      <c r="N50" s="63">
        <f t="shared" si="18"/>
        <v>0</v>
      </c>
      <c r="O50" s="63">
        <f t="shared" si="19"/>
        <v>0</v>
      </c>
      <c r="P50" s="2">
        <v>15297496.800000001</v>
      </c>
      <c r="Q50" s="63">
        <f t="shared" si="20"/>
        <v>15297496.800000001</v>
      </c>
      <c r="R50" s="63">
        <f t="shared" si="21"/>
        <v>0</v>
      </c>
      <c r="S50" s="15">
        <v>0.1</v>
      </c>
      <c r="T50" s="2">
        <v>0</v>
      </c>
      <c r="U50" s="63">
        <f t="shared" si="22"/>
        <v>0</v>
      </c>
      <c r="V50" s="63">
        <f t="shared" si="23"/>
        <v>0</v>
      </c>
      <c r="W50" s="13">
        <v>0.1</v>
      </c>
      <c r="X50" s="64">
        <f t="shared" si="98"/>
        <v>0.1</v>
      </c>
      <c r="Y50" s="63">
        <f t="shared" si="99"/>
        <v>0</v>
      </c>
      <c r="Z50" s="63">
        <f t="shared" si="100"/>
        <v>1529749.6800000002</v>
      </c>
      <c r="AA50" s="15">
        <v>0</v>
      </c>
      <c r="AB50" s="65">
        <f t="shared" si="101"/>
        <v>0</v>
      </c>
      <c r="AC50" s="63">
        <f t="shared" si="102"/>
        <v>0</v>
      </c>
      <c r="AD50" s="63">
        <f t="shared" si="103"/>
        <v>0</v>
      </c>
      <c r="AE50" s="2">
        <v>1529749.68</v>
      </c>
      <c r="AF50" s="63">
        <f t="shared" si="104"/>
        <v>1529749.6800000002</v>
      </c>
      <c r="AG50" s="63">
        <f t="shared" si="105"/>
        <v>0</v>
      </c>
      <c r="AH50" s="2">
        <v>1000000</v>
      </c>
      <c r="AI50" s="66">
        <f t="shared" si="106"/>
        <v>1000000</v>
      </c>
      <c r="AJ50" s="66">
        <f t="shared" si="107"/>
        <v>0</v>
      </c>
      <c r="AK50" s="4">
        <v>2529749.6800000002</v>
      </c>
      <c r="AM50" s="4">
        <f t="shared" si="34"/>
        <v>2529749.6800000002</v>
      </c>
      <c r="AN50" s="67">
        <f t="shared" si="108"/>
        <v>2529749.6800000002</v>
      </c>
      <c r="AO50" s="67">
        <f t="shared" si="109"/>
        <v>0</v>
      </c>
      <c r="AP50" t="s">
        <v>32</v>
      </c>
      <c r="AQ50" s="18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 spans="1:79">
      <c r="A51" s="20">
        <v>513</v>
      </c>
      <c r="B51" t="s">
        <v>264</v>
      </c>
      <c r="C51" t="s">
        <v>9</v>
      </c>
      <c r="D51" t="s">
        <v>15</v>
      </c>
      <c r="E51" t="s">
        <v>89</v>
      </c>
      <c r="F51" s="2">
        <v>22662820000</v>
      </c>
      <c r="G51" s="2">
        <v>0</v>
      </c>
      <c r="H51" s="2">
        <v>22662820000</v>
      </c>
      <c r="I51" s="2">
        <v>42329921</v>
      </c>
      <c r="J51" s="2">
        <v>0</v>
      </c>
      <c r="K51" s="2">
        <v>42329921</v>
      </c>
      <c r="L51" s="2">
        <v>33264793</v>
      </c>
      <c r="M51" s="2">
        <v>0</v>
      </c>
      <c r="N51" s="63">
        <f t="shared" si="18"/>
        <v>0</v>
      </c>
      <c r="O51" s="63">
        <f t="shared" si="19"/>
        <v>0</v>
      </c>
      <c r="P51" s="2">
        <v>33264793</v>
      </c>
      <c r="Q51" s="63">
        <f t="shared" si="20"/>
        <v>33264793</v>
      </c>
      <c r="R51" s="63">
        <f t="shared" si="21"/>
        <v>0</v>
      </c>
      <c r="S51" s="15">
        <v>0.1</v>
      </c>
      <c r="T51" s="2">
        <v>0</v>
      </c>
      <c r="U51" s="63">
        <f t="shared" si="22"/>
        <v>0</v>
      </c>
      <c r="V51" s="63">
        <f t="shared" si="23"/>
        <v>0</v>
      </c>
      <c r="W51" s="13">
        <v>0.15</v>
      </c>
      <c r="X51" s="64">
        <f t="shared" si="98"/>
        <v>0.15</v>
      </c>
      <c r="Y51" s="63">
        <f t="shared" si="99"/>
        <v>0</v>
      </c>
      <c r="Z51" s="63">
        <f t="shared" si="100"/>
        <v>4989718.95</v>
      </c>
      <c r="AA51" s="15">
        <v>0</v>
      </c>
      <c r="AB51" s="65">
        <f t="shared" si="101"/>
        <v>0</v>
      </c>
      <c r="AC51" s="63">
        <f t="shared" si="102"/>
        <v>0</v>
      </c>
      <c r="AD51" s="63">
        <f t="shared" si="103"/>
        <v>0</v>
      </c>
      <c r="AE51" s="2">
        <v>4989718.95</v>
      </c>
      <c r="AF51" s="63">
        <f t="shared" si="104"/>
        <v>4989718.95</v>
      </c>
      <c r="AG51" s="63">
        <f t="shared" si="105"/>
        <v>0</v>
      </c>
      <c r="AH51" s="2">
        <v>3000000</v>
      </c>
      <c r="AI51" s="66">
        <f t="shared" si="106"/>
        <v>3000000</v>
      </c>
      <c r="AJ51" s="66">
        <f t="shared" si="107"/>
        <v>0</v>
      </c>
      <c r="AK51" s="4">
        <v>7989718.9500000002</v>
      </c>
      <c r="AM51" s="4">
        <f t="shared" si="34"/>
        <v>7989718.9500000002</v>
      </c>
      <c r="AN51" s="67">
        <f t="shared" si="108"/>
        <v>7989718.9500000002</v>
      </c>
      <c r="AO51" s="67">
        <f t="shared" si="109"/>
        <v>0</v>
      </c>
      <c r="AP51" t="s">
        <v>24</v>
      </c>
      <c r="AQ51" s="18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 spans="1:79">
      <c r="A52" s="20">
        <v>514</v>
      </c>
      <c r="B52" t="s">
        <v>264</v>
      </c>
      <c r="C52" t="s">
        <v>9</v>
      </c>
      <c r="D52" t="s">
        <v>384</v>
      </c>
      <c r="E52" t="s">
        <v>90</v>
      </c>
      <c r="F52" s="2">
        <v>33435730000</v>
      </c>
      <c r="G52" s="2">
        <v>0</v>
      </c>
      <c r="H52" s="2">
        <v>33435730000</v>
      </c>
      <c r="I52" s="2">
        <v>83856816</v>
      </c>
      <c r="J52" s="2">
        <v>0</v>
      </c>
      <c r="K52" s="2">
        <v>83856816</v>
      </c>
      <c r="L52" s="2">
        <v>70482524</v>
      </c>
      <c r="M52" s="2">
        <v>0</v>
      </c>
      <c r="N52" s="63">
        <f t="shared" si="18"/>
        <v>0</v>
      </c>
      <c r="O52" s="63">
        <f t="shared" si="19"/>
        <v>0</v>
      </c>
      <c r="P52" s="2">
        <v>70482524</v>
      </c>
      <c r="Q52" s="63">
        <f t="shared" si="20"/>
        <v>70482524</v>
      </c>
      <c r="R52" s="63">
        <f t="shared" si="21"/>
        <v>0</v>
      </c>
      <c r="S52" s="15">
        <v>0.1</v>
      </c>
      <c r="T52" s="2">
        <v>0</v>
      </c>
      <c r="U52" s="63">
        <f t="shared" si="22"/>
        <v>0</v>
      </c>
      <c r="V52" s="63">
        <f t="shared" si="23"/>
        <v>0</v>
      </c>
      <c r="W52" s="13">
        <v>0.2</v>
      </c>
      <c r="X52" s="64">
        <f t="shared" si="98"/>
        <v>0.2</v>
      </c>
      <c r="Y52" s="63">
        <f t="shared" si="99"/>
        <v>0</v>
      </c>
      <c r="Z52" s="63">
        <f t="shared" si="100"/>
        <v>14096504.800000001</v>
      </c>
      <c r="AA52" s="15">
        <v>0</v>
      </c>
      <c r="AB52" s="65">
        <f t="shared" si="101"/>
        <v>0</v>
      </c>
      <c r="AC52" s="63">
        <f t="shared" si="102"/>
        <v>0</v>
      </c>
      <c r="AD52" s="63">
        <f t="shared" si="103"/>
        <v>0</v>
      </c>
      <c r="AE52" s="2">
        <v>14096504.800000001</v>
      </c>
      <c r="AF52" s="63">
        <f t="shared" si="104"/>
        <v>14096504.800000001</v>
      </c>
      <c r="AG52" s="63">
        <f t="shared" si="105"/>
        <v>0</v>
      </c>
      <c r="AH52" s="2">
        <v>4000000</v>
      </c>
      <c r="AI52" s="66">
        <f t="shared" si="106"/>
        <v>4000000</v>
      </c>
      <c r="AJ52" s="66">
        <f t="shared" si="107"/>
        <v>0</v>
      </c>
      <c r="AK52" s="4">
        <v>18096504.800000001</v>
      </c>
      <c r="AM52" s="4">
        <f t="shared" si="34"/>
        <v>18096504.800000001</v>
      </c>
      <c r="AN52" s="67">
        <f t="shared" si="108"/>
        <v>18096504.800000001</v>
      </c>
      <c r="AO52" s="67">
        <f t="shared" si="109"/>
        <v>0</v>
      </c>
      <c r="AP52" t="s">
        <v>63</v>
      </c>
      <c r="AQ52" s="18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 spans="1:79">
      <c r="A53" s="20">
        <v>546</v>
      </c>
      <c r="B53" t="s">
        <v>264</v>
      </c>
      <c r="C53" t="s">
        <v>9</v>
      </c>
      <c r="D53" t="s">
        <v>384</v>
      </c>
      <c r="E53" t="s">
        <v>91</v>
      </c>
      <c r="F53" s="2">
        <v>19395079600</v>
      </c>
      <c r="G53" s="2">
        <v>0</v>
      </c>
      <c r="H53" s="2">
        <v>19395079600</v>
      </c>
      <c r="I53" s="2">
        <v>48765430</v>
      </c>
      <c r="J53" s="2">
        <v>0</v>
      </c>
      <c r="K53" s="2">
        <v>48765430</v>
      </c>
      <c r="L53" s="2">
        <v>41007398.159999996</v>
      </c>
      <c r="M53" s="2">
        <v>0</v>
      </c>
      <c r="N53" s="63">
        <f t="shared" si="18"/>
        <v>0</v>
      </c>
      <c r="O53" s="63">
        <f t="shared" si="19"/>
        <v>0</v>
      </c>
      <c r="P53" s="2">
        <v>41007398.159999996</v>
      </c>
      <c r="Q53" s="63">
        <f t="shared" si="20"/>
        <v>41007398.159999996</v>
      </c>
      <c r="R53" s="63">
        <f t="shared" si="21"/>
        <v>0</v>
      </c>
      <c r="S53" s="15">
        <v>0.1</v>
      </c>
      <c r="T53" s="2">
        <v>0</v>
      </c>
      <c r="U53" s="63">
        <f t="shared" si="22"/>
        <v>0</v>
      </c>
      <c r="V53" s="63">
        <f t="shared" si="23"/>
        <v>0</v>
      </c>
      <c r="W53" s="13">
        <v>0.15</v>
      </c>
      <c r="X53" s="64">
        <f t="shared" si="98"/>
        <v>0.15</v>
      </c>
      <c r="Y53" s="63">
        <f t="shared" si="99"/>
        <v>0</v>
      </c>
      <c r="Z53" s="63">
        <f t="shared" si="100"/>
        <v>6151109.7239999995</v>
      </c>
      <c r="AA53" s="15">
        <v>0</v>
      </c>
      <c r="AB53" s="65">
        <f t="shared" si="101"/>
        <v>0</v>
      </c>
      <c r="AC53" s="63">
        <f t="shared" si="102"/>
        <v>0</v>
      </c>
      <c r="AD53" s="63">
        <f t="shared" si="103"/>
        <v>0</v>
      </c>
      <c r="AE53" s="2">
        <v>6151109.7240000004</v>
      </c>
      <c r="AF53" s="63">
        <f t="shared" si="104"/>
        <v>6151109.7239999995</v>
      </c>
      <c r="AG53" s="63">
        <f t="shared" si="105"/>
        <v>0</v>
      </c>
      <c r="AH53" s="2">
        <v>3000000</v>
      </c>
      <c r="AI53" s="66">
        <f t="shared" si="106"/>
        <v>3000000</v>
      </c>
      <c r="AJ53" s="66">
        <f t="shared" si="107"/>
        <v>0</v>
      </c>
      <c r="AK53" s="4">
        <v>9151109.7239999995</v>
      </c>
      <c r="AM53" s="4">
        <f t="shared" si="34"/>
        <v>9151109.7239999995</v>
      </c>
      <c r="AN53" s="67">
        <f t="shared" si="108"/>
        <v>9151109.7239999995</v>
      </c>
      <c r="AO53" s="67">
        <f t="shared" si="109"/>
        <v>0</v>
      </c>
      <c r="AP53" t="s">
        <v>70</v>
      </c>
      <c r="AQ53" s="18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 spans="1:79">
      <c r="A54" s="20">
        <v>570</v>
      </c>
      <c r="B54" t="s">
        <v>264</v>
      </c>
      <c r="C54" t="s">
        <v>2</v>
      </c>
      <c r="D54" t="s">
        <v>287</v>
      </c>
      <c r="E54" t="s">
        <v>92</v>
      </c>
      <c r="F54" s="2">
        <v>12561951000</v>
      </c>
      <c r="G54" s="2">
        <v>6873660000</v>
      </c>
      <c r="H54" s="2">
        <v>5688291000</v>
      </c>
      <c r="I54" s="2">
        <v>30416464</v>
      </c>
      <c r="J54" s="2">
        <v>14204432</v>
      </c>
      <c r="K54" s="2">
        <v>16212032</v>
      </c>
      <c r="L54" s="2">
        <v>25391683.600000001</v>
      </c>
      <c r="M54" s="2">
        <v>11454968</v>
      </c>
      <c r="N54" s="63">
        <f t="shared" si="18"/>
        <v>11454968</v>
      </c>
      <c r="O54" s="63">
        <f t="shared" si="19"/>
        <v>0</v>
      </c>
      <c r="P54" s="2">
        <v>13936715.6</v>
      </c>
      <c r="Q54" s="63">
        <f t="shared" si="20"/>
        <v>13936715.6</v>
      </c>
      <c r="R54" s="63">
        <f t="shared" si="21"/>
        <v>0</v>
      </c>
      <c r="S54" s="15">
        <v>0.1</v>
      </c>
      <c r="T54" s="2">
        <v>1145496.8</v>
      </c>
      <c r="U54" s="63">
        <f t="shared" si="22"/>
        <v>1145496.8</v>
      </c>
      <c r="V54" s="63">
        <f t="shared" si="23"/>
        <v>0</v>
      </c>
      <c r="W54" s="13">
        <v>0.1</v>
      </c>
      <c r="X54" s="64">
        <f t="shared" si="98"/>
        <v>0.1</v>
      </c>
      <c r="Y54" s="63">
        <f t="shared" si="99"/>
        <v>0</v>
      </c>
      <c r="Z54" s="63">
        <f t="shared" si="100"/>
        <v>1393671.56</v>
      </c>
      <c r="AA54" s="15">
        <v>0</v>
      </c>
      <c r="AB54" s="65">
        <f t="shared" si="101"/>
        <v>0</v>
      </c>
      <c r="AC54" s="63">
        <f t="shared" si="102"/>
        <v>0</v>
      </c>
      <c r="AD54" s="63">
        <f t="shared" si="103"/>
        <v>0</v>
      </c>
      <c r="AE54" s="2">
        <v>1393671.56</v>
      </c>
      <c r="AF54" s="63">
        <f t="shared" si="104"/>
        <v>1393671.56</v>
      </c>
      <c r="AG54" s="63">
        <f t="shared" si="105"/>
        <v>0</v>
      </c>
      <c r="AH54" s="2">
        <v>2000000</v>
      </c>
      <c r="AI54" s="66">
        <f t="shared" si="106"/>
        <v>2000000</v>
      </c>
      <c r="AJ54" s="66">
        <f t="shared" si="107"/>
        <v>0</v>
      </c>
      <c r="AK54" s="4">
        <v>4539168.3600000003</v>
      </c>
      <c r="AM54" s="4">
        <f t="shared" si="34"/>
        <v>4539168.3600000003</v>
      </c>
      <c r="AN54" s="67">
        <f t="shared" si="108"/>
        <v>4539168.3600000003</v>
      </c>
      <c r="AO54" s="67">
        <f t="shared" si="109"/>
        <v>0</v>
      </c>
      <c r="AP54" t="s">
        <v>87</v>
      </c>
      <c r="AQ54" s="18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 spans="1:79">
      <c r="A55" s="20">
        <v>575</v>
      </c>
      <c r="B55" t="s">
        <v>264</v>
      </c>
      <c r="C55" t="s">
        <v>9</v>
      </c>
      <c r="D55" t="s">
        <v>27</v>
      </c>
      <c r="E55" t="s">
        <v>93</v>
      </c>
      <c r="F55" s="2">
        <v>19311834600</v>
      </c>
      <c r="G55" s="2">
        <v>0</v>
      </c>
      <c r="H55" s="2">
        <v>19311834600</v>
      </c>
      <c r="I55" s="2">
        <v>43816105</v>
      </c>
      <c r="J55" s="2">
        <v>0</v>
      </c>
      <c r="K55" s="2">
        <v>43816105</v>
      </c>
      <c r="L55" s="2">
        <v>36091371.159999996</v>
      </c>
      <c r="M55" s="2">
        <v>0</v>
      </c>
      <c r="N55" s="63">
        <f t="shared" si="18"/>
        <v>0</v>
      </c>
      <c r="O55" s="63">
        <f t="shared" si="19"/>
        <v>0</v>
      </c>
      <c r="P55" s="2">
        <v>36091371.159999996</v>
      </c>
      <c r="Q55" s="63">
        <f t="shared" si="20"/>
        <v>36091371.159999996</v>
      </c>
      <c r="R55" s="63">
        <f t="shared" si="21"/>
        <v>0</v>
      </c>
      <c r="S55" s="15">
        <v>0.1</v>
      </c>
      <c r="T55" s="2">
        <v>0</v>
      </c>
      <c r="U55" s="63">
        <f t="shared" si="22"/>
        <v>0</v>
      </c>
      <c r="V55" s="63">
        <f t="shared" si="23"/>
        <v>0</v>
      </c>
      <c r="W55" s="13">
        <v>0.15</v>
      </c>
      <c r="X55" s="64">
        <f t="shared" si="98"/>
        <v>0.15</v>
      </c>
      <c r="Y55" s="63">
        <f t="shared" si="99"/>
        <v>0</v>
      </c>
      <c r="Z55" s="63">
        <f t="shared" si="100"/>
        <v>5413705.6739999996</v>
      </c>
      <c r="AA55" s="15">
        <v>0</v>
      </c>
      <c r="AB55" s="65">
        <f t="shared" si="101"/>
        <v>0</v>
      </c>
      <c r="AC55" s="63">
        <f t="shared" si="102"/>
        <v>0</v>
      </c>
      <c r="AD55" s="63">
        <f t="shared" si="103"/>
        <v>0</v>
      </c>
      <c r="AE55" s="2">
        <v>5413705.6739999996</v>
      </c>
      <c r="AF55" s="63">
        <f t="shared" si="104"/>
        <v>5413705.6739999996</v>
      </c>
      <c r="AG55" s="63">
        <f t="shared" si="105"/>
        <v>0</v>
      </c>
      <c r="AH55" s="2">
        <v>3000000</v>
      </c>
      <c r="AI55" s="66">
        <f t="shared" si="106"/>
        <v>3000000</v>
      </c>
      <c r="AJ55" s="66">
        <f t="shared" si="107"/>
        <v>0</v>
      </c>
      <c r="AK55" s="18">
        <v>8413705.6740000006</v>
      </c>
      <c r="AL55" s="18"/>
      <c r="AM55" s="4">
        <f t="shared" si="34"/>
        <v>8413705.6740000006</v>
      </c>
      <c r="AN55" s="67">
        <f t="shared" si="108"/>
        <v>8413705.6739999987</v>
      </c>
      <c r="AO55" s="67">
        <f t="shared" si="109"/>
        <v>0</v>
      </c>
      <c r="AP55" t="s">
        <v>28</v>
      </c>
      <c r="AQ55" s="18"/>
      <c r="AR55" s="18"/>
      <c r="AS55" s="18"/>
      <c r="AT55" s="18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 spans="1:79">
      <c r="A56" s="20">
        <v>590</v>
      </c>
      <c r="B56" t="s">
        <v>264</v>
      </c>
      <c r="C56" t="s">
        <v>2</v>
      </c>
      <c r="D56" t="s">
        <v>286</v>
      </c>
      <c r="E56" t="s">
        <v>94</v>
      </c>
      <c r="F56" s="2">
        <v>73922864000</v>
      </c>
      <c r="G56" s="2">
        <v>1793160000</v>
      </c>
      <c r="H56" s="2">
        <v>72129704000</v>
      </c>
      <c r="I56" s="2">
        <v>123601243</v>
      </c>
      <c r="J56" s="2">
        <v>5075431</v>
      </c>
      <c r="K56" s="2">
        <v>118525812</v>
      </c>
      <c r="L56" s="2">
        <v>94032097.400000006</v>
      </c>
      <c r="M56" s="2">
        <v>4358167</v>
      </c>
      <c r="N56" s="63">
        <f t="shared" si="18"/>
        <v>4358167</v>
      </c>
      <c r="O56" s="63">
        <f t="shared" si="19"/>
        <v>0</v>
      </c>
      <c r="P56" s="2">
        <v>89673930.400000006</v>
      </c>
      <c r="Q56" s="63">
        <f t="shared" si="20"/>
        <v>89673930.400000006</v>
      </c>
      <c r="R56" s="63">
        <f t="shared" si="21"/>
        <v>0</v>
      </c>
      <c r="S56" s="15">
        <v>0.1</v>
      </c>
      <c r="T56" s="2">
        <v>435816.7</v>
      </c>
      <c r="U56" s="63">
        <f t="shared" si="22"/>
        <v>435816.7</v>
      </c>
      <c r="V56" s="63">
        <f t="shared" si="23"/>
        <v>0</v>
      </c>
      <c r="W56" s="13">
        <v>0.2</v>
      </c>
      <c r="X56" s="64">
        <f t="shared" si="98"/>
        <v>0.2</v>
      </c>
      <c r="Y56" s="63">
        <f t="shared" si="99"/>
        <v>0</v>
      </c>
      <c r="Z56" s="63">
        <f t="shared" si="100"/>
        <v>17934786.080000002</v>
      </c>
      <c r="AA56" s="15">
        <v>0</v>
      </c>
      <c r="AB56" s="65">
        <f t="shared" si="101"/>
        <v>0</v>
      </c>
      <c r="AC56" s="63">
        <f t="shared" si="102"/>
        <v>0</v>
      </c>
      <c r="AD56" s="63">
        <f t="shared" si="103"/>
        <v>0</v>
      </c>
      <c r="AE56" s="2">
        <v>17934786.079999998</v>
      </c>
      <c r="AF56" s="63">
        <f t="shared" si="104"/>
        <v>17934786.080000002</v>
      </c>
      <c r="AG56" s="63">
        <f t="shared" si="105"/>
        <v>0</v>
      </c>
      <c r="AH56" s="2">
        <v>4000000</v>
      </c>
      <c r="AI56" s="66">
        <f t="shared" si="106"/>
        <v>4000000</v>
      </c>
      <c r="AJ56" s="66">
        <f t="shared" si="107"/>
        <v>0</v>
      </c>
      <c r="AK56" s="4">
        <v>22370602.780000001</v>
      </c>
      <c r="AM56" s="4">
        <f t="shared" si="34"/>
        <v>22370602.780000001</v>
      </c>
      <c r="AN56" s="67">
        <f t="shared" si="108"/>
        <v>22370602.780000001</v>
      </c>
      <c r="AO56" s="67">
        <f t="shared" si="109"/>
        <v>0</v>
      </c>
      <c r="AP56" t="s">
        <v>43</v>
      </c>
      <c r="AQ56" s="18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 spans="1:79">
      <c r="A57" s="20">
        <v>602</v>
      </c>
      <c r="B57" t="s">
        <v>264</v>
      </c>
      <c r="C57" t="s">
        <v>2</v>
      </c>
      <c r="D57" t="s">
        <v>8</v>
      </c>
      <c r="E57" t="s">
        <v>96</v>
      </c>
      <c r="F57" s="2">
        <v>37627542000</v>
      </c>
      <c r="G57" s="2">
        <v>0</v>
      </c>
      <c r="H57" s="2">
        <v>37627542000</v>
      </c>
      <c r="I57" s="2">
        <v>85911354</v>
      </c>
      <c r="J57" s="2">
        <v>0</v>
      </c>
      <c r="K57" s="2">
        <v>85911354</v>
      </c>
      <c r="L57" s="2">
        <v>70860337.200000003</v>
      </c>
      <c r="M57" s="2">
        <v>0</v>
      </c>
      <c r="N57" s="63">
        <f t="shared" si="18"/>
        <v>0</v>
      </c>
      <c r="O57" s="63">
        <f t="shared" si="19"/>
        <v>0</v>
      </c>
      <c r="P57" s="2">
        <v>70860337.200000003</v>
      </c>
      <c r="Q57" s="63">
        <f t="shared" si="20"/>
        <v>70860337.200000003</v>
      </c>
      <c r="R57" s="63">
        <f t="shared" si="21"/>
        <v>0</v>
      </c>
      <c r="S57" s="15">
        <v>0.1</v>
      </c>
      <c r="T57" s="2">
        <v>0</v>
      </c>
      <c r="U57" s="63">
        <f t="shared" si="22"/>
        <v>0</v>
      </c>
      <c r="V57" s="63">
        <f t="shared" si="23"/>
        <v>0</v>
      </c>
      <c r="W57" s="13">
        <v>0.2</v>
      </c>
      <c r="X57" s="64">
        <f t="shared" si="98"/>
        <v>0.2</v>
      </c>
      <c r="Y57" s="63">
        <f t="shared" si="99"/>
        <v>0</v>
      </c>
      <c r="Z57" s="63">
        <f t="shared" si="100"/>
        <v>14172067.440000001</v>
      </c>
      <c r="AA57" s="15">
        <v>0</v>
      </c>
      <c r="AB57" s="65">
        <f t="shared" si="101"/>
        <v>0</v>
      </c>
      <c r="AC57" s="63">
        <f t="shared" si="102"/>
        <v>0</v>
      </c>
      <c r="AD57" s="63">
        <f t="shared" si="103"/>
        <v>0</v>
      </c>
      <c r="AE57" s="2">
        <v>14172067.439999999</v>
      </c>
      <c r="AF57" s="63">
        <f t="shared" si="104"/>
        <v>14172067.440000001</v>
      </c>
      <c r="AG57" s="63">
        <f t="shared" si="105"/>
        <v>0</v>
      </c>
      <c r="AH57" s="2">
        <v>4000000</v>
      </c>
      <c r="AI57" s="66">
        <f t="shared" si="106"/>
        <v>4000000</v>
      </c>
      <c r="AJ57" s="66">
        <f t="shared" si="107"/>
        <v>0</v>
      </c>
      <c r="AK57" s="4">
        <v>18172067.440000001</v>
      </c>
      <c r="AM57" s="4">
        <f t="shared" si="34"/>
        <v>18172067.440000001</v>
      </c>
      <c r="AN57" s="67">
        <f t="shared" si="108"/>
        <v>18172067.440000001</v>
      </c>
      <c r="AO57" s="67">
        <f t="shared" si="109"/>
        <v>0</v>
      </c>
      <c r="AP57" t="s">
        <v>38</v>
      </c>
      <c r="AQ57" s="18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pans="1:79">
      <c r="A58" s="20">
        <v>603</v>
      </c>
      <c r="B58" t="s">
        <v>264</v>
      </c>
      <c r="C58" t="s">
        <v>2</v>
      </c>
      <c r="D58" t="s">
        <v>8</v>
      </c>
      <c r="E58" t="s">
        <v>97</v>
      </c>
      <c r="F58" s="2">
        <v>28576871000</v>
      </c>
      <c r="G58" s="2">
        <v>6989138000</v>
      </c>
      <c r="H58" s="2">
        <v>21587733000</v>
      </c>
      <c r="I58" s="2">
        <v>63225429</v>
      </c>
      <c r="J58" s="2">
        <v>14640377</v>
      </c>
      <c r="K58" s="2">
        <v>48585052</v>
      </c>
      <c r="L58" s="2">
        <v>51794680.600000001</v>
      </c>
      <c r="M58" s="2">
        <v>11844721.800000001</v>
      </c>
      <c r="N58" s="63">
        <f t="shared" si="18"/>
        <v>11844721.800000001</v>
      </c>
      <c r="O58" s="63">
        <f t="shared" si="19"/>
        <v>0</v>
      </c>
      <c r="P58" s="2">
        <v>39949958.799999997</v>
      </c>
      <c r="Q58" s="63">
        <f t="shared" si="20"/>
        <v>39949958.799999997</v>
      </c>
      <c r="R58" s="63">
        <f t="shared" si="21"/>
        <v>0</v>
      </c>
      <c r="S58" s="15">
        <v>0.1</v>
      </c>
      <c r="T58" s="2">
        <v>1184472.18</v>
      </c>
      <c r="U58" s="63">
        <f t="shared" si="22"/>
        <v>1184472.1800000002</v>
      </c>
      <c r="V58" s="63">
        <f t="shared" si="23"/>
        <v>0</v>
      </c>
      <c r="W58" s="13">
        <v>0.15</v>
      </c>
      <c r="X58" s="64">
        <f t="shared" si="98"/>
        <v>0.15</v>
      </c>
      <c r="Y58" s="63">
        <f t="shared" si="99"/>
        <v>0</v>
      </c>
      <c r="Z58" s="63">
        <f t="shared" si="100"/>
        <v>5992493.8199999994</v>
      </c>
      <c r="AA58" s="15">
        <v>0</v>
      </c>
      <c r="AB58" s="65">
        <f t="shared" si="101"/>
        <v>0</v>
      </c>
      <c r="AC58" s="63">
        <f t="shared" si="102"/>
        <v>0</v>
      </c>
      <c r="AD58" s="63">
        <f t="shared" si="103"/>
        <v>0</v>
      </c>
      <c r="AE58" s="2">
        <v>5992493.8200000003</v>
      </c>
      <c r="AF58" s="63">
        <f t="shared" si="104"/>
        <v>5992493.8199999994</v>
      </c>
      <c r="AG58" s="63">
        <f t="shared" si="105"/>
        <v>0</v>
      </c>
      <c r="AH58" s="2">
        <v>3000000</v>
      </c>
      <c r="AI58" s="66">
        <f t="shared" si="106"/>
        <v>3000000</v>
      </c>
      <c r="AJ58" s="66">
        <f t="shared" si="107"/>
        <v>0</v>
      </c>
      <c r="AK58" s="4">
        <v>10176966</v>
      </c>
      <c r="AM58" s="4">
        <f t="shared" si="34"/>
        <v>10176966</v>
      </c>
      <c r="AN58" s="67">
        <f t="shared" si="108"/>
        <v>10176966</v>
      </c>
      <c r="AO58" s="67">
        <f t="shared" si="109"/>
        <v>0</v>
      </c>
      <c r="AP58" t="s">
        <v>33</v>
      </c>
      <c r="AQ58" s="1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pans="1:79">
      <c r="A59" s="20">
        <v>609</v>
      </c>
      <c r="B59" t="s">
        <v>264</v>
      </c>
      <c r="C59" t="s">
        <v>9</v>
      </c>
      <c r="D59" t="s">
        <v>384</v>
      </c>
      <c r="E59" t="s">
        <v>98</v>
      </c>
      <c r="F59" s="2">
        <v>5169786000</v>
      </c>
      <c r="G59" s="2">
        <v>0</v>
      </c>
      <c r="H59" s="2">
        <v>5169786000</v>
      </c>
      <c r="I59" s="2">
        <v>15150868</v>
      </c>
      <c r="J59" s="2">
        <v>0</v>
      </c>
      <c r="K59" s="2">
        <v>15150868</v>
      </c>
      <c r="L59" s="2">
        <v>13082953.6</v>
      </c>
      <c r="M59" s="2">
        <v>0</v>
      </c>
      <c r="N59" s="63">
        <f t="shared" si="18"/>
        <v>0</v>
      </c>
      <c r="O59" s="63">
        <f t="shared" si="19"/>
        <v>0</v>
      </c>
      <c r="P59" s="2">
        <v>13082953.6</v>
      </c>
      <c r="Q59" s="63">
        <f t="shared" si="20"/>
        <v>13082953.6</v>
      </c>
      <c r="R59" s="63">
        <f t="shared" si="21"/>
        <v>0</v>
      </c>
      <c r="S59" s="15">
        <v>0</v>
      </c>
      <c r="T59" s="2">
        <v>0</v>
      </c>
      <c r="U59" s="63">
        <f t="shared" si="22"/>
        <v>0</v>
      </c>
      <c r="V59" s="63">
        <f t="shared" si="23"/>
        <v>0</v>
      </c>
      <c r="W59" s="13">
        <v>0</v>
      </c>
      <c r="X59" s="64">
        <f t="shared" si="98"/>
        <v>0</v>
      </c>
      <c r="Y59" s="63">
        <f t="shared" si="99"/>
        <v>0</v>
      </c>
      <c r="Z59" s="63">
        <f t="shared" si="100"/>
        <v>0</v>
      </c>
      <c r="AA59" s="15">
        <v>0</v>
      </c>
      <c r="AB59" s="65">
        <f t="shared" si="101"/>
        <v>0</v>
      </c>
      <c r="AC59" s="63">
        <f t="shared" si="102"/>
        <v>0</v>
      </c>
      <c r="AD59" s="63">
        <f t="shared" si="103"/>
        <v>0</v>
      </c>
      <c r="AE59" s="2">
        <v>0</v>
      </c>
      <c r="AF59" s="63">
        <f t="shared" si="104"/>
        <v>0</v>
      </c>
      <c r="AG59" s="63">
        <f t="shared" si="105"/>
        <v>0</v>
      </c>
      <c r="AH59" s="2">
        <v>0</v>
      </c>
      <c r="AI59" s="66">
        <f t="shared" si="106"/>
        <v>0</v>
      </c>
      <c r="AJ59" s="66">
        <f t="shared" si="107"/>
        <v>0</v>
      </c>
      <c r="AK59" s="4">
        <v>0</v>
      </c>
      <c r="AM59" s="4">
        <f t="shared" si="34"/>
        <v>0</v>
      </c>
      <c r="AN59" s="67">
        <f t="shared" si="108"/>
        <v>0</v>
      </c>
      <c r="AO59" s="67">
        <f t="shared" si="109"/>
        <v>0</v>
      </c>
      <c r="AP59" t="s">
        <v>63</v>
      </c>
      <c r="AQ59" s="18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pans="1:79">
      <c r="A60" s="20">
        <v>612</v>
      </c>
      <c r="B60" t="s">
        <v>264</v>
      </c>
      <c r="C60" t="s">
        <v>9</v>
      </c>
      <c r="D60" t="s">
        <v>27</v>
      </c>
      <c r="E60" t="s">
        <v>99</v>
      </c>
      <c r="F60" s="2">
        <v>24581887000</v>
      </c>
      <c r="G60" s="2">
        <v>0</v>
      </c>
      <c r="H60" s="2">
        <v>24581887000</v>
      </c>
      <c r="I60" s="2">
        <v>59985657</v>
      </c>
      <c r="J60" s="2">
        <v>0</v>
      </c>
      <c r="K60" s="2">
        <v>59985657</v>
      </c>
      <c r="L60" s="2">
        <v>50152902.200000003</v>
      </c>
      <c r="M60" s="2">
        <v>0</v>
      </c>
      <c r="N60" s="63">
        <f t="shared" si="18"/>
        <v>0</v>
      </c>
      <c r="O60" s="63">
        <f t="shared" si="19"/>
        <v>0</v>
      </c>
      <c r="P60" s="2">
        <v>50152902.200000003</v>
      </c>
      <c r="Q60" s="63">
        <f t="shared" si="20"/>
        <v>50152902.200000003</v>
      </c>
      <c r="R60" s="63">
        <f t="shared" si="21"/>
        <v>0</v>
      </c>
      <c r="S60" s="15">
        <v>0.1</v>
      </c>
      <c r="T60" s="2">
        <v>0</v>
      </c>
      <c r="U60" s="63">
        <f t="shared" si="22"/>
        <v>0</v>
      </c>
      <c r="V60" s="63">
        <f t="shared" si="23"/>
        <v>0</v>
      </c>
      <c r="W60" s="13">
        <v>0.15</v>
      </c>
      <c r="X60" s="64">
        <f t="shared" si="98"/>
        <v>0.15</v>
      </c>
      <c r="Y60" s="63">
        <f t="shared" si="99"/>
        <v>0</v>
      </c>
      <c r="Z60" s="63">
        <f t="shared" si="100"/>
        <v>7522935.3300000001</v>
      </c>
      <c r="AA60" s="15">
        <v>0</v>
      </c>
      <c r="AB60" s="65">
        <f t="shared" si="101"/>
        <v>0</v>
      </c>
      <c r="AC60" s="63">
        <f t="shared" si="102"/>
        <v>0</v>
      </c>
      <c r="AD60" s="63">
        <f t="shared" si="103"/>
        <v>0</v>
      </c>
      <c r="AE60" s="2">
        <v>7522935.3300000001</v>
      </c>
      <c r="AF60" s="63">
        <f t="shared" si="104"/>
        <v>7522935.3300000001</v>
      </c>
      <c r="AG60" s="63">
        <f t="shared" si="105"/>
        <v>0</v>
      </c>
      <c r="AH60" s="2">
        <v>3000000</v>
      </c>
      <c r="AI60" s="66">
        <f t="shared" si="106"/>
        <v>3000000</v>
      </c>
      <c r="AJ60" s="66">
        <f t="shared" si="107"/>
        <v>0</v>
      </c>
      <c r="AK60" s="4">
        <v>10522935.33</v>
      </c>
      <c r="AM60" s="4">
        <f t="shared" si="34"/>
        <v>10522935.33</v>
      </c>
      <c r="AN60" s="67">
        <f t="shared" si="108"/>
        <v>10522935.33</v>
      </c>
      <c r="AO60" s="67">
        <f t="shared" si="109"/>
        <v>0</v>
      </c>
      <c r="AP60" t="s">
        <v>32</v>
      </c>
      <c r="AQ60" s="18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pans="1:79">
      <c r="A61" s="20">
        <v>618</v>
      </c>
      <c r="B61" t="s">
        <v>263</v>
      </c>
      <c r="C61" t="s">
        <v>2</v>
      </c>
      <c r="D61" t="s">
        <v>8</v>
      </c>
      <c r="E61" t="s">
        <v>100</v>
      </c>
      <c r="F61" s="2">
        <v>7295260000</v>
      </c>
      <c r="G61" s="2">
        <v>0</v>
      </c>
      <c r="H61" s="2">
        <v>7295260000</v>
      </c>
      <c r="I61" s="2">
        <v>10942894</v>
      </c>
      <c r="J61" s="2">
        <v>0</v>
      </c>
      <c r="K61" s="2">
        <v>10942894</v>
      </c>
      <c r="L61" s="2">
        <v>8024790</v>
      </c>
      <c r="M61" s="2">
        <v>0</v>
      </c>
      <c r="N61" s="63">
        <f t="shared" si="18"/>
        <v>0</v>
      </c>
      <c r="O61" s="63">
        <f t="shared" si="19"/>
        <v>0</v>
      </c>
      <c r="P61" s="2">
        <v>8024790</v>
      </c>
      <c r="Q61" s="63">
        <f t="shared" si="20"/>
        <v>8024790</v>
      </c>
      <c r="R61" s="63">
        <f t="shared" si="21"/>
        <v>0</v>
      </c>
      <c r="S61" s="15">
        <v>0.1</v>
      </c>
      <c r="T61" s="2">
        <v>0</v>
      </c>
      <c r="U61" s="63">
        <f t="shared" si="22"/>
        <v>0</v>
      </c>
      <c r="V61" s="63">
        <f t="shared" si="23"/>
        <v>0</v>
      </c>
      <c r="W61" s="13">
        <v>0.3</v>
      </c>
      <c r="X61" s="13"/>
      <c r="Y61" s="13"/>
      <c r="Z61" s="68">
        <f>IF(L61&lt;150000000,P61,IF(AND(L61&gt;150000000,P61&gt;150000000),150000000,P61))*30%</f>
        <v>2407437</v>
      </c>
      <c r="AA61" s="15">
        <v>0</v>
      </c>
      <c r="AB61" s="69">
        <f t="shared" si="101"/>
        <v>0</v>
      </c>
      <c r="AC61" s="68">
        <f t="shared" si="102"/>
        <v>0</v>
      </c>
      <c r="AD61" s="68">
        <f t="shared" si="103"/>
        <v>0</v>
      </c>
      <c r="AE61" s="2">
        <v>2407437</v>
      </c>
      <c r="AF61" s="68">
        <f t="shared" si="104"/>
        <v>2407437</v>
      </c>
      <c r="AG61" s="68">
        <f t="shared" si="105"/>
        <v>0</v>
      </c>
      <c r="AH61" s="2">
        <v>0</v>
      </c>
      <c r="AI61" s="2"/>
      <c r="AJ61" s="2"/>
      <c r="AK61" s="4">
        <v>2407437</v>
      </c>
      <c r="AM61" s="4">
        <f t="shared" si="34"/>
        <v>2407437</v>
      </c>
      <c r="AN61" s="67">
        <f t="shared" si="108"/>
        <v>2407437</v>
      </c>
      <c r="AO61" s="67">
        <f t="shared" si="109"/>
        <v>0</v>
      </c>
      <c r="AP61" t="s">
        <v>33</v>
      </c>
      <c r="AQ61" s="18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pans="1:79">
      <c r="A62" s="20">
        <v>631</v>
      </c>
      <c r="B62" t="s">
        <v>264</v>
      </c>
      <c r="C62" t="s">
        <v>2</v>
      </c>
      <c r="D62" t="s">
        <v>8</v>
      </c>
      <c r="E62" t="s">
        <v>101</v>
      </c>
      <c r="F62" s="2">
        <v>37639614000</v>
      </c>
      <c r="G62" s="2">
        <v>15281232000</v>
      </c>
      <c r="H62" s="2">
        <v>22358382000</v>
      </c>
      <c r="I62" s="2">
        <v>74512423</v>
      </c>
      <c r="J62" s="2">
        <v>24065210</v>
      </c>
      <c r="K62" s="2">
        <v>50447213</v>
      </c>
      <c r="L62" s="2">
        <v>59456577.399999999</v>
      </c>
      <c r="M62" s="2">
        <v>17952717.199999999</v>
      </c>
      <c r="N62" s="63">
        <f t="shared" si="18"/>
        <v>17952717.199999999</v>
      </c>
      <c r="O62" s="63">
        <f t="shared" si="19"/>
        <v>0</v>
      </c>
      <c r="P62" s="2">
        <v>41503860.200000003</v>
      </c>
      <c r="Q62" s="63">
        <f t="shared" si="20"/>
        <v>41503860.200000003</v>
      </c>
      <c r="R62" s="63">
        <f t="shared" si="21"/>
        <v>0</v>
      </c>
      <c r="S62" s="15">
        <v>0.1</v>
      </c>
      <c r="T62" s="2">
        <v>1795271.72</v>
      </c>
      <c r="U62" s="63">
        <f t="shared" si="22"/>
        <v>1795271.72</v>
      </c>
      <c r="V62" s="63">
        <f t="shared" si="23"/>
        <v>0</v>
      </c>
      <c r="W62" s="13">
        <v>0.15</v>
      </c>
      <c r="X62" s="64">
        <f t="shared" ref="X62:X63" si="110">IF(L62&lt;15000000,0%,IF(AND(15000000&lt;=L62,L62&lt;30000000),10%,IF(AND(30000000&lt;=L62,L62&lt;60000000),15%,IF(AND(60000000&lt;=L62,L62&lt;100000000),20%,25%))))</f>
        <v>0.15</v>
      </c>
      <c r="Y62" s="63">
        <f t="shared" ref="Y62:Y63" si="111">+X62-W62</f>
        <v>0</v>
      </c>
      <c r="Z62" s="63">
        <f t="shared" ref="Z62:Z63" si="112">IF(L62&lt;150000000,P62,IF(AND(L62&gt;150000000,P62&gt;150000000),150000000,P62))*X62</f>
        <v>6225579.0300000003</v>
      </c>
      <c r="AA62" s="15">
        <v>0</v>
      </c>
      <c r="AB62" s="65">
        <f t="shared" ref="AB62:AB64" si="113">IF(L62&lt;150000000,0%,IF(AND(150000000&lt;=L62,L62&lt;230000000),40%,IF(AND(230000000&lt;=L62,L62&lt;300000000),45%,50%)))</f>
        <v>0</v>
      </c>
      <c r="AC62" s="63">
        <f t="shared" ref="AC62:AC64" si="114">+AB62-AA62</f>
        <v>0</v>
      </c>
      <c r="AD62" s="63">
        <f t="shared" ref="AD62:AD64" si="115">IF(P62-150000000&lt;0,0,(P62-150000000))*AB62</f>
        <v>0</v>
      </c>
      <c r="AE62" s="2">
        <v>6225579.0300000003</v>
      </c>
      <c r="AF62" s="63">
        <f t="shared" ref="AF62:AF64" si="116">+AD62+Z62</f>
        <v>6225579.0300000003</v>
      </c>
      <c r="AG62" s="63">
        <f t="shared" ref="AG62:AG64" si="117">+AF62-AE62</f>
        <v>0</v>
      </c>
      <c r="AH62" s="2">
        <v>3000000</v>
      </c>
      <c r="AI62" s="66">
        <f t="shared" ref="AI62:AI63" si="118">IF(L62&lt;15000000,0,IF(AND(15000000&lt;=L62,L62&lt;20000000),1000000,IF(AND(20000000&lt;=L62,L62&lt;30000000),2000000,IF(AND(30000000&lt;=L62,L62&lt;60000000),3000000,IF(AND(60000000&lt;=L62,L62&lt;100000000),4000000,IF(AND(100000000&lt;=L62,L62&lt;150000000),5000000,IF(AND(150000000&lt;=L62,L62&lt;230000000),6000000,7000000)))))))</f>
        <v>3000000</v>
      </c>
      <c r="AJ62" s="66">
        <f t="shared" ref="AJ62:AJ63" si="119">+AI62-AH62</f>
        <v>0</v>
      </c>
      <c r="AK62" s="4">
        <v>11020850.75</v>
      </c>
      <c r="AM62" s="4">
        <f t="shared" si="34"/>
        <v>11020850.75</v>
      </c>
      <c r="AN62" s="67">
        <f t="shared" ref="AN62:AN64" si="120">SUM(AL62,AI62,AF62,U62)</f>
        <v>11020850.750000002</v>
      </c>
      <c r="AO62" s="67">
        <f t="shared" ref="AO62:AO64" si="121">+AN62-AM62</f>
        <v>0</v>
      </c>
      <c r="AP62" t="s">
        <v>42</v>
      </c>
      <c r="AQ62" s="18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pans="1:79">
      <c r="A63" s="20">
        <v>634</v>
      </c>
      <c r="B63" t="s">
        <v>264</v>
      </c>
      <c r="C63" t="s">
        <v>9</v>
      </c>
      <c r="D63" t="s">
        <v>384</v>
      </c>
      <c r="E63" t="s">
        <v>102</v>
      </c>
      <c r="F63" s="2">
        <v>8148012000</v>
      </c>
      <c r="G63" s="2">
        <v>0</v>
      </c>
      <c r="H63" s="2">
        <v>8148012000</v>
      </c>
      <c r="I63" s="2">
        <v>23598536</v>
      </c>
      <c r="J63" s="2">
        <v>0</v>
      </c>
      <c r="K63" s="2">
        <v>23598536</v>
      </c>
      <c r="L63" s="2">
        <v>20339331.199999999</v>
      </c>
      <c r="M63" s="2">
        <v>0</v>
      </c>
      <c r="N63" s="63">
        <f t="shared" si="18"/>
        <v>0</v>
      </c>
      <c r="O63" s="63">
        <f t="shared" si="19"/>
        <v>0</v>
      </c>
      <c r="P63" s="2">
        <v>20339331.199999999</v>
      </c>
      <c r="Q63" s="63">
        <f t="shared" si="20"/>
        <v>20339331.199999999</v>
      </c>
      <c r="R63" s="63">
        <f t="shared" si="21"/>
        <v>0</v>
      </c>
      <c r="S63" s="15">
        <v>0.1</v>
      </c>
      <c r="T63" s="2">
        <v>0</v>
      </c>
      <c r="U63" s="63">
        <f t="shared" si="22"/>
        <v>0</v>
      </c>
      <c r="V63" s="63">
        <f t="shared" si="23"/>
        <v>0</v>
      </c>
      <c r="W63" s="13">
        <v>0.1</v>
      </c>
      <c r="X63" s="64">
        <f t="shared" si="110"/>
        <v>0.1</v>
      </c>
      <c r="Y63" s="63">
        <f t="shared" si="111"/>
        <v>0</v>
      </c>
      <c r="Z63" s="63">
        <f t="shared" si="112"/>
        <v>2033933.12</v>
      </c>
      <c r="AA63" s="15">
        <v>0</v>
      </c>
      <c r="AB63" s="65">
        <f t="shared" si="113"/>
        <v>0</v>
      </c>
      <c r="AC63" s="63">
        <f t="shared" si="114"/>
        <v>0</v>
      </c>
      <c r="AD63" s="63">
        <f t="shared" si="115"/>
        <v>0</v>
      </c>
      <c r="AE63" s="2">
        <v>2033933.12</v>
      </c>
      <c r="AF63" s="63">
        <f t="shared" si="116"/>
        <v>2033933.12</v>
      </c>
      <c r="AG63" s="63">
        <f t="shared" si="117"/>
        <v>0</v>
      </c>
      <c r="AH63" s="2">
        <v>2000000</v>
      </c>
      <c r="AI63" s="66">
        <f t="shared" si="118"/>
        <v>2000000</v>
      </c>
      <c r="AJ63" s="66">
        <f t="shared" si="119"/>
        <v>0</v>
      </c>
      <c r="AK63" s="4">
        <v>4033933.12</v>
      </c>
      <c r="AM63" s="4">
        <f t="shared" si="34"/>
        <v>4033933.12</v>
      </c>
      <c r="AN63" s="67">
        <f t="shared" si="120"/>
        <v>4033933.12</v>
      </c>
      <c r="AO63" s="67">
        <f t="shared" si="121"/>
        <v>0</v>
      </c>
      <c r="AP63" t="s">
        <v>35</v>
      </c>
      <c r="AQ63" s="18"/>
      <c r="AU63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>
      <c r="A64" s="20">
        <v>642</v>
      </c>
      <c r="B64" t="s">
        <v>263</v>
      </c>
      <c r="C64" t="s">
        <v>9</v>
      </c>
      <c r="D64" t="s">
        <v>384</v>
      </c>
      <c r="E64" t="s">
        <v>103</v>
      </c>
      <c r="F64" s="2">
        <v>2884023000</v>
      </c>
      <c r="G64" s="2">
        <v>0</v>
      </c>
      <c r="H64" s="2">
        <v>2884023000</v>
      </c>
      <c r="I64" s="2">
        <v>8285041</v>
      </c>
      <c r="J64" s="2">
        <v>0</v>
      </c>
      <c r="K64" s="2">
        <v>8285041</v>
      </c>
      <c r="L64" s="2">
        <v>7131431.7999999998</v>
      </c>
      <c r="M64" s="2">
        <v>0</v>
      </c>
      <c r="N64" s="63">
        <f t="shared" si="18"/>
        <v>0</v>
      </c>
      <c r="O64" s="63">
        <f t="shared" si="19"/>
        <v>0</v>
      </c>
      <c r="P64" s="2">
        <v>7131431.7999999998</v>
      </c>
      <c r="Q64" s="63">
        <f t="shared" si="20"/>
        <v>7131431.7999999998</v>
      </c>
      <c r="R64" s="63">
        <f t="shared" si="21"/>
        <v>0</v>
      </c>
      <c r="S64" s="15">
        <v>0.1</v>
      </c>
      <c r="T64" s="2">
        <v>0</v>
      </c>
      <c r="U64" s="63">
        <f t="shared" si="22"/>
        <v>0</v>
      </c>
      <c r="V64" s="63">
        <f t="shared" si="23"/>
        <v>0</v>
      </c>
      <c r="W64" s="13">
        <v>0.3</v>
      </c>
      <c r="X64" s="13"/>
      <c r="Y64" s="13"/>
      <c r="Z64" s="68">
        <f>IF(L64&lt;150000000,P64,IF(AND(L64&gt;150000000,P64&gt;150000000),150000000,P64))*30%</f>
        <v>2139429.54</v>
      </c>
      <c r="AA64" s="15">
        <v>0</v>
      </c>
      <c r="AB64" s="69">
        <f t="shared" si="113"/>
        <v>0</v>
      </c>
      <c r="AC64" s="68">
        <f t="shared" si="114"/>
        <v>0</v>
      </c>
      <c r="AD64" s="68">
        <f t="shared" si="115"/>
        <v>0</v>
      </c>
      <c r="AE64" s="2">
        <v>2139429.54</v>
      </c>
      <c r="AF64" s="68">
        <f t="shared" si="116"/>
        <v>2139429.54</v>
      </c>
      <c r="AG64" s="68">
        <f t="shared" si="117"/>
        <v>0</v>
      </c>
      <c r="AH64" s="2">
        <v>0</v>
      </c>
      <c r="AI64" s="2"/>
      <c r="AJ64" s="2"/>
      <c r="AK64" s="4">
        <v>2139429.54</v>
      </c>
      <c r="AM64" s="4">
        <f t="shared" si="34"/>
        <v>2139429.54</v>
      </c>
      <c r="AN64" s="67">
        <f t="shared" si="120"/>
        <v>2139429.54</v>
      </c>
      <c r="AO64" s="67">
        <f t="shared" si="121"/>
        <v>0</v>
      </c>
      <c r="AP64" t="s">
        <v>63</v>
      </c>
      <c r="AQ64" s="18"/>
      <c r="AU64"/>
      <c r="AV64"/>
      <c r="AW64"/>
      <c r="AX64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</row>
    <row r="65" spans="1:79">
      <c r="A65" s="20">
        <v>645</v>
      </c>
      <c r="B65" t="s">
        <v>264</v>
      </c>
      <c r="C65" t="s">
        <v>9</v>
      </c>
      <c r="D65" t="s">
        <v>385</v>
      </c>
      <c r="E65" t="s">
        <v>104</v>
      </c>
      <c r="F65" s="2">
        <v>24928353300</v>
      </c>
      <c r="G65" s="2">
        <v>0</v>
      </c>
      <c r="H65" s="2">
        <v>24928353300</v>
      </c>
      <c r="I65" s="2">
        <v>52834547</v>
      </c>
      <c r="J65" s="2">
        <v>0</v>
      </c>
      <c r="K65" s="2">
        <v>52834547</v>
      </c>
      <c r="L65" s="2">
        <v>42863205.68</v>
      </c>
      <c r="M65" s="2">
        <v>0</v>
      </c>
      <c r="N65" s="63">
        <f t="shared" si="18"/>
        <v>0</v>
      </c>
      <c r="O65" s="63">
        <f t="shared" si="19"/>
        <v>0</v>
      </c>
      <c r="P65" s="2">
        <v>42863205.68</v>
      </c>
      <c r="Q65" s="63">
        <f t="shared" si="20"/>
        <v>42863205.68</v>
      </c>
      <c r="R65" s="63">
        <f t="shared" si="21"/>
        <v>0</v>
      </c>
      <c r="S65" s="15">
        <v>0.1</v>
      </c>
      <c r="T65" s="2">
        <v>0</v>
      </c>
      <c r="U65" s="63">
        <f t="shared" si="22"/>
        <v>0</v>
      </c>
      <c r="V65" s="63">
        <f t="shared" si="23"/>
        <v>0</v>
      </c>
      <c r="W65" s="13">
        <v>0.15</v>
      </c>
      <c r="X65" s="64">
        <f t="shared" ref="X65" si="122">IF(L65&lt;15000000,0%,IF(AND(15000000&lt;=L65,L65&lt;30000000),10%,IF(AND(30000000&lt;=L65,L65&lt;60000000),15%,IF(AND(60000000&lt;=L65,L65&lt;100000000),20%,25%))))</f>
        <v>0.15</v>
      </c>
      <c r="Y65" s="63">
        <f t="shared" ref="Y65" si="123">+X65-W65</f>
        <v>0</v>
      </c>
      <c r="Z65" s="63">
        <f t="shared" ref="Z65" si="124">IF(L65&lt;150000000,P65,IF(AND(L65&gt;150000000,P65&gt;150000000),150000000,P65))*X65</f>
        <v>6429480.852</v>
      </c>
      <c r="AA65" s="15">
        <v>0</v>
      </c>
      <c r="AB65" s="65">
        <f t="shared" ref="AB65:AB66" si="125">IF(L65&lt;150000000,0%,IF(AND(150000000&lt;=L65,L65&lt;230000000),40%,IF(AND(230000000&lt;=L65,L65&lt;300000000),45%,50%)))</f>
        <v>0</v>
      </c>
      <c r="AC65" s="63">
        <f t="shared" ref="AC65:AC66" si="126">+AB65-AA65</f>
        <v>0</v>
      </c>
      <c r="AD65" s="63">
        <f t="shared" ref="AD65:AD66" si="127">IF(P65-150000000&lt;0,0,(P65-150000000))*AB65</f>
        <v>0</v>
      </c>
      <c r="AE65" s="2">
        <v>6429480.852</v>
      </c>
      <c r="AF65" s="63">
        <f t="shared" ref="AF65:AF66" si="128">+AD65+Z65</f>
        <v>6429480.852</v>
      </c>
      <c r="AG65" s="63">
        <f t="shared" ref="AG65:AG66" si="129">+AF65-AE65</f>
        <v>0</v>
      </c>
      <c r="AH65" s="2">
        <v>3000000</v>
      </c>
      <c r="AI65" s="66">
        <f t="shared" ref="AI65" si="130">IF(L65&lt;15000000,0,IF(AND(15000000&lt;=L65,L65&lt;20000000),1000000,IF(AND(20000000&lt;=L65,L65&lt;30000000),2000000,IF(AND(30000000&lt;=L65,L65&lt;60000000),3000000,IF(AND(60000000&lt;=L65,L65&lt;100000000),4000000,IF(AND(100000000&lt;=L65,L65&lt;150000000),5000000,IF(AND(150000000&lt;=L65,L65&lt;230000000),6000000,7000000)))))))</f>
        <v>3000000</v>
      </c>
      <c r="AJ65" s="66">
        <f t="shared" ref="AJ65" si="131">+AI65-AH65</f>
        <v>0</v>
      </c>
      <c r="AK65" s="4">
        <v>9429480.852</v>
      </c>
      <c r="AM65" s="4">
        <f t="shared" si="34"/>
        <v>9429480.852</v>
      </c>
      <c r="AN65" s="67">
        <f t="shared" ref="AN65:AN66" si="132">SUM(AL65,AI65,AF65,U65)</f>
        <v>9429480.852</v>
      </c>
      <c r="AO65" s="67">
        <f t="shared" ref="AO65:AO66" si="133">+AN65-AM65</f>
        <v>0</v>
      </c>
      <c r="AP65" t="s">
        <v>39</v>
      </c>
      <c r="AQ65" s="18"/>
      <c r="AU65"/>
      <c r="AV65"/>
      <c r="AW65"/>
      <c r="AX65"/>
      <c r="AY65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</row>
    <row r="66" spans="1:79">
      <c r="A66" s="20">
        <v>646</v>
      </c>
      <c r="B66" t="s">
        <v>263</v>
      </c>
      <c r="C66" t="s">
        <v>2</v>
      </c>
      <c r="D66" t="s">
        <v>287</v>
      </c>
      <c r="E66" t="s">
        <v>105</v>
      </c>
      <c r="F66" s="2">
        <v>4813776000</v>
      </c>
      <c r="G66" s="2">
        <v>0</v>
      </c>
      <c r="H66" s="2">
        <v>4813776000</v>
      </c>
      <c r="I66" s="2">
        <v>9782180</v>
      </c>
      <c r="J66" s="2">
        <v>0</v>
      </c>
      <c r="K66" s="2">
        <v>9782180</v>
      </c>
      <c r="L66" s="2">
        <v>7856669.5999999996</v>
      </c>
      <c r="M66" s="2">
        <v>0</v>
      </c>
      <c r="N66" s="63">
        <f t="shared" si="18"/>
        <v>0</v>
      </c>
      <c r="O66" s="63">
        <f t="shared" si="19"/>
        <v>0</v>
      </c>
      <c r="P66" s="2">
        <v>7856669.5999999996</v>
      </c>
      <c r="Q66" s="63">
        <f t="shared" si="20"/>
        <v>7856669.5999999996</v>
      </c>
      <c r="R66" s="63">
        <f t="shared" si="21"/>
        <v>0</v>
      </c>
      <c r="S66" s="15">
        <v>0.1</v>
      </c>
      <c r="T66" s="2">
        <v>0</v>
      </c>
      <c r="U66" s="63">
        <f t="shared" si="22"/>
        <v>0</v>
      </c>
      <c r="V66" s="63">
        <f t="shared" si="23"/>
        <v>0</v>
      </c>
      <c r="W66" s="13">
        <v>0.3</v>
      </c>
      <c r="X66" s="13"/>
      <c r="Y66" s="13"/>
      <c r="Z66" s="68">
        <f>IF(L66&lt;150000000,P66,IF(AND(L66&gt;150000000,P66&gt;150000000),150000000,P66))*30%</f>
        <v>2357000.88</v>
      </c>
      <c r="AA66" s="15">
        <v>0</v>
      </c>
      <c r="AB66" s="69">
        <f t="shared" si="125"/>
        <v>0</v>
      </c>
      <c r="AC66" s="68">
        <f t="shared" si="126"/>
        <v>0</v>
      </c>
      <c r="AD66" s="68">
        <f t="shared" si="127"/>
        <v>0</v>
      </c>
      <c r="AE66" s="2">
        <v>2357000.88</v>
      </c>
      <c r="AF66" s="68">
        <f t="shared" si="128"/>
        <v>2357000.88</v>
      </c>
      <c r="AG66" s="68">
        <f t="shared" si="129"/>
        <v>0</v>
      </c>
      <c r="AH66" s="2">
        <v>0</v>
      </c>
      <c r="AI66" s="2"/>
      <c r="AJ66" s="2"/>
      <c r="AK66" s="4">
        <v>2357000.88</v>
      </c>
      <c r="AM66" s="4">
        <f t="shared" si="34"/>
        <v>2357000.88</v>
      </c>
      <c r="AN66" s="67">
        <f t="shared" si="132"/>
        <v>2357000.88</v>
      </c>
      <c r="AO66" s="67">
        <f t="shared" si="133"/>
        <v>0</v>
      </c>
      <c r="AP66" t="s">
        <v>87</v>
      </c>
      <c r="AQ66" s="18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pans="1:79">
      <c r="A67" s="20">
        <v>651</v>
      </c>
      <c r="B67" t="s">
        <v>264</v>
      </c>
      <c r="C67" t="s">
        <v>2</v>
      </c>
      <c r="D67" t="s">
        <v>286</v>
      </c>
      <c r="E67" t="s">
        <v>106</v>
      </c>
      <c r="F67" s="2">
        <v>16039031000</v>
      </c>
      <c r="G67" s="2">
        <v>0</v>
      </c>
      <c r="H67" s="2">
        <v>16039031000</v>
      </c>
      <c r="I67" s="2">
        <v>28348984</v>
      </c>
      <c r="J67" s="2">
        <v>0</v>
      </c>
      <c r="K67" s="2">
        <v>28348984</v>
      </c>
      <c r="L67" s="2">
        <v>21933371.600000001</v>
      </c>
      <c r="M67" s="2">
        <v>0</v>
      </c>
      <c r="N67" s="63">
        <f t="shared" ref="N67:N130" si="134">J67-G67*0.04/100</f>
        <v>0</v>
      </c>
      <c r="O67" s="63">
        <f t="shared" ref="O67:O130" si="135">+N67-M67</f>
        <v>0</v>
      </c>
      <c r="P67" s="2">
        <v>21933371.600000001</v>
      </c>
      <c r="Q67" s="63">
        <f t="shared" ref="Q67:Q130" si="136">K67-H67*0.04/100</f>
        <v>21933371.600000001</v>
      </c>
      <c r="R67" s="63">
        <f t="shared" ref="R67:R130" si="137">+Q67-P67</f>
        <v>0</v>
      </c>
      <c r="S67" s="15">
        <v>0.1</v>
      </c>
      <c r="T67" s="2">
        <v>0</v>
      </c>
      <c r="U67" s="63">
        <f t="shared" ref="U67:U130" si="138">+S67*N67</f>
        <v>0</v>
      </c>
      <c r="V67" s="63">
        <f t="shared" ref="V67:V130" si="139">+U67-T67</f>
        <v>0</v>
      </c>
      <c r="W67" s="13">
        <v>0.1</v>
      </c>
      <c r="X67" s="64">
        <f t="shared" ref="X67:X69" si="140">IF(L67&lt;15000000,0%,IF(AND(15000000&lt;=L67,L67&lt;30000000),10%,IF(AND(30000000&lt;=L67,L67&lt;60000000),15%,IF(AND(60000000&lt;=L67,L67&lt;100000000),20%,25%))))</f>
        <v>0.1</v>
      </c>
      <c r="Y67" s="63">
        <f t="shared" ref="Y67:Y69" si="141">+X67-W67</f>
        <v>0</v>
      </c>
      <c r="Z67" s="63">
        <f t="shared" ref="Z67:Z69" si="142">IF(L67&lt;150000000,P67,IF(AND(L67&gt;150000000,P67&gt;150000000),150000000,P67))*X67</f>
        <v>2193337.16</v>
      </c>
      <c r="AA67" s="15">
        <v>0</v>
      </c>
      <c r="AB67" s="65">
        <f t="shared" ref="AB67:AB70" si="143">IF(L67&lt;150000000,0%,IF(AND(150000000&lt;=L67,L67&lt;230000000),40%,IF(AND(230000000&lt;=L67,L67&lt;300000000),45%,50%)))</f>
        <v>0</v>
      </c>
      <c r="AC67" s="63">
        <f t="shared" ref="AC67:AC70" si="144">+AB67-AA67</f>
        <v>0</v>
      </c>
      <c r="AD67" s="63">
        <f t="shared" ref="AD67:AD70" si="145">IF(P67-150000000&lt;0,0,(P67-150000000))*AB67</f>
        <v>0</v>
      </c>
      <c r="AE67" s="2">
        <v>2193337.16</v>
      </c>
      <c r="AF67" s="63">
        <f t="shared" ref="AF67:AF70" si="146">+AD67+Z67</f>
        <v>2193337.16</v>
      </c>
      <c r="AG67" s="63">
        <f t="shared" ref="AG67:AG70" si="147">+AF67-AE67</f>
        <v>0</v>
      </c>
      <c r="AH67" s="2">
        <v>2000000</v>
      </c>
      <c r="AI67" s="66">
        <f t="shared" ref="AI67:AI69" si="148">IF(L67&lt;15000000,0,IF(AND(15000000&lt;=L67,L67&lt;20000000),1000000,IF(AND(20000000&lt;=L67,L67&lt;30000000),2000000,IF(AND(30000000&lt;=L67,L67&lt;60000000),3000000,IF(AND(60000000&lt;=L67,L67&lt;100000000),4000000,IF(AND(100000000&lt;=L67,L67&lt;150000000),5000000,IF(AND(150000000&lt;=L67,L67&lt;230000000),6000000,7000000)))))))</f>
        <v>2000000</v>
      </c>
      <c r="AJ67" s="66">
        <f t="shared" ref="AJ67:AJ69" si="149">+AI67-AH67</f>
        <v>0</v>
      </c>
      <c r="AK67" s="4">
        <v>4193337.16</v>
      </c>
      <c r="AM67" s="4">
        <f t="shared" ref="AM67:AM130" si="150">AK67+AL67</f>
        <v>4193337.16</v>
      </c>
      <c r="AN67" s="67">
        <f t="shared" ref="AN67:AN70" si="151">SUM(AL67,AI67,AF67,U67)</f>
        <v>4193337.16</v>
      </c>
      <c r="AO67" s="67">
        <f t="shared" ref="AO67:AO70" si="152">+AN67-AM67</f>
        <v>0</v>
      </c>
      <c r="AP67" t="s">
        <v>45</v>
      </c>
      <c r="AQ67" s="18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pans="1:79">
      <c r="A68" s="20">
        <v>681</v>
      </c>
      <c r="B68" t="s">
        <v>264</v>
      </c>
      <c r="C68" t="s">
        <v>2</v>
      </c>
      <c r="D68" t="s">
        <v>286</v>
      </c>
      <c r="E68" t="s">
        <v>107</v>
      </c>
      <c r="F68" s="2">
        <v>24044202000</v>
      </c>
      <c r="G68" s="2">
        <v>3313147000</v>
      </c>
      <c r="H68" s="2">
        <v>20731055000</v>
      </c>
      <c r="I68" s="2">
        <v>46394757</v>
      </c>
      <c r="J68" s="2">
        <v>9584172</v>
      </c>
      <c r="K68" s="2">
        <v>36810585</v>
      </c>
      <c r="L68" s="2">
        <v>36777076.200000003</v>
      </c>
      <c r="M68" s="2">
        <v>8258913.2000000002</v>
      </c>
      <c r="N68" s="63">
        <f t="shared" si="134"/>
        <v>8258913.2000000002</v>
      </c>
      <c r="O68" s="63">
        <f t="shared" si="135"/>
        <v>0</v>
      </c>
      <c r="P68" s="2">
        <v>28518163</v>
      </c>
      <c r="Q68" s="63">
        <f t="shared" si="136"/>
        <v>28518163</v>
      </c>
      <c r="R68" s="63">
        <f t="shared" si="137"/>
        <v>0</v>
      </c>
      <c r="S68" s="15">
        <v>0.1</v>
      </c>
      <c r="T68" s="2">
        <v>825891.32</v>
      </c>
      <c r="U68" s="63">
        <f t="shared" si="138"/>
        <v>825891.32000000007</v>
      </c>
      <c r="V68" s="63">
        <f t="shared" si="139"/>
        <v>0</v>
      </c>
      <c r="W68" s="13">
        <v>0.15</v>
      </c>
      <c r="X68" s="64">
        <f t="shared" si="140"/>
        <v>0.15</v>
      </c>
      <c r="Y68" s="63">
        <f t="shared" si="141"/>
        <v>0</v>
      </c>
      <c r="Z68" s="63">
        <f t="shared" si="142"/>
        <v>4277724.45</v>
      </c>
      <c r="AA68" s="15">
        <v>0</v>
      </c>
      <c r="AB68" s="65">
        <f t="shared" si="143"/>
        <v>0</v>
      </c>
      <c r="AC68" s="63">
        <f t="shared" si="144"/>
        <v>0</v>
      </c>
      <c r="AD68" s="63">
        <f t="shared" si="145"/>
        <v>0</v>
      </c>
      <c r="AE68" s="2">
        <v>4277724.45</v>
      </c>
      <c r="AF68" s="63">
        <f t="shared" si="146"/>
        <v>4277724.45</v>
      </c>
      <c r="AG68" s="63">
        <f t="shared" si="147"/>
        <v>0</v>
      </c>
      <c r="AH68" s="2">
        <v>3000000</v>
      </c>
      <c r="AI68" s="66">
        <f t="shared" si="148"/>
        <v>3000000</v>
      </c>
      <c r="AJ68" s="66">
        <f t="shared" si="149"/>
        <v>0</v>
      </c>
      <c r="AK68" s="4">
        <v>8103615.7699999996</v>
      </c>
      <c r="AM68" s="4">
        <f t="shared" si="150"/>
        <v>8103615.7699999996</v>
      </c>
      <c r="AN68" s="67">
        <f t="shared" si="151"/>
        <v>8103615.7700000005</v>
      </c>
      <c r="AO68" s="67">
        <f t="shared" si="152"/>
        <v>0</v>
      </c>
      <c r="AP68" t="s">
        <v>45</v>
      </c>
      <c r="AQ68" s="1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pans="1:79">
      <c r="A69" s="20">
        <v>682</v>
      </c>
      <c r="B69" t="s">
        <v>264</v>
      </c>
      <c r="C69" t="s">
        <v>2</v>
      </c>
      <c r="D69" t="s">
        <v>286</v>
      </c>
      <c r="E69" t="s">
        <v>108</v>
      </c>
      <c r="F69" s="2">
        <v>17840096600</v>
      </c>
      <c r="G69" s="2">
        <v>9256892000</v>
      </c>
      <c r="H69" s="2">
        <v>8583204600</v>
      </c>
      <c r="I69" s="2">
        <v>55110045</v>
      </c>
      <c r="J69" s="2">
        <v>28935230</v>
      </c>
      <c r="K69" s="2">
        <v>26174815</v>
      </c>
      <c r="L69" s="2">
        <v>47974006.359999999</v>
      </c>
      <c r="M69" s="2">
        <v>25232473.199999999</v>
      </c>
      <c r="N69" s="63">
        <f t="shared" si="134"/>
        <v>25232473.199999999</v>
      </c>
      <c r="O69" s="63">
        <f t="shared" si="135"/>
        <v>0</v>
      </c>
      <c r="P69" s="2">
        <v>22741533.16</v>
      </c>
      <c r="Q69" s="63">
        <f t="shared" si="136"/>
        <v>22741533.16</v>
      </c>
      <c r="R69" s="63">
        <f t="shared" si="137"/>
        <v>0</v>
      </c>
      <c r="S69" s="15">
        <v>0.1</v>
      </c>
      <c r="T69" s="2">
        <v>2523247.3199999998</v>
      </c>
      <c r="U69" s="63">
        <f t="shared" si="138"/>
        <v>2523247.3200000003</v>
      </c>
      <c r="V69" s="63">
        <f t="shared" si="139"/>
        <v>0</v>
      </c>
      <c r="W69" s="13">
        <v>0.15</v>
      </c>
      <c r="X69" s="64">
        <f t="shared" si="140"/>
        <v>0.15</v>
      </c>
      <c r="Y69" s="63">
        <f t="shared" si="141"/>
        <v>0</v>
      </c>
      <c r="Z69" s="63">
        <f t="shared" si="142"/>
        <v>3411229.9739999999</v>
      </c>
      <c r="AA69" s="15">
        <v>0</v>
      </c>
      <c r="AB69" s="65">
        <f t="shared" si="143"/>
        <v>0</v>
      </c>
      <c r="AC69" s="63">
        <f t="shared" si="144"/>
        <v>0</v>
      </c>
      <c r="AD69" s="63">
        <f t="shared" si="145"/>
        <v>0</v>
      </c>
      <c r="AE69" s="2">
        <v>3411229.9739999999</v>
      </c>
      <c r="AF69" s="63">
        <f t="shared" si="146"/>
        <v>3411229.9739999999</v>
      </c>
      <c r="AG69" s="63">
        <f t="shared" si="147"/>
        <v>0</v>
      </c>
      <c r="AH69" s="2">
        <v>3000000</v>
      </c>
      <c r="AI69" s="66">
        <f t="shared" si="148"/>
        <v>3000000</v>
      </c>
      <c r="AJ69" s="66">
        <f t="shared" si="149"/>
        <v>0</v>
      </c>
      <c r="AK69" s="4">
        <v>8934477.2939999998</v>
      </c>
      <c r="AM69" s="4">
        <f t="shared" si="150"/>
        <v>8934477.2939999998</v>
      </c>
      <c r="AN69" s="67">
        <f t="shared" si="151"/>
        <v>8934477.2939999998</v>
      </c>
      <c r="AO69" s="67">
        <f t="shared" si="152"/>
        <v>0</v>
      </c>
      <c r="AP69" t="s">
        <v>95</v>
      </c>
      <c r="AQ69" s="18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pans="1:79">
      <c r="A70" s="20">
        <v>684</v>
      </c>
      <c r="B70" t="s">
        <v>263</v>
      </c>
      <c r="C70" t="s">
        <v>9</v>
      </c>
      <c r="D70" t="s">
        <v>27</v>
      </c>
      <c r="E70" t="s">
        <v>109</v>
      </c>
      <c r="F70" s="2">
        <v>16856801000</v>
      </c>
      <c r="G70" s="2">
        <v>0</v>
      </c>
      <c r="H70" s="2">
        <v>16856801000</v>
      </c>
      <c r="I70" s="2">
        <v>46990491</v>
      </c>
      <c r="J70" s="2">
        <v>0</v>
      </c>
      <c r="K70" s="2">
        <v>46990491</v>
      </c>
      <c r="L70" s="2">
        <v>40247770.600000001</v>
      </c>
      <c r="M70" s="2">
        <v>0</v>
      </c>
      <c r="N70" s="63">
        <f t="shared" si="134"/>
        <v>0</v>
      </c>
      <c r="O70" s="63">
        <f t="shared" si="135"/>
        <v>0</v>
      </c>
      <c r="P70" s="2">
        <v>40247770.600000001</v>
      </c>
      <c r="Q70" s="63">
        <f t="shared" si="136"/>
        <v>40247770.600000001</v>
      </c>
      <c r="R70" s="63">
        <f t="shared" si="137"/>
        <v>0</v>
      </c>
      <c r="S70" s="15">
        <v>0.1</v>
      </c>
      <c r="T70" s="2">
        <v>0</v>
      </c>
      <c r="U70" s="63">
        <f t="shared" si="138"/>
        <v>0</v>
      </c>
      <c r="V70" s="63">
        <f t="shared" si="139"/>
        <v>0</v>
      </c>
      <c r="W70" s="13">
        <v>0.3</v>
      </c>
      <c r="X70" s="13"/>
      <c r="Y70" s="13"/>
      <c r="Z70" s="68">
        <f>IF(L70&lt;150000000,P70,IF(AND(L70&gt;150000000,P70&gt;150000000),150000000,P70))*30%</f>
        <v>12074331.18</v>
      </c>
      <c r="AA70" s="15">
        <v>0</v>
      </c>
      <c r="AB70" s="69">
        <f t="shared" si="143"/>
        <v>0</v>
      </c>
      <c r="AC70" s="68">
        <f t="shared" si="144"/>
        <v>0</v>
      </c>
      <c r="AD70" s="68">
        <f t="shared" si="145"/>
        <v>0</v>
      </c>
      <c r="AE70" s="2">
        <v>12074331.18</v>
      </c>
      <c r="AF70" s="68">
        <f t="shared" si="146"/>
        <v>12074331.18</v>
      </c>
      <c r="AG70" s="68">
        <f t="shared" si="147"/>
        <v>0</v>
      </c>
      <c r="AH70" s="2">
        <v>0</v>
      </c>
      <c r="AI70" s="2"/>
      <c r="AJ70" s="2"/>
      <c r="AK70" s="4">
        <v>12074331.18</v>
      </c>
      <c r="AM70" s="4">
        <f t="shared" si="150"/>
        <v>12074331.18</v>
      </c>
      <c r="AN70" s="67">
        <f t="shared" si="151"/>
        <v>12074331.18</v>
      </c>
      <c r="AO70" s="67">
        <f t="shared" si="152"/>
        <v>0</v>
      </c>
      <c r="AP70" t="s">
        <v>32</v>
      </c>
      <c r="AQ70" s="18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O70"/>
      <c r="BP70"/>
      <c r="BQ70"/>
      <c r="BR70"/>
      <c r="BS70"/>
      <c r="BT70"/>
      <c r="BU70"/>
      <c r="BV70"/>
      <c r="BW70"/>
      <c r="BX70"/>
      <c r="BY70"/>
      <c r="BZ70"/>
      <c r="CA70"/>
    </row>
    <row r="71" spans="1:79">
      <c r="A71" s="20">
        <v>685</v>
      </c>
      <c r="B71" t="s">
        <v>264</v>
      </c>
      <c r="C71" t="s">
        <v>9</v>
      </c>
      <c r="D71" t="s">
        <v>27</v>
      </c>
      <c r="E71" t="s">
        <v>110</v>
      </c>
      <c r="F71" s="2">
        <v>5502375000</v>
      </c>
      <c r="G71" s="2">
        <v>0</v>
      </c>
      <c r="H71" s="2">
        <v>5502375000</v>
      </c>
      <c r="I71" s="2">
        <v>13349045</v>
      </c>
      <c r="J71" s="2">
        <v>0</v>
      </c>
      <c r="K71" s="2">
        <v>13349045</v>
      </c>
      <c r="L71" s="2">
        <v>11148095</v>
      </c>
      <c r="M71" s="2">
        <v>0</v>
      </c>
      <c r="N71" s="63">
        <f t="shared" si="134"/>
        <v>0</v>
      </c>
      <c r="O71" s="63">
        <f t="shared" si="135"/>
        <v>0</v>
      </c>
      <c r="P71" s="2">
        <v>11148095</v>
      </c>
      <c r="Q71" s="63">
        <f t="shared" si="136"/>
        <v>11148095</v>
      </c>
      <c r="R71" s="63">
        <f t="shared" si="137"/>
        <v>0</v>
      </c>
      <c r="S71" s="15">
        <v>0</v>
      </c>
      <c r="T71" s="2">
        <v>0</v>
      </c>
      <c r="U71" s="63">
        <f t="shared" si="138"/>
        <v>0</v>
      </c>
      <c r="V71" s="63">
        <f t="shared" si="139"/>
        <v>0</v>
      </c>
      <c r="W71" s="13">
        <v>0</v>
      </c>
      <c r="X71" s="64">
        <f t="shared" ref="X71:X72" si="153">IF(L71&lt;15000000,0%,IF(AND(15000000&lt;=L71,L71&lt;30000000),10%,IF(AND(30000000&lt;=L71,L71&lt;60000000),15%,IF(AND(60000000&lt;=L71,L71&lt;100000000),20%,25%))))</f>
        <v>0</v>
      </c>
      <c r="Y71" s="63">
        <f t="shared" ref="Y71:Y72" si="154">+X71-W71</f>
        <v>0</v>
      </c>
      <c r="Z71" s="63">
        <f t="shared" ref="Z71:Z72" si="155">IF(L71&lt;150000000,P71,IF(AND(L71&gt;150000000,P71&gt;150000000),150000000,P71))*X71</f>
        <v>0</v>
      </c>
      <c r="AA71" s="15">
        <v>0</v>
      </c>
      <c r="AB71" s="65">
        <f t="shared" ref="AB71:AB73" si="156">IF(L71&lt;150000000,0%,IF(AND(150000000&lt;=L71,L71&lt;230000000),40%,IF(AND(230000000&lt;=L71,L71&lt;300000000),45%,50%)))</f>
        <v>0</v>
      </c>
      <c r="AC71" s="63">
        <f t="shared" ref="AC71:AC73" si="157">+AB71-AA71</f>
        <v>0</v>
      </c>
      <c r="AD71" s="63">
        <f t="shared" ref="AD71:AD73" si="158">IF(P71-150000000&lt;0,0,(P71-150000000))*AB71</f>
        <v>0</v>
      </c>
      <c r="AE71" s="2">
        <v>0</v>
      </c>
      <c r="AF71" s="63">
        <f t="shared" ref="AF71:AF73" si="159">+AD71+Z71</f>
        <v>0</v>
      </c>
      <c r="AG71" s="63">
        <f t="shared" ref="AG71:AG73" si="160">+AF71-AE71</f>
        <v>0</v>
      </c>
      <c r="AH71" s="2">
        <v>0</v>
      </c>
      <c r="AI71" s="66">
        <f t="shared" ref="AI71:AI72" si="161">IF(L71&lt;15000000,0,IF(AND(15000000&lt;=L71,L71&lt;20000000),1000000,IF(AND(20000000&lt;=L71,L71&lt;30000000),2000000,IF(AND(30000000&lt;=L71,L71&lt;60000000),3000000,IF(AND(60000000&lt;=L71,L71&lt;100000000),4000000,IF(AND(100000000&lt;=L71,L71&lt;150000000),5000000,IF(AND(150000000&lt;=L71,L71&lt;230000000),6000000,7000000)))))))</f>
        <v>0</v>
      </c>
      <c r="AJ71" s="66">
        <f t="shared" ref="AJ71:AJ72" si="162">+AI71-AH71</f>
        <v>0</v>
      </c>
      <c r="AK71" s="4">
        <v>0</v>
      </c>
      <c r="AM71" s="4">
        <f t="shared" si="150"/>
        <v>0</v>
      </c>
      <c r="AN71" s="67">
        <f t="shared" ref="AN71:AN73" si="163">SUM(AL71,AI71,AF71,U71)</f>
        <v>0</v>
      </c>
      <c r="AO71" s="67">
        <f t="shared" ref="AO71:AO73" si="164">+AN71-AM71</f>
        <v>0</v>
      </c>
      <c r="AP71" t="s">
        <v>76</v>
      </c>
      <c r="AQ71" s="18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O71"/>
      <c r="BP71"/>
      <c r="BQ71"/>
      <c r="BR71"/>
      <c r="BS71"/>
      <c r="BT71"/>
      <c r="BU71"/>
      <c r="BV71"/>
      <c r="BW71"/>
      <c r="BX71"/>
      <c r="BY71"/>
      <c r="BZ71"/>
      <c r="CA71"/>
    </row>
    <row r="72" spans="1:79">
      <c r="A72" s="20">
        <v>730</v>
      </c>
      <c r="B72" t="s">
        <v>264</v>
      </c>
      <c r="C72" t="s">
        <v>2</v>
      </c>
      <c r="D72" t="s">
        <v>286</v>
      </c>
      <c r="E72" t="s">
        <v>150</v>
      </c>
      <c r="F72" s="2">
        <v>86122398500</v>
      </c>
      <c r="G72" s="2">
        <v>4386067000</v>
      </c>
      <c r="H72" s="2">
        <v>81736331500</v>
      </c>
      <c r="I72" s="2">
        <v>137110154</v>
      </c>
      <c r="J72" s="2">
        <v>12278870</v>
      </c>
      <c r="K72" s="2">
        <v>124831284</v>
      </c>
      <c r="L72" s="2">
        <v>102661194.59999999</v>
      </c>
      <c r="M72" s="2">
        <v>10524443.199999999</v>
      </c>
      <c r="N72" s="63">
        <f t="shared" si="134"/>
        <v>10524443.199999999</v>
      </c>
      <c r="O72" s="63">
        <f t="shared" si="135"/>
        <v>0</v>
      </c>
      <c r="P72" s="2">
        <v>92136751.400000006</v>
      </c>
      <c r="Q72" s="63">
        <f t="shared" si="136"/>
        <v>92136751.400000006</v>
      </c>
      <c r="R72" s="63">
        <f t="shared" si="137"/>
        <v>0</v>
      </c>
      <c r="S72" s="15">
        <v>0.1</v>
      </c>
      <c r="T72" s="2">
        <v>1052444.32</v>
      </c>
      <c r="U72" s="63">
        <f t="shared" si="138"/>
        <v>1052444.32</v>
      </c>
      <c r="V72" s="63">
        <f t="shared" si="139"/>
        <v>0</v>
      </c>
      <c r="W72" s="13">
        <v>0.25</v>
      </c>
      <c r="X72" s="64">
        <f t="shared" si="153"/>
        <v>0.25</v>
      </c>
      <c r="Y72" s="63">
        <f t="shared" si="154"/>
        <v>0</v>
      </c>
      <c r="Z72" s="63">
        <f t="shared" si="155"/>
        <v>23034187.850000001</v>
      </c>
      <c r="AA72" s="15">
        <v>0</v>
      </c>
      <c r="AB72" s="65">
        <f t="shared" si="156"/>
        <v>0</v>
      </c>
      <c r="AC72" s="63">
        <f t="shared" si="157"/>
        <v>0</v>
      </c>
      <c r="AD72" s="63">
        <f t="shared" si="158"/>
        <v>0</v>
      </c>
      <c r="AE72" s="2">
        <v>23034187.850000001</v>
      </c>
      <c r="AF72" s="63">
        <f t="shared" si="159"/>
        <v>23034187.850000001</v>
      </c>
      <c r="AG72" s="63">
        <f t="shared" si="160"/>
        <v>0</v>
      </c>
      <c r="AH72" s="2">
        <v>5000000</v>
      </c>
      <c r="AI72" s="66">
        <f t="shared" si="161"/>
        <v>5000000</v>
      </c>
      <c r="AJ72" s="66">
        <f t="shared" si="162"/>
        <v>0</v>
      </c>
      <c r="AK72" s="4">
        <v>29086632.170000002</v>
      </c>
      <c r="AM72" s="4">
        <f t="shared" si="150"/>
        <v>29086632.170000002</v>
      </c>
      <c r="AN72" s="67">
        <f t="shared" si="163"/>
        <v>29086632.170000002</v>
      </c>
      <c r="AO72" s="67">
        <f t="shared" si="164"/>
        <v>0</v>
      </c>
      <c r="AP72" t="s">
        <v>45</v>
      </c>
      <c r="AQ72" s="18"/>
      <c r="AU72"/>
      <c r="AV72"/>
      <c r="AW72"/>
      <c r="AX72"/>
      <c r="AY72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</row>
    <row r="73" spans="1:79">
      <c r="A73" s="20">
        <v>747</v>
      </c>
      <c r="B73" t="s">
        <v>263</v>
      </c>
      <c r="C73" t="s">
        <v>2</v>
      </c>
      <c r="D73" t="s">
        <v>8</v>
      </c>
      <c r="E73" t="s">
        <v>157</v>
      </c>
      <c r="F73" s="2">
        <v>5073967000</v>
      </c>
      <c r="G73" s="2">
        <v>0</v>
      </c>
      <c r="H73" s="2">
        <v>5073967000</v>
      </c>
      <c r="I73" s="2">
        <v>13218633</v>
      </c>
      <c r="J73" s="2">
        <v>0</v>
      </c>
      <c r="K73" s="2">
        <v>13218633</v>
      </c>
      <c r="L73" s="2">
        <v>11189046.199999999</v>
      </c>
      <c r="M73" s="2">
        <v>0</v>
      </c>
      <c r="N73" s="63">
        <f t="shared" si="134"/>
        <v>0</v>
      </c>
      <c r="O73" s="63">
        <f t="shared" si="135"/>
        <v>0</v>
      </c>
      <c r="P73" s="2">
        <v>11189046.199999999</v>
      </c>
      <c r="Q73" s="63">
        <f t="shared" si="136"/>
        <v>11189046.199999999</v>
      </c>
      <c r="R73" s="63">
        <f t="shared" si="137"/>
        <v>0</v>
      </c>
      <c r="S73" s="15">
        <v>0.1</v>
      </c>
      <c r="T73" s="2">
        <v>0</v>
      </c>
      <c r="U73" s="63">
        <f t="shared" si="138"/>
        <v>0</v>
      </c>
      <c r="V73" s="63">
        <f t="shared" si="139"/>
        <v>0</v>
      </c>
      <c r="W73" s="13">
        <v>0.3</v>
      </c>
      <c r="X73" s="13"/>
      <c r="Y73" s="13"/>
      <c r="Z73" s="68">
        <f>IF(L73&lt;150000000,P73,IF(AND(L73&gt;150000000,P73&gt;150000000),150000000,P73))*30%</f>
        <v>3356713.86</v>
      </c>
      <c r="AA73" s="15">
        <v>0</v>
      </c>
      <c r="AB73" s="69">
        <f t="shared" si="156"/>
        <v>0</v>
      </c>
      <c r="AC73" s="68">
        <f t="shared" si="157"/>
        <v>0</v>
      </c>
      <c r="AD73" s="68">
        <f t="shared" si="158"/>
        <v>0</v>
      </c>
      <c r="AE73" s="2">
        <v>3356713.86</v>
      </c>
      <c r="AF73" s="68">
        <f t="shared" si="159"/>
        <v>3356713.86</v>
      </c>
      <c r="AG73" s="68">
        <f t="shared" si="160"/>
        <v>0</v>
      </c>
      <c r="AH73" s="2">
        <v>0</v>
      </c>
      <c r="AI73" s="2"/>
      <c r="AJ73" s="2"/>
      <c r="AK73" s="4">
        <v>3356713.86</v>
      </c>
      <c r="AM73" s="4">
        <f t="shared" si="150"/>
        <v>3356713.86</v>
      </c>
      <c r="AN73" s="67">
        <f t="shared" si="163"/>
        <v>3356713.86</v>
      </c>
      <c r="AO73" s="67">
        <f t="shared" si="164"/>
        <v>0</v>
      </c>
      <c r="AP73" t="s">
        <v>33</v>
      </c>
      <c r="AQ73" s="18"/>
      <c r="AU73"/>
      <c r="AV73"/>
      <c r="AW73"/>
      <c r="AX73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</row>
    <row r="74" spans="1:79">
      <c r="A74" s="20">
        <v>757</v>
      </c>
      <c r="B74" t="s">
        <v>264</v>
      </c>
      <c r="C74" t="s">
        <v>9</v>
      </c>
      <c r="D74" t="s">
        <v>384</v>
      </c>
      <c r="E74" t="s">
        <v>158</v>
      </c>
      <c r="F74" s="2">
        <v>7705907200</v>
      </c>
      <c r="G74" s="2">
        <v>0</v>
      </c>
      <c r="H74" s="2">
        <v>7705907200</v>
      </c>
      <c r="I74" s="2">
        <v>19577495</v>
      </c>
      <c r="J74" s="2">
        <v>0</v>
      </c>
      <c r="K74" s="2">
        <v>19577495</v>
      </c>
      <c r="L74" s="2">
        <v>16495132.119999999</v>
      </c>
      <c r="M74" s="2">
        <v>0</v>
      </c>
      <c r="N74" s="63">
        <f t="shared" si="134"/>
        <v>0</v>
      </c>
      <c r="O74" s="63">
        <f t="shared" si="135"/>
        <v>0</v>
      </c>
      <c r="P74" s="2">
        <v>16495132.119999999</v>
      </c>
      <c r="Q74" s="63">
        <f t="shared" si="136"/>
        <v>16495132.120000001</v>
      </c>
      <c r="R74" s="63">
        <f t="shared" si="137"/>
        <v>0</v>
      </c>
      <c r="S74" s="15">
        <v>0.1</v>
      </c>
      <c r="T74" s="2">
        <v>0</v>
      </c>
      <c r="U74" s="63">
        <f t="shared" si="138"/>
        <v>0</v>
      </c>
      <c r="V74" s="63">
        <f t="shared" si="139"/>
        <v>0</v>
      </c>
      <c r="W74" s="13">
        <v>0.1</v>
      </c>
      <c r="X74" s="64">
        <f t="shared" ref="X74:X84" si="165">IF(L74&lt;15000000,0%,IF(AND(15000000&lt;=L74,L74&lt;30000000),10%,IF(AND(30000000&lt;=L74,L74&lt;60000000),15%,IF(AND(60000000&lt;=L74,L74&lt;100000000),20%,25%))))</f>
        <v>0.1</v>
      </c>
      <c r="Y74" s="63">
        <f t="shared" ref="Y74:Y84" si="166">+X74-W74</f>
        <v>0</v>
      </c>
      <c r="Z74" s="63">
        <f t="shared" ref="Z74:Z84" si="167">IF(L74&lt;150000000,P74,IF(AND(L74&gt;150000000,P74&gt;150000000),150000000,P74))*X74</f>
        <v>1649513.2120000001</v>
      </c>
      <c r="AA74" s="15">
        <v>0</v>
      </c>
      <c r="AB74" s="65">
        <f t="shared" ref="AB74:AB85" si="168">IF(L74&lt;150000000,0%,IF(AND(150000000&lt;=L74,L74&lt;230000000),40%,IF(AND(230000000&lt;=L74,L74&lt;300000000),45%,50%)))</f>
        <v>0</v>
      </c>
      <c r="AC74" s="63">
        <f t="shared" ref="AC74:AC85" si="169">+AB74-AA74</f>
        <v>0</v>
      </c>
      <c r="AD74" s="63">
        <f t="shared" ref="AD74:AD85" si="170">IF(P74-150000000&lt;0,0,(P74-150000000))*AB74</f>
        <v>0</v>
      </c>
      <c r="AE74" s="2">
        <v>1649513.2120000001</v>
      </c>
      <c r="AF74" s="63">
        <f t="shared" ref="AF74:AF85" si="171">+AD74+Z74</f>
        <v>1649513.2120000001</v>
      </c>
      <c r="AG74" s="63">
        <f t="shared" ref="AG74:AG85" si="172">+AF74-AE74</f>
        <v>0</v>
      </c>
      <c r="AH74" s="2">
        <v>1000000</v>
      </c>
      <c r="AI74" s="66">
        <f t="shared" ref="AI74:AI84" si="173">IF(L74&lt;15000000,0,IF(AND(15000000&lt;=L74,L74&lt;20000000),1000000,IF(AND(20000000&lt;=L74,L74&lt;30000000),2000000,IF(AND(30000000&lt;=L74,L74&lt;60000000),3000000,IF(AND(60000000&lt;=L74,L74&lt;100000000),4000000,IF(AND(100000000&lt;=L74,L74&lt;150000000),5000000,IF(AND(150000000&lt;=L74,L74&lt;230000000),6000000,7000000)))))))</f>
        <v>1000000</v>
      </c>
      <c r="AJ74" s="66">
        <f t="shared" ref="AJ74:AJ84" si="174">+AI74-AH74</f>
        <v>0</v>
      </c>
      <c r="AK74" s="4">
        <v>2649513.2119999998</v>
      </c>
      <c r="AM74" s="4">
        <f t="shared" si="150"/>
        <v>2649513.2119999998</v>
      </c>
      <c r="AN74" s="67">
        <f t="shared" ref="AN74:AN85" si="175">SUM(AL74,AI74,AF74,U74)</f>
        <v>2649513.2120000003</v>
      </c>
      <c r="AO74" s="67">
        <f t="shared" ref="AO74:AO85" si="176">+AN74-AM74</f>
        <v>0</v>
      </c>
      <c r="AP74" t="s">
        <v>70</v>
      </c>
      <c r="AQ74" s="18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O74"/>
      <c r="BP74"/>
      <c r="BQ74"/>
      <c r="BR74"/>
      <c r="BS74"/>
      <c r="BT74"/>
      <c r="BU74"/>
      <c r="BV74"/>
      <c r="BW74"/>
      <c r="BX74"/>
      <c r="BY74"/>
      <c r="BZ74"/>
      <c r="CA74"/>
    </row>
    <row r="75" spans="1:79">
      <c r="A75" s="20">
        <v>760</v>
      </c>
      <c r="B75" t="s">
        <v>264</v>
      </c>
      <c r="C75" t="s">
        <v>9</v>
      </c>
      <c r="D75" t="s">
        <v>385</v>
      </c>
      <c r="E75" t="s">
        <v>159</v>
      </c>
      <c r="F75" s="2">
        <v>25154975500</v>
      </c>
      <c r="G75" s="2">
        <v>0</v>
      </c>
      <c r="H75" s="2">
        <v>25154975500</v>
      </c>
      <c r="I75" s="2">
        <v>53286582</v>
      </c>
      <c r="J75" s="2">
        <v>0</v>
      </c>
      <c r="K75" s="2">
        <v>53286582</v>
      </c>
      <c r="L75" s="2">
        <v>43224591.799999997</v>
      </c>
      <c r="M75" s="2">
        <v>0</v>
      </c>
      <c r="N75" s="63">
        <f t="shared" si="134"/>
        <v>0</v>
      </c>
      <c r="O75" s="63">
        <f t="shared" si="135"/>
        <v>0</v>
      </c>
      <c r="P75" s="2">
        <v>43224591.799999997</v>
      </c>
      <c r="Q75" s="63">
        <f t="shared" si="136"/>
        <v>43224591.799999997</v>
      </c>
      <c r="R75" s="63">
        <f t="shared" si="137"/>
        <v>0</v>
      </c>
      <c r="S75" s="15">
        <v>0.1</v>
      </c>
      <c r="T75" s="2">
        <v>0</v>
      </c>
      <c r="U75" s="63">
        <f t="shared" si="138"/>
        <v>0</v>
      </c>
      <c r="V75" s="63">
        <f t="shared" si="139"/>
        <v>0</v>
      </c>
      <c r="W75" s="13">
        <v>0.15</v>
      </c>
      <c r="X75" s="64">
        <f t="shared" si="165"/>
        <v>0.15</v>
      </c>
      <c r="Y75" s="63">
        <f t="shared" si="166"/>
        <v>0</v>
      </c>
      <c r="Z75" s="63">
        <f t="shared" si="167"/>
        <v>6483688.7699999996</v>
      </c>
      <c r="AA75" s="15">
        <v>0</v>
      </c>
      <c r="AB75" s="65">
        <f t="shared" si="168"/>
        <v>0</v>
      </c>
      <c r="AC75" s="63">
        <f t="shared" si="169"/>
        <v>0</v>
      </c>
      <c r="AD75" s="63">
        <f t="shared" si="170"/>
        <v>0</v>
      </c>
      <c r="AE75" s="2">
        <v>6483688.7699999996</v>
      </c>
      <c r="AF75" s="63">
        <f t="shared" si="171"/>
        <v>6483688.7699999996</v>
      </c>
      <c r="AG75" s="63">
        <f t="shared" si="172"/>
        <v>0</v>
      </c>
      <c r="AH75" s="2">
        <v>3000000</v>
      </c>
      <c r="AI75" s="66">
        <f t="shared" si="173"/>
        <v>3000000</v>
      </c>
      <c r="AJ75" s="66">
        <f t="shared" si="174"/>
        <v>0</v>
      </c>
      <c r="AK75" s="4">
        <v>9483688.7699999996</v>
      </c>
      <c r="AM75" s="4">
        <f t="shared" si="150"/>
        <v>9483688.7699999996</v>
      </c>
      <c r="AN75" s="67">
        <f t="shared" si="175"/>
        <v>9483688.7699999996</v>
      </c>
      <c r="AO75" s="67">
        <f t="shared" si="176"/>
        <v>0</v>
      </c>
      <c r="AP75" t="s">
        <v>39</v>
      </c>
      <c r="AQ75" s="18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O75"/>
      <c r="BP75"/>
      <c r="BQ75"/>
      <c r="BR75"/>
      <c r="BS75"/>
      <c r="BT75"/>
      <c r="BU75"/>
      <c r="BV75"/>
      <c r="BW75"/>
      <c r="BX75"/>
      <c r="BY75"/>
      <c r="BZ75"/>
      <c r="CA75"/>
    </row>
    <row r="76" spans="1:79">
      <c r="A76" s="20">
        <v>785</v>
      </c>
      <c r="B76" t="s">
        <v>264</v>
      </c>
      <c r="C76" t="s">
        <v>9</v>
      </c>
      <c r="D76" t="s">
        <v>384</v>
      </c>
      <c r="E76" t="s">
        <v>160</v>
      </c>
      <c r="F76" s="2">
        <v>68465618800</v>
      </c>
      <c r="G76" s="2">
        <v>0</v>
      </c>
      <c r="H76" s="2">
        <v>68465618800</v>
      </c>
      <c r="I76" s="2">
        <v>114006453</v>
      </c>
      <c r="J76" s="2">
        <v>0</v>
      </c>
      <c r="K76" s="2">
        <v>114006453</v>
      </c>
      <c r="L76" s="2">
        <v>86620205.480000004</v>
      </c>
      <c r="M76" s="2">
        <v>0</v>
      </c>
      <c r="N76" s="63">
        <f t="shared" si="134"/>
        <v>0</v>
      </c>
      <c r="O76" s="63">
        <f t="shared" si="135"/>
        <v>0</v>
      </c>
      <c r="P76" s="2">
        <v>86620205.480000004</v>
      </c>
      <c r="Q76" s="63">
        <f t="shared" si="136"/>
        <v>86620205.480000004</v>
      </c>
      <c r="R76" s="63">
        <f t="shared" si="137"/>
        <v>0</v>
      </c>
      <c r="S76" s="15">
        <v>0.1</v>
      </c>
      <c r="T76" s="2">
        <v>0</v>
      </c>
      <c r="U76" s="63">
        <f t="shared" si="138"/>
        <v>0</v>
      </c>
      <c r="V76" s="63">
        <f t="shared" si="139"/>
        <v>0</v>
      </c>
      <c r="W76" s="13">
        <v>0.2</v>
      </c>
      <c r="X76" s="64">
        <f t="shared" si="165"/>
        <v>0.2</v>
      </c>
      <c r="Y76" s="63">
        <f t="shared" si="166"/>
        <v>0</v>
      </c>
      <c r="Z76" s="63">
        <f t="shared" si="167"/>
        <v>17324041.096000001</v>
      </c>
      <c r="AA76" s="15">
        <v>0</v>
      </c>
      <c r="AB76" s="65">
        <f t="shared" si="168"/>
        <v>0</v>
      </c>
      <c r="AC76" s="63">
        <f t="shared" si="169"/>
        <v>0</v>
      </c>
      <c r="AD76" s="63">
        <f t="shared" si="170"/>
        <v>0</v>
      </c>
      <c r="AE76" s="2">
        <v>17324041.096000001</v>
      </c>
      <c r="AF76" s="63">
        <f t="shared" si="171"/>
        <v>17324041.096000001</v>
      </c>
      <c r="AG76" s="63">
        <f t="shared" si="172"/>
        <v>0</v>
      </c>
      <c r="AH76" s="2">
        <v>4000000</v>
      </c>
      <c r="AI76" s="66">
        <f t="shared" si="173"/>
        <v>4000000</v>
      </c>
      <c r="AJ76" s="66">
        <f t="shared" si="174"/>
        <v>0</v>
      </c>
      <c r="AK76" s="4">
        <v>21324041.096000001</v>
      </c>
      <c r="AM76" s="4">
        <f t="shared" si="150"/>
        <v>21324041.096000001</v>
      </c>
      <c r="AN76" s="67">
        <f t="shared" si="175"/>
        <v>21324041.096000001</v>
      </c>
      <c r="AO76" s="67">
        <f t="shared" si="176"/>
        <v>0</v>
      </c>
      <c r="AP76" t="s">
        <v>35</v>
      </c>
      <c r="AQ76" s="18"/>
      <c r="AU76"/>
      <c r="AV76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</row>
    <row r="77" spans="1:79">
      <c r="A77" s="20">
        <v>790</v>
      </c>
      <c r="B77" t="s">
        <v>264</v>
      </c>
      <c r="C77" t="s">
        <v>9</v>
      </c>
      <c r="D77" t="s">
        <v>15</v>
      </c>
      <c r="E77" t="s">
        <v>30</v>
      </c>
      <c r="F77" s="2">
        <v>4105929000</v>
      </c>
      <c r="G77" s="2">
        <v>0</v>
      </c>
      <c r="H77" s="2">
        <v>4105929000</v>
      </c>
      <c r="I77" s="2">
        <v>11434950</v>
      </c>
      <c r="J77" s="2">
        <v>0</v>
      </c>
      <c r="K77" s="2">
        <v>11434950</v>
      </c>
      <c r="L77" s="2">
        <v>9792578.4000000004</v>
      </c>
      <c r="M77" s="2">
        <v>0</v>
      </c>
      <c r="N77" s="63">
        <f t="shared" si="134"/>
        <v>0</v>
      </c>
      <c r="O77" s="63">
        <f t="shared" si="135"/>
        <v>0</v>
      </c>
      <c r="P77" s="2">
        <v>9792578.4000000004</v>
      </c>
      <c r="Q77" s="63">
        <f t="shared" si="136"/>
        <v>9792578.4000000004</v>
      </c>
      <c r="R77" s="63">
        <f t="shared" si="137"/>
        <v>0</v>
      </c>
      <c r="S77" s="15">
        <v>0</v>
      </c>
      <c r="T77" s="2">
        <v>0</v>
      </c>
      <c r="U77" s="63">
        <f t="shared" si="138"/>
        <v>0</v>
      </c>
      <c r="V77" s="63">
        <f t="shared" si="139"/>
        <v>0</v>
      </c>
      <c r="W77" s="13">
        <v>0</v>
      </c>
      <c r="X77" s="64">
        <f t="shared" si="165"/>
        <v>0</v>
      </c>
      <c r="Y77" s="63">
        <f t="shared" si="166"/>
        <v>0</v>
      </c>
      <c r="Z77" s="63">
        <f t="shared" si="167"/>
        <v>0</v>
      </c>
      <c r="AA77" s="15">
        <v>0</v>
      </c>
      <c r="AB77" s="65">
        <f t="shared" si="168"/>
        <v>0</v>
      </c>
      <c r="AC77" s="63">
        <f t="shared" si="169"/>
        <v>0</v>
      </c>
      <c r="AD77" s="63">
        <f t="shared" si="170"/>
        <v>0</v>
      </c>
      <c r="AE77" s="2">
        <v>0</v>
      </c>
      <c r="AF77" s="63">
        <f t="shared" si="171"/>
        <v>0</v>
      </c>
      <c r="AG77" s="63">
        <f t="shared" si="172"/>
        <v>0</v>
      </c>
      <c r="AH77" s="2">
        <v>0</v>
      </c>
      <c r="AI77" s="66">
        <f t="shared" si="173"/>
        <v>0</v>
      </c>
      <c r="AJ77" s="66">
        <f t="shared" si="174"/>
        <v>0</v>
      </c>
      <c r="AK77" s="4">
        <v>0</v>
      </c>
      <c r="AM77" s="4">
        <f t="shared" si="150"/>
        <v>0</v>
      </c>
      <c r="AN77" s="67">
        <f t="shared" si="175"/>
        <v>0</v>
      </c>
      <c r="AO77" s="67">
        <f t="shared" si="176"/>
        <v>0</v>
      </c>
      <c r="AP77" t="s">
        <v>17</v>
      </c>
      <c r="AQ77" s="18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O77"/>
      <c r="BP77"/>
      <c r="BQ77"/>
      <c r="BR77"/>
      <c r="BS77"/>
      <c r="BT77"/>
      <c r="BU77"/>
      <c r="BV77"/>
      <c r="BW77"/>
      <c r="BX77"/>
      <c r="BY77"/>
      <c r="BZ77"/>
      <c r="CA77"/>
    </row>
    <row r="78" spans="1:79">
      <c r="A78" s="20">
        <v>803</v>
      </c>
      <c r="B78" t="s">
        <v>264</v>
      </c>
      <c r="C78" t="s">
        <v>9</v>
      </c>
      <c r="D78" t="s">
        <v>27</v>
      </c>
      <c r="E78" t="s">
        <v>161</v>
      </c>
      <c r="F78" s="2">
        <v>9624907000</v>
      </c>
      <c r="G78" s="2">
        <v>0</v>
      </c>
      <c r="H78" s="2">
        <v>9624907000</v>
      </c>
      <c r="I78" s="2">
        <v>15972431</v>
      </c>
      <c r="J78" s="2">
        <v>0</v>
      </c>
      <c r="K78" s="2">
        <v>15972431</v>
      </c>
      <c r="L78" s="2">
        <v>12122468.199999999</v>
      </c>
      <c r="M78" s="2">
        <v>0</v>
      </c>
      <c r="N78" s="63">
        <f t="shared" si="134"/>
        <v>0</v>
      </c>
      <c r="O78" s="63">
        <f t="shared" si="135"/>
        <v>0</v>
      </c>
      <c r="P78" s="2">
        <v>12122468.199999999</v>
      </c>
      <c r="Q78" s="63">
        <f t="shared" si="136"/>
        <v>12122468.199999999</v>
      </c>
      <c r="R78" s="63">
        <f t="shared" si="137"/>
        <v>0</v>
      </c>
      <c r="S78" s="15">
        <v>0</v>
      </c>
      <c r="T78" s="2">
        <v>0</v>
      </c>
      <c r="U78" s="63">
        <f t="shared" si="138"/>
        <v>0</v>
      </c>
      <c r="V78" s="63">
        <f t="shared" si="139"/>
        <v>0</v>
      </c>
      <c r="W78" s="13">
        <v>0</v>
      </c>
      <c r="X78" s="64">
        <f t="shared" si="165"/>
        <v>0</v>
      </c>
      <c r="Y78" s="63">
        <f t="shared" si="166"/>
        <v>0</v>
      </c>
      <c r="Z78" s="63">
        <f t="shared" si="167"/>
        <v>0</v>
      </c>
      <c r="AA78" s="15">
        <v>0</v>
      </c>
      <c r="AB78" s="65">
        <f t="shared" si="168"/>
        <v>0</v>
      </c>
      <c r="AC78" s="63">
        <f t="shared" si="169"/>
        <v>0</v>
      </c>
      <c r="AD78" s="63">
        <f t="shared" si="170"/>
        <v>0</v>
      </c>
      <c r="AE78" s="2">
        <v>0</v>
      </c>
      <c r="AF78" s="63">
        <f t="shared" si="171"/>
        <v>0</v>
      </c>
      <c r="AG78" s="63">
        <f t="shared" si="172"/>
        <v>0</v>
      </c>
      <c r="AH78" s="2">
        <v>0</v>
      </c>
      <c r="AI78" s="66">
        <f t="shared" si="173"/>
        <v>0</v>
      </c>
      <c r="AJ78" s="66">
        <f t="shared" si="174"/>
        <v>0</v>
      </c>
      <c r="AK78" s="4">
        <v>0</v>
      </c>
      <c r="AM78" s="4">
        <f t="shared" si="150"/>
        <v>0</v>
      </c>
      <c r="AN78" s="67">
        <f t="shared" si="175"/>
        <v>0</v>
      </c>
      <c r="AO78" s="67">
        <f t="shared" si="176"/>
        <v>0</v>
      </c>
      <c r="AP78" t="s">
        <v>32</v>
      </c>
      <c r="AQ78" s="1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O78"/>
      <c r="BP78"/>
      <c r="BQ78"/>
      <c r="BR78"/>
      <c r="BS78"/>
      <c r="BT78"/>
      <c r="BU78"/>
      <c r="BV78"/>
      <c r="BW78"/>
      <c r="BX78"/>
      <c r="BY78"/>
      <c r="BZ78"/>
      <c r="CA78"/>
    </row>
    <row r="79" spans="1:79">
      <c r="A79" s="20">
        <v>805</v>
      </c>
      <c r="B79" t="s">
        <v>264</v>
      </c>
      <c r="C79" t="s">
        <v>9</v>
      </c>
      <c r="D79" t="s">
        <v>27</v>
      </c>
      <c r="E79" t="s">
        <v>162</v>
      </c>
      <c r="F79" s="2">
        <v>41081965000</v>
      </c>
      <c r="G79" s="2">
        <v>0</v>
      </c>
      <c r="H79" s="2">
        <v>41081965000</v>
      </c>
      <c r="I79" s="2">
        <v>78683592</v>
      </c>
      <c r="J79" s="2">
        <v>0</v>
      </c>
      <c r="K79" s="2">
        <v>78683592</v>
      </c>
      <c r="L79" s="2">
        <v>62250806</v>
      </c>
      <c r="M79" s="2">
        <v>0</v>
      </c>
      <c r="N79" s="63">
        <f t="shared" si="134"/>
        <v>0</v>
      </c>
      <c r="O79" s="63">
        <f t="shared" si="135"/>
        <v>0</v>
      </c>
      <c r="P79" s="2">
        <v>62250806</v>
      </c>
      <c r="Q79" s="63">
        <f t="shared" si="136"/>
        <v>62250806</v>
      </c>
      <c r="R79" s="63">
        <f t="shared" si="137"/>
        <v>0</v>
      </c>
      <c r="S79" s="15">
        <v>0.1</v>
      </c>
      <c r="T79" s="2">
        <v>0</v>
      </c>
      <c r="U79" s="63">
        <f t="shared" si="138"/>
        <v>0</v>
      </c>
      <c r="V79" s="63">
        <f t="shared" si="139"/>
        <v>0</v>
      </c>
      <c r="W79" s="13">
        <v>0.2</v>
      </c>
      <c r="X79" s="64">
        <f t="shared" si="165"/>
        <v>0.2</v>
      </c>
      <c r="Y79" s="63">
        <f t="shared" si="166"/>
        <v>0</v>
      </c>
      <c r="Z79" s="63">
        <f t="shared" si="167"/>
        <v>12450161.200000001</v>
      </c>
      <c r="AA79" s="15">
        <v>0</v>
      </c>
      <c r="AB79" s="65">
        <f t="shared" si="168"/>
        <v>0</v>
      </c>
      <c r="AC79" s="63">
        <f t="shared" si="169"/>
        <v>0</v>
      </c>
      <c r="AD79" s="63">
        <f t="shared" si="170"/>
        <v>0</v>
      </c>
      <c r="AE79" s="2">
        <v>12450161.199999999</v>
      </c>
      <c r="AF79" s="63">
        <f t="shared" si="171"/>
        <v>12450161.200000001</v>
      </c>
      <c r="AG79" s="63">
        <f t="shared" si="172"/>
        <v>0</v>
      </c>
      <c r="AH79" s="2">
        <v>4000000</v>
      </c>
      <c r="AI79" s="66">
        <f t="shared" si="173"/>
        <v>4000000</v>
      </c>
      <c r="AJ79" s="66">
        <f t="shared" si="174"/>
        <v>0</v>
      </c>
      <c r="AK79" s="4">
        <v>16450161.199999999</v>
      </c>
      <c r="AM79" s="4">
        <f t="shared" si="150"/>
        <v>16450161.199999999</v>
      </c>
      <c r="AN79" s="67">
        <f t="shared" si="175"/>
        <v>16450161.200000001</v>
      </c>
      <c r="AO79" s="67">
        <f t="shared" si="176"/>
        <v>0</v>
      </c>
      <c r="AP79" t="s">
        <v>28</v>
      </c>
      <c r="AQ79" s="18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O79"/>
      <c r="BP79"/>
      <c r="BQ79"/>
      <c r="BR79"/>
      <c r="BS79"/>
      <c r="BT79"/>
      <c r="BU79"/>
      <c r="BV79"/>
      <c r="BW79"/>
      <c r="BX79"/>
      <c r="BY79"/>
      <c r="BZ79"/>
      <c r="CA79"/>
    </row>
    <row r="80" spans="1:79">
      <c r="A80" s="20">
        <v>809</v>
      </c>
      <c r="B80" t="s">
        <v>264</v>
      </c>
      <c r="C80" t="s">
        <v>2</v>
      </c>
      <c r="D80" t="s">
        <v>8</v>
      </c>
      <c r="E80" t="s">
        <v>163</v>
      </c>
      <c r="F80" s="2">
        <v>30870870200</v>
      </c>
      <c r="G80" s="2">
        <v>8736861200</v>
      </c>
      <c r="H80" s="2">
        <v>22134009000</v>
      </c>
      <c r="I80" s="2">
        <v>51127073</v>
      </c>
      <c r="J80" s="2">
        <v>15665519</v>
      </c>
      <c r="K80" s="2">
        <v>35461554</v>
      </c>
      <c r="L80" s="2">
        <v>38778724.920000002</v>
      </c>
      <c r="M80" s="2">
        <v>12170774.52</v>
      </c>
      <c r="N80" s="63">
        <f t="shared" si="134"/>
        <v>12170774.52</v>
      </c>
      <c r="O80" s="63">
        <f t="shared" si="135"/>
        <v>0</v>
      </c>
      <c r="P80" s="2">
        <v>26607950.399999999</v>
      </c>
      <c r="Q80" s="63">
        <f t="shared" si="136"/>
        <v>26607950.399999999</v>
      </c>
      <c r="R80" s="63">
        <f t="shared" si="137"/>
        <v>0</v>
      </c>
      <c r="S80" s="15">
        <v>0.1</v>
      </c>
      <c r="T80" s="2">
        <v>1217077.452</v>
      </c>
      <c r="U80" s="63">
        <f t="shared" si="138"/>
        <v>1217077.452</v>
      </c>
      <c r="V80" s="63">
        <f t="shared" si="139"/>
        <v>0</v>
      </c>
      <c r="W80" s="13">
        <v>0.15</v>
      </c>
      <c r="X80" s="64">
        <f t="shared" si="165"/>
        <v>0.15</v>
      </c>
      <c r="Y80" s="63">
        <f t="shared" si="166"/>
        <v>0</v>
      </c>
      <c r="Z80" s="63">
        <f t="shared" si="167"/>
        <v>3991192.5599999996</v>
      </c>
      <c r="AA80" s="15">
        <v>0</v>
      </c>
      <c r="AB80" s="65">
        <f t="shared" si="168"/>
        <v>0</v>
      </c>
      <c r="AC80" s="63">
        <f t="shared" si="169"/>
        <v>0</v>
      </c>
      <c r="AD80" s="63">
        <f t="shared" si="170"/>
        <v>0</v>
      </c>
      <c r="AE80" s="2">
        <v>3991192.56</v>
      </c>
      <c r="AF80" s="63">
        <f t="shared" si="171"/>
        <v>3991192.5599999996</v>
      </c>
      <c r="AG80" s="63">
        <f t="shared" si="172"/>
        <v>0</v>
      </c>
      <c r="AH80" s="2">
        <v>3000000</v>
      </c>
      <c r="AI80" s="66">
        <f t="shared" si="173"/>
        <v>3000000</v>
      </c>
      <c r="AJ80" s="66">
        <f t="shared" si="174"/>
        <v>0</v>
      </c>
      <c r="AK80" s="4">
        <v>8208270.0120000001</v>
      </c>
      <c r="AM80" s="4">
        <f t="shared" si="150"/>
        <v>8208270.0120000001</v>
      </c>
      <c r="AN80" s="67">
        <f t="shared" si="175"/>
        <v>8208270.0120000001</v>
      </c>
      <c r="AO80" s="67">
        <f t="shared" si="176"/>
        <v>0</v>
      </c>
      <c r="AP80" t="s">
        <v>33</v>
      </c>
      <c r="AQ80" s="18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O80"/>
      <c r="BP80"/>
      <c r="BQ80"/>
      <c r="BR80"/>
      <c r="BS80"/>
      <c r="BT80"/>
      <c r="BU80"/>
      <c r="BV80"/>
      <c r="BW80"/>
      <c r="BX80"/>
      <c r="BY80"/>
      <c r="BZ80"/>
      <c r="CA80"/>
    </row>
    <row r="81" spans="1:79">
      <c r="A81" s="20">
        <v>810</v>
      </c>
      <c r="B81" t="s">
        <v>264</v>
      </c>
      <c r="C81" t="s">
        <v>2</v>
      </c>
      <c r="D81" t="s">
        <v>4</v>
      </c>
      <c r="E81" t="s">
        <v>164</v>
      </c>
      <c r="F81" s="2">
        <v>80447861000</v>
      </c>
      <c r="G81" s="2">
        <v>63422403000</v>
      </c>
      <c r="H81" s="2">
        <v>17025458000</v>
      </c>
      <c r="I81" s="2">
        <v>129679497</v>
      </c>
      <c r="J81" s="2">
        <v>98850770</v>
      </c>
      <c r="K81" s="2">
        <v>30828727</v>
      </c>
      <c r="L81" s="2">
        <v>97500352.599999994</v>
      </c>
      <c r="M81" s="2">
        <v>73481808.799999997</v>
      </c>
      <c r="N81" s="63">
        <f t="shared" si="134"/>
        <v>73481808.799999997</v>
      </c>
      <c r="O81" s="63">
        <f t="shared" si="135"/>
        <v>0</v>
      </c>
      <c r="P81" s="2">
        <v>24018543.800000001</v>
      </c>
      <c r="Q81" s="63">
        <f t="shared" si="136"/>
        <v>24018543.800000001</v>
      </c>
      <c r="R81" s="63">
        <f t="shared" si="137"/>
        <v>0</v>
      </c>
      <c r="S81" s="15">
        <v>0.1</v>
      </c>
      <c r="T81" s="2">
        <v>7348180.8799999999</v>
      </c>
      <c r="U81" s="63">
        <f t="shared" si="138"/>
        <v>7348180.8799999999</v>
      </c>
      <c r="V81" s="63">
        <f t="shared" si="139"/>
        <v>0</v>
      </c>
      <c r="W81" s="13">
        <v>0.2</v>
      </c>
      <c r="X81" s="64">
        <f t="shared" si="165"/>
        <v>0.2</v>
      </c>
      <c r="Y81" s="63">
        <f t="shared" si="166"/>
        <v>0</v>
      </c>
      <c r="Z81" s="63">
        <f t="shared" si="167"/>
        <v>4803708.7600000007</v>
      </c>
      <c r="AA81" s="15">
        <v>0</v>
      </c>
      <c r="AB81" s="65">
        <f t="shared" si="168"/>
        <v>0</v>
      </c>
      <c r="AC81" s="63">
        <f t="shared" si="169"/>
        <v>0</v>
      </c>
      <c r="AD81" s="63">
        <f t="shared" si="170"/>
        <v>0</v>
      </c>
      <c r="AE81" s="2">
        <v>4803708.76</v>
      </c>
      <c r="AF81" s="63">
        <f t="shared" si="171"/>
        <v>4803708.7600000007</v>
      </c>
      <c r="AG81" s="63">
        <f t="shared" si="172"/>
        <v>0</v>
      </c>
      <c r="AH81" s="2">
        <v>4000000</v>
      </c>
      <c r="AI81" s="66">
        <f t="shared" si="173"/>
        <v>4000000</v>
      </c>
      <c r="AJ81" s="66">
        <f t="shared" si="174"/>
        <v>0</v>
      </c>
      <c r="AK81" s="4">
        <v>16151889.640000001</v>
      </c>
      <c r="AM81" s="4">
        <f t="shared" si="150"/>
        <v>16151889.640000001</v>
      </c>
      <c r="AN81" s="67">
        <f t="shared" si="175"/>
        <v>16151889.640000001</v>
      </c>
      <c r="AO81" s="67">
        <f t="shared" si="176"/>
        <v>0</v>
      </c>
      <c r="AP81" t="s">
        <v>279</v>
      </c>
      <c r="AQ81" s="18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O81"/>
      <c r="BP81"/>
      <c r="BQ81"/>
      <c r="BR81"/>
      <c r="BS81"/>
      <c r="BT81"/>
      <c r="BU81"/>
      <c r="BV81"/>
      <c r="BW81"/>
      <c r="BX81"/>
      <c r="BY81"/>
      <c r="BZ81"/>
      <c r="CA81"/>
    </row>
    <row r="82" spans="1:79">
      <c r="A82" s="20">
        <v>813</v>
      </c>
      <c r="B82" t="s">
        <v>264</v>
      </c>
      <c r="C82" t="s">
        <v>2</v>
      </c>
      <c r="D82" t="s">
        <v>4</v>
      </c>
      <c r="E82" t="s">
        <v>165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63">
        <f t="shared" si="134"/>
        <v>0</v>
      </c>
      <c r="O82" s="63">
        <f t="shared" si="135"/>
        <v>0</v>
      </c>
      <c r="P82" s="2">
        <v>0</v>
      </c>
      <c r="Q82" s="63">
        <f t="shared" si="136"/>
        <v>0</v>
      </c>
      <c r="R82" s="63">
        <f t="shared" si="137"/>
        <v>0</v>
      </c>
      <c r="S82" s="15">
        <v>0</v>
      </c>
      <c r="T82" s="2">
        <v>0</v>
      </c>
      <c r="U82" s="63">
        <f t="shared" si="138"/>
        <v>0</v>
      </c>
      <c r="V82" s="63">
        <f t="shared" si="139"/>
        <v>0</v>
      </c>
      <c r="W82" s="13">
        <v>0</v>
      </c>
      <c r="X82" s="64">
        <f t="shared" si="165"/>
        <v>0</v>
      </c>
      <c r="Y82" s="63">
        <f t="shared" si="166"/>
        <v>0</v>
      </c>
      <c r="Z82" s="63">
        <f t="shared" si="167"/>
        <v>0</v>
      </c>
      <c r="AA82" s="15">
        <v>0</v>
      </c>
      <c r="AB82" s="65">
        <f t="shared" si="168"/>
        <v>0</v>
      </c>
      <c r="AC82" s="63">
        <f t="shared" si="169"/>
        <v>0</v>
      </c>
      <c r="AD82" s="63">
        <f t="shared" si="170"/>
        <v>0</v>
      </c>
      <c r="AE82" s="2">
        <v>0</v>
      </c>
      <c r="AF82" s="63">
        <f t="shared" si="171"/>
        <v>0</v>
      </c>
      <c r="AG82" s="63">
        <f t="shared" si="172"/>
        <v>0</v>
      </c>
      <c r="AH82" s="2">
        <v>0</v>
      </c>
      <c r="AI82" s="66">
        <f t="shared" si="173"/>
        <v>0</v>
      </c>
      <c r="AJ82" s="66">
        <f t="shared" si="174"/>
        <v>0</v>
      </c>
      <c r="AK82" s="4">
        <v>0</v>
      </c>
      <c r="AM82" s="4">
        <f t="shared" si="150"/>
        <v>0</v>
      </c>
      <c r="AN82" s="67">
        <f t="shared" si="175"/>
        <v>0</v>
      </c>
      <c r="AO82" s="67">
        <f t="shared" si="176"/>
        <v>0</v>
      </c>
      <c r="AP82" t="s">
        <v>6</v>
      </c>
      <c r="AQ82" s="18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O82"/>
      <c r="BP82"/>
      <c r="BQ82"/>
      <c r="BR82"/>
      <c r="BS82"/>
      <c r="BT82"/>
      <c r="BU82"/>
      <c r="BV82"/>
      <c r="BW82"/>
      <c r="BX82"/>
      <c r="BY82"/>
      <c r="BZ82"/>
      <c r="CA82"/>
    </row>
    <row r="83" spans="1:79">
      <c r="A83" s="20">
        <v>825</v>
      </c>
      <c r="B83" t="s">
        <v>264</v>
      </c>
      <c r="C83" t="s">
        <v>2</v>
      </c>
      <c r="D83" t="s">
        <v>286</v>
      </c>
      <c r="E83" t="s">
        <v>167</v>
      </c>
      <c r="F83" s="2">
        <v>17405674000</v>
      </c>
      <c r="G83" s="2">
        <v>14016803000</v>
      </c>
      <c r="H83" s="2">
        <v>3388871000</v>
      </c>
      <c r="I83" s="2">
        <v>31784368</v>
      </c>
      <c r="J83" s="2">
        <v>21063227</v>
      </c>
      <c r="K83" s="2">
        <v>10721141</v>
      </c>
      <c r="L83" s="2">
        <v>24822098.399999999</v>
      </c>
      <c r="M83" s="2">
        <v>15456505.800000001</v>
      </c>
      <c r="N83" s="63">
        <f t="shared" si="134"/>
        <v>15456505.800000001</v>
      </c>
      <c r="O83" s="63">
        <f t="shared" si="135"/>
        <v>0</v>
      </c>
      <c r="P83" s="2">
        <v>9365592.5999999996</v>
      </c>
      <c r="Q83" s="63">
        <f t="shared" si="136"/>
        <v>9365592.5999999996</v>
      </c>
      <c r="R83" s="63">
        <f t="shared" si="137"/>
        <v>0</v>
      </c>
      <c r="S83" s="15">
        <v>0.1</v>
      </c>
      <c r="T83" s="2">
        <v>1545650.58</v>
      </c>
      <c r="U83" s="63">
        <f t="shared" si="138"/>
        <v>1545650.58</v>
      </c>
      <c r="V83" s="63">
        <f t="shared" si="139"/>
        <v>0</v>
      </c>
      <c r="W83" s="13">
        <v>0.1</v>
      </c>
      <c r="X83" s="64">
        <f t="shared" si="165"/>
        <v>0.1</v>
      </c>
      <c r="Y83" s="63">
        <f t="shared" si="166"/>
        <v>0</v>
      </c>
      <c r="Z83" s="63">
        <f t="shared" si="167"/>
        <v>936559.26</v>
      </c>
      <c r="AA83" s="15">
        <v>0</v>
      </c>
      <c r="AB83" s="65">
        <f t="shared" si="168"/>
        <v>0</v>
      </c>
      <c r="AC83" s="63">
        <f t="shared" si="169"/>
        <v>0</v>
      </c>
      <c r="AD83" s="63">
        <f t="shared" si="170"/>
        <v>0</v>
      </c>
      <c r="AE83" s="2">
        <v>936559.26</v>
      </c>
      <c r="AF83" s="63">
        <f t="shared" si="171"/>
        <v>936559.26</v>
      </c>
      <c r="AG83" s="63">
        <f t="shared" si="172"/>
        <v>0</v>
      </c>
      <c r="AH83" s="2">
        <v>2000000</v>
      </c>
      <c r="AI83" s="66">
        <f t="shared" si="173"/>
        <v>2000000</v>
      </c>
      <c r="AJ83" s="66">
        <f t="shared" si="174"/>
        <v>0</v>
      </c>
      <c r="AK83" s="4">
        <v>4482209.84</v>
      </c>
      <c r="AM83" s="4">
        <f t="shared" si="150"/>
        <v>4482209.84</v>
      </c>
      <c r="AN83" s="67">
        <f t="shared" si="175"/>
        <v>4482209.84</v>
      </c>
      <c r="AO83" s="67">
        <f t="shared" si="176"/>
        <v>0</v>
      </c>
      <c r="AP83" t="s">
        <v>43</v>
      </c>
      <c r="AQ83" s="18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O83"/>
      <c r="BP83"/>
      <c r="BQ83"/>
      <c r="BR83"/>
      <c r="BS83"/>
      <c r="BT83"/>
      <c r="BU83"/>
      <c r="BV83"/>
      <c r="BW83"/>
      <c r="BX83"/>
      <c r="BY83"/>
      <c r="BZ83"/>
      <c r="CA83"/>
    </row>
    <row r="84" spans="1:79">
      <c r="A84" s="20">
        <v>849</v>
      </c>
      <c r="B84" t="s">
        <v>264</v>
      </c>
      <c r="C84" t="s">
        <v>2</v>
      </c>
      <c r="D84" t="s">
        <v>286</v>
      </c>
      <c r="E84" t="s">
        <v>168</v>
      </c>
      <c r="F84" s="2">
        <v>36408920000</v>
      </c>
      <c r="G84" s="2">
        <v>16149558000</v>
      </c>
      <c r="H84" s="2">
        <v>20259362000</v>
      </c>
      <c r="I84" s="2">
        <v>77809980</v>
      </c>
      <c r="J84" s="2">
        <v>28170704</v>
      </c>
      <c r="K84" s="2">
        <v>49639276</v>
      </c>
      <c r="L84" s="2">
        <v>63246412</v>
      </c>
      <c r="M84" s="2">
        <v>21710880.800000001</v>
      </c>
      <c r="N84" s="63">
        <f t="shared" si="134"/>
        <v>21710880.800000001</v>
      </c>
      <c r="O84" s="63">
        <f t="shared" si="135"/>
        <v>0</v>
      </c>
      <c r="P84" s="2">
        <v>41535531.200000003</v>
      </c>
      <c r="Q84" s="63">
        <f t="shared" si="136"/>
        <v>41535531.200000003</v>
      </c>
      <c r="R84" s="63">
        <f t="shared" si="137"/>
        <v>0</v>
      </c>
      <c r="S84" s="15">
        <v>0.1</v>
      </c>
      <c r="T84" s="2">
        <v>2171088.08</v>
      </c>
      <c r="U84" s="63">
        <f t="shared" si="138"/>
        <v>2171088.08</v>
      </c>
      <c r="V84" s="63">
        <f t="shared" si="139"/>
        <v>0</v>
      </c>
      <c r="W84" s="13">
        <v>0.2</v>
      </c>
      <c r="X84" s="64">
        <f t="shared" si="165"/>
        <v>0.2</v>
      </c>
      <c r="Y84" s="63">
        <f t="shared" si="166"/>
        <v>0</v>
      </c>
      <c r="Z84" s="63">
        <f t="shared" si="167"/>
        <v>8307106.2400000012</v>
      </c>
      <c r="AA84" s="15">
        <v>0</v>
      </c>
      <c r="AB84" s="65">
        <f t="shared" si="168"/>
        <v>0</v>
      </c>
      <c r="AC84" s="63">
        <f t="shared" si="169"/>
        <v>0</v>
      </c>
      <c r="AD84" s="63">
        <f t="shared" si="170"/>
        <v>0</v>
      </c>
      <c r="AE84" s="2">
        <v>8307106.2400000002</v>
      </c>
      <c r="AF84" s="63">
        <f t="shared" si="171"/>
        <v>8307106.2400000012</v>
      </c>
      <c r="AG84" s="63">
        <f t="shared" si="172"/>
        <v>0</v>
      </c>
      <c r="AH84" s="2">
        <v>4000000</v>
      </c>
      <c r="AI84" s="66">
        <f t="shared" si="173"/>
        <v>4000000</v>
      </c>
      <c r="AJ84" s="66">
        <f t="shared" si="174"/>
        <v>0</v>
      </c>
      <c r="AK84" s="4">
        <v>14478194.32</v>
      </c>
      <c r="AM84" s="4">
        <f t="shared" si="150"/>
        <v>14478194.32</v>
      </c>
      <c r="AN84" s="67">
        <f t="shared" si="175"/>
        <v>14478194.320000002</v>
      </c>
      <c r="AO84" s="67">
        <f t="shared" si="176"/>
        <v>0</v>
      </c>
      <c r="AP84" t="s">
        <v>43</v>
      </c>
      <c r="AQ84" s="18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O84"/>
      <c r="BP84"/>
      <c r="BQ84"/>
      <c r="BR84"/>
      <c r="BS84"/>
      <c r="BT84"/>
      <c r="BU84"/>
      <c r="BV84"/>
      <c r="BW84"/>
      <c r="BX84"/>
      <c r="BY84"/>
      <c r="BZ84"/>
      <c r="CA84"/>
    </row>
    <row r="85" spans="1:79">
      <c r="A85" s="20">
        <v>851</v>
      </c>
      <c r="B85" t="s">
        <v>263</v>
      </c>
      <c r="C85" t="s">
        <v>2</v>
      </c>
      <c r="D85" t="s">
        <v>287</v>
      </c>
      <c r="E85" t="s">
        <v>169</v>
      </c>
      <c r="F85" s="2">
        <v>75959937000</v>
      </c>
      <c r="G85" s="2">
        <v>0</v>
      </c>
      <c r="H85" s="2">
        <v>75959937000</v>
      </c>
      <c r="I85" s="2">
        <v>118667647</v>
      </c>
      <c r="J85" s="2">
        <v>0</v>
      </c>
      <c r="K85" s="2">
        <v>118667647</v>
      </c>
      <c r="L85" s="2">
        <v>88283672.200000003</v>
      </c>
      <c r="M85" s="2">
        <v>0</v>
      </c>
      <c r="N85" s="63">
        <f t="shared" si="134"/>
        <v>0</v>
      </c>
      <c r="O85" s="63">
        <f t="shared" si="135"/>
        <v>0</v>
      </c>
      <c r="P85" s="2">
        <v>88283672.200000003</v>
      </c>
      <c r="Q85" s="63">
        <f t="shared" si="136"/>
        <v>88283672.200000003</v>
      </c>
      <c r="R85" s="63">
        <f t="shared" si="137"/>
        <v>0</v>
      </c>
      <c r="S85" s="15">
        <v>0.1</v>
      </c>
      <c r="T85" s="2">
        <v>0</v>
      </c>
      <c r="U85" s="63">
        <f t="shared" si="138"/>
        <v>0</v>
      </c>
      <c r="V85" s="63">
        <f t="shared" si="139"/>
        <v>0</v>
      </c>
      <c r="W85" s="13">
        <v>0.3</v>
      </c>
      <c r="X85" s="13"/>
      <c r="Y85" s="13"/>
      <c r="Z85" s="68">
        <f>IF(L85&lt;150000000,P85,IF(AND(L85&gt;150000000,P85&gt;150000000),150000000,P85))*30%</f>
        <v>26485101.66</v>
      </c>
      <c r="AA85" s="15">
        <v>0</v>
      </c>
      <c r="AB85" s="69">
        <f t="shared" si="168"/>
        <v>0</v>
      </c>
      <c r="AC85" s="68">
        <f t="shared" si="169"/>
        <v>0</v>
      </c>
      <c r="AD85" s="68">
        <f t="shared" si="170"/>
        <v>0</v>
      </c>
      <c r="AE85" s="2">
        <v>26485101.66</v>
      </c>
      <c r="AF85" s="68">
        <f t="shared" si="171"/>
        <v>26485101.66</v>
      </c>
      <c r="AG85" s="68">
        <f t="shared" si="172"/>
        <v>0</v>
      </c>
      <c r="AH85" s="2">
        <v>0</v>
      </c>
      <c r="AI85" s="2"/>
      <c r="AJ85" s="2"/>
      <c r="AK85" s="4">
        <v>26485101.66</v>
      </c>
      <c r="AM85" s="4">
        <f t="shared" si="150"/>
        <v>26485101.66</v>
      </c>
      <c r="AN85" s="67">
        <f t="shared" si="175"/>
        <v>26485101.66</v>
      </c>
      <c r="AO85" s="67">
        <f t="shared" si="176"/>
        <v>0</v>
      </c>
      <c r="AP85" t="s">
        <v>192</v>
      </c>
      <c r="AQ85" s="18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O85"/>
      <c r="BP85"/>
      <c r="BQ85"/>
      <c r="BR85"/>
      <c r="BS85"/>
      <c r="BT85"/>
      <c r="BU85"/>
      <c r="BV85"/>
      <c r="BW85"/>
      <c r="BX85"/>
      <c r="BY85"/>
      <c r="BZ85"/>
      <c r="CA85"/>
    </row>
    <row r="86" spans="1:79" s="32" customFormat="1">
      <c r="A86" s="20">
        <v>853</v>
      </c>
      <c r="B86" t="s">
        <v>264</v>
      </c>
      <c r="C86" t="s">
        <v>2</v>
      </c>
      <c r="D86" t="s">
        <v>8</v>
      </c>
      <c r="E86" t="s">
        <v>170</v>
      </c>
      <c r="F86" s="2">
        <v>8036326000</v>
      </c>
      <c r="G86" s="2">
        <v>0</v>
      </c>
      <c r="H86" s="2">
        <v>8036326000</v>
      </c>
      <c r="I86" s="2">
        <v>20007946</v>
      </c>
      <c r="J86" s="2">
        <v>0</v>
      </c>
      <c r="K86" s="2">
        <v>20007946</v>
      </c>
      <c r="L86" s="2">
        <v>16793415.600000001</v>
      </c>
      <c r="M86" s="2">
        <v>0</v>
      </c>
      <c r="N86" s="63">
        <f t="shared" si="134"/>
        <v>0</v>
      </c>
      <c r="O86" s="63">
        <f t="shared" si="135"/>
        <v>0</v>
      </c>
      <c r="P86" s="2">
        <v>16793415.600000001</v>
      </c>
      <c r="Q86" s="63">
        <f t="shared" si="136"/>
        <v>16793415.600000001</v>
      </c>
      <c r="R86" s="63">
        <f t="shared" si="137"/>
        <v>0</v>
      </c>
      <c r="S86" s="15">
        <v>0.1</v>
      </c>
      <c r="T86" s="2">
        <v>0</v>
      </c>
      <c r="U86" s="63">
        <f t="shared" si="138"/>
        <v>0</v>
      </c>
      <c r="V86" s="63">
        <f t="shared" si="139"/>
        <v>0</v>
      </c>
      <c r="W86" s="13">
        <v>0.1</v>
      </c>
      <c r="X86" s="64">
        <f t="shared" ref="X86" si="177">IF(L86&lt;15000000,0%,IF(AND(15000000&lt;=L86,L86&lt;30000000),10%,IF(AND(30000000&lt;=L86,L86&lt;60000000),15%,IF(AND(60000000&lt;=L86,L86&lt;100000000),20%,25%))))</f>
        <v>0.1</v>
      </c>
      <c r="Y86" s="63">
        <f t="shared" ref="Y86" si="178">+X86-W86</f>
        <v>0</v>
      </c>
      <c r="Z86" s="63">
        <f t="shared" ref="Z86" si="179">IF(L86&lt;150000000,P86,IF(AND(L86&gt;150000000,P86&gt;150000000),150000000,P86))*X86</f>
        <v>1679341.5600000003</v>
      </c>
      <c r="AA86" s="15">
        <v>0</v>
      </c>
      <c r="AB86" s="65">
        <f t="shared" ref="AB86:AB87" si="180">IF(L86&lt;150000000,0%,IF(AND(150000000&lt;=L86,L86&lt;230000000),40%,IF(AND(230000000&lt;=L86,L86&lt;300000000),45%,50%)))</f>
        <v>0</v>
      </c>
      <c r="AC86" s="63">
        <f t="shared" ref="AC86:AC87" si="181">+AB86-AA86</f>
        <v>0</v>
      </c>
      <c r="AD86" s="63">
        <f t="shared" ref="AD86:AD87" si="182">IF(P86-150000000&lt;0,0,(P86-150000000))*AB86</f>
        <v>0</v>
      </c>
      <c r="AE86" s="2">
        <v>1679341.56</v>
      </c>
      <c r="AF86" s="63">
        <f t="shared" ref="AF86:AF87" si="183">+AD86+Z86</f>
        <v>1679341.5600000003</v>
      </c>
      <c r="AG86" s="63">
        <f t="shared" ref="AG86:AG87" si="184">+AF86-AE86</f>
        <v>0</v>
      </c>
      <c r="AH86" s="2">
        <v>1000000</v>
      </c>
      <c r="AI86" s="66">
        <f t="shared" ref="AI86" si="185">IF(L86&lt;15000000,0,IF(AND(15000000&lt;=L86,L86&lt;20000000),1000000,IF(AND(20000000&lt;=L86,L86&lt;30000000),2000000,IF(AND(30000000&lt;=L86,L86&lt;60000000),3000000,IF(AND(60000000&lt;=L86,L86&lt;100000000),4000000,IF(AND(100000000&lt;=L86,L86&lt;150000000),5000000,IF(AND(150000000&lt;=L86,L86&lt;230000000),6000000,7000000)))))))</f>
        <v>1000000</v>
      </c>
      <c r="AJ86" s="66">
        <f t="shared" ref="AJ86" si="186">+AI86-AH86</f>
        <v>0</v>
      </c>
      <c r="AK86" s="4">
        <v>2679341.56</v>
      </c>
      <c r="AL86" s="4"/>
      <c r="AM86" s="4">
        <f t="shared" si="150"/>
        <v>2679341.56</v>
      </c>
      <c r="AN86" s="67">
        <f t="shared" ref="AN86:AN87" si="187">SUM(AL86,AI86,AF86,U86)</f>
        <v>2679341.5600000005</v>
      </c>
      <c r="AO86" s="67">
        <f t="shared" ref="AO86:AO87" si="188">+AN86-AM86</f>
        <v>0</v>
      </c>
      <c r="AP86" t="s">
        <v>46</v>
      </c>
      <c r="AQ86" s="18"/>
      <c r="AR86" s="4"/>
      <c r="AS86" s="4"/>
      <c r="AT86" s="4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</row>
    <row r="87" spans="1:79">
      <c r="A87" s="20">
        <v>865</v>
      </c>
      <c r="B87" t="s">
        <v>263</v>
      </c>
      <c r="C87" t="s">
        <v>2</v>
      </c>
      <c r="D87" t="s">
        <v>8</v>
      </c>
      <c r="E87" t="s">
        <v>171</v>
      </c>
      <c r="F87" s="2">
        <v>8971217000</v>
      </c>
      <c r="G87" s="2">
        <v>585980000</v>
      </c>
      <c r="H87" s="2">
        <v>8385237000</v>
      </c>
      <c r="I87" s="2">
        <v>21494692</v>
      </c>
      <c r="J87" s="2">
        <v>1924481</v>
      </c>
      <c r="K87" s="2">
        <v>19570211</v>
      </c>
      <c r="L87" s="2">
        <v>17906205.199999999</v>
      </c>
      <c r="M87" s="2">
        <v>1690089</v>
      </c>
      <c r="N87" s="63">
        <f t="shared" si="134"/>
        <v>1690089</v>
      </c>
      <c r="O87" s="63">
        <f t="shared" si="135"/>
        <v>0</v>
      </c>
      <c r="P87" s="2">
        <v>16216116.199999999</v>
      </c>
      <c r="Q87" s="63">
        <f t="shared" si="136"/>
        <v>16216116.199999999</v>
      </c>
      <c r="R87" s="63">
        <f t="shared" si="137"/>
        <v>0</v>
      </c>
      <c r="S87" s="15">
        <v>0.1</v>
      </c>
      <c r="T87" s="2">
        <v>169008.9</v>
      </c>
      <c r="U87" s="63">
        <f t="shared" si="138"/>
        <v>169008.90000000002</v>
      </c>
      <c r="V87" s="63">
        <f t="shared" si="139"/>
        <v>0</v>
      </c>
      <c r="W87" s="13">
        <v>0.3</v>
      </c>
      <c r="X87" s="13"/>
      <c r="Y87" s="13"/>
      <c r="Z87" s="68">
        <f>IF(L87&lt;150000000,P87,IF(AND(L87&gt;150000000,P87&gt;150000000),150000000,P87))*30%</f>
        <v>4864834.8599999994</v>
      </c>
      <c r="AA87" s="15">
        <v>0</v>
      </c>
      <c r="AB87" s="69">
        <f t="shared" si="180"/>
        <v>0</v>
      </c>
      <c r="AC87" s="68">
        <f t="shared" si="181"/>
        <v>0</v>
      </c>
      <c r="AD87" s="68">
        <f t="shared" si="182"/>
        <v>0</v>
      </c>
      <c r="AE87" s="2">
        <v>4864834.8600000003</v>
      </c>
      <c r="AF87" s="68">
        <f t="shared" si="183"/>
        <v>4864834.8599999994</v>
      </c>
      <c r="AG87" s="68">
        <f t="shared" si="184"/>
        <v>0</v>
      </c>
      <c r="AH87" s="2">
        <v>0</v>
      </c>
      <c r="AI87" s="2"/>
      <c r="AJ87" s="2"/>
      <c r="AK87" s="4">
        <v>5033843.76</v>
      </c>
      <c r="AM87" s="4">
        <f t="shared" si="150"/>
        <v>5033843.76</v>
      </c>
      <c r="AN87" s="67">
        <f t="shared" si="187"/>
        <v>5033843.76</v>
      </c>
      <c r="AO87" s="67">
        <f t="shared" si="188"/>
        <v>0</v>
      </c>
      <c r="AP87" t="s">
        <v>46</v>
      </c>
      <c r="AQ87" s="18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O87"/>
      <c r="BP87"/>
      <c r="BQ87"/>
      <c r="BR87"/>
      <c r="BS87"/>
      <c r="BT87"/>
      <c r="BU87"/>
      <c r="BV87"/>
      <c r="BW87"/>
      <c r="BX87"/>
      <c r="BY87"/>
      <c r="BZ87"/>
      <c r="CA87"/>
    </row>
    <row r="88" spans="1:79">
      <c r="A88" s="20">
        <v>878</v>
      </c>
      <c r="B88" t="s">
        <v>264</v>
      </c>
      <c r="C88" t="s">
        <v>2</v>
      </c>
      <c r="D88" t="s">
        <v>8</v>
      </c>
      <c r="E88" t="s">
        <v>172</v>
      </c>
      <c r="F88" s="2">
        <v>17312325000</v>
      </c>
      <c r="G88" s="2">
        <v>2051474000</v>
      </c>
      <c r="H88" s="2">
        <v>15260851000</v>
      </c>
      <c r="I88" s="2">
        <v>41357811</v>
      </c>
      <c r="J88" s="2">
        <v>6686147</v>
      </c>
      <c r="K88" s="2">
        <v>34671664</v>
      </c>
      <c r="L88" s="2">
        <v>34432881</v>
      </c>
      <c r="M88" s="2">
        <v>5865557.4000000004</v>
      </c>
      <c r="N88" s="63">
        <f t="shared" si="134"/>
        <v>5865557.4000000004</v>
      </c>
      <c r="O88" s="63">
        <f t="shared" si="135"/>
        <v>0</v>
      </c>
      <c r="P88" s="2">
        <v>28567323.600000001</v>
      </c>
      <c r="Q88" s="63">
        <f t="shared" si="136"/>
        <v>28567323.600000001</v>
      </c>
      <c r="R88" s="63">
        <f t="shared" si="137"/>
        <v>0</v>
      </c>
      <c r="S88" s="15">
        <v>0.1</v>
      </c>
      <c r="T88" s="2">
        <v>586555.74</v>
      </c>
      <c r="U88" s="63">
        <f t="shared" si="138"/>
        <v>586555.74000000011</v>
      </c>
      <c r="V88" s="63">
        <f t="shared" si="139"/>
        <v>0</v>
      </c>
      <c r="W88" s="13">
        <v>0.15</v>
      </c>
      <c r="X88" s="64">
        <f t="shared" ref="X88" si="189">IF(L88&lt;15000000,0%,IF(AND(15000000&lt;=L88,L88&lt;30000000),10%,IF(AND(30000000&lt;=L88,L88&lt;60000000),15%,IF(AND(60000000&lt;=L88,L88&lt;100000000),20%,25%))))</f>
        <v>0.15</v>
      </c>
      <c r="Y88" s="63">
        <f t="shared" ref="Y88" si="190">+X88-W88</f>
        <v>0</v>
      </c>
      <c r="Z88" s="63">
        <f t="shared" ref="Z88" si="191">IF(L88&lt;150000000,P88,IF(AND(L88&gt;150000000,P88&gt;150000000),150000000,P88))*X88</f>
        <v>4285098.54</v>
      </c>
      <c r="AA88" s="15">
        <v>0</v>
      </c>
      <c r="AB88" s="65">
        <f t="shared" ref="AB88:AB89" si="192">IF(L88&lt;150000000,0%,IF(AND(150000000&lt;=L88,L88&lt;230000000),40%,IF(AND(230000000&lt;=L88,L88&lt;300000000),45%,50%)))</f>
        <v>0</v>
      </c>
      <c r="AC88" s="63">
        <f t="shared" ref="AC88:AC89" si="193">+AB88-AA88</f>
        <v>0</v>
      </c>
      <c r="AD88" s="63">
        <f t="shared" ref="AD88:AD89" si="194">IF(P88-150000000&lt;0,0,(P88-150000000))*AB88</f>
        <v>0</v>
      </c>
      <c r="AE88" s="2">
        <v>4285098.54</v>
      </c>
      <c r="AF88" s="63">
        <f t="shared" ref="AF88:AF89" si="195">+AD88+Z88</f>
        <v>4285098.54</v>
      </c>
      <c r="AG88" s="63">
        <f t="shared" ref="AG88:AG89" si="196">+AF88-AE88</f>
        <v>0</v>
      </c>
      <c r="AH88" s="2">
        <v>3000000</v>
      </c>
      <c r="AI88" s="66">
        <f t="shared" ref="AI88" si="197">IF(L88&lt;15000000,0,IF(AND(15000000&lt;=L88,L88&lt;20000000),1000000,IF(AND(20000000&lt;=L88,L88&lt;30000000),2000000,IF(AND(30000000&lt;=L88,L88&lt;60000000),3000000,IF(AND(60000000&lt;=L88,L88&lt;100000000),4000000,IF(AND(100000000&lt;=L88,L88&lt;150000000),5000000,IF(AND(150000000&lt;=L88,L88&lt;230000000),6000000,7000000)))))))</f>
        <v>3000000</v>
      </c>
      <c r="AJ88" s="66">
        <f t="shared" ref="AJ88" si="198">+AI88-AH88</f>
        <v>0</v>
      </c>
      <c r="AK88" s="4">
        <v>7871654.2800000003</v>
      </c>
      <c r="AM88" s="4">
        <f t="shared" si="150"/>
        <v>7871654.2800000003</v>
      </c>
      <c r="AN88" s="67">
        <f t="shared" ref="AN88:AN89" si="199">SUM(AL88,AI88,AF88,U88)</f>
        <v>7871654.2800000003</v>
      </c>
      <c r="AO88" s="67">
        <f t="shared" ref="AO88:AO89" si="200">+AN88-AM88</f>
        <v>0</v>
      </c>
      <c r="AP88" t="s">
        <v>38</v>
      </c>
      <c r="AQ88" s="1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O88"/>
      <c r="BP88"/>
      <c r="BQ88"/>
      <c r="BR88"/>
      <c r="BS88"/>
      <c r="BT88"/>
      <c r="BU88"/>
      <c r="BV88"/>
      <c r="BW88"/>
      <c r="BX88"/>
      <c r="BY88"/>
      <c r="BZ88"/>
      <c r="CA88"/>
    </row>
    <row r="89" spans="1:79" s="32" customFormat="1">
      <c r="A89" s="20">
        <v>883</v>
      </c>
      <c r="B89" t="s">
        <v>263</v>
      </c>
      <c r="C89" t="s">
        <v>9</v>
      </c>
      <c r="D89" t="s">
        <v>15</v>
      </c>
      <c r="E89" t="s">
        <v>173</v>
      </c>
      <c r="F89" s="2">
        <v>294470000</v>
      </c>
      <c r="G89" s="2">
        <v>0</v>
      </c>
      <c r="H89" s="2">
        <v>294470000</v>
      </c>
      <c r="I89" s="2">
        <v>916395</v>
      </c>
      <c r="J89" s="2">
        <v>0</v>
      </c>
      <c r="K89" s="2">
        <v>916395</v>
      </c>
      <c r="L89" s="2">
        <v>798607</v>
      </c>
      <c r="M89" s="2">
        <v>0</v>
      </c>
      <c r="N89" s="63">
        <f t="shared" si="134"/>
        <v>0</v>
      </c>
      <c r="O89" s="63">
        <f t="shared" si="135"/>
        <v>0</v>
      </c>
      <c r="P89" s="2">
        <v>798607</v>
      </c>
      <c r="Q89" s="63">
        <f t="shared" si="136"/>
        <v>798607</v>
      </c>
      <c r="R89" s="63">
        <f t="shared" si="137"/>
        <v>0</v>
      </c>
      <c r="S89" s="15">
        <v>0.1</v>
      </c>
      <c r="T89" s="2">
        <v>0</v>
      </c>
      <c r="U89" s="63">
        <f t="shared" si="138"/>
        <v>0</v>
      </c>
      <c r="V89" s="63">
        <f t="shared" si="139"/>
        <v>0</v>
      </c>
      <c r="W89" s="13">
        <v>0.3</v>
      </c>
      <c r="X89" s="13"/>
      <c r="Y89" s="13"/>
      <c r="Z89" s="68">
        <f>IF(L89&lt;150000000,P89,IF(AND(L89&gt;150000000,P89&gt;150000000),150000000,P89))*30%</f>
        <v>239582.09999999998</v>
      </c>
      <c r="AA89" s="15">
        <v>0</v>
      </c>
      <c r="AB89" s="69">
        <f t="shared" si="192"/>
        <v>0</v>
      </c>
      <c r="AC89" s="68">
        <f t="shared" si="193"/>
        <v>0</v>
      </c>
      <c r="AD89" s="68">
        <f t="shared" si="194"/>
        <v>0</v>
      </c>
      <c r="AE89" s="2">
        <v>239582.1</v>
      </c>
      <c r="AF89" s="68">
        <f t="shared" si="195"/>
        <v>239582.09999999998</v>
      </c>
      <c r="AG89" s="68">
        <f t="shared" si="196"/>
        <v>0</v>
      </c>
      <c r="AH89" s="2">
        <v>0</v>
      </c>
      <c r="AI89" s="2"/>
      <c r="AJ89" s="2"/>
      <c r="AK89" s="4">
        <v>239582.1</v>
      </c>
      <c r="AL89" s="4"/>
      <c r="AM89" s="4">
        <f t="shared" si="150"/>
        <v>239582.1</v>
      </c>
      <c r="AN89" s="67">
        <f t="shared" si="199"/>
        <v>239582.09999999998</v>
      </c>
      <c r="AO89" s="67">
        <f t="shared" si="200"/>
        <v>0</v>
      </c>
      <c r="AP89" t="s">
        <v>17</v>
      </c>
      <c r="AQ89" s="18"/>
      <c r="AR89" s="4"/>
      <c r="AS89" s="4"/>
      <c r="AT89" s="4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</row>
    <row r="90" spans="1:79">
      <c r="A90" s="20">
        <v>892</v>
      </c>
      <c r="B90" t="s">
        <v>264</v>
      </c>
      <c r="C90" t="s">
        <v>9</v>
      </c>
      <c r="D90" t="s">
        <v>15</v>
      </c>
      <c r="E90" t="s">
        <v>174</v>
      </c>
      <c r="F90" s="2">
        <v>23256317000</v>
      </c>
      <c r="G90" s="2">
        <v>0</v>
      </c>
      <c r="H90" s="2">
        <v>23256317000</v>
      </c>
      <c r="I90" s="2">
        <v>51051453</v>
      </c>
      <c r="J90" s="2">
        <v>0</v>
      </c>
      <c r="K90" s="2">
        <v>51051453</v>
      </c>
      <c r="L90" s="2">
        <v>41748926.200000003</v>
      </c>
      <c r="M90" s="2">
        <v>0</v>
      </c>
      <c r="N90" s="63">
        <f t="shared" si="134"/>
        <v>0</v>
      </c>
      <c r="O90" s="63">
        <f t="shared" si="135"/>
        <v>0</v>
      </c>
      <c r="P90" s="2">
        <v>41748926.200000003</v>
      </c>
      <c r="Q90" s="63">
        <f t="shared" si="136"/>
        <v>41748926.200000003</v>
      </c>
      <c r="R90" s="63">
        <f t="shared" si="137"/>
        <v>0</v>
      </c>
      <c r="S90" s="15">
        <v>0.1</v>
      </c>
      <c r="T90" s="2">
        <v>0</v>
      </c>
      <c r="U90" s="63">
        <f t="shared" si="138"/>
        <v>0</v>
      </c>
      <c r="V90" s="63">
        <f t="shared" si="139"/>
        <v>0</v>
      </c>
      <c r="W90" s="13">
        <v>0.15</v>
      </c>
      <c r="X90" s="64">
        <f t="shared" ref="X90:X93" si="201">IF(L90&lt;15000000,0%,IF(AND(15000000&lt;=L90,L90&lt;30000000),10%,IF(AND(30000000&lt;=L90,L90&lt;60000000),15%,IF(AND(60000000&lt;=L90,L90&lt;100000000),20%,25%))))</f>
        <v>0.15</v>
      </c>
      <c r="Y90" s="63">
        <f t="shared" ref="Y90:Y93" si="202">+X90-W90</f>
        <v>0</v>
      </c>
      <c r="Z90" s="63">
        <f t="shared" ref="Z90:Z93" si="203">IF(L90&lt;150000000,P90,IF(AND(L90&gt;150000000,P90&gt;150000000),150000000,P90))*X90</f>
        <v>6262338.9300000006</v>
      </c>
      <c r="AA90" s="15">
        <v>0</v>
      </c>
      <c r="AB90" s="65">
        <f t="shared" ref="AB90:AB94" si="204">IF(L90&lt;150000000,0%,IF(AND(150000000&lt;=L90,L90&lt;230000000),40%,IF(AND(230000000&lt;=L90,L90&lt;300000000),45%,50%)))</f>
        <v>0</v>
      </c>
      <c r="AC90" s="63">
        <f t="shared" ref="AC90:AC94" si="205">+AB90-AA90</f>
        <v>0</v>
      </c>
      <c r="AD90" s="63">
        <f t="shared" ref="AD90:AD94" si="206">IF(P90-150000000&lt;0,0,(P90-150000000))*AB90</f>
        <v>0</v>
      </c>
      <c r="AE90" s="2">
        <v>6262338.9299999997</v>
      </c>
      <c r="AF90" s="63">
        <f t="shared" ref="AF90:AF94" si="207">+AD90+Z90</f>
        <v>6262338.9300000006</v>
      </c>
      <c r="AG90" s="63">
        <f t="shared" ref="AG90:AG94" si="208">+AF90-AE90</f>
        <v>0</v>
      </c>
      <c r="AH90" s="2">
        <v>3000000</v>
      </c>
      <c r="AI90" s="66">
        <f t="shared" ref="AI90:AI93" si="209">IF(L90&lt;15000000,0,IF(AND(15000000&lt;=L90,L90&lt;20000000),1000000,IF(AND(20000000&lt;=L90,L90&lt;30000000),2000000,IF(AND(30000000&lt;=L90,L90&lt;60000000),3000000,IF(AND(60000000&lt;=L90,L90&lt;100000000),4000000,IF(AND(100000000&lt;=L90,L90&lt;150000000),5000000,IF(AND(150000000&lt;=L90,L90&lt;230000000),6000000,7000000)))))))</f>
        <v>3000000</v>
      </c>
      <c r="AJ90" s="66">
        <f t="shared" ref="AJ90:AJ93" si="210">+AI90-AH90</f>
        <v>0</v>
      </c>
      <c r="AK90" s="4">
        <v>9262338.9299999997</v>
      </c>
      <c r="AM90" s="4">
        <f t="shared" si="150"/>
        <v>9262338.9299999997</v>
      </c>
      <c r="AN90" s="67">
        <f t="shared" ref="AN90:AN94" si="211">SUM(AL90,AI90,AF90,U90)</f>
        <v>9262338.9299999997</v>
      </c>
      <c r="AO90" s="67">
        <f t="shared" ref="AO90:AO94" si="212">+AN90-AM90</f>
        <v>0</v>
      </c>
      <c r="AP90" t="s">
        <v>31</v>
      </c>
      <c r="AQ90" s="18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O90"/>
      <c r="BP90"/>
      <c r="BQ90"/>
      <c r="BR90"/>
      <c r="BS90"/>
      <c r="BT90"/>
      <c r="BU90"/>
      <c r="BV90"/>
      <c r="BW90"/>
      <c r="BX90"/>
      <c r="BY90"/>
      <c r="BZ90"/>
      <c r="CA90"/>
    </row>
    <row r="91" spans="1:79">
      <c r="A91" s="20">
        <v>910</v>
      </c>
      <c r="B91" t="s">
        <v>264</v>
      </c>
      <c r="C91" t="s">
        <v>2</v>
      </c>
      <c r="D91" t="s">
        <v>8</v>
      </c>
      <c r="E91" t="s">
        <v>175</v>
      </c>
      <c r="F91" s="2">
        <v>84477473000</v>
      </c>
      <c r="G91" s="2">
        <v>0</v>
      </c>
      <c r="H91" s="2">
        <v>84477473000</v>
      </c>
      <c r="I91" s="2">
        <v>129270556</v>
      </c>
      <c r="J91" s="2">
        <v>0</v>
      </c>
      <c r="K91" s="2">
        <v>129270556</v>
      </c>
      <c r="L91" s="2">
        <v>95479566.799999997</v>
      </c>
      <c r="M91" s="2">
        <v>0</v>
      </c>
      <c r="N91" s="63">
        <f t="shared" si="134"/>
        <v>0</v>
      </c>
      <c r="O91" s="63">
        <f t="shared" si="135"/>
        <v>0</v>
      </c>
      <c r="P91" s="2">
        <v>95479566.799999997</v>
      </c>
      <c r="Q91" s="63">
        <f t="shared" si="136"/>
        <v>95479566.799999997</v>
      </c>
      <c r="R91" s="63">
        <f t="shared" si="137"/>
        <v>0</v>
      </c>
      <c r="S91" s="15">
        <v>0.1</v>
      </c>
      <c r="T91" s="2">
        <v>0</v>
      </c>
      <c r="U91" s="63">
        <f t="shared" si="138"/>
        <v>0</v>
      </c>
      <c r="V91" s="63">
        <f t="shared" si="139"/>
        <v>0</v>
      </c>
      <c r="W91" s="13">
        <v>0.2</v>
      </c>
      <c r="X91" s="64">
        <f t="shared" si="201"/>
        <v>0.2</v>
      </c>
      <c r="Y91" s="63">
        <f t="shared" si="202"/>
        <v>0</v>
      </c>
      <c r="Z91" s="63">
        <f t="shared" si="203"/>
        <v>19095913.359999999</v>
      </c>
      <c r="AA91" s="15">
        <v>0</v>
      </c>
      <c r="AB91" s="65">
        <f t="shared" si="204"/>
        <v>0</v>
      </c>
      <c r="AC91" s="63">
        <f t="shared" si="205"/>
        <v>0</v>
      </c>
      <c r="AD91" s="63">
        <f t="shared" si="206"/>
        <v>0</v>
      </c>
      <c r="AE91" s="2">
        <v>19095913.359999999</v>
      </c>
      <c r="AF91" s="63">
        <f t="shared" si="207"/>
        <v>19095913.359999999</v>
      </c>
      <c r="AG91" s="63">
        <f t="shared" si="208"/>
        <v>0</v>
      </c>
      <c r="AH91" s="2">
        <v>4000000</v>
      </c>
      <c r="AI91" s="66">
        <f t="shared" si="209"/>
        <v>4000000</v>
      </c>
      <c r="AJ91" s="66">
        <f t="shared" si="210"/>
        <v>0</v>
      </c>
      <c r="AK91" s="4">
        <v>23095913.359999999</v>
      </c>
      <c r="AM91" s="4">
        <f t="shared" si="150"/>
        <v>23095913.359999999</v>
      </c>
      <c r="AN91" s="67">
        <f t="shared" si="211"/>
        <v>23095913.359999999</v>
      </c>
      <c r="AO91" s="67">
        <f t="shared" si="212"/>
        <v>0</v>
      </c>
      <c r="AP91" t="s">
        <v>50</v>
      </c>
      <c r="AQ91" s="18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O91"/>
      <c r="BP91"/>
      <c r="BQ91"/>
      <c r="BR91"/>
      <c r="BS91"/>
      <c r="BT91"/>
      <c r="BU91"/>
      <c r="BV91"/>
      <c r="BW91"/>
      <c r="BX91"/>
      <c r="BY91"/>
      <c r="BZ91"/>
      <c r="CA91"/>
    </row>
    <row r="92" spans="1:79">
      <c r="A92" s="20">
        <v>913</v>
      </c>
      <c r="B92" t="s">
        <v>264</v>
      </c>
      <c r="C92" t="s">
        <v>9</v>
      </c>
      <c r="D92" t="s">
        <v>384</v>
      </c>
      <c r="E92" t="s">
        <v>176</v>
      </c>
      <c r="F92" s="2">
        <v>103245195000</v>
      </c>
      <c r="G92" s="2">
        <v>0</v>
      </c>
      <c r="H92" s="2">
        <v>103245195000</v>
      </c>
      <c r="I92" s="2">
        <v>161319353</v>
      </c>
      <c r="J92" s="2">
        <v>0</v>
      </c>
      <c r="K92" s="2">
        <v>161319353</v>
      </c>
      <c r="L92" s="2">
        <v>120021275</v>
      </c>
      <c r="M92" s="2">
        <v>0</v>
      </c>
      <c r="N92" s="63">
        <f t="shared" si="134"/>
        <v>0</v>
      </c>
      <c r="O92" s="63">
        <f t="shared" si="135"/>
        <v>0</v>
      </c>
      <c r="P92" s="2">
        <v>120021275</v>
      </c>
      <c r="Q92" s="63">
        <f t="shared" si="136"/>
        <v>120021275</v>
      </c>
      <c r="R92" s="63">
        <f t="shared" si="137"/>
        <v>0</v>
      </c>
      <c r="S92" s="15">
        <v>0.1</v>
      </c>
      <c r="T92" s="2">
        <v>0</v>
      </c>
      <c r="U92" s="63">
        <f t="shared" si="138"/>
        <v>0</v>
      </c>
      <c r="V92" s="63">
        <f t="shared" si="139"/>
        <v>0</v>
      </c>
      <c r="W92" s="13">
        <v>0.25</v>
      </c>
      <c r="X92" s="64">
        <f t="shared" si="201"/>
        <v>0.25</v>
      </c>
      <c r="Y92" s="63">
        <f t="shared" si="202"/>
        <v>0</v>
      </c>
      <c r="Z92" s="63">
        <f t="shared" si="203"/>
        <v>30005318.75</v>
      </c>
      <c r="AA92" s="15">
        <v>0</v>
      </c>
      <c r="AB92" s="65">
        <f t="shared" si="204"/>
        <v>0</v>
      </c>
      <c r="AC92" s="63">
        <f t="shared" si="205"/>
        <v>0</v>
      </c>
      <c r="AD92" s="63">
        <f t="shared" si="206"/>
        <v>0</v>
      </c>
      <c r="AE92" s="2">
        <v>30005318.75</v>
      </c>
      <c r="AF92" s="63">
        <f t="shared" si="207"/>
        <v>30005318.75</v>
      </c>
      <c r="AG92" s="63">
        <f t="shared" si="208"/>
        <v>0</v>
      </c>
      <c r="AH92" s="2">
        <v>5000000</v>
      </c>
      <c r="AI92" s="66">
        <f t="shared" si="209"/>
        <v>5000000</v>
      </c>
      <c r="AJ92" s="66">
        <f t="shared" si="210"/>
        <v>0</v>
      </c>
      <c r="AK92" s="4">
        <v>35005318.75</v>
      </c>
      <c r="AM92" s="4">
        <f t="shared" si="150"/>
        <v>35005318.75</v>
      </c>
      <c r="AN92" s="67">
        <f t="shared" si="211"/>
        <v>35005318.75</v>
      </c>
      <c r="AO92" s="67">
        <f t="shared" si="212"/>
        <v>0</v>
      </c>
      <c r="AP92" t="s">
        <v>70</v>
      </c>
      <c r="AQ92" s="18"/>
      <c r="AU92"/>
      <c r="AV92"/>
      <c r="AW92"/>
      <c r="AX9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</row>
    <row r="93" spans="1:79">
      <c r="A93" s="20">
        <v>916</v>
      </c>
      <c r="B93" t="s">
        <v>264</v>
      </c>
      <c r="C93" t="s">
        <v>9</v>
      </c>
      <c r="D93" t="s">
        <v>27</v>
      </c>
      <c r="E93" t="s">
        <v>177</v>
      </c>
      <c r="F93" s="2">
        <v>25110320000</v>
      </c>
      <c r="G93" s="2">
        <v>0</v>
      </c>
      <c r="H93" s="2">
        <v>25110320000</v>
      </c>
      <c r="I93" s="2">
        <v>55791347</v>
      </c>
      <c r="J93" s="2">
        <v>0</v>
      </c>
      <c r="K93" s="2">
        <v>55791347</v>
      </c>
      <c r="L93" s="2">
        <v>45747219</v>
      </c>
      <c r="M93" s="2">
        <v>0</v>
      </c>
      <c r="N93" s="63">
        <f t="shared" si="134"/>
        <v>0</v>
      </c>
      <c r="O93" s="63">
        <f t="shared" si="135"/>
        <v>0</v>
      </c>
      <c r="P93" s="2">
        <v>45747219</v>
      </c>
      <c r="Q93" s="63">
        <f t="shared" si="136"/>
        <v>45747219</v>
      </c>
      <c r="R93" s="63">
        <f t="shared" si="137"/>
        <v>0</v>
      </c>
      <c r="S93" s="15">
        <v>0.1</v>
      </c>
      <c r="T93" s="2">
        <v>0</v>
      </c>
      <c r="U93" s="63">
        <f t="shared" si="138"/>
        <v>0</v>
      </c>
      <c r="V93" s="63">
        <f t="shared" si="139"/>
        <v>0</v>
      </c>
      <c r="W93" s="13">
        <v>0.15</v>
      </c>
      <c r="X93" s="64">
        <f t="shared" si="201"/>
        <v>0.15</v>
      </c>
      <c r="Y93" s="63">
        <f t="shared" si="202"/>
        <v>0</v>
      </c>
      <c r="Z93" s="63">
        <f t="shared" si="203"/>
        <v>6862082.8499999996</v>
      </c>
      <c r="AA93" s="15">
        <v>0</v>
      </c>
      <c r="AB93" s="65">
        <f t="shared" si="204"/>
        <v>0</v>
      </c>
      <c r="AC93" s="63">
        <f t="shared" si="205"/>
        <v>0</v>
      </c>
      <c r="AD93" s="63">
        <f t="shared" si="206"/>
        <v>0</v>
      </c>
      <c r="AE93" s="2">
        <v>6862082.8499999996</v>
      </c>
      <c r="AF93" s="63">
        <f t="shared" si="207"/>
        <v>6862082.8499999996</v>
      </c>
      <c r="AG93" s="63">
        <f t="shared" si="208"/>
        <v>0</v>
      </c>
      <c r="AH93" s="2">
        <v>3000000</v>
      </c>
      <c r="AI93" s="66">
        <f t="shared" si="209"/>
        <v>3000000</v>
      </c>
      <c r="AJ93" s="66">
        <f t="shared" si="210"/>
        <v>0</v>
      </c>
      <c r="AK93" s="4">
        <v>9862082.8499999996</v>
      </c>
      <c r="AM93" s="4">
        <f t="shared" si="150"/>
        <v>9862082.8499999996</v>
      </c>
      <c r="AN93" s="67">
        <f t="shared" si="211"/>
        <v>9862082.8499999996</v>
      </c>
      <c r="AO93" s="67">
        <f t="shared" si="212"/>
        <v>0</v>
      </c>
      <c r="AP93" t="s">
        <v>76</v>
      </c>
      <c r="AQ93" s="18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O93"/>
      <c r="BP93"/>
      <c r="BQ93"/>
      <c r="BR93"/>
      <c r="BS93"/>
      <c r="BT93"/>
      <c r="BU93"/>
      <c r="BV93"/>
      <c r="BW93"/>
      <c r="BX93"/>
      <c r="BY93"/>
      <c r="BZ93"/>
      <c r="CA93"/>
    </row>
    <row r="94" spans="1:79">
      <c r="A94" s="20">
        <v>923</v>
      </c>
      <c r="B94" t="s">
        <v>263</v>
      </c>
      <c r="C94" t="s">
        <v>2</v>
      </c>
      <c r="D94" t="s">
        <v>200</v>
      </c>
      <c r="E94" t="s">
        <v>195</v>
      </c>
      <c r="F94" s="2">
        <v>9496125700</v>
      </c>
      <c r="G94" s="2">
        <v>0</v>
      </c>
      <c r="H94" s="2">
        <v>9496125700</v>
      </c>
      <c r="I94" s="2">
        <v>22357998</v>
      </c>
      <c r="J94" s="2">
        <v>0</v>
      </c>
      <c r="K94" s="2">
        <v>22357998</v>
      </c>
      <c r="L94" s="2">
        <v>18559547.719999999</v>
      </c>
      <c r="M94" s="2">
        <v>0</v>
      </c>
      <c r="N94" s="63">
        <f t="shared" si="134"/>
        <v>0</v>
      </c>
      <c r="O94" s="63">
        <f t="shared" si="135"/>
        <v>0</v>
      </c>
      <c r="P94" s="2">
        <v>18559547.719999999</v>
      </c>
      <c r="Q94" s="63">
        <f t="shared" si="136"/>
        <v>18559547.719999999</v>
      </c>
      <c r="R94" s="63">
        <f t="shared" si="137"/>
        <v>0</v>
      </c>
      <c r="S94" s="15">
        <v>0.1</v>
      </c>
      <c r="T94" s="2">
        <v>0</v>
      </c>
      <c r="U94" s="63">
        <f t="shared" si="138"/>
        <v>0</v>
      </c>
      <c r="V94" s="63">
        <f t="shared" si="139"/>
        <v>0</v>
      </c>
      <c r="W94" s="13">
        <v>0.3</v>
      </c>
      <c r="X94" s="13"/>
      <c r="Y94" s="13"/>
      <c r="Z94" s="68">
        <f>IF(L94&lt;150000000,P94,IF(AND(L94&gt;150000000,P94&gt;150000000),150000000,P94))*30%</f>
        <v>5567864.3159999996</v>
      </c>
      <c r="AA94" s="15">
        <v>0</v>
      </c>
      <c r="AB94" s="69">
        <f t="shared" si="204"/>
        <v>0</v>
      </c>
      <c r="AC94" s="68">
        <f t="shared" si="205"/>
        <v>0</v>
      </c>
      <c r="AD94" s="68">
        <f t="shared" si="206"/>
        <v>0</v>
      </c>
      <c r="AE94" s="2">
        <v>5567864.3159999996</v>
      </c>
      <c r="AF94" s="68">
        <f t="shared" si="207"/>
        <v>5567864.3159999996</v>
      </c>
      <c r="AG94" s="68">
        <f t="shared" si="208"/>
        <v>0</v>
      </c>
      <c r="AH94" s="2">
        <v>0</v>
      </c>
      <c r="AI94" s="2"/>
      <c r="AJ94" s="2"/>
      <c r="AK94" s="4">
        <v>5567864.3159999996</v>
      </c>
      <c r="AM94" s="4">
        <f t="shared" si="150"/>
        <v>5567864.3159999996</v>
      </c>
      <c r="AN94" s="67">
        <f t="shared" si="211"/>
        <v>5567864.3159999996</v>
      </c>
      <c r="AO94" s="67">
        <f t="shared" si="212"/>
        <v>0</v>
      </c>
      <c r="AP94" t="s">
        <v>241</v>
      </c>
      <c r="AQ94" s="18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O94"/>
      <c r="BP94"/>
      <c r="BQ94"/>
      <c r="BR94"/>
      <c r="BS94"/>
      <c r="BT94"/>
      <c r="BU94"/>
      <c r="BV94"/>
      <c r="BW94"/>
      <c r="BX94"/>
      <c r="BY94"/>
      <c r="BZ94"/>
      <c r="CA94"/>
    </row>
    <row r="95" spans="1:79">
      <c r="A95" s="20">
        <v>924</v>
      </c>
      <c r="B95" t="s">
        <v>264</v>
      </c>
      <c r="C95" t="s">
        <v>9</v>
      </c>
      <c r="D95" t="s">
        <v>15</v>
      </c>
      <c r="E95" t="s">
        <v>178</v>
      </c>
      <c r="F95" s="2">
        <v>35096441000</v>
      </c>
      <c r="G95" s="2">
        <v>0</v>
      </c>
      <c r="H95" s="2">
        <v>35096441000</v>
      </c>
      <c r="I95" s="2">
        <v>59801118</v>
      </c>
      <c r="J95" s="2">
        <v>0</v>
      </c>
      <c r="K95" s="2">
        <v>59801118</v>
      </c>
      <c r="L95" s="2">
        <v>45762541.600000001</v>
      </c>
      <c r="M95" s="2">
        <v>0</v>
      </c>
      <c r="N95" s="63">
        <f t="shared" si="134"/>
        <v>0</v>
      </c>
      <c r="O95" s="63">
        <f t="shared" si="135"/>
        <v>0</v>
      </c>
      <c r="P95" s="2">
        <v>45762541.600000001</v>
      </c>
      <c r="Q95" s="63">
        <f t="shared" si="136"/>
        <v>45762541.600000001</v>
      </c>
      <c r="R95" s="63">
        <f t="shared" si="137"/>
        <v>0</v>
      </c>
      <c r="S95" s="15">
        <v>0.1</v>
      </c>
      <c r="T95" s="2">
        <v>0</v>
      </c>
      <c r="U95" s="63">
        <f t="shared" si="138"/>
        <v>0</v>
      </c>
      <c r="V95" s="63">
        <f t="shared" si="139"/>
        <v>0</v>
      </c>
      <c r="W95" s="13">
        <v>0.15</v>
      </c>
      <c r="X95" s="64">
        <f t="shared" ref="X95:X98" si="213">IF(L95&lt;15000000,0%,IF(AND(15000000&lt;=L95,L95&lt;30000000),10%,IF(AND(30000000&lt;=L95,L95&lt;60000000),15%,IF(AND(60000000&lt;=L95,L95&lt;100000000),20%,25%))))</f>
        <v>0.15</v>
      </c>
      <c r="Y95" s="63">
        <f t="shared" ref="Y95:Y98" si="214">+X95-W95</f>
        <v>0</v>
      </c>
      <c r="Z95" s="63">
        <f t="shared" ref="Z95:Z98" si="215">IF(L95&lt;150000000,P95,IF(AND(L95&gt;150000000,P95&gt;150000000),150000000,P95))*X95</f>
        <v>6864381.2400000002</v>
      </c>
      <c r="AA95" s="15">
        <v>0</v>
      </c>
      <c r="AB95" s="65">
        <f t="shared" ref="AB95:AB100" si="216">IF(L95&lt;150000000,0%,IF(AND(150000000&lt;=L95,L95&lt;230000000),40%,IF(AND(230000000&lt;=L95,L95&lt;300000000),45%,50%)))</f>
        <v>0</v>
      </c>
      <c r="AC95" s="63">
        <f t="shared" ref="AC95:AC100" si="217">+AB95-AA95</f>
        <v>0</v>
      </c>
      <c r="AD95" s="63">
        <f t="shared" ref="AD95:AD100" si="218">IF(P95-150000000&lt;0,0,(P95-150000000))*AB95</f>
        <v>0</v>
      </c>
      <c r="AE95" s="2">
        <v>6864381.2400000002</v>
      </c>
      <c r="AF95" s="63">
        <f t="shared" ref="AF95:AF100" si="219">+AD95+Z95</f>
        <v>6864381.2400000002</v>
      </c>
      <c r="AG95" s="63">
        <f t="shared" ref="AG95:AG100" si="220">+AF95-AE95</f>
        <v>0</v>
      </c>
      <c r="AH95" s="2">
        <v>3000000</v>
      </c>
      <c r="AI95" s="66">
        <f t="shared" ref="AI95:AI98" si="221">IF(L95&lt;15000000,0,IF(AND(15000000&lt;=L95,L95&lt;20000000),1000000,IF(AND(20000000&lt;=L95,L95&lt;30000000),2000000,IF(AND(30000000&lt;=L95,L95&lt;60000000),3000000,IF(AND(60000000&lt;=L95,L95&lt;100000000),4000000,IF(AND(100000000&lt;=L95,L95&lt;150000000),5000000,IF(AND(150000000&lt;=L95,L95&lt;230000000),6000000,7000000)))))))</f>
        <v>3000000</v>
      </c>
      <c r="AJ95" s="66">
        <f t="shared" ref="AJ95:AJ98" si="222">+AI95-AH95</f>
        <v>0</v>
      </c>
      <c r="AK95" s="4">
        <v>9864381.2400000002</v>
      </c>
      <c r="AM95" s="4">
        <f t="shared" si="150"/>
        <v>9864381.2400000002</v>
      </c>
      <c r="AN95" s="67">
        <f t="shared" ref="AN95:AN100" si="223">SUM(AL95,AI95,AF95,U95)</f>
        <v>9864381.2400000002</v>
      </c>
      <c r="AO95" s="67">
        <f t="shared" ref="AO95:AO100" si="224">+AN95-AM95</f>
        <v>0</v>
      </c>
      <c r="AP95" t="s">
        <v>17</v>
      </c>
      <c r="AQ95" s="18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O95"/>
      <c r="BP95"/>
      <c r="BQ95"/>
      <c r="BR95"/>
      <c r="BS95"/>
      <c r="BT95"/>
      <c r="BU95"/>
      <c r="BV95"/>
      <c r="BW95"/>
      <c r="BX95"/>
      <c r="BY95"/>
      <c r="BZ95"/>
      <c r="CA95"/>
    </row>
    <row r="96" spans="1:79">
      <c r="A96" s="20">
        <v>934</v>
      </c>
      <c r="B96" t="s">
        <v>264</v>
      </c>
      <c r="C96" t="s">
        <v>2</v>
      </c>
      <c r="D96" t="s">
        <v>286</v>
      </c>
      <c r="E96" t="s">
        <v>179</v>
      </c>
      <c r="F96" s="2">
        <v>10430839500</v>
      </c>
      <c r="G96" s="2">
        <v>605346300</v>
      </c>
      <c r="H96" s="2">
        <v>9825493200</v>
      </c>
      <c r="I96" s="2">
        <v>27779646</v>
      </c>
      <c r="J96" s="2">
        <v>1829713</v>
      </c>
      <c r="K96" s="2">
        <v>25949933</v>
      </c>
      <c r="L96" s="2">
        <v>23607310.199999999</v>
      </c>
      <c r="M96" s="2">
        <v>1587574.48</v>
      </c>
      <c r="N96" s="63">
        <f t="shared" si="134"/>
        <v>1587574.48</v>
      </c>
      <c r="O96" s="63">
        <f t="shared" si="135"/>
        <v>0</v>
      </c>
      <c r="P96" s="2">
        <v>22019735.719999999</v>
      </c>
      <c r="Q96" s="63">
        <f t="shared" si="136"/>
        <v>22019735.719999999</v>
      </c>
      <c r="R96" s="63">
        <f t="shared" si="137"/>
        <v>0</v>
      </c>
      <c r="S96" s="15">
        <v>0.1</v>
      </c>
      <c r="T96" s="2">
        <v>158757.448</v>
      </c>
      <c r="U96" s="63">
        <f t="shared" si="138"/>
        <v>158757.448</v>
      </c>
      <c r="V96" s="63">
        <f t="shared" si="139"/>
        <v>0</v>
      </c>
      <c r="W96" s="13">
        <v>0.1</v>
      </c>
      <c r="X96" s="64">
        <f t="shared" si="213"/>
        <v>0.1</v>
      </c>
      <c r="Y96" s="63">
        <f t="shared" si="214"/>
        <v>0</v>
      </c>
      <c r="Z96" s="63">
        <f t="shared" si="215"/>
        <v>2201973.5720000002</v>
      </c>
      <c r="AA96" s="15">
        <v>0</v>
      </c>
      <c r="AB96" s="65">
        <f t="shared" si="216"/>
        <v>0</v>
      </c>
      <c r="AC96" s="63">
        <f t="shared" si="217"/>
        <v>0</v>
      </c>
      <c r="AD96" s="63">
        <f t="shared" si="218"/>
        <v>0</v>
      </c>
      <c r="AE96" s="2">
        <v>2201973.5720000002</v>
      </c>
      <c r="AF96" s="63">
        <f t="shared" si="219"/>
        <v>2201973.5720000002</v>
      </c>
      <c r="AG96" s="63">
        <f t="shared" si="220"/>
        <v>0</v>
      </c>
      <c r="AH96" s="2">
        <v>2000000</v>
      </c>
      <c r="AI96" s="66">
        <f t="shared" si="221"/>
        <v>2000000</v>
      </c>
      <c r="AJ96" s="66">
        <f t="shared" si="222"/>
        <v>0</v>
      </c>
      <c r="AK96" s="4">
        <v>4360731.0199999996</v>
      </c>
      <c r="AM96" s="4">
        <f t="shared" si="150"/>
        <v>4360731.0199999996</v>
      </c>
      <c r="AN96" s="67">
        <f t="shared" si="223"/>
        <v>4360731.0200000005</v>
      </c>
      <c r="AO96" s="67">
        <f t="shared" si="224"/>
        <v>0</v>
      </c>
      <c r="AP96" t="s">
        <v>45</v>
      </c>
      <c r="AQ96" s="18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O96"/>
      <c r="BP96"/>
      <c r="BQ96"/>
      <c r="BR96"/>
      <c r="BS96"/>
      <c r="BT96"/>
      <c r="BU96"/>
      <c r="BV96"/>
      <c r="BW96"/>
      <c r="BX96"/>
      <c r="BY96"/>
      <c r="BZ96"/>
      <c r="CA96"/>
    </row>
    <row r="97" spans="1:79">
      <c r="A97" s="20">
        <v>943</v>
      </c>
      <c r="B97" t="s">
        <v>264</v>
      </c>
      <c r="C97" t="s">
        <v>9</v>
      </c>
      <c r="D97" t="s">
        <v>15</v>
      </c>
      <c r="E97" t="s">
        <v>182</v>
      </c>
      <c r="F97" s="2">
        <v>6343675000</v>
      </c>
      <c r="G97" s="2">
        <v>0</v>
      </c>
      <c r="H97" s="2">
        <v>6343675000</v>
      </c>
      <c r="I97" s="2">
        <v>13927775</v>
      </c>
      <c r="J97" s="2">
        <v>0</v>
      </c>
      <c r="K97" s="2">
        <v>13927775</v>
      </c>
      <c r="L97" s="2">
        <v>11390305</v>
      </c>
      <c r="M97" s="2">
        <v>0</v>
      </c>
      <c r="N97" s="63">
        <f t="shared" si="134"/>
        <v>0</v>
      </c>
      <c r="O97" s="63">
        <f t="shared" si="135"/>
        <v>0</v>
      </c>
      <c r="P97" s="2">
        <v>11390305</v>
      </c>
      <c r="Q97" s="63">
        <f t="shared" si="136"/>
        <v>11390305</v>
      </c>
      <c r="R97" s="63">
        <f t="shared" si="137"/>
        <v>0</v>
      </c>
      <c r="S97" s="15">
        <v>0</v>
      </c>
      <c r="T97" s="2">
        <v>0</v>
      </c>
      <c r="U97" s="63">
        <f t="shared" si="138"/>
        <v>0</v>
      </c>
      <c r="V97" s="63">
        <f t="shared" si="139"/>
        <v>0</v>
      </c>
      <c r="W97" s="13">
        <v>0</v>
      </c>
      <c r="X97" s="64">
        <f t="shared" si="213"/>
        <v>0</v>
      </c>
      <c r="Y97" s="63">
        <f t="shared" si="214"/>
        <v>0</v>
      </c>
      <c r="Z97" s="63">
        <f t="shared" si="215"/>
        <v>0</v>
      </c>
      <c r="AA97" s="15">
        <v>0</v>
      </c>
      <c r="AB97" s="65">
        <f t="shared" si="216"/>
        <v>0</v>
      </c>
      <c r="AC97" s="63">
        <f t="shared" si="217"/>
        <v>0</v>
      </c>
      <c r="AD97" s="63">
        <f t="shared" si="218"/>
        <v>0</v>
      </c>
      <c r="AE97" s="2">
        <v>0</v>
      </c>
      <c r="AF97" s="63">
        <f t="shared" si="219"/>
        <v>0</v>
      </c>
      <c r="AG97" s="63">
        <f t="shared" si="220"/>
        <v>0</v>
      </c>
      <c r="AH97" s="2">
        <v>0</v>
      </c>
      <c r="AI97" s="66">
        <f t="shared" si="221"/>
        <v>0</v>
      </c>
      <c r="AJ97" s="66">
        <f t="shared" si="222"/>
        <v>0</v>
      </c>
      <c r="AK97" s="4">
        <v>0</v>
      </c>
      <c r="AM97" s="4">
        <f t="shared" si="150"/>
        <v>0</v>
      </c>
      <c r="AN97" s="67">
        <f t="shared" si="223"/>
        <v>0</v>
      </c>
      <c r="AO97" s="67">
        <f t="shared" si="224"/>
        <v>0</v>
      </c>
      <c r="AP97" t="s">
        <v>31</v>
      </c>
      <c r="AQ97" s="18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O97"/>
      <c r="BP97"/>
      <c r="BQ97"/>
      <c r="BR97"/>
      <c r="BS97"/>
      <c r="BT97"/>
      <c r="BU97"/>
      <c r="BV97"/>
      <c r="BW97"/>
      <c r="BX97"/>
      <c r="BY97"/>
      <c r="BZ97"/>
      <c r="CA97"/>
    </row>
    <row r="98" spans="1:79">
      <c r="A98" s="20">
        <v>957</v>
      </c>
      <c r="B98" t="s">
        <v>264</v>
      </c>
      <c r="C98" t="s">
        <v>2</v>
      </c>
      <c r="D98" t="s">
        <v>286</v>
      </c>
      <c r="E98" t="s">
        <v>183</v>
      </c>
      <c r="F98" s="2">
        <v>5577981000</v>
      </c>
      <c r="G98" s="2">
        <v>634090000</v>
      </c>
      <c r="H98" s="2">
        <v>4943891000</v>
      </c>
      <c r="I98" s="2">
        <v>13842085</v>
      </c>
      <c r="J98" s="2">
        <v>2053843</v>
      </c>
      <c r="K98" s="2">
        <v>11788242</v>
      </c>
      <c r="L98" s="2">
        <v>11610892.6</v>
      </c>
      <c r="M98" s="2">
        <v>1800207</v>
      </c>
      <c r="N98" s="63">
        <f t="shared" si="134"/>
        <v>1800207</v>
      </c>
      <c r="O98" s="63">
        <f t="shared" si="135"/>
        <v>0</v>
      </c>
      <c r="P98" s="2">
        <v>9810685.5999999996</v>
      </c>
      <c r="Q98" s="63">
        <f t="shared" si="136"/>
        <v>9810685.5999999996</v>
      </c>
      <c r="R98" s="63">
        <f t="shared" si="137"/>
        <v>0</v>
      </c>
      <c r="S98" s="15">
        <v>0</v>
      </c>
      <c r="T98" s="2">
        <v>0</v>
      </c>
      <c r="U98" s="63">
        <f t="shared" si="138"/>
        <v>0</v>
      </c>
      <c r="V98" s="63">
        <f t="shared" si="139"/>
        <v>0</v>
      </c>
      <c r="W98" s="13">
        <v>0</v>
      </c>
      <c r="X98" s="64">
        <f t="shared" si="213"/>
        <v>0</v>
      </c>
      <c r="Y98" s="63">
        <f t="shared" si="214"/>
        <v>0</v>
      </c>
      <c r="Z98" s="63">
        <f t="shared" si="215"/>
        <v>0</v>
      </c>
      <c r="AA98" s="15">
        <v>0</v>
      </c>
      <c r="AB98" s="65">
        <f t="shared" si="216"/>
        <v>0</v>
      </c>
      <c r="AC98" s="63">
        <f t="shared" si="217"/>
        <v>0</v>
      </c>
      <c r="AD98" s="63">
        <f t="shared" si="218"/>
        <v>0</v>
      </c>
      <c r="AE98" s="2">
        <v>0</v>
      </c>
      <c r="AF98" s="63">
        <f t="shared" si="219"/>
        <v>0</v>
      </c>
      <c r="AG98" s="63">
        <f t="shared" si="220"/>
        <v>0</v>
      </c>
      <c r="AH98" s="2">
        <v>0</v>
      </c>
      <c r="AI98" s="66">
        <f t="shared" si="221"/>
        <v>0</v>
      </c>
      <c r="AJ98" s="66">
        <f t="shared" si="222"/>
        <v>0</v>
      </c>
      <c r="AK98" s="4">
        <v>0</v>
      </c>
      <c r="AM98" s="4">
        <f t="shared" si="150"/>
        <v>0</v>
      </c>
      <c r="AN98" s="67">
        <f t="shared" si="223"/>
        <v>0</v>
      </c>
      <c r="AO98" s="67">
        <f t="shared" si="224"/>
        <v>0</v>
      </c>
      <c r="AP98" t="s">
        <v>95</v>
      </c>
      <c r="AQ98" s="1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 spans="1:79">
      <c r="A99" s="20">
        <v>967</v>
      </c>
      <c r="B99" t="s">
        <v>263</v>
      </c>
      <c r="C99" t="s">
        <v>2</v>
      </c>
      <c r="D99" t="s">
        <v>286</v>
      </c>
      <c r="E99" t="s">
        <v>185</v>
      </c>
      <c r="F99" s="2">
        <v>74993704000</v>
      </c>
      <c r="G99" s="2">
        <v>1263500000</v>
      </c>
      <c r="H99" s="2">
        <v>73730204000</v>
      </c>
      <c r="I99" s="2">
        <v>123558461</v>
      </c>
      <c r="J99" s="2">
        <v>2258252</v>
      </c>
      <c r="K99" s="2">
        <v>121300209</v>
      </c>
      <c r="L99" s="2">
        <v>93560979.400000006</v>
      </c>
      <c r="M99" s="2">
        <v>1752852</v>
      </c>
      <c r="N99" s="63">
        <f t="shared" si="134"/>
        <v>1752852</v>
      </c>
      <c r="O99" s="63">
        <f t="shared" si="135"/>
        <v>0</v>
      </c>
      <c r="P99" s="2">
        <v>91808127.400000006</v>
      </c>
      <c r="Q99" s="63">
        <f t="shared" si="136"/>
        <v>91808127.400000006</v>
      </c>
      <c r="R99" s="63">
        <f t="shared" si="137"/>
        <v>0</v>
      </c>
      <c r="S99" s="15">
        <v>0.1</v>
      </c>
      <c r="T99" s="2">
        <v>175285.2</v>
      </c>
      <c r="U99" s="63">
        <f t="shared" si="138"/>
        <v>175285.2</v>
      </c>
      <c r="V99" s="63">
        <f t="shared" si="139"/>
        <v>0</v>
      </c>
      <c r="W99" s="13">
        <v>0.3</v>
      </c>
      <c r="X99" s="13"/>
      <c r="Y99" s="13"/>
      <c r="Z99" s="68">
        <f t="shared" ref="Z99:Z100" si="225">IF(L99&lt;150000000,P99,IF(AND(L99&gt;150000000,P99&gt;150000000),150000000,P99))*30%</f>
        <v>27542438.220000003</v>
      </c>
      <c r="AA99" s="15">
        <v>0</v>
      </c>
      <c r="AB99" s="69">
        <f t="shared" si="216"/>
        <v>0</v>
      </c>
      <c r="AC99" s="68">
        <f t="shared" si="217"/>
        <v>0</v>
      </c>
      <c r="AD99" s="68">
        <f t="shared" si="218"/>
        <v>0</v>
      </c>
      <c r="AE99" s="2">
        <v>27542438.219999999</v>
      </c>
      <c r="AF99" s="68">
        <f t="shared" si="219"/>
        <v>27542438.220000003</v>
      </c>
      <c r="AG99" s="68">
        <f t="shared" si="220"/>
        <v>0</v>
      </c>
      <c r="AH99" s="2">
        <v>0</v>
      </c>
      <c r="AI99" s="2"/>
      <c r="AJ99" s="2"/>
      <c r="AK99" s="4">
        <v>27717723.420000002</v>
      </c>
      <c r="AM99" s="4">
        <f t="shared" si="150"/>
        <v>27717723.420000002</v>
      </c>
      <c r="AN99" s="67">
        <f t="shared" si="223"/>
        <v>27717723.420000002</v>
      </c>
      <c r="AO99" s="67">
        <f t="shared" si="224"/>
        <v>0</v>
      </c>
      <c r="AP99" t="s">
        <v>45</v>
      </c>
      <c r="AQ99" s="18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 spans="1:79">
      <c r="A100" s="20">
        <v>985</v>
      </c>
      <c r="B100" t="s">
        <v>263</v>
      </c>
      <c r="C100" t="s">
        <v>9</v>
      </c>
      <c r="D100" t="s">
        <v>15</v>
      </c>
      <c r="E100" t="s">
        <v>188</v>
      </c>
      <c r="F100" s="2">
        <v>3433236000</v>
      </c>
      <c r="G100" s="2">
        <v>0</v>
      </c>
      <c r="H100" s="2">
        <v>3433236000</v>
      </c>
      <c r="I100" s="2">
        <v>10409251</v>
      </c>
      <c r="J100" s="2">
        <v>0</v>
      </c>
      <c r="K100" s="2">
        <v>10409251</v>
      </c>
      <c r="L100" s="2">
        <v>9035956.5999999996</v>
      </c>
      <c r="M100" s="2">
        <v>0</v>
      </c>
      <c r="N100" s="63">
        <f t="shared" si="134"/>
        <v>0</v>
      </c>
      <c r="O100" s="63">
        <f t="shared" si="135"/>
        <v>0</v>
      </c>
      <c r="P100" s="2">
        <v>9035956.5999999996</v>
      </c>
      <c r="Q100" s="63">
        <f t="shared" si="136"/>
        <v>9035956.5999999996</v>
      </c>
      <c r="R100" s="63">
        <f t="shared" si="137"/>
        <v>0</v>
      </c>
      <c r="S100" s="15">
        <v>0.1</v>
      </c>
      <c r="T100" s="2">
        <v>0</v>
      </c>
      <c r="U100" s="63">
        <f t="shared" si="138"/>
        <v>0</v>
      </c>
      <c r="V100" s="63">
        <f t="shared" si="139"/>
        <v>0</v>
      </c>
      <c r="W100" s="13">
        <v>0.3</v>
      </c>
      <c r="X100" s="13"/>
      <c r="Y100" s="13"/>
      <c r="Z100" s="68">
        <f t="shared" si="225"/>
        <v>2710786.98</v>
      </c>
      <c r="AA100" s="15">
        <v>0</v>
      </c>
      <c r="AB100" s="69">
        <f t="shared" si="216"/>
        <v>0</v>
      </c>
      <c r="AC100" s="68">
        <f t="shared" si="217"/>
        <v>0</v>
      </c>
      <c r="AD100" s="68">
        <f t="shared" si="218"/>
        <v>0</v>
      </c>
      <c r="AE100" s="2">
        <v>2710786.98</v>
      </c>
      <c r="AF100" s="68">
        <f t="shared" si="219"/>
        <v>2710786.98</v>
      </c>
      <c r="AG100" s="68">
        <f t="shared" si="220"/>
        <v>0</v>
      </c>
      <c r="AH100" s="2">
        <v>0</v>
      </c>
      <c r="AI100" s="2"/>
      <c r="AJ100" s="2"/>
      <c r="AK100" s="4">
        <v>2710786.98</v>
      </c>
      <c r="AM100" s="4">
        <f t="shared" si="150"/>
        <v>2710786.98</v>
      </c>
      <c r="AN100" s="67">
        <f t="shared" si="223"/>
        <v>2710786.98</v>
      </c>
      <c r="AO100" s="67">
        <f t="shared" si="224"/>
        <v>0</v>
      </c>
      <c r="AP100" t="s">
        <v>19</v>
      </c>
      <c r="AQ100" s="18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 spans="1:79">
      <c r="A101" s="20">
        <v>999</v>
      </c>
      <c r="B101" t="s">
        <v>264</v>
      </c>
      <c r="C101" t="s">
        <v>2</v>
      </c>
      <c r="D101" t="s">
        <v>8</v>
      </c>
      <c r="E101" t="s">
        <v>190</v>
      </c>
      <c r="F101" s="2">
        <v>56960638000</v>
      </c>
      <c r="G101" s="2">
        <v>10868425000</v>
      </c>
      <c r="H101" s="2">
        <v>46092213000</v>
      </c>
      <c r="I101" s="2">
        <v>122955741</v>
      </c>
      <c r="J101" s="2">
        <v>30338340</v>
      </c>
      <c r="K101" s="2">
        <v>92617401</v>
      </c>
      <c r="L101" s="2">
        <v>100171485.8</v>
      </c>
      <c r="M101" s="2">
        <v>25990970</v>
      </c>
      <c r="N101" s="63">
        <f t="shared" si="134"/>
        <v>25990970</v>
      </c>
      <c r="O101" s="63">
        <f t="shared" si="135"/>
        <v>0</v>
      </c>
      <c r="P101" s="2">
        <v>74180515.799999997</v>
      </c>
      <c r="Q101" s="63">
        <f t="shared" si="136"/>
        <v>74180515.799999997</v>
      </c>
      <c r="R101" s="63">
        <f t="shared" si="137"/>
        <v>0</v>
      </c>
      <c r="S101" s="15">
        <v>0.1</v>
      </c>
      <c r="T101" s="2">
        <v>2599097</v>
      </c>
      <c r="U101" s="63">
        <f t="shared" si="138"/>
        <v>2599097</v>
      </c>
      <c r="V101" s="63">
        <f t="shared" si="139"/>
        <v>0</v>
      </c>
      <c r="W101" s="13">
        <v>0.25</v>
      </c>
      <c r="X101" s="64">
        <f t="shared" ref="X101:X105" si="226">IF(L101&lt;15000000,0%,IF(AND(15000000&lt;=L101,L101&lt;30000000),10%,IF(AND(30000000&lt;=L101,L101&lt;60000000),15%,IF(AND(60000000&lt;=L101,L101&lt;100000000),20%,25%))))</f>
        <v>0.25</v>
      </c>
      <c r="Y101" s="63">
        <f t="shared" ref="Y101:Y105" si="227">+X101-W101</f>
        <v>0</v>
      </c>
      <c r="Z101" s="63">
        <f t="shared" ref="Z101:Z105" si="228">IF(L101&lt;150000000,P101,IF(AND(L101&gt;150000000,P101&gt;150000000),150000000,P101))*X101</f>
        <v>18545128.949999999</v>
      </c>
      <c r="AA101" s="15">
        <v>0</v>
      </c>
      <c r="AB101" s="65">
        <f t="shared" ref="AB101:AB106" si="229">IF(L101&lt;150000000,0%,IF(AND(150000000&lt;=L101,L101&lt;230000000),40%,IF(AND(230000000&lt;=L101,L101&lt;300000000),45%,50%)))</f>
        <v>0</v>
      </c>
      <c r="AC101" s="63">
        <f t="shared" ref="AC101:AC106" si="230">+AB101-AA101</f>
        <v>0</v>
      </c>
      <c r="AD101" s="63">
        <f t="shared" ref="AD101:AD106" si="231">IF(P101-150000000&lt;0,0,(P101-150000000))*AB101</f>
        <v>0</v>
      </c>
      <c r="AE101" s="2">
        <v>18545128.949999999</v>
      </c>
      <c r="AF101" s="63">
        <f t="shared" ref="AF101:AF106" si="232">+AD101+Z101</f>
        <v>18545128.949999999</v>
      </c>
      <c r="AG101" s="63">
        <f t="shared" ref="AG101:AG106" si="233">+AF101-AE101</f>
        <v>0</v>
      </c>
      <c r="AH101" s="2">
        <v>5000000</v>
      </c>
      <c r="AI101" s="66">
        <f t="shared" ref="AI101:AI105" si="234">IF(L101&lt;15000000,0,IF(AND(15000000&lt;=L101,L101&lt;20000000),1000000,IF(AND(20000000&lt;=L101,L101&lt;30000000),2000000,IF(AND(30000000&lt;=L101,L101&lt;60000000),3000000,IF(AND(60000000&lt;=L101,L101&lt;100000000),4000000,IF(AND(100000000&lt;=L101,L101&lt;150000000),5000000,IF(AND(150000000&lt;=L101,L101&lt;230000000),6000000,7000000)))))))</f>
        <v>5000000</v>
      </c>
      <c r="AJ101" s="66">
        <f t="shared" ref="AJ101:AJ105" si="235">+AI101-AH101</f>
        <v>0</v>
      </c>
      <c r="AK101" s="4">
        <v>26144225.949999999</v>
      </c>
      <c r="AM101" s="4">
        <f t="shared" si="150"/>
        <v>26144225.949999999</v>
      </c>
      <c r="AN101" s="67">
        <f t="shared" ref="AN101:AN106" si="236">SUM(AL101,AI101,AF101,U101)</f>
        <v>26144225.949999999</v>
      </c>
      <c r="AO101" s="67">
        <f t="shared" ref="AO101:AO106" si="237">+AN101-AM101</f>
        <v>0</v>
      </c>
      <c r="AP101" t="s">
        <v>50</v>
      </c>
      <c r="AQ101" s="18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 spans="1:79">
      <c r="A102" s="20">
        <v>1000</v>
      </c>
      <c r="B102" t="s">
        <v>264</v>
      </c>
      <c r="C102" t="s">
        <v>2</v>
      </c>
      <c r="D102" t="s">
        <v>200</v>
      </c>
      <c r="E102" t="s">
        <v>191</v>
      </c>
      <c r="F102" s="2">
        <v>10049880000</v>
      </c>
      <c r="G102" s="2">
        <v>211000000</v>
      </c>
      <c r="H102" s="2">
        <v>9838880000</v>
      </c>
      <c r="I102" s="2">
        <v>25638926</v>
      </c>
      <c r="J102" s="2">
        <v>633000</v>
      </c>
      <c r="K102" s="2">
        <v>25005926</v>
      </c>
      <c r="L102" s="2">
        <v>21618974</v>
      </c>
      <c r="M102" s="2">
        <v>548600</v>
      </c>
      <c r="N102" s="63">
        <f t="shared" si="134"/>
        <v>548600</v>
      </c>
      <c r="O102" s="63">
        <f t="shared" si="135"/>
        <v>0</v>
      </c>
      <c r="P102" s="2">
        <v>21070374</v>
      </c>
      <c r="Q102" s="63">
        <f t="shared" si="136"/>
        <v>21070374</v>
      </c>
      <c r="R102" s="63">
        <f t="shared" si="137"/>
        <v>0</v>
      </c>
      <c r="S102" s="15">
        <v>0.1</v>
      </c>
      <c r="T102" s="2">
        <v>54860</v>
      </c>
      <c r="U102" s="63">
        <f t="shared" si="138"/>
        <v>54860</v>
      </c>
      <c r="V102" s="63">
        <f t="shared" si="139"/>
        <v>0</v>
      </c>
      <c r="W102" s="13">
        <v>0.1</v>
      </c>
      <c r="X102" s="64">
        <f t="shared" si="226"/>
        <v>0.1</v>
      </c>
      <c r="Y102" s="63">
        <f t="shared" si="227"/>
        <v>0</v>
      </c>
      <c r="Z102" s="63">
        <f t="shared" si="228"/>
        <v>2107037.4</v>
      </c>
      <c r="AA102" s="15">
        <v>0</v>
      </c>
      <c r="AB102" s="65">
        <f t="shared" si="229"/>
        <v>0</v>
      </c>
      <c r="AC102" s="63">
        <f t="shared" si="230"/>
        <v>0</v>
      </c>
      <c r="AD102" s="63">
        <f t="shared" si="231"/>
        <v>0</v>
      </c>
      <c r="AE102" s="2">
        <v>2107037.4</v>
      </c>
      <c r="AF102" s="63">
        <f t="shared" si="232"/>
        <v>2107037.4</v>
      </c>
      <c r="AG102" s="63">
        <f t="shared" si="233"/>
        <v>0</v>
      </c>
      <c r="AH102" s="2">
        <v>2000000</v>
      </c>
      <c r="AI102" s="66">
        <f t="shared" si="234"/>
        <v>2000000</v>
      </c>
      <c r="AJ102" s="66">
        <f t="shared" si="235"/>
        <v>0</v>
      </c>
      <c r="AK102" s="4">
        <v>4161897.4</v>
      </c>
      <c r="AM102" s="4">
        <f t="shared" si="150"/>
        <v>4161897.4</v>
      </c>
      <c r="AN102" s="67">
        <f t="shared" si="236"/>
        <v>4161897.4</v>
      </c>
      <c r="AO102" s="67">
        <f t="shared" si="237"/>
        <v>0</v>
      </c>
      <c r="AP102" t="s">
        <v>184</v>
      </c>
      <c r="AQ102" s="18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 spans="1:79">
      <c r="A103" s="20">
        <v>1004</v>
      </c>
      <c r="B103" t="s">
        <v>264</v>
      </c>
      <c r="C103" t="s">
        <v>9</v>
      </c>
      <c r="D103" t="s">
        <v>27</v>
      </c>
      <c r="E103" t="s">
        <v>193</v>
      </c>
      <c r="F103" s="2">
        <v>4688920000</v>
      </c>
      <c r="G103" s="2">
        <v>0</v>
      </c>
      <c r="H103" s="2">
        <v>4688920000</v>
      </c>
      <c r="I103" s="2">
        <v>11442647</v>
      </c>
      <c r="J103" s="2">
        <v>0</v>
      </c>
      <c r="K103" s="2">
        <v>11442647</v>
      </c>
      <c r="L103" s="2">
        <v>9567079</v>
      </c>
      <c r="M103" s="2">
        <v>0</v>
      </c>
      <c r="N103" s="63">
        <f t="shared" si="134"/>
        <v>0</v>
      </c>
      <c r="O103" s="63">
        <f t="shared" si="135"/>
        <v>0</v>
      </c>
      <c r="P103" s="2">
        <v>9567079</v>
      </c>
      <c r="Q103" s="63">
        <f t="shared" si="136"/>
        <v>9567079</v>
      </c>
      <c r="R103" s="63">
        <f t="shared" si="137"/>
        <v>0</v>
      </c>
      <c r="S103" s="15">
        <v>0</v>
      </c>
      <c r="T103" s="2">
        <v>0</v>
      </c>
      <c r="U103" s="63">
        <f t="shared" si="138"/>
        <v>0</v>
      </c>
      <c r="V103" s="63">
        <f t="shared" si="139"/>
        <v>0</v>
      </c>
      <c r="W103" s="13">
        <v>0</v>
      </c>
      <c r="X103" s="64">
        <f t="shared" si="226"/>
        <v>0</v>
      </c>
      <c r="Y103" s="63">
        <f t="shared" si="227"/>
        <v>0</v>
      </c>
      <c r="Z103" s="63">
        <f t="shared" si="228"/>
        <v>0</v>
      </c>
      <c r="AA103" s="15">
        <v>0</v>
      </c>
      <c r="AB103" s="65">
        <f t="shared" si="229"/>
        <v>0</v>
      </c>
      <c r="AC103" s="63">
        <f t="shared" si="230"/>
        <v>0</v>
      </c>
      <c r="AD103" s="63">
        <f t="shared" si="231"/>
        <v>0</v>
      </c>
      <c r="AE103" s="2">
        <v>0</v>
      </c>
      <c r="AF103" s="63">
        <f t="shared" si="232"/>
        <v>0</v>
      </c>
      <c r="AG103" s="63">
        <f t="shared" si="233"/>
        <v>0</v>
      </c>
      <c r="AH103" s="2">
        <v>0</v>
      </c>
      <c r="AI103" s="66">
        <f t="shared" si="234"/>
        <v>0</v>
      </c>
      <c r="AJ103" s="66">
        <f t="shared" si="235"/>
        <v>0</v>
      </c>
      <c r="AK103" s="4">
        <v>0</v>
      </c>
      <c r="AM103" s="4">
        <f t="shared" si="150"/>
        <v>0</v>
      </c>
      <c r="AN103" s="67">
        <f t="shared" si="236"/>
        <v>0</v>
      </c>
      <c r="AO103" s="67">
        <f t="shared" si="237"/>
        <v>0</v>
      </c>
      <c r="AP103" t="s">
        <v>32</v>
      </c>
      <c r="AQ103" s="18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 spans="1:79">
      <c r="A104" s="20">
        <v>1012</v>
      </c>
      <c r="B104" t="s">
        <v>264</v>
      </c>
      <c r="C104" t="s">
        <v>2</v>
      </c>
      <c r="D104" t="s">
        <v>8</v>
      </c>
      <c r="E104" t="s">
        <v>196</v>
      </c>
      <c r="F104" s="2">
        <v>65075667000</v>
      </c>
      <c r="G104" s="2">
        <v>1111543000</v>
      </c>
      <c r="H104" s="2">
        <v>63964124000</v>
      </c>
      <c r="I104" s="2">
        <v>130227509</v>
      </c>
      <c r="J104" s="2">
        <v>3764356</v>
      </c>
      <c r="K104" s="2">
        <v>126463153</v>
      </c>
      <c r="L104" s="2">
        <v>104197242.2</v>
      </c>
      <c r="M104" s="2">
        <v>3319738.8</v>
      </c>
      <c r="N104" s="63">
        <f t="shared" si="134"/>
        <v>3319738.8</v>
      </c>
      <c r="O104" s="63">
        <f t="shared" si="135"/>
        <v>0</v>
      </c>
      <c r="P104" s="2">
        <v>100877503.40000001</v>
      </c>
      <c r="Q104" s="63">
        <f t="shared" si="136"/>
        <v>100877503.40000001</v>
      </c>
      <c r="R104" s="63">
        <f t="shared" si="137"/>
        <v>0</v>
      </c>
      <c r="S104" s="15">
        <v>0.1</v>
      </c>
      <c r="T104" s="2">
        <v>331973.88</v>
      </c>
      <c r="U104" s="63">
        <f t="shared" si="138"/>
        <v>331973.88</v>
      </c>
      <c r="V104" s="63">
        <f t="shared" si="139"/>
        <v>0</v>
      </c>
      <c r="W104" s="13">
        <v>0.25</v>
      </c>
      <c r="X104" s="64">
        <f t="shared" si="226"/>
        <v>0.25</v>
      </c>
      <c r="Y104" s="63">
        <f t="shared" si="227"/>
        <v>0</v>
      </c>
      <c r="Z104" s="63">
        <f t="shared" si="228"/>
        <v>25219375.850000001</v>
      </c>
      <c r="AA104" s="15">
        <v>0</v>
      </c>
      <c r="AB104" s="65">
        <f t="shared" si="229"/>
        <v>0</v>
      </c>
      <c r="AC104" s="63">
        <f t="shared" si="230"/>
        <v>0</v>
      </c>
      <c r="AD104" s="63">
        <f t="shared" si="231"/>
        <v>0</v>
      </c>
      <c r="AE104" s="2">
        <v>25219375.850000001</v>
      </c>
      <c r="AF104" s="63">
        <f t="shared" si="232"/>
        <v>25219375.850000001</v>
      </c>
      <c r="AG104" s="63">
        <f t="shared" si="233"/>
        <v>0</v>
      </c>
      <c r="AH104" s="2">
        <v>5000000</v>
      </c>
      <c r="AI104" s="66">
        <f t="shared" si="234"/>
        <v>5000000</v>
      </c>
      <c r="AJ104" s="66">
        <f t="shared" si="235"/>
        <v>0</v>
      </c>
      <c r="AK104" s="4">
        <v>30551349.73</v>
      </c>
      <c r="AM104" s="4">
        <f t="shared" si="150"/>
        <v>30551349.73</v>
      </c>
      <c r="AN104" s="67">
        <f t="shared" si="236"/>
        <v>30551349.73</v>
      </c>
      <c r="AO104" s="67">
        <f t="shared" si="237"/>
        <v>0</v>
      </c>
      <c r="AP104" t="s">
        <v>46</v>
      </c>
      <c r="AQ104" s="18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 spans="1:79">
      <c r="A105" s="20">
        <v>1014</v>
      </c>
      <c r="B105" t="s">
        <v>264</v>
      </c>
      <c r="C105" t="s">
        <v>2</v>
      </c>
      <c r="D105" t="s">
        <v>286</v>
      </c>
      <c r="E105" t="s">
        <v>197</v>
      </c>
      <c r="F105" s="2">
        <v>14945071000</v>
      </c>
      <c r="G105" s="2">
        <v>438166000</v>
      </c>
      <c r="H105" s="2">
        <v>14506905000</v>
      </c>
      <c r="I105" s="2">
        <v>37637138</v>
      </c>
      <c r="J105" s="2">
        <v>1533583</v>
      </c>
      <c r="K105" s="2">
        <v>36103555</v>
      </c>
      <c r="L105" s="2">
        <v>31659109.600000001</v>
      </c>
      <c r="M105" s="2">
        <v>1358316.6</v>
      </c>
      <c r="N105" s="63">
        <f t="shared" si="134"/>
        <v>1358316.6</v>
      </c>
      <c r="O105" s="63">
        <f t="shared" si="135"/>
        <v>0</v>
      </c>
      <c r="P105" s="2">
        <v>30300793</v>
      </c>
      <c r="Q105" s="63">
        <f t="shared" si="136"/>
        <v>30300793</v>
      </c>
      <c r="R105" s="63">
        <f t="shared" si="137"/>
        <v>0</v>
      </c>
      <c r="S105" s="15">
        <v>0.1</v>
      </c>
      <c r="T105" s="2">
        <v>135831.66</v>
      </c>
      <c r="U105" s="63">
        <f t="shared" si="138"/>
        <v>135831.66</v>
      </c>
      <c r="V105" s="63">
        <f t="shared" si="139"/>
        <v>0</v>
      </c>
      <c r="W105" s="13">
        <v>0.15</v>
      </c>
      <c r="X105" s="64">
        <f t="shared" si="226"/>
        <v>0.15</v>
      </c>
      <c r="Y105" s="63">
        <f t="shared" si="227"/>
        <v>0</v>
      </c>
      <c r="Z105" s="63">
        <f t="shared" si="228"/>
        <v>4545118.95</v>
      </c>
      <c r="AA105" s="15">
        <v>0</v>
      </c>
      <c r="AB105" s="65">
        <f t="shared" si="229"/>
        <v>0</v>
      </c>
      <c r="AC105" s="63">
        <f t="shared" si="230"/>
        <v>0</v>
      </c>
      <c r="AD105" s="63">
        <f t="shared" si="231"/>
        <v>0</v>
      </c>
      <c r="AE105" s="2">
        <v>4545118.95</v>
      </c>
      <c r="AF105" s="63">
        <f t="shared" si="232"/>
        <v>4545118.95</v>
      </c>
      <c r="AG105" s="63">
        <f t="shared" si="233"/>
        <v>0</v>
      </c>
      <c r="AH105" s="2">
        <v>3000000</v>
      </c>
      <c r="AI105" s="66">
        <f t="shared" si="234"/>
        <v>3000000</v>
      </c>
      <c r="AJ105" s="66">
        <f t="shared" si="235"/>
        <v>0</v>
      </c>
      <c r="AK105" s="4">
        <v>7680950.6100000003</v>
      </c>
      <c r="AM105" s="4">
        <f t="shared" si="150"/>
        <v>7680950.6100000003</v>
      </c>
      <c r="AN105" s="67">
        <f t="shared" si="236"/>
        <v>7680950.6100000003</v>
      </c>
      <c r="AO105" s="67">
        <f t="shared" si="237"/>
        <v>0</v>
      </c>
      <c r="AP105" t="s">
        <v>45</v>
      </c>
      <c r="AQ105" s="18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 spans="1:79">
      <c r="A106" s="20">
        <v>1018</v>
      </c>
      <c r="B106" t="s">
        <v>263</v>
      </c>
      <c r="C106" t="s">
        <v>2</v>
      </c>
      <c r="D106" t="s">
        <v>200</v>
      </c>
      <c r="E106" t="s">
        <v>198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63">
        <f t="shared" si="134"/>
        <v>0</v>
      </c>
      <c r="O106" s="63">
        <f t="shared" si="135"/>
        <v>0</v>
      </c>
      <c r="P106" s="2">
        <v>0</v>
      </c>
      <c r="Q106" s="63">
        <f t="shared" si="136"/>
        <v>0</v>
      </c>
      <c r="R106" s="63">
        <f t="shared" si="137"/>
        <v>0</v>
      </c>
      <c r="S106" s="15">
        <v>0.1</v>
      </c>
      <c r="T106" s="2">
        <v>0</v>
      </c>
      <c r="U106" s="63">
        <f t="shared" si="138"/>
        <v>0</v>
      </c>
      <c r="V106" s="63">
        <f t="shared" si="139"/>
        <v>0</v>
      </c>
      <c r="W106" s="13">
        <v>0.3</v>
      </c>
      <c r="X106" s="13"/>
      <c r="Y106" s="13"/>
      <c r="Z106" s="68">
        <f>IF(L106&lt;150000000,P106,IF(AND(L106&gt;150000000,P106&gt;150000000),150000000,P106))*30%</f>
        <v>0</v>
      </c>
      <c r="AA106" s="15">
        <v>0</v>
      </c>
      <c r="AB106" s="69">
        <f t="shared" si="229"/>
        <v>0</v>
      </c>
      <c r="AC106" s="68">
        <f t="shared" si="230"/>
        <v>0</v>
      </c>
      <c r="AD106" s="68">
        <f t="shared" si="231"/>
        <v>0</v>
      </c>
      <c r="AE106" s="2">
        <v>0</v>
      </c>
      <c r="AF106" s="68">
        <f t="shared" si="232"/>
        <v>0</v>
      </c>
      <c r="AG106" s="68">
        <f t="shared" si="233"/>
        <v>0</v>
      </c>
      <c r="AH106" s="2">
        <v>0</v>
      </c>
      <c r="AI106" s="2"/>
      <c r="AJ106" s="2"/>
      <c r="AK106" s="4">
        <v>0</v>
      </c>
      <c r="AM106" s="4">
        <f t="shared" si="150"/>
        <v>0</v>
      </c>
      <c r="AN106" s="67">
        <f t="shared" si="236"/>
        <v>0</v>
      </c>
      <c r="AO106" s="67">
        <f t="shared" si="237"/>
        <v>0</v>
      </c>
      <c r="AP106" t="s">
        <v>184</v>
      </c>
      <c r="AQ106" s="18"/>
      <c r="AU106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</row>
    <row r="107" spans="1:79">
      <c r="A107" s="20">
        <v>1022</v>
      </c>
      <c r="B107" t="s">
        <v>264</v>
      </c>
      <c r="C107" t="s">
        <v>9</v>
      </c>
      <c r="D107" t="s">
        <v>384</v>
      </c>
      <c r="E107" t="s">
        <v>199</v>
      </c>
      <c r="F107" s="2">
        <v>37196762000</v>
      </c>
      <c r="G107" s="2">
        <v>0</v>
      </c>
      <c r="H107" s="2">
        <v>37196762000</v>
      </c>
      <c r="I107" s="2">
        <v>82800560</v>
      </c>
      <c r="J107" s="2">
        <v>0</v>
      </c>
      <c r="K107" s="2">
        <v>82800560</v>
      </c>
      <c r="L107" s="2">
        <v>67921855.200000003</v>
      </c>
      <c r="M107" s="2">
        <v>0</v>
      </c>
      <c r="N107" s="63">
        <f t="shared" si="134"/>
        <v>0</v>
      </c>
      <c r="O107" s="63">
        <f t="shared" si="135"/>
        <v>0</v>
      </c>
      <c r="P107" s="2">
        <v>67921855.200000003</v>
      </c>
      <c r="Q107" s="63">
        <f t="shared" si="136"/>
        <v>67921855.200000003</v>
      </c>
      <c r="R107" s="63">
        <f t="shared" si="137"/>
        <v>0</v>
      </c>
      <c r="S107" s="15">
        <v>0.1</v>
      </c>
      <c r="T107" s="2">
        <v>0</v>
      </c>
      <c r="U107" s="63">
        <f t="shared" si="138"/>
        <v>0</v>
      </c>
      <c r="V107" s="63">
        <f t="shared" si="139"/>
        <v>0</v>
      </c>
      <c r="W107" s="13">
        <v>0.2</v>
      </c>
      <c r="X107" s="64">
        <f t="shared" ref="X107:X113" si="238">IF(L107&lt;15000000,0%,IF(AND(15000000&lt;=L107,L107&lt;30000000),10%,IF(AND(30000000&lt;=L107,L107&lt;60000000),15%,IF(AND(60000000&lt;=L107,L107&lt;100000000),20%,25%))))</f>
        <v>0.2</v>
      </c>
      <c r="Y107" s="63">
        <f t="shared" ref="Y107:Y113" si="239">+X107-W107</f>
        <v>0</v>
      </c>
      <c r="Z107" s="63">
        <f t="shared" ref="Z107:Z113" si="240">IF(L107&lt;150000000,P107,IF(AND(L107&gt;150000000,P107&gt;150000000),150000000,P107))*X107</f>
        <v>13584371.040000001</v>
      </c>
      <c r="AA107" s="15">
        <v>0</v>
      </c>
      <c r="AB107" s="65">
        <f t="shared" ref="AB107:AB114" si="241">IF(L107&lt;150000000,0%,IF(AND(150000000&lt;=L107,L107&lt;230000000),40%,IF(AND(230000000&lt;=L107,L107&lt;300000000),45%,50%)))</f>
        <v>0</v>
      </c>
      <c r="AC107" s="63">
        <f t="shared" ref="AC107:AC114" si="242">+AB107-AA107</f>
        <v>0</v>
      </c>
      <c r="AD107" s="63">
        <f t="shared" ref="AD107:AD114" si="243">IF(P107-150000000&lt;0,0,(P107-150000000))*AB107</f>
        <v>0</v>
      </c>
      <c r="AE107" s="2">
        <v>13584371.039999999</v>
      </c>
      <c r="AF107" s="63">
        <f t="shared" ref="AF107:AF114" si="244">+AD107+Z107</f>
        <v>13584371.040000001</v>
      </c>
      <c r="AG107" s="63">
        <f t="shared" ref="AG107:AG114" si="245">+AF107-AE107</f>
        <v>0</v>
      </c>
      <c r="AH107" s="2">
        <v>4000000</v>
      </c>
      <c r="AI107" s="66">
        <f t="shared" ref="AI107:AI113" si="246">IF(L107&lt;15000000,0,IF(AND(15000000&lt;=L107,L107&lt;20000000),1000000,IF(AND(20000000&lt;=L107,L107&lt;30000000),2000000,IF(AND(30000000&lt;=L107,L107&lt;60000000),3000000,IF(AND(60000000&lt;=L107,L107&lt;100000000),4000000,IF(AND(100000000&lt;=L107,L107&lt;150000000),5000000,IF(AND(150000000&lt;=L107,L107&lt;230000000),6000000,7000000)))))))</f>
        <v>4000000</v>
      </c>
      <c r="AJ107" s="66">
        <f t="shared" ref="AJ107:AJ113" si="247">+AI107-AH107</f>
        <v>0</v>
      </c>
      <c r="AK107" s="4">
        <v>17584371.039999999</v>
      </c>
      <c r="AM107" s="4">
        <f t="shared" si="150"/>
        <v>17584371.039999999</v>
      </c>
      <c r="AN107" s="67">
        <f t="shared" ref="AN107:AN114" si="248">SUM(AL107,AI107,AF107,U107)</f>
        <v>17584371.039999999</v>
      </c>
      <c r="AO107" s="67">
        <f t="shared" ref="AO107:AO114" si="249">+AN107-AM107</f>
        <v>0</v>
      </c>
      <c r="AP107" t="s">
        <v>189</v>
      </c>
      <c r="AQ107" s="18"/>
      <c r="AU107"/>
      <c r="AV107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</row>
    <row r="108" spans="1:79">
      <c r="A108" s="20">
        <v>1034</v>
      </c>
      <c r="B108" t="s">
        <v>264</v>
      </c>
      <c r="C108" t="s">
        <v>9</v>
      </c>
      <c r="D108" t="s">
        <v>384</v>
      </c>
      <c r="E108" t="s">
        <v>202</v>
      </c>
      <c r="F108" s="2">
        <v>42779543000</v>
      </c>
      <c r="G108" s="2">
        <v>0</v>
      </c>
      <c r="H108" s="2">
        <v>42779543000</v>
      </c>
      <c r="I108" s="2">
        <v>88175041</v>
      </c>
      <c r="J108" s="2">
        <v>0</v>
      </c>
      <c r="K108" s="2">
        <v>88175041</v>
      </c>
      <c r="L108" s="2">
        <v>71063223.799999997</v>
      </c>
      <c r="M108" s="2">
        <v>0</v>
      </c>
      <c r="N108" s="63">
        <f t="shared" si="134"/>
        <v>0</v>
      </c>
      <c r="O108" s="63">
        <f t="shared" si="135"/>
        <v>0</v>
      </c>
      <c r="P108" s="2">
        <v>71063223.799999997</v>
      </c>
      <c r="Q108" s="63">
        <f t="shared" si="136"/>
        <v>71063223.799999997</v>
      </c>
      <c r="R108" s="63">
        <f t="shared" si="137"/>
        <v>0</v>
      </c>
      <c r="S108" s="15">
        <v>0.1</v>
      </c>
      <c r="T108" s="2">
        <v>0</v>
      </c>
      <c r="U108" s="63">
        <f t="shared" si="138"/>
        <v>0</v>
      </c>
      <c r="V108" s="63">
        <f t="shared" si="139"/>
        <v>0</v>
      </c>
      <c r="W108" s="13">
        <v>0.2</v>
      </c>
      <c r="X108" s="64">
        <f t="shared" si="238"/>
        <v>0.2</v>
      </c>
      <c r="Y108" s="63">
        <f t="shared" si="239"/>
        <v>0</v>
      </c>
      <c r="Z108" s="63">
        <f t="shared" si="240"/>
        <v>14212644.76</v>
      </c>
      <c r="AA108" s="15">
        <v>0</v>
      </c>
      <c r="AB108" s="65">
        <f t="shared" si="241"/>
        <v>0</v>
      </c>
      <c r="AC108" s="63">
        <f t="shared" si="242"/>
        <v>0</v>
      </c>
      <c r="AD108" s="63">
        <f t="shared" si="243"/>
        <v>0</v>
      </c>
      <c r="AE108" s="2">
        <v>14212644.76</v>
      </c>
      <c r="AF108" s="63">
        <f t="shared" si="244"/>
        <v>14212644.76</v>
      </c>
      <c r="AG108" s="63">
        <f t="shared" si="245"/>
        <v>0</v>
      </c>
      <c r="AH108" s="2">
        <v>4000000</v>
      </c>
      <c r="AI108" s="66">
        <f t="shared" si="246"/>
        <v>4000000</v>
      </c>
      <c r="AJ108" s="66">
        <f t="shared" si="247"/>
        <v>0</v>
      </c>
      <c r="AK108" s="4">
        <v>18212644.760000002</v>
      </c>
      <c r="AM108" s="4">
        <f t="shared" si="150"/>
        <v>18212644.760000002</v>
      </c>
      <c r="AN108" s="67">
        <f t="shared" si="248"/>
        <v>18212644.759999998</v>
      </c>
      <c r="AO108" s="67">
        <f t="shared" si="249"/>
        <v>0</v>
      </c>
      <c r="AP108" t="s">
        <v>11</v>
      </c>
      <c r="AQ108" s="1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 spans="1:79">
      <c r="A109" s="20">
        <v>1042</v>
      </c>
      <c r="B109" t="s">
        <v>264</v>
      </c>
      <c r="C109" t="s">
        <v>2</v>
      </c>
      <c r="D109" t="s">
        <v>200</v>
      </c>
      <c r="E109" t="s">
        <v>204</v>
      </c>
      <c r="F109" s="2">
        <v>56537841200</v>
      </c>
      <c r="G109" s="2">
        <v>0</v>
      </c>
      <c r="H109" s="2">
        <v>56537841200</v>
      </c>
      <c r="I109" s="2">
        <v>112533076</v>
      </c>
      <c r="J109" s="2">
        <v>0</v>
      </c>
      <c r="K109" s="2">
        <v>112533076</v>
      </c>
      <c r="L109" s="2">
        <v>89917939.519999996</v>
      </c>
      <c r="M109" s="2">
        <v>0</v>
      </c>
      <c r="N109" s="63">
        <f t="shared" si="134"/>
        <v>0</v>
      </c>
      <c r="O109" s="63">
        <f t="shared" si="135"/>
        <v>0</v>
      </c>
      <c r="P109" s="2">
        <v>89917939.519999996</v>
      </c>
      <c r="Q109" s="63">
        <f t="shared" si="136"/>
        <v>89917939.519999996</v>
      </c>
      <c r="R109" s="63">
        <f t="shared" si="137"/>
        <v>0</v>
      </c>
      <c r="S109" s="15">
        <v>0.1</v>
      </c>
      <c r="T109" s="2">
        <v>0</v>
      </c>
      <c r="U109" s="63">
        <f t="shared" si="138"/>
        <v>0</v>
      </c>
      <c r="V109" s="63">
        <f t="shared" si="139"/>
        <v>0</v>
      </c>
      <c r="W109" s="13">
        <v>0.2</v>
      </c>
      <c r="X109" s="64">
        <f t="shared" si="238"/>
        <v>0.2</v>
      </c>
      <c r="Y109" s="63">
        <f t="shared" si="239"/>
        <v>0</v>
      </c>
      <c r="Z109" s="63">
        <f t="shared" si="240"/>
        <v>17983587.903999999</v>
      </c>
      <c r="AA109" s="15">
        <v>0</v>
      </c>
      <c r="AB109" s="65">
        <f t="shared" si="241"/>
        <v>0</v>
      </c>
      <c r="AC109" s="63">
        <f t="shared" si="242"/>
        <v>0</v>
      </c>
      <c r="AD109" s="63">
        <f t="shared" si="243"/>
        <v>0</v>
      </c>
      <c r="AE109" s="2">
        <v>17983587.903999999</v>
      </c>
      <c r="AF109" s="63">
        <f t="shared" si="244"/>
        <v>17983587.903999999</v>
      </c>
      <c r="AG109" s="63">
        <f t="shared" si="245"/>
        <v>0</v>
      </c>
      <c r="AH109" s="2">
        <v>4000000</v>
      </c>
      <c r="AI109" s="66">
        <f t="shared" si="246"/>
        <v>4000000</v>
      </c>
      <c r="AJ109" s="66">
        <f t="shared" si="247"/>
        <v>0</v>
      </c>
      <c r="AK109" s="4">
        <v>21983587.903999999</v>
      </c>
      <c r="AM109" s="4">
        <f t="shared" si="150"/>
        <v>21983587.903999999</v>
      </c>
      <c r="AN109" s="67">
        <f t="shared" si="248"/>
        <v>21983587.903999999</v>
      </c>
      <c r="AO109" s="67">
        <f t="shared" si="249"/>
        <v>0</v>
      </c>
      <c r="AP109" t="s">
        <v>241</v>
      </c>
      <c r="AQ109" s="18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 spans="1:79">
      <c r="A110" s="20">
        <v>1044</v>
      </c>
      <c r="B110" t="s">
        <v>264</v>
      </c>
      <c r="C110" t="s">
        <v>2</v>
      </c>
      <c r="D110" t="s">
        <v>200</v>
      </c>
      <c r="E110" t="s">
        <v>205</v>
      </c>
      <c r="F110" s="2">
        <v>15066022000</v>
      </c>
      <c r="G110" s="2">
        <v>0</v>
      </c>
      <c r="H110" s="2">
        <v>15066022000</v>
      </c>
      <c r="I110" s="2">
        <v>36734267</v>
      </c>
      <c r="J110" s="2">
        <v>0</v>
      </c>
      <c r="K110" s="2">
        <v>36734267</v>
      </c>
      <c r="L110" s="2">
        <v>30707858.199999999</v>
      </c>
      <c r="M110" s="2">
        <v>0</v>
      </c>
      <c r="N110" s="63">
        <f t="shared" si="134"/>
        <v>0</v>
      </c>
      <c r="O110" s="63">
        <f t="shared" si="135"/>
        <v>0</v>
      </c>
      <c r="P110" s="2">
        <v>30707858.199999999</v>
      </c>
      <c r="Q110" s="63">
        <f t="shared" si="136"/>
        <v>30707858.199999999</v>
      </c>
      <c r="R110" s="63">
        <f t="shared" si="137"/>
        <v>0</v>
      </c>
      <c r="S110" s="15">
        <v>0.1</v>
      </c>
      <c r="T110" s="2">
        <v>0</v>
      </c>
      <c r="U110" s="63">
        <f t="shared" si="138"/>
        <v>0</v>
      </c>
      <c r="V110" s="63">
        <f t="shared" si="139"/>
        <v>0</v>
      </c>
      <c r="W110" s="13">
        <v>0.15</v>
      </c>
      <c r="X110" s="64">
        <f t="shared" si="238"/>
        <v>0.15</v>
      </c>
      <c r="Y110" s="63">
        <f t="shared" si="239"/>
        <v>0</v>
      </c>
      <c r="Z110" s="63">
        <f t="shared" si="240"/>
        <v>4606178.7299999995</v>
      </c>
      <c r="AA110" s="15">
        <v>0</v>
      </c>
      <c r="AB110" s="65">
        <f t="shared" si="241"/>
        <v>0</v>
      </c>
      <c r="AC110" s="63">
        <f t="shared" si="242"/>
        <v>0</v>
      </c>
      <c r="AD110" s="63">
        <f t="shared" si="243"/>
        <v>0</v>
      </c>
      <c r="AE110" s="2">
        <v>4606178.7300000004</v>
      </c>
      <c r="AF110" s="63">
        <f t="shared" si="244"/>
        <v>4606178.7299999995</v>
      </c>
      <c r="AG110" s="63">
        <f t="shared" si="245"/>
        <v>0</v>
      </c>
      <c r="AH110" s="2">
        <v>3000000</v>
      </c>
      <c r="AI110" s="66">
        <f t="shared" si="246"/>
        <v>3000000</v>
      </c>
      <c r="AJ110" s="66">
        <f t="shared" si="247"/>
        <v>0</v>
      </c>
      <c r="AK110" s="4">
        <v>7606178.7300000004</v>
      </c>
      <c r="AM110" s="4">
        <f t="shared" si="150"/>
        <v>7606178.7300000004</v>
      </c>
      <c r="AN110" s="67">
        <f t="shared" si="248"/>
        <v>7606178.7299999995</v>
      </c>
      <c r="AO110" s="67">
        <f t="shared" si="249"/>
        <v>0</v>
      </c>
      <c r="AP110" t="s">
        <v>184</v>
      </c>
      <c r="AQ110" s="18"/>
      <c r="AU110"/>
      <c r="AV110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</row>
    <row r="111" spans="1:79">
      <c r="A111" s="20">
        <v>1046</v>
      </c>
      <c r="B111" t="s">
        <v>264</v>
      </c>
      <c r="C111" t="s">
        <v>2</v>
      </c>
      <c r="D111" t="s">
        <v>200</v>
      </c>
      <c r="E111" t="s">
        <v>206</v>
      </c>
      <c r="F111" s="2">
        <v>78979018400</v>
      </c>
      <c r="G111" s="2">
        <v>0</v>
      </c>
      <c r="H111" s="2">
        <v>78979018400</v>
      </c>
      <c r="I111" s="2">
        <v>140226574</v>
      </c>
      <c r="J111" s="2">
        <v>0</v>
      </c>
      <c r="K111" s="2">
        <v>140226574</v>
      </c>
      <c r="L111" s="2">
        <v>108634966.64</v>
      </c>
      <c r="M111" s="2">
        <v>0</v>
      </c>
      <c r="N111" s="63">
        <f t="shared" si="134"/>
        <v>0</v>
      </c>
      <c r="O111" s="63">
        <f t="shared" si="135"/>
        <v>0</v>
      </c>
      <c r="P111" s="2">
        <v>108634966.64</v>
      </c>
      <c r="Q111" s="63">
        <f t="shared" si="136"/>
        <v>108634966.64</v>
      </c>
      <c r="R111" s="63">
        <f t="shared" si="137"/>
        <v>0</v>
      </c>
      <c r="S111" s="15">
        <v>0.1</v>
      </c>
      <c r="T111" s="2">
        <v>0</v>
      </c>
      <c r="U111" s="63">
        <f t="shared" si="138"/>
        <v>0</v>
      </c>
      <c r="V111" s="63">
        <f t="shared" si="139"/>
        <v>0</v>
      </c>
      <c r="W111" s="13">
        <v>0.25</v>
      </c>
      <c r="X111" s="64">
        <f t="shared" si="238"/>
        <v>0.25</v>
      </c>
      <c r="Y111" s="63">
        <f t="shared" si="239"/>
        <v>0</v>
      </c>
      <c r="Z111" s="63">
        <f t="shared" si="240"/>
        <v>27158741.66</v>
      </c>
      <c r="AA111" s="15">
        <v>0</v>
      </c>
      <c r="AB111" s="65">
        <f t="shared" si="241"/>
        <v>0</v>
      </c>
      <c r="AC111" s="63">
        <f t="shared" si="242"/>
        <v>0</v>
      </c>
      <c r="AD111" s="63">
        <f t="shared" si="243"/>
        <v>0</v>
      </c>
      <c r="AE111" s="2">
        <v>27158741.66</v>
      </c>
      <c r="AF111" s="63">
        <f t="shared" si="244"/>
        <v>27158741.66</v>
      </c>
      <c r="AG111" s="63">
        <f t="shared" si="245"/>
        <v>0</v>
      </c>
      <c r="AH111" s="2">
        <v>5000000</v>
      </c>
      <c r="AI111" s="66">
        <f t="shared" si="246"/>
        <v>5000000</v>
      </c>
      <c r="AJ111" s="66">
        <f t="shared" si="247"/>
        <v>0</v>
      </c>
      <c r="AK111" s="4">
        <v>32158741.66</v>
      </c>
      <c r="AM111" s="4">
        <f t="shared" si="150"/>
        <v>32158741.66</v>
      </c>
      <c r="AN111" s="67">
        <f t="shared" si="248"/>
        <v>32158741.66</v>
      </c>
      <c r="AO111" s="67">
        <f t="shared" si="249"/>
        <v>0</v>
      </c>
      <c r="AP111" t="s">
        <v>184</v>
      </c>
      <c r="AQ111" s="18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 spans="1:79">
      <c r="A112" s="20">
        <v>1047</v>
      </c>
      <c r="B112" t="s">
        <v>264</v>
      </c>
      <c r="C112" t="s">
        <v>2</v>
      </c>
      <c r="D112" t="s">
        <v>200</v>
      </c>
      <c r="E112" t="s">
        <v>207</v>
      </c>
      <c r="F112" s="2">
        <v>52615552000</v>
      </c>
      <c r="G112" s="2">
        <v>0</v>
      </c>
      <c r="H112" s="2">
        <v>52615552000</v>
      </c>
      <c r="I112" s="2">
        <v>101066522</v>
      </c>
      <c r="J112" s="2">
        <v>0</v>
      </c>
      <c r="K112" s="2">
        <v>101066522</v>
      </c>
      <c r="L112" s="2">
        <v>80020301.200000003</v>
      </c>
      <c r="M112" s="2">
        <v>0</v>
      </c>
      <c r="N112" s="63">
        <f t="shared" si="134"/>
        <v>0</v>
      </c>
      <c r="O112" s="63">
        <f t="shared" si="135"/>
        <v>0</v>
      </c>
      <c r="P112" s="2">
        <v>80020301.200000003</v>
      </c>
      <c r="Q112" s="63">
        <f t="shared" si="136"/>
        <v>80020301.200000003</v>
      </c>
      <c r="R112" s="63">
        <f t="shared" si="137"/>
        <v>0</v>
      </c>
      <c r="S112" s="15">
        <v>0.1</v>
      </c>
      <c r="T112" s="2">
        <v>0</v>
      </c>
      <c r="U112" s="63">
        <f t="shared" si="138"/>
        <v>0</v>
      </c>
      <c r="V112" s="63">
        <f t="shared" si="139"/>
        <v>0</v>
      </c>
      <c r="W112" s="13">
        <v>0.2</v>
      </c>
      <c r="X112" s="64">
        <f t="shared" si="238"/>
        <v>0.2</v>
      </c>
      <c r="Y112" s="63">
        <f t="shared" si="239"/>
        <v>0</v>
      </c>
      <c r="Z112" s="63">
        <f t="shared" si="240"/>
        <v>16004060.240000002</v>
      </c>
      <c r="AA112" s="15">
        <v>0</v>
      </c>
      <c r="AB112" s="65">
        <f t="shared" si="241"/>
        <v>0</v>
      </c>
      <c r="AC112" s="63">
        <f t="shared" si="242"/>
        <v>0</v>
      </c>
      <c r="AD112" s="63">
        <f t="shared" si="243"/>
        <v>0</v>
      </c>
      <c r="AE112" s="2">
        <v>16004060.24</v>
      </c>
      <c r="AF112" s="63">
        <f t="shared" si="244"/>
        <v>16004060.240000002</v>
      </c>
      <c r="AG112" s="63">
        <f t="shared" si="245"/>
        <v>0</v>
      </c>
      <c r="AH112" s="2">
        <v>4000000</v>
      </c>
      <c r="AI112" s="66">
        <f t="shared" si="246"/>
        <v>4000000</v>
      </c>
      <c r="AJ112" s="66">
        <f t="shared" si="247"/>
        <v>0</v>
      </c>
      <c r="AK112" s="4">
        <v>20004060.239999998</v>
      </c>
      <c r="AM112" s="4">
        <f t="shared" si="150"/>
        <v>20004060.239999998</v>
      </c>
      <c r="AN112" s="67">
        <f t="shared" si="248"/>
        <v>20004060.240000002</v>
      </c>
      <c r="AO112" s="67">
        <f t="shared" si="249"/>
        <v>0</v>
      </c>
      <c r="AP112" t="s">
        <v>241</v>
      </c>
      <c r="AQ112" s="18"/>
      <c r="AU112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</row>
    <row r="113" spans="1:79">
      <c r="A113" s="20">
        <v>1048</v>
      </c>
      <c r="B113" t="s">
        <v>264</v>
      </c>
      <c r="C113" t="s">
        <v>2</v>
      </c>
      <c r="D113" t="s">
        <v>200</v>
      </c>
      <c r="E113" t="s">
        <v>208</v>
      </c>
      <c r="F113" s="2">
        <v>11528264000</v>
      </c>
      <c r="G113" s="2">
        <v>0</v>
      </c>
      <c r="H113" s="2">
        <v>11528264000</v>
      </c>
      <c r="I113" s="2">
        <v>30038234</v>
      </c>
      <c r="J113" s="2">
        <v>0</v>
      </c>
      <c r="K113" s="2">
        <v>30038234</v>
      </c>
      <c r="L113" s="2">
        <v>25426928.399999999</v>
      </c>
      <c r="M113" s="2">
        <v>0</v>
      </c>
      <c r="N113" s="63">
        <f t="shared" si="134"/>
        <v>0</v>
      </c>
      <c r="O113" s="63">
        <f t="shared" si="135"/>
        <v>0</v>
      </c>
      <c r="P113" s="2">
        <v>25426928.399999999</v>
      </c>
      <c r="Q113" s="63">
        <f t="shared" si="136"/>
        <v>25426928.399999999</v>
      </c>
      <c r="R113" s="63">
        <f t="shared" si="137"/>
        <v>0</v>
      </c>
      <c r="S113" s="15">
        <v>0.1</v>
      </c>
      <c r="T113" s="2">
        <v>0</v>
      </c>
      <c r="U113" s="63">
        <f t="shared" si="138"/>
        <v>0</v>
      </c>
      <c r="V113" s="63">
        <f t="shared" si="139"/>
        <v>0</v>
      </c>
      <c r="W113" s="13">
        <v>0.1</v>
      </c>
      <c r="X113" s="64">
        <f t="shared" si="238"/>
        <v>0.1</v>
      </c>
      <c r="Y113" s="63">
        <f t="shared" si="239"/>
        <v>0</v>
      </c>
      <c r="Z113" s="63">
        <f t="shared" si="240"/>
        <v>2542692.84</v>
      </c>
      <c r="AA113" s="15">
        <v>0</v>
      </c>
      <c r="AB113" s="65">
        <f t="shared" si="241"/>
        <v>0</v>
      </c>
      <c r="AC113" s="63">
        <f t="shared" si="242"/>
        <v>0</v>
      </c>
      <c r="AD113" s="63">
        <f t="shared" si="243"/>
        <v>0</v>
      </c>
      <c r="AE113" s="2">
        <v>2542692.84</v>
      </c>
      <c r="AF113" s="63">
        <f t="shared" si="244"/>
        <v>2542692.84</v>
      </c>
      <c r="AG113" s="63">
        <f t="shared" si="245"/>
        <v>0</v>
      </c>
      <c r="AH113" s="2">
        <v>2000000</v>
      </c>
      <c r="AI113" s="66">
        <f t="shared" si="246"/>
        <v>2000000</v>
      </c>
      <c r="AJ113" s="66">
        <f t="shared" si="247"/>
        <v>0</v>
      </c>
      <c r="AK113" s="4">
        <v>4542692.84</v>
      </c>
      <c r="AM113" s="4">
        <f t="shared" si="150"/>
        <v>4542692.84</v>
      </c>
      <c r="AN113" s="67">
        <f t="shared" si="248"/>
        <v>4542692.84</v>
      </c>
      <c r="AO113" s="67">
        <f t="shared" si="249"/>
        <v>0</v>
      </c>
      <c r="AP113" t="s">
        <v>241</v>
      </c>
      <c r="AQ113" s="18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 spans="1:79">
      <c r="A114" s="20">
        <v>1057</v>
      </c>
      <c r="B114" t="s">
        <v>263</v>
      </c>
      <c r="C114" t="s">
        <v>9</v>
      </c>
      <c r="D114" t="s">
        <v>27</v>
      </c>
      <c r="E114" t="s">
        <v>209</v>
      </c>
      <c r="F114" s="2">
        <v>7461430000</v>
      </c>
      <c r="G114" s="2">
        <v>0</v>
      </c>
      <c r="H114" s="2">
        <v>7461430000</v>
      </c>
      <c r="I114" s="2">
        <v>19817112</v>
      </c>
      <c r="J114" s="2">
        <v>0</v>
      </c>
      <c r="K114" s="2">
        <v>19817112</v>
      </c>
      <c r="L114" s="2">
        <v>16832540</v>
      </c>
      <c r="M114" s="2">
        <v>0</v>
      </c>
      <c r="N114" s="63">
        <f t="shared" si="134"/>
        <v>0</v>
      </c>
      <c r="O114" s="63">
        <f t="shared" si="135"/>
        <v>0</v>
      </c>
      <c r="P114" s="2">
        <v>16832540</v>
      </c>
      <c r="Q114" s="63">
        <f t="shared" si="136"/>
        <v>16832540</v>
      </c>
      <c r="R114" s="63">
        <f t="shared" si="137"/>
        <v>0</v>
      </c>
      <c r="S114" s="15">
        <v>0.1</v>
      </c>
      <c r="T114" s="2">
        <v>0</v>
      </c>
      <c r="U114" s="63">
        <f t="shared" si="138"/>
        <v>0</v>
      </c>
      <c r="V114" s="63">
        <f t="shared" si="139"/>
        <v>0</v>
      </c>
      <c r="W114" s="13">
        <v>0.3</v>
      </c>
      <c r="X114" s="13"/>
      <c r="Y114" s="13"/>
      <c r="Z114" s="68">
        <f>IF(L114&lt;150000000,P114,IF(AND(L114&gt;150000000,P114&gt;150000000),150000000,P114))*30%</f>
        <v>5049762</v>
      </c>
      <c r="AA114" s="15">
        <v>0</v>
      </c>
      <c r="AB114" s="69">
        <f t="shared" si="241"/>
        <v>0</v>
      </c>
      <c r="AC114" s="68">
        <f t="shared" si="242"/>
        <v>0</v>
      </c>
      <c r="AD114" s="68">
        <f t="shared" si="243"/>
        <v>0</v>
      </c>
      <c r="AE114" s="2">
        <v>5049762</v>
      </c>
      <c r="AF114" s="68">
        <f t="shared" si="244"/>
        <v>5049762</v>
      </c>
      <c r="AG114" s="68">
        <f t="shared" si="245"/>
        <v>0</v>
      </c>
      <c r="AH114" s="2">
        <v>0</v>
      </c>
      <c r="AI114" s="2"/>
      <c r="AJ114" s="2"/>
      <c r="AK114" s="4">
        <v>5049762</v>
      </c>
      <c r="AM114" s="4">
        <f t="shared" si="150"/>
        <v>5049762</v>
      </c>
      <c r="AN114" s="67">
        <f t="shared" si="248"/>
        <v>5049762</v>
      </c>
      <c r="AO114" s="67">
        <f t="shared" si="249"/>
        <v>0</v>
      </c>
      <c r="AP114" t="s">
        <v>32</v>
      </c>
      <c r="AQ114" s="18"/>
      <c r="AU114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</row>
    <row r="115" spans="1:79" s="44" customFormat="1">
      <c r="A115" s="20">
        <v>1063</v>
      </c>
      <c r="B115" t="s">
        <v>264</v>
      </c>
      <c r="C115" t="s">
        <v>9</v>
      </c>
      <c r="D115" t="s">
        <v>384</v>
      </c>
      <c r="E115" t="s">
        <v>210</v>
      </c>
      <c r="F115" s="2">
        <v>5241054300</v>
      </c>
      <c r="G115" s="2">
        <v>0</v>
      </c>
      <c r="H115" s="2">
        <v>5241054300</v>
      </c>
      <c r="I115" s="2">
        <v>14644870</v>
      </c>
      <c r="J115" s="2">
        <v>0</v>
      </c>
      <c r="K115" s="2">
        <v>14644870</v>
      </c>
      <c r="L115" s="2">
        <v>12548448.279999999</v>
      </c>
      <c r="M115" s="2">
        <v>0</v>
      </c>
      <c r="N115" s="63">
        <f t="shared" si="134"/>
        <v>0</v>
      </c>
      <c r="O115" s="63">
        <f t="shared" si="135"/>
        <v>0</v>
      </c>
      <c r="P115" s="2">
        <v>12548448.279999999</v>
      </c>
      <c r="Q115" s="63">
        <f t="shared" si="136"/>
        <v>12548448.279999999</v>
      </c>
      <c r="R115" s="63">
        <f t="shared" si="137"/>
        <v>0</v>
      </c>
      <c r="S115" s="15">
        <v>0</v>
      </c>
      <c r="T115" s="2">
        <v>0</v>
      </c>
      <c r="U115" s="63">
        <f t="shared" si="138"/>
        <v>0</v>
      </c>
      <c r="V115" s="63">
        <f t="shared" si="139"/>
        <v>0</v>
      </c>
      <c r="W115" s="13">
        <v>0</v>
      </c>
      <c r="X115" s="64">
        <f t="shared" ref="X115:X122" si="250">IF(L115&lt;15000000,0%,IF(AND(15000000&lt;=L115,L115&lt;30000000),10%,IF(AND(30000000&lt;=L115,L115&lt;60000000),15%,IF(AND(60000000&lt;=L115,L115&lt;100000000),20%,25%))))</f>
        <v>0</v>
      </c>
      <c r="Y115" s="63">
        <f t="shared" ref="Y115:Y122" si="251">+X115-W115</f>
        <v>0</v>
      </c>
      <c r="Z115" s="63">
        <f t="shared" ref="Z115:Z122" si="252">IF(L115&lt;150000000,P115,IF(AND(L115&gt;150000000,P115&gt;150000000),150000000,P115))*X115</f>
        <v>0</v>
      </c>
      <c r="AA115" s="15">
        <v>0</v>
      </c>
      <c r="AB115" s="65">
        <f t="shared" ref="AB115:AB124" si="253">IF(L115&lt;150000000,0%,IF(AND(150000000&lt;=L115,L115&lt;230000000),40%,IF(AND(230000000&lt;=L115,L115&lt;300000000),45%,50%)))</f>
        <v>0</v>
      </c>
      <c r="AC115" s="63">
        <f t="shared" ref="AC115:AC124" si="254">+AB115-AA115</f>
        <v>0</v>
      </c>
      <c r="AD115" s="63">
        <f t="shared" ref="AD115:AD124" si="255">IF(P115-150000000&lt;0,0,(P115-150000000))*AB115</f>
        <v>0</v>
      </c>
      <c r="AE115" s="2">
        <v>0</v>
      </c>
      <c r="AF115" s="63">
        <f t="shared" ref="AF115:AF124" si="256">+AD115+Z115</f>
        <v>0</v>
      </c>
      <c r="AG115" s="63">
        <f t="shared" ref="AG115:AG124" si="257">+AF115-AE115</f>
        <v>0</v>
      </c>
      <c r="AH115" s="2">
        <v>0</v>
      </c>
      <c r="AI115" s="66">
        <f t="shared" ref="AI115:AI122" si="258">IF(L115&lt;15000000,0,IF(AND(15000000&lt;=L115,L115&lt;20000000),1000000,IF(AND(20000000&lt;=L115,L115&lt;30000000),2000000,IF(AND(30000000&lt;=L115,L115&lt;60000000),3000000,IF(AND(60000000&lt;=L115,L115&lt;100000000),4000000,IF(AND(100000000&lt;=L115,L115&lt;150000000),5000000,IF(AND(150000000&lt;=L115,L115&lt;230000000),6000000,7000000)))))))</f>
        <v>0</v>
      </c>
      <c r="AJ115" s="66">
        <f t="shared" ref="AJ115:AJ122" si="259">+AI115-AH115</f>
        <v>0</v>
      </c>
      <c r="AK115" s="4">
        <v>0</v>
      </c>
      <c r="AL115" s="4"/>
      <c r="AM115" s="4">
        <f t="shared" si="150"/>
        <v>0</v>
      </c>
      <c r="AN115" s="67">
        <f t="shared" ref="AN115:AN124" si="260">SUM(AL115,AI115,AF115,U115)</f>
        <v>0</v>
      </c>
      <c r="AO115" s="67">
        <f t="shared" ref="AO115:AO124" si="261">+AN115-AM115</f>
        <v>0</v>
      </c>
      <c r="AP115" t="s">
        <v>70</v>
      </c>
      <c r="AQ115" s="18"/>
      <c r="AR115" s="4"/>
      <c r="AS115" s="4"/>
      <c r="AT115" s="4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 spans="1:79">
      <c r="A116" s="20">
        <v>1064</v>
      </c>
      <c r="B116" t="s">
        <v>264</v>
      </c>
      <c r="C116" t="s">
        <v>2</v>
      </c>
      <c r="D116" t="s">
        <v>287</v>
      </c>
      <c r="E116" t="s">
        <v>211</v>
      </c>
      <c r="F116" s="2">
        <v>31416934000</v>
      </c>
      <c r="G116" s="2">
        <v>2397000000</v>
      </c>
      <c r="H116" s="2">
        <v>29019934000</v>
      </c>
      <c r="I116" s="2">
        <v>64392746</v>
      </c>
      <c r="J116" s="2">
        <v>4687000</v>
      </c>
      <c r="K116" s="2">
        <v>59705746</v>
      </c>
      <c r="L116" s="2">
        <v>51825972.399999999</v>
      </c>
      <c r="M116" s="2">
        <v>3728200</v>
      </c>
      <c r="N116" s="63">
        <f t="shared" si="134"/>
        <v>3728200</v>
      </c>
      <c r="O116" s="63">
        <f t="shared" si="135"/>
        <v>0</v>
      </c>
      <c r="P116" s="2">
        <v>48097772.399999999</v>
      </c>
      <c r="Q116" s="63">
        <f t="shared" si="136"/>
        <v>48097772.399999999</v>
      </c>
      <c r="R116" s="63">
        <f t="shared" si="137"/>
        <v>0</v>
      </c>
      <c r="S116" s="15">
        <v>0.1</v>
      </c>
      <c r="T116" s="2">
        <v>372820</v>
      </c>
      <c r="U116" s="63">
        <f t="shared" si="138"/>
        <v>372820</v>
      </c>
      <c r="V116" s="63">
        <f t="shared" si="139"/>
        <v>0</v>
      </c>
      <c r="W116" s="13">
        <v>0.15</v>
      </c>
      <c r="X116" s="64">
        <f t="shared" si="250"/>
        <v>0.15</v>
      </c>
      <c r="Y116" s="63">
        <f t="shared" si="251"/>
        <v>0</v>
      </c>
      <c r="Z116" s="63">
        <f t="shared" si="252"/>
        <v>7214665.8599999994</v>
      </c>
      <c r="AA116" s="15">
        <v>0</v>
      </c>
      <c r="AB116" s="65">
        <f t="shared" si="253"/>
        <v>0</v>
      </c>
      <c r="AC116" s="63">
        <f t="shared" si="254"/>
        <v>0</v>
      </c>
      <c r="AD116" s="63">
        <f t="shared" si="255"/>
        <v>0</v>
      </c>
      <c r="AE116" s="2">
        <v>7214665.8600000003</v>
      </c>
      <c r="AF116" s="63">
        <f t="shared" si="256"/>
        <v>7214665.8599999994</v>
      </c>
      <c r="AG116" s="63">
        <f t="shared" si="257"/>
        <v>0</v>
      </c>
      <c r="AH116" s="2">
        <v>3000000</v>
      </c>
      <c r="AI116" s="66">
        <f t="shared" si="258"/>
        <v>3000000</v>
      </c>
      <c r="AJ116" s="66">
        <f t="shared" si="259"/>
        <v>0</v>
      </c>
      <c r="AK116" s="4">
        <v>10587485.859999999</v>
      </c>
      <c r="AM116" s="4">
        <f t="shared" si="150"/>
        <v>10587485.859999999</v>
      </c>
      <c r="AN116" s="67">
        <f t="shared" si="260"/>
        <v>10587485.859999999</v>
      </c>
      <c r="AO116" s="67">
        <f t="shared" si="261"/>
        <v>0</v>
      </c>
      <c r="AP116" t="s">
        <v>87</v>
      </c>
      <c r="AQ116" s="18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 spans="1:79">
      <c r="A117" s="20">
        <v>1101</v>
      </c>
      <c r="B117" t="s">
        <v>264</v>
      </c>
      <c r="C117" t="s">
        <v>9</v>
      </c>
      <c r="D117" t="s">
        <v>384</v>
      </c>
      <c r="E117" t="s">
        <v>212</v>
      </c>
      <c r="F117" s="2">
        <v>13854536000</v>
      </c>
      <c r="G117" s="2">
        <v>0</v>
      </c>
      <c r="H117" s="2">
        <v>13854536000</v>
      </c>
      <c r="I117" s="2">
        <v>36560932</v>
      </c>
      <c r="J117" s="2">
        <v>0</v>
      </c>
      <c r="K117" s="2">
        <v>36560932</v>
      </c>
      <c r="L117" s="2">
        <v>31019117.600000001</v>
      </c>
      <c r="M117" s="2">
        <v>0</v>
      </c>
      <c r="N117" s="63">
        <f t="shared" si="134"/>
        <v>0</v>
      </c>
      <c r="O117" s="63">
        <f t="shared" si="135"/>
        <v>0</v>
      </c>
      <c r="P117" s="2">
        <v>31019117.600000001</v>
      </c>
      <c r="Q117" s="63">
        <f t="shared" si="136"/>
        <v>31019117.600000001</v>
      </c>
      <c r="R117" s="63">
        <f t="shared" si="137"/>
        <v>0</v>
      </c>
      <c r="S117" s="15">
        <v>0.1</v>
      </c>
      <c r="T117" s="2">
        <v>0</v>
      </c>
      <c r="U117" s="63">
        <f t="shared" si="138"/>
        <v>0</v>
      </c>
      <c r="V117" s="63">
        <f t="shared" si="139"/>
        <v>0</v>
      </c>
      <c r="W117" s="13">
        <v>0.15</v>
      </c>
      <c r="X117" s="64">
        <f t="shared" si="250"/>
        <v>0.15</v>
      </c>
      <c r="Y117" s="63">
        <f t="shared" si="251"/>
        <v>0</v>
      </c>
      <c r="Z117" s="63">
        <f t="shared" si="252"/>
        <v>4652867.6399999997</v>
      </c>
      <c r="AA117" s="15">
        <v>0</v>
      </c>
      <c r="AB117" s="65">
        <f t="shared" si="253"/>
        <v>0</v>
      </c>
      <c r="AC117" s="63">
        <f t="shared" si="254"/>
        <v>0</v>
      </c>
      <c r="AD117" s="63">
        <f t="shared" si="255"/>
        <v>0</v>
      </c>
      <c r="AE117" s="2">
        <v>4652867.6399999997</v>
      </c>
      <c r="AF117" s="63">
        <f t="shared" si="256"/>
        <v>4652867.6399999997</v>
      </c>
      <c r="AG117" s="63">
        <f t="shared" si="257"/>
        <v>0</v>
      </c>
      <c r="AH117" s="2">
        <v>3000000</v>
      </c>
      <c r="AI117" s="66">
        <f t="shared" si="258"/>
        <v>3000000</v>
      </c>
      <c r="AJ117" s="66">
        <f t="shared" si="259"/>
        <v>0</v>
      </c>
      <c r="AK117" s="4">
        <v>7652867.6399999997</v>
      </c>
      <c r="AM117" s="4">
        <f t="shared" si="150"/>
        <v>7652867.6399999997</v>
      </c>
      <c r="AN117" s="67">
        <f t="shared" si="260"/>
        <v>7652867.6399999997</v>
      </c>
      <c r="AO117" s="67">
        <f t="shared" si="261"/>
        <v>0</v>
      </c>
      <c r="AP117" t="s">
        <v>62</v>
      </c>
      <c r="AQ117" s="18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 spans="1:79">
      <c r="A118" s="20">
        <v>1115</v>
      </c>
      <c r="B118" t="s">
        <v>264</v>
      </c>
      <c r="C118" t="s">
        <v>9</v>
      </c>
      <c r="D118" t="s">
        <v>384</v>
      </c>
      <c r="E118" t="s">
        <v>213</v>
      </c>
      <c r="F118" s="2">
        <v>13341937000</v>
      </c>
      <c r="G118" s="2">
        <v>0</v>
      </c>
      <c r="H118" s="2">
        <v>13341937000</v>
      </c>
      <c r="I118" s="2">
        <v>20012925</v>
      </c>
      <c r="J118" s="2">
        <v>0</v>
      </c>
      <c r="K118" s="2">
        <v>20012925</v>
      </c>
      <c r="L118" s="2">
        <v>14676150.199999999</v>
      </c>
      <c r="M118" s="2">
        <v>0</v>
      </c>
      <c r="N118" s="63">
        <f t="shared" si="134"/>
        <v>0</v>
      </c>
      <c r="O118" s="63">
        <f t="shared" si="135"/>
        <v>0</v>
      </c>
      <c r="P118" s="2">
        <v>14676150.199999999</v>
      </c>
      <c r="Q118" s="63">
        <f t="shared" si="136"/>
        <v>14676150.199999999</v>
      </c>
      <c r="R118" s="63">
        <f t="shared" si="137"/>
        <v>0</v>
      </c>
      <c r="S118" s="15">
        <v>0</v>
      </c>
      <c r="T118" s="2">
        <v>0</v>
      </c>
      <c r="U118" s="63">
        <f t="shared" si="138"/>
        <v>0</v>
      </c>
      <c r="V118" s="63">
        <f t="shared" si="139"/>
        <v>0</v>
      </c>
      <c r="W118" s="13">
        <v>0</v>
      </c>
      <c r="X118" s="64">
        <f t="shared" si="250"/>
        <v>0</v>
      </c>
      <c r="Y118" s="63">
        <f t="shared" si="251"/>
        <v>0</v>
      </c>
      <c r="Z118" s="63">
        <f t="shared" si="252"/>
        <v>0</v>
      </c>
      <c r="AA118" s="15">
        <v>0</v>
      </c>
      <c r="AB118" s="65">
        <f t="shared" si="253"/>
        <v>0</v>
      </c>
      <c r="AC118" s="63">
        <f t="shared" si="254"/>
        <v>0</v>
      </c>
      <c r="AD118" s="63">
        <f t="shared" si="255"/>
        <v>0</v>
      </c>
      <c r="AE118" s="2">
        <v>0</v>
      </c>
      <c r="AF118" s="63">
        <f t="shared" si="256"/>
        <v>0</v>
      </c>
      <c r="AG118" s="63">
        <f t="shared" si="257"/>
        <v>0</v>
      </c>
      <c r="AH118" s="2">
        <v>0</v>
      </c>
      <c r="AI118" s="66">
        <f t="shared" si="258"/>
        <v>0</v>
      </c>
      <c r="AJ118" s="66">
        <f t="shared" si="259"/>
        <v>0</v>
      </c>
      <c r="AK118" s="4">
        <v>0</v>
      </c>
      <c r="AM118" s="4">
        <f t="shared" si="150"/>
        <v>0</v>
      </c>
      <c r="AN118" s="67">
        <f t="shared" si="260"/>
        <v>0</v>
      </c>
      <c r="AO118" s="67">
        <f t="shared" si="261"/>
        <v>0</v>
      </c>
      <c r="AP118" t="s">
        <v>70</v>
      </c>
      <c r="AQ118" s="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 spans="1:79">
      <c r="A119" s="20">
        <v>1118</v>
      </c>
      <c r="B119" t="s">
        <v>264</v>
      </c>
      <c r="C119" t="s">
        <v>9</v>
      </c>
      <c r="D119" t="s">
        <v>15</v>
      </c>
      <c r="E119" t="s">
        <v>214</v>
      </c>
      <c r="F119" s="2">
        <v>16237152000</v>
      </c>
      <c r="G119" s="2">
        <v>0</v>
      </c>
      <c r="H119" s="2">
        <v>16237152000</v>
      </c>
      <c r="I119" s="2">
        <v>40290576</v>
      </c>
      <c r="J119" s="2">
        <v>0</v>
      </c>
      <c r="K119" s="2">
        <v>40290576</v>
      </c>
      <c r="L119" s="2">
        <v>33795715.200000003</v>
      </c>
      <c r="M119" s="2">
        <v>0</v>
      </c>
      <c r="N119" s="63">
        <f t="shared" si="134"/>
        <v>0</v>
      </c>
      <c r="O119" s="63">
        <f t="shared" si="135"/>
        <v>0</v>
      </c>
      <c r="P119" s="2">
        <v>33795715.200000003</v>
      </c>
      <c r="Q119" s="63">
        <f t="shared" si="136"/>
        <v>33795715.200000003</v>
      </c>
      <c r="R119" s="63">
        <f t="shared" si="137"/>
        <v>0</v>
      </c>
      <c r="S119" s="15">
        <v>0.1</v>
      </c>
      <c r="T119" s="2">
        <v>0</v>
      </c>
      <c r="U119" s="63">
        <f t="shared" si="138"/>
        <v>0</v>
      </c>
      <c r="V119" s="63">
        <f t="shared" si="139"/>
        <v>0</v>
      </c>
      <c r="W119" s="13">
        <v>0.15</v>
      </c>
      <c r="X119" s="64">
        <f t="shared" si="250"/>
        <v>0.15</v>
      </c>
      <c r="Y119" s="63">
        <f t="shared" si="251"/>
        <v>0</v>
      </c>
      <c r="Z119" s="63">
        <f t="shared" si="252"/>
        <v>5069357.28</v>
      </c>
      <c r="AA119" s="15">
        <v>0</v>
      </c>
      <c r="AB119" s="65">
        <f t="shared" si="253"/>
        <v>0</v>
      </c>
      <c r="AC119" s="63">
        <f t="shared" si="254"/>
        <v>0</v>
      </c>
      <c r="AD119" s="63">
        <f t="shared" si="255"/>
        <v>0</v>
      </c>
      <c r="AE119" s="2">
        <v>5069357.28</v>
      </c>
      <c r="AF119" s="63">
        <f t="shared" si="256"/>
        <v>5069357.28</v>
      </c>
      <c r="AG119" s="63">
        <f t="shared" si="257"/>
        <v>0</v>
      </c>
      <c r="AH119" s="2">
        <v>3000000</v>
      </c>
      <c r="AI119" s="66">
        <f t="shared" si="258"/>
        <v>3000000</v>
      </c>
      <c r="AJ119" s="66">
        <f t="shared" si="259"/>
        <v>0</v>
      </c>
      <c r="AK119" s="4">
        <v>8069357.2800000003</v>
      </c>
      <c r="AM119" s="4">
        <f t="shared" si="150"/>
        <v>8069357.2800000003</v>
      </c>
      <c r="AN119" s="67">
        <f t="shared" si="260"/>
        <v>8069357.2800000003</v>
      </c>
      <c r="AO119" s="67">
        <f t="shared" si="261"/>
        <v>0</v>
      </c>
      <c r="AP119" t="s">
        <v>19</v>
      </c>
      <c r="AQ119" s="18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 spans="1:79">
      <c r="A120" s="20">
        <v>1123</v>
      </c>
      <c r="B120" t="s">
        <v>264</v>
      </c>
      <c r="C120" t="s">
        <v>2</v>
      </c>
      <c r="D120" t="s">
        <v>4</v>
      </c>
      <c r="E120" t="s">
        <v>216</v>
      </c>
      <c r="F120" s="2">
        <v>32433767000</v>
      </c>
      <c r="G120" s="2">
        <v>3575203000</v>
      </c>
      <c r="H120" s="2">
        <v>28858564000</v>
      </c>
      <c r="I120" s="2">
        <v>60495606</v>
      </c>
      <c r="J120" s="2">
        <v>10466297</v>
      </c>
      <c r="K120" s="2">
        <v>50029309</v>
      </c>
      <c r="L120" s="2">
        <v>47522099.200000003</v>
      </c>
      <c r="M120" s="2">
        <v>9036215.8000000007</v>
      </c>
      <c r="N120" s="63">
        <f t="shared" si="134"/>
        <v>9036215.8000000007</v>
      </c>
      <c r="O120" s="63">
        <f t="shared" si="135"/>
        <v>0</v>
      </c>
      <c r="P120" s="2">
        <v>38485883.399999999</v>
      </c>
      <c r="Q120" s="63">
        <f t="shared" si="136"/>
        <v>38485883.399999999</v>
      </c>
      <c r="R120" s="63">
        <f t="shared" si="137"/>
        <v>0</v>
      </c>
      <c r="S120" s="15">
        <v>0.1</v>
      </c>
      <c r="T120" s="2">
        <v>903621.58</v>
      </c>
      <c r="U120" s="63">
        <f t="shared" si="138"/>
        <v>903621.58000000007</v>
      </c>
      <c r="V120" s="63">
        <f t="shared" si="139"/>
        <v>0</v>
      </c>
      <c r="W120" s="13">
        <v>0.15</v>
      </c>
      <c r="X120" s="64">
        <f t="shared" si="250"/>
        <v>0.15</v>
      </c>
      <c r="Y120" s="63">
        <f t="shared" si="251"/>
        <v>0</v>
      </c>
      <c r="Z120" s="63">
        <f t="shared" si="252"/>
        <v>5772882.5099999998</v>
      </c>
      <c r="AA120" s="15">
        <v>0</v>
      </c>
      <c r="AB120" s="65">
        <f t="shared" si="253"/>
        <v>0</v>
      </c>
      <c r="AC120" s="63">
        <f t="shared" si="254"/>
        <v>0</v>
      </c>
      <c r="AD120" s="63">
        <f t="shared" si="255"/>
        <v>0</v>
      </c>
      <c r="AE120" s="2">
        <v>5772882.5099999998</v>
      </c>
      <c r="AF120" s="63">
        <f t="shared" si="256"/>
        <v>5772882.5099999998</v>
      </c>
      <c r="AG120" s="63">
        <f t="shared" si="257"/>
        <v>0</v>
      </c>
      <c r="AH120" s="2">
        <v>3000000</v>
      </c>
      <c r="AI120" s="66">
        <f t="shared" si="258"/>
        <v>3000000</v>
      </c>
      <c r="AJ120" s="66">
        <f t="shared" si="259"/>
        <v>0</v>
      </c>
      <c r="AK120" s="4">
        <v>9676504.0899999999</v>
      </c>
      <c r="AM120" s="4">
        <f t="shared" si="150"/>
        <v>9676504.0899999999</v>
      </c>
      <c r="AN120" s="67">
        <f t="shared" si="260"/>
        <v>9676504.0899999999</v>
      </c>
      <c r="AO120" s="67">
        <f t="shared" si="261"/>
        <v>0</v>
      </c>
      <c r="AP120" t="s">
        <v>41</v>
      </c>
      <c r="AQ120" s="18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</row>
    <row r="121" spans="1:79">
      <c r="A121" s="20">
        <v>1130</v>
      </c>
      <c r="B121" t="s">
        <v>264</v>
      </c>
      <c r="C121" t="s">
        <v>2</v>
      </c>
      <c r="D121" t="s">
        <v>287</v>
      </c>
      <c r="E121" t="s">
        <v>230</v>
      </c>
      <c r="F121" s="2">
        <v>347995000</v>
      </c>
      <c r="G121" s="2">
        <v>0</v>
      </c>
      <c r="H121" s="2">
        <v>347995000</v>
      </c>
      <c r="I121" s="2">
        <v>1100613</v>
      </c>
      <c r="J121" s="2">
        <v>0</v>
      </c>
      <c r="K121" s="2">
        <v>1100613</v>
      </c>
      <c r="L121" s="2">
        <v>961415</v>
      </c>
      <c r="M121" s="2">
        <v>0</v>
      </c>
      <c r="N121" s="63">
        <f t="shared" si="134"/>
        <v>0</v>
      </c>
      <c r="O121" s="63">
        <f t="shared" si="135"/>
        <v>0</v>
      </c>
      <c r="P121" s="2">
        <v>961415</v>
      </c>
      <c r="Q121" s="63">
        <f t="shared" si="136"/>
        <v>961415</v>
      </c>
      <c r="R121" s="63">
        <f t="shared" si="137"/>
        <v>0</v>
      </c>
      <c r="S121" s="15">
        <v>0</v>
      </c>
      <c r="T121" s="2">
        <v>0</v>
      </c>
      <c r="U121" s="63">
        <f t="shared" si="138"/>
        <v>0</v>
      </c>
      <c r="V121" s="63">
        <f t="shared" si="139"/>
        <v>0</v>
      </c>
      <c r="W121" s="13">
        <v>0</v>
      </c>
      <c r="X121" s="64">
        <f t="shared" si="250"/>
        <v>0</v>
      </c>
      <c r="Y121" s="63">
        <f t="shared" si="251"/>
        <v>0</v>
      </c>
      <c r="Z121" s="63">
        <f t="shared" si="252"/>
        <v>0</v>
      </c>
      <c r="AA121" s="15">
        <v>0</v>
      </c>
      <c r="AB121" s="65">
        <f t="shared" si="253"/>
        <v>0</v>
      </c>
      <c r="AC121" s="63">
        <f t="shared" si="254"/>
        <v>0</v>
      </c>
      <c r="AD121" s="63">
        <f t="shared" si="255"/>
        <v>0</v>
      </c>
      <c r="AE121" s="2">
        <v>0</v>
      </c>
      <c r="AF121" s="63">
        <f t="shared" si="256"/>
        <v>0</v>
      </c>
      <c r="AG121" s="63">
        <f t="shared" si="257"/>
        <v>0</v>
      </c>
      <c r="AH121" s="2">
        <v>0</v>
      </c>
      <c r="AI121" s="66">
        <f t="shared" si="258"/>
        <v>0</v>
      </c>
      <c r="AJ121" s="66">
        <f t="shared" si="259"/>
        <v>0</v>
      </c>
      <c r="AK121" s="4">
        <v>0</v>
      </c>
      <c r="AM121" s="4">
        <f t="shared" si="150"/>
        <v>0</v>
      </c>
      <c r="AN121" s="67">
        <f t="shared" si="260"/>
        <v>0</v>
      </c>
      <c r="AO121" s="67">
        <f t="shared" si="261"/>
        <v>0</v>
      </c>
      <c r="AP121" t="s">
        <v>87</v>
      </c>
      <c r="AQ121" s="18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</row>
    <row r="122" spans="1:79">
      <c r="A122" s="20">
        <v>1152</v>
      </c>
      <c r="B122" t="s">
        <v>264</v>
      </c>
      <c r="C122" t="s">
        <v>2</v>
      </c>
      <c r="D122" t="s">
        <v>200</v>
      </c>
      <c r="E122" t="s">
        <v>234</v>
      </c>
      <c r="F122" s="2">
        <v>19530618000</v>
      </c>
      <c r="G122" s="2">
        <v>0</v>
      </c>
      <c r="H122" s="2">
        <v>19530618000</v>
      </c>
      <c r="I122" s="2">
        <v>43087693</v>
      </c>
      <c r="J122" s="2">
        <v>0</v>
      </c>
      <c r="K122" s="2">
        <v>43087693</v>
      </c>
      <c r="L122" s="2">
        <v>35275445.799999997</v>
      </c>
      <c r="M122" s="2">
        <v>0</v>
      </c>
      <c r="N122" s="63">
        <f t="shared" si="134"/>
        <v>0</v>
      </c>
      <c r="O122" s="63">
        <f t="shared" si="135"/>
        <v>0</v>
      </c>
      <c r="P122" s="2">
        <v>35275445.799999997</v>
      </c>
      <c r="Q122" s="63">
        <f t="shared" si="136"/>
        <v>35275445.799999997</v>
      </c>
      <c r="R122" s="63">
        <f t="shared" si="137"/>
        <v>0</v>
      </c>
      <c r="S122" s="15">
        <v>0.1</v>
      </c>
      <c r="T122" s="2">
        <v>0</v>
      </c>
      <c r="U122" s="63">
        <f t="shared" si="138"/>
        <v>0</v>
      </c>
      <c r="V122" s="63">
        <f t="shared" si="139"/>
        <v>0</v>
      </c>
      <c r="W122" s="13">
        <v>0.15</v>
      </c>
      <c r="X122" s="64">
        <f t="shared" si="250"/>
        <v>0.15</v>
      </c>
      <c r="Y122" s="63">
        <f t="shared" si="251"/>
        <v>0</v>
      </c>
      <c r="Z122" s="63">
        <f t="shared" si="252"/>
        <v>5291316.8699999992</v>
      </c>
      <c r="AA122" s="15">
        <v>0</v>
      </c>
      <c r="AB122" s="65">
        <f t="shared" si="253"/>
        <v>0</v>
      </c>
      <c r="AC122" s="63">
        <f t="shared" si="254"/>
        <v>0</v>
      </c>
      <c r="AD122" s="63">
        <f t="shared" si="255"/>
        <v>0</v>
      </c>
      <c r="AE122" s="2">
        <v>5291316.87</v>
      </c>
      <c r="AF122" s="63">
        <f t="shared" si="256"/>
        <v>5291316.8699999992</v>
      </c>
      <c r="AG122" s="63">
        <f t="shared" si="257"/>
        <v>0</v>
      </c>
      <c r="AH122" s="2">
        <v>3000000</v>
      </c>
      <c r="AI122" s="66">
        <f t="shared" si="258"/>
        <v>3000000</v>
      </c>
      <c r="AJ122" s="66">
        <f t="shared" si="259"/>
        <v>0</v>
      </c>
      <c r="AK122" s="4">
        <v>8291316.8700000001</v>
      </c>
      <c r="AM122" s="4">
        <f t="shared" si="150"/>
        <v>8291316.8700000001</v>
      </c>
      <c r="AN122" s="67">
        <f t="shared" si="260"/>
        <v>8291316.8699999992</v>
      </c>
      <c r="AO122" s="67">
        <f t="shared" si="261"/>
        <v>0</v>
      </c>
      <c r="AP122" t="s">
        <v>184</v>
      </c>
      <c r="AQ122" s="18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</row>
    <row r="123" spans="1:79">
      <c r="A123" s="20">
        <v>1157</v>
      </c>
      <c r="B123" t="s">
        <v>263</v>
      </c>
      <c r="C123" t="s">
        <v>9</v>
      </c>
      <c r="D123" t="s">
        <v>384</v>
      </c>
      <c r="E123" t="s">
        <v>162</v>
      </c>
      <c r="F123" s="2">
        <v>2280930000</v>
      </c>
      <c r="G123" s="2">
        <v>0</v>
      </c>
      <c r="H123" s="2">
        <v>2280930000</v>
      </c>
      <c r="I123" s="2">
        <v>3421398</v>
      </c>
      <c r="J123" s="2">
        <v>0</v>
      </c>
      <c r="K123" s="2">
        <v>3421398</v>
      </c>
      <c r="L123" s="2">
        <v>2509026</v>
      </c>
      <c r="M123" s="2">
        <v>0</v>
      </c>
      <c r="N123" s="63">
        <f t="shared" si="134"/>
        <v>0</v>
      </c>
      <c r="O123" s="63">
        <f t="shared" si="135"/>
        <v>0</v>
      </c>
      <c r="P123" s="2">
        <v>2509026</v>
      </c>
      <c r="Q123" s="63">
        <f t="shared" si="136"/>
        <v>2509026</v>
      </c>
      <c r="R123" s="63">
        <f t="shared" si="137"/>
        <v>0</v>
      </c>
      <c r="S123" s="15">
        <v>0.1</v>
      </c>
      <c r="T123" s="2">
        <v>0</v>
      </c>
      <c r="U123" s="63">
        <f t="shared" si="138"/>
        <v>0</v>
      </c>
      <c r="V123" s="63">
        <f t="shared" si="139"/>
        <v>0</v>
      </c>
      <c r="W123" s="13">
        <v>0.3</v>
      </c>
      <c r="X123" s="13"/>
      <c r="Y123" s="13"/>
      <c r="Z123" s="68">
        <f t="shared" ref="Z123:Z124" si="262">IF(L123&lt;150000000,P123,IF(AND(L123&gt;150000000,P123&gt;150000000),150000000,P123))*30%</f>
        <v>752707.79999999993</v>
      </c>
      <c r="AA123" s="15">
        <v>0</v>
      </c>
      <c r="AB123" s="69">
        <f t="shared" si="253"/>
        <v>0</v>
      </c>
      <c r="AC123" s="68">
        <f t="shared" si="254"/>
        <v>0</v>
      </c>
      <c r="AD123" s="68">
        <f t="shared" si="255"/>
        <v>0</v>
      </c>
      <c r="AE123" s="2">
        <v>752707.8</v>
      </c>
      <c r="AF123" s="68">
        <f t="shared" si="256"/>
        <v>752707.79999999993</v>
      </c>
      <c r="AG123" s="68">
        <f t="shared" si="257"/>
        <v>0</v>
      </c>
      <c r="AH123" s="2">
        <v>0</v>
      </c>
      <c r="AI123" s="2"/>
      <c r="AJ123" s="2"/>
      <c r="AK123" s="4">
        <v>752707.8</v>
      </c>
      <c r="AM123" s="4">
        <f t="shared" si="150"/>
        <v>752707.8</v>
      </c>
      <c r="AN123" s="67">
        <f t="shared" si="260"/>
        <v>752707.79999999993</v>
      </c>
      <c r="AO123" s="67">
        <f t="shared" si="261"/>
        <v>0</v>
      </c>
      <c r="AP123" t="s">
        <v>62</v>
      </c>
      <c r="AQ123" s="18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</row>
    <row r="124" spans="1:79">
      <c r="A124" s="20">
        <v>1159</v>
      </c>
      <c r="B124" t="s">
        <v>263</v>
      </c>
      <c r="C124" t="s">
        <v>2</v>
      </c>
      <c r="D124" t="s">
        <v>8</v>
      </c>
      <c r="E124" t="s">
        <v>235</v>
      </c>
      <c r="F124" s="2">
        <v>44516000</v>
      </c>
      <c r="G124" s="2">
        <v>0</v>
      </c>
      <c r="H124" s="2">
        <v>44516000</v>
      </c>
      <c r="I124" s="2">
        <v>155807</v>
      </c>
      <c r="J124" s="2">
        <v>0</v>
      </c>
      <c r="K124" s="2">
        <v>155807</v>
      </c>
      <c r="L124" s="2">
        <v>138000.6</v>
      </c>
      <c r="M124" s="2">
        <v>0</v>
      </c>
      <c r="N124" s="63">
        <f t="shared" si="134"/>
        <v>0</v>
      </c>
      <c r="O124" s="63">
        <f t="shared" si="135"/>
        <v>0</v>
      </c>
      <c r="P124" s="2">
        <v>138000.6</v>
      </c>
      <c r="Q124" s="63">
        <f t="shared" si="136"/>
        <v>138000.6</v>
      </c>
      <c r="R124" s="63">
        <f t="shared" si="137"/>
        <v>0</v>
      </c>
      <c r="S124" s="15">
        <v>0.1</v>
      </c>
      <c r="T124" s="2">
        <v>0</v>
      </c>
      <c r="U124" s="63">
        <f t="shared" si="138"/>
        <v>0</v>
      </c>
      <c r="V124" s="63">
        <f t="shared" si="139"/>
        <v>0</v>
      </c>
      <c r="W124" s="13">
        <v>0.3</v>
      </c>
      <c r="X124" s="13"/>
      <c r="Y124" s="13"/>
      <c r="Z124" s="68">
        <f t="shared" si="262"/>
        <v>41400.18</v>
      </c>
      <c r="AA124" s="15">
        <v>0</v>
      </c>
      <c r="AB124" s="69">
        <f t="shared" si="253"/>
        <v>0</v>
      </c>
      <c r="AC124" s="68">
        <f t="shared" si="254"/>
        <v>0</v>
      </c>
      <c r="AD124" s="68">
        <f t="shared" si="255"/>
        <v>0</v>
      </c>
      <c r="AE124" s="2">
        <v>41400.18</v>
      </c>
      <c r="AF124" s="68">
        <f t="shared" si="256"/>
        <v>41400.18</v>
      </c>
      <c r="AG124" s="68">
        <f t="shared" si="257"/>
        <v>0</v>
      </c>
      <c r="AH124" s="2">
        <v>0</v>
      </c>
      <c r="AI124" s="2"/>
      <c r="AJ124" s="2"/>
      <c r="AK124" s="4">
        <v>41400.18</v>
      </c>
      <c r="AM124" s="4">
        <f t="shared" si="150"/>
        <v>41400.18</v>
      </c>
      <c r="AN124" s="67">
        <f t="shared" si="260"/>
        <v>41400.18</v>
      </c>
      <c r="AO124" s="67">
        <f t="shared" si="261"/>
        <v>0</v>
      </c>
      <c r="AP124" t="s">
        <v>42</v>
      </c>
      <c r="AQ124" s="18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</row>
    <row r="125" spans="1:79">
      <c r="A125" s="20">
        <v>1160</v>
      </c>
      <c r="B125" t="s">
        <v>264</v>
      </c>
      <c r="C125" t="s">
        <v>2</v>
      </c>
      <c r="D125" t="s">
        <v>286</v>
      </c>
      <c r="E125" t="s">
        <v>236</v>
      </c>
      <c r="F125" s="2">
        <v>31799089000</v>
      </c>
      <c r="G125" s="2">
        <v>1631694000</v>
      </c>
      <c r="H125" s="2">
        <v>30167395000</v>
      </c>
      <c r="I125" s="2">
        <v>59068260</v>
      </c>
      <c r="J125" s="2">
        <v>4066240</v>
      </c>
      <c r="K125" s="2">
        <v>55002020</v>
      </c>
      <c r="L125" s="2">
        <v>46348624.399999999</v>
      </c>
      <c r="M125" s="2">
        <v>3413562.4</v>
      </c>
      <c r="N125" s="63">
        <f t="shared" si="134"/>
        <v>3413562.4</v>
      </c>
      <c r="O125" s="63">
        <f t="shared" si="135"/>
        <v>0</v>
      </c>
      <c r="P125" s="2">
        <v>42935062</v>
      </c>
      <c r="Q125" s="63">
        <f t="shared" si="136"/>
        <v>42935062</v>
      </c>
      <c r="R125" s="63">
        <f t="shared" si="137"/>
        <v>0</v>
      </c>
      <c r="S125" s="15">
        <v>0.1</v>
      </c>
      <c r="T125" s="2">
        <v>341356.24</v>
      </c>
      <c r="U125" s="63">
        <f t="shared" si="138"/>
        <v>341356.24</v>
      </c>
      <c r="V125" s="63">
        <f t="shared" si="139"/>
        <v>0</v>
      </c>
      <c r="W125" s="13">
        <v>0.15</v>
      </c>
      <c r="X125" s="64">
        <f t="shared" ref="X125:X130" si="263">IF(L125&lt;15000000,0%,IF(AND(15000000&lt;=L125,L125&lt;30000000),10%,IF(AND(30000000&lt;=L125,L125&lt;60000000),15%,IF(AND(60000000&lt;=L125,L125&lt;100000000),20%,25%))))</f>
        <v>0.15</v>
      </c>
      <c r="Y125" s="63">
        <f t="shared" ref="Y125:Y130" si="264">+X125-W125</f>
        <v>0</v>
      </c>
      <c r="Z125" s="63">
        <f t="shared" ref="Z125:Z130" si="265">IF(L125&lt;150000000,P125,IF(AND(L125&gt;150000000,P125&gt;150000000),150000000,P125))*X125</f>
        <v>6440259.2999999998</v>
      </c>
      <c r="AA125" s="15">
        <v>0</v>
      </c>
      <c r="AB125" s="65">
        <f t="shared" ref="AB125:AB131" si="266">IF(L125&lt;150000000,0%,IF(AND(150000000&lt;=L125,L125&lt;230000000),40%,IF(AND(230000000&lt;=L125,L125&lt;300000000),45%,50%)))</f>
        <v>0</v>
      </c>
      <c r="AC125" s="63">
        <f t="shared" ref="AC125:AC131" si="267">+AB125-AA125</f>
        <v>0</v>
      </c>
      <c r="AD125" s="63">
        <f t="shared" ref="AD125:AD131" si="268">IF(P125-150000000&lt;0,0,(P125-150000000))*AB125</f>
        <v>0</v>
      </c>
      <c r="AE125" s="2">
        <v>6440259.2999999998</v>
      </c>
      <c r="AF125" s="63">
        <f t="shared" ref="AF125:AF131" si="269">+AD125+Z125</f>
        <v>6440259.2999999998</v>
      </c>
      <c r="AG125" s="63">
        <f t="shared" ref="AG125:AG131" si="270">+AF125-AE125</f>
        <v>0</v>
      </c>
      <c r="AH125" s="2">
        <v>3000000</v>
      </c>
      <c r="AI125" s="66">
        <f t="shared" ref="AI125:AI130" si="271">IF(L125&lt;15000000,0,IF(AND(15000000&lt;=L125,L125&lt;20000000),1000000,IF(AND(20000000&lt;=L125,L125&lt;30000000),2000000,IF(AND(30000000&lt;=L125,L125&lt;60000000),3000000,IF(AND(60000000&lt;=L125,L125&lt;100000000),4000000,IF(AND(100000000&lt;=L125,L125&lt;150000000),5000000,IF(AND(150000000&lt;=L125,L125&lt;230000000),6000000,7000000)))))))</f>
        <v>3000000</v>
      </c>
      <c r="AJ125" s="66">
        <f t="shared" ref="AJ125:AJ130" si="272">+AI125-AH125</f>
        <v>0</v>
      </c>
      <c r="AK125" s="4">
        <v>9781615.5399999991</v>
      </c>
      <c r="AM125" s="4">
        <f t="shared" si="150"/>
        <v>9781615.5399999991</v>
      </c>
      <c r="AN125" s="67">
        <f t="shared" ref="AN125:AN131" si="273">SUM(AL125,AI125,AF125,U125)</f>
        <v>9781615.540000001</v>
      </c>
      <c r="AO125" s="67">
        <f t="shared" ref="AO125:AO131" si="274">+AN125-AM125</f>
        <v>0</v>
      </c>
      <c r="AP125" t="s">
        <v>45</v>
      </c>
      <c r="AQ125" s="18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</row>
    <row r="126" spans="1:79">
      <c r="A126" s="20">
        <v>1163</v>
      </c>
      <c r="B126" t="s">
        <v>264</v>
      </c>
      <c r="C126" t="s">
        <v>2</v>
      </c>
      <c r="D126" t="s">
        <v>4</v>
      </c>
      <c r="E126" t="s">
        <v>237</v>
      </c>
      <c r="F126" s="2">
        <v>13485897000</v>
      </c>
      <c r="G126" s="2">
        <v>4874511000</v>
      </c>
      <c r="H126" s="2">
        <v>8611386000</v>
      </c>
      <c r="I126" s="2">
        <v>36259311</v>
      </c>
      <c r="J126" s="2">
        <v>13347741</v>
      </c>
      <c r="K126" s="2">
        <v>22911570</v>
      </c>
      <c r="L126" s="2">
        <v>30864952.199999999</v>
      </c>
      <c r="M126" s="2">
        <v>11397936.6</v>
      </c>
      <c r="N126" s="63">
        <f t="shared" si="134"/>
        <v>11397936.6</v>
      </c>
      <c r="O126" s="63">
        <f t="shared" si="135"/>
        <v>0</v>
      </c>
      <c r="P126" s="2">
        <v>19467015.600000001</v>
      </c>
      <c r="Q126" s="63">
        <f t="shared" si="136"/>
        <v>19467015.600000001</v>
      </c>
      <c r="R126" s="63">
        <f t="shared" si="137"/>
        <v>0</v>
      </c>
      <c r="S126" s="15">
        <v>0.1</v>
      </c>
      <c r="T126" s="2">
        <v>1139793.6599999999</v>
      </c>
      <c r="U126" s="63">
        <f t="shared" si="138"/>
        <v>1139793.6599999999</v>
      </c>
      <c r="V126" s="63">
        <f t="shared" si="139"/>
        <v>0</v>
      </c>
      <c r="W126" s="13">
        <v>0.15</v>
      </c>
      <c r="X126" s="64">
        <f t="shared" si="263"/>
        <v>0.15</v>
      </c>
      <c r="Y126" s="63">
        <f t="shared" si="264"/>
        <v>0</v>
      </c>
      <c r="Z126" s="63">
        <f t="shared" si="265"/>
        <v>2920052.3400000003</v>
      </c>
      <c r="AA126" s="15">
        <v>0</v>
      </c>
      <c r="AB126" s="65">
        <f t="shared" si="266"/>
        <v>0</v>
      </c>
      <c r="AC126" s="63">
        <f t="shared" si="267"/>
        <v>0</v>
      </c>
      <c r="AD126" s="63">
        <f t="shared" si="268"/>
        <v>0</v>
      </c>
      <c r="AE126" s="2">
        <v>2920052.34</v>
      </c>
      <c r="AF126" s="63">
        <f t="shared" si="269"/>
        <v>2920052.3400000003</v>
      </c>
      <c r="AG126" s="63">
        <f t="shared" si="270"/>
        <v>0</v>
      </c>
      <c r="AH126" s="2">
        <v>3000000</v>
      </c>
      <c r="AI126" s="66">
        <f t="shared" si="271"/>
        <v>3000000</v>
      </c>
      <c r="AJ126" s="66">
        <f t="shared" si="272"/>
        <v>0</v>
      </c>
      <c r="AK126" s="4">
        <v>7059846</v>
      </c>
      <c r="AM126" s="4">
        <f t="shared" si="150"/>
        <v>7059846</v>
      </c>
      <c r="AN126" s="67">
        <f t="shared" si="273"/>
        <v>7059846</v>
      </c>
      <c r="AO126" s="67">
        <f t="shared" si="274"/>
        <v>0</v>
      </c>
      <c r="AP126" t="s">
        <v>48</v>
      </c>
      <c r="AQ126" s="18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</row>
    <row r="127" spans="1:79">
      <c r="A127" s="20">
        <v>1166</v>
      </c>
      <c r="B127" t="s">
        <v>264</v>
      </c>
      <c r="C127" t="s">
        <v>2</v>
      </c>
      <c r="D127" t="s">
        <v>200</v>
      </c>
      <c r="E127" t="s">
        <v>238</v>
      </c>
      <c r="F127" s="2">
        <v>7321878000</v>
      </c>
      <c r="G127" s="2">
        <v>61400000</v>
      </c>
      <c r="H127" s="2">
        <v>7260478000</v>
      </c>
      <c r="I127" s="2">
        <v>18586492</v>
      </c>
      <c r="J127" s="2">
        <v>214900</v>
      </c>
      <c r="K127" s="2">
        <v>18371592</v>
      </c>
      <c r="L127" s="2">
        <v>15657740.800000001</v>
      </c>
      <c r="M127" s="2">
        <v>190340</v>
      </c>
      <c r="N127" s="63">
        <f t="shared" si="134"/>
        <v>190340</v>
      </c>
      <c r="O127" s="63">
        <f t="shared" si="135"/>
        <v>0</v>
      </c>
      <c r="P127" s="2">
        <v>15467400.800000001</v>
      </c>
      <c r="Q127" s="63">
        <f t="shared" si="136"/>
        <v>15467400.800000001</v>
      </c>
      <c r="R127" s="63">
        <f t="shared" si="137"/>
        <v>0</v>
      </c>
      <c r="S127" s="15">
        <v>0.1</v>
      </c>
      <c r="T127" s="2">
        <v>19034</v>
      </c>
      <c r="U127" s="63">
        <f t="shared" si="138"/>
        <v>19034</v>
      </c>
      <c r="V127" s="63">
        <f t="shared" si="139"/>
        <v>0</v>
      </c>
      <c r="W127" s="13">
        <v>0.1</v>
      </c>
      <c r="X127" s="64">
        <f t="shared" si="263"/>
        <v>0.1</v>
      </c>
      <c r="Y127" s="63">
        <f t="shared" si="264"/>
        <v>0</v>
      </c>
      <c r="Z127" s="63">
        <f t="shared" si="265"/>
        <v>1546740.08</v>
      </c>
      <c r="AA127" s="15">
        <v>0</v>
      </c>
      <c r="AB127" s="65">
        <f t="shared" si="266"/>
        <v>0</v>
      </c>
      <c r="AC127" s="63">
        <f t="shared" si="267"/>
        <v>0</v>
      </c>
      <c r="AD127" s="63">
        <f t="shared" si="268"/>
        <v>0</v>
      </c>
      <c r="AE127" s="2">
        <v>1546740.08</v>
      </c>
      <c r="AF127" s="63">
        <f t="shared" si="269"/>
        <v>1546740.08</v>
      </c>
      <c r="AG127" s="63">
        <f t="shared" si="270"/>
        <v>0</v>
      </c>
      <c r="AH127" s="2">
        <v>1000000</v>
      </c>
      <c r="AI127" s="66">
        <f t="shared" si="271"/>
        <v>1000000</v>
      </c>
      <c r="AJ127" s="66">
        <f t="shared" si="272"/>
        <v>0</v>
      </c>
      <c r="AK127" s="4">
        <v>2565774.08</v>
      </c>
      <c r="AM127" s="4">
        <f t="shared" si="150"/>
        <v>2565774.08</v>
      </c>
      <c r="AN127" s="67">
        <f t="shared" si="273"/>
        <v>2565774.08</v>
      </c>
      <c r="AO127" s="67">
        <f t="shared" si="274"/>
        <v>0</v>
      </c>
      <c r="AP127" t="s">
        <v>184</v>
      </c>
      <c r="AQ127" s="18"/>
      <c r="AU127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</row>
    <row r="128" spans="1:79">
      <c r="A128" s="20">
        <v>1170</v>
      </c>
      <c r="B128" t="s">
        <v>264</v>
      </c>
      <c r="C128" t="s">
        <v>2</v>
      </c>
      <c r="D128" t="s">
        <v>287</v>
      </c>
      <c r="E128" t="s">
        <v>239</v>
      </c>
      <c r="F128" s="2">
        <v>21383403000</v>
      </c>
      <c r="G128" s="2">
        <v>980040000</v>
      </c>
      <c r="H128" s="2">
        <v>20403363000</v>
      </c>
      <c r="I128" s="2">
        <v>43318896</v>
      </c>
      <c r="J128" s="2">
        <v>3305132</v>
      </c>
      <c r="K128" s="2">
        <v>40013764</v>
      </c>
      <c r="L128" s="2">
        <v>34765534.799999997</v>
      </c>
      <c r="M128" s="2">
        <v>2913116</v>
      </c>
      <c r="N128" s="63">
        <f t="shared" si="134"/>
        <v>2913116</v>
      </c>
      <c r="O128" s="63">
        <f t="shared" si="135"/>
        <v>0</v>
      </c>
      <c r="P128" s="2">
        <v>31852418.800000001</v>
      </c>
      <c r="Q128" s="63">
        <f t="shared" si="136"/>
        <v>31852418.800000001</v>
      </c>
      <c r="R128" s="63">
        <f t="shared" si="137"/>
        <v>0</v>
      </c>
      <c r="S128" s="15">
        <v>0.1</v>
      </c>
      <c r="T128" s="2">
        <v>291311.59999999998</v>
      </c>
      <c r="U128" s="63">
        <f t="shared" si="138"/>
        <v>291311.60000000003</v>
      </c>
      <c r="V128" s="63">
        <f t="shared" si="139"/>
        <v>0</v>
      </c>
      <c r="W128" s="13">
        <v>0.15</v>
      </c>
      <c r="X128" s="64">
        <f t="shared" si="263"/>
        <v>0.15</v>
      </c>
      <c r="Y128" s="63">
        <f t="shared" si="264"/>
        <v>0</v>
      </c>
      <c r="Z128" s="63">
        <f t="shared" si="265"/>
        <v>4777862.82</v>
      </c>
      <c r="AA128" s="15">
        <v>0</v>
      </c>
      <c r="AB128" s="65">
        <f t="shared" si="266"/>
        <v>0</v>
      </c>
      <c r="AC128" s="63">
        <f t="shared" si="267"/>
        <v>0</v>
      </c>
      <c r="AD128" s="63">
        <f t="shared" si="268"/>
        <v>0</v>
      </c>
      <c r="AE128" s="2">
        <v>4777862.82</v>
      </c>
      <c r="AF128" s="63">
        <f t="shared" si="269"/>
        <v>4777862.82</v>
      </c>
      <c r="AG128" s="63">
        <f t="shared" si="270"/>
        <v>0</v>
      </c>
      <c r="AH128" s="2">
        <v>3000000</v>
      </c>
      <c r="AI128" s="66">
        <f t="shared" si="271"/>
        <v>3000000</v>
      </c>
      <c r="AJ128" s="66">
        <f t="shared" si="272"/>
        <v>0</v>
      </c>
      <c r="AK128" s="4">
        <v>8069174.4199999999</v>
      </c>
      <c r="AM128" s="4">
        <f t="shared" si="150"/>
        <v>8069174.4199999999</v>
      </c>
      <c r="AN128" s="67">
        <f t="shared" si="273"/>
        <v>8069174.4199999999</v>
      </c>
      <c r="AO128" s="67">
        <f t="shared" si="274"/>
        <v>0</v>
      </c>
      <c r="AP128" t="s">
        <v>87</v>
      </c>
      <c r="AQ128" s="18"/>
      <c r="AU128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79">
      <c r="A129" s="20">
        <v>1176</v>
      </c>
      <c r="B129" t="s">
        <v>264</v>
      </c>
      <c r="C129" t="s">
        <v>2</v>
      </c>
      <c r="D129" t="s">
        <v>286</v>
      </c>
      <c r="E129" t="s">
        <v>240</v>
      </c>
      <c r="F129" s="2">
        <v>7286718000</v>
      </c>
      <c r="G129" s="2">
        <v>0</v>
      </c>
      <c r="H129" s="2">
        <v>7286718000</v>
      </c>
      <c r="I129" s="2">
        <v>20793776</v>
      </c>
      <c r="J129" s="2">
        <v>0</v>
      </c>
      <c r="K129" s="2">
        <v>20793776</v>
      </c>
      <c r="L129" s="2">
        <v>17879088.800000001</v>
      </c>
      <c r="M129" s="2">
        <v>0</v>
      </c>
      <c r="N129" s="63">
        <f t="shared" si="134"/>
        <v>0</v>
      </c>
      <c r="O129" s="63">
        <f t="shared" si="135"/>
        <v>0</v>
      </c>
      <c r="P129" s="2">
        <v>17879088.800000001</v>
      </c>
      <c r="Q129" s="63">
        <f t="shared" si="136"/>
        <v>17879088.800000001</v>
      </c>
      <c r="R129" s="63">
        <f t="shared" si="137"/>
        <v>0</v>
      </c>
      <c r="S129" s="15">
        <v>0.1</v>
      </c>
      <c r="T129" s="2">
        <v>0</v>
      </c>
      <c r="U129" s="63">
        <f t="shared" si="138"/>
        <v>0</v>
      </c>
      <c r="V129" s="63">
        <f t="shared" si="139"/>
        <v>0</v>
      </c>
      <c r="W129" s="13">
        <v>0.1</v>
      </c>
      <c r="X129" s="64">
        <f t="shared" si="263"/>
        <v>0.1</v>
      </c>
      <c r="Y129" s="63">
        <f t="shared" si="264"/>
        <v>0</v>
      </c>
      <c r="Z129" s="63">
        <f t="shared" si="265"/>
        <v>1787908.8800000001</v>
      </c>
      <c r="AA129" s="15">
        <v>0</v>
      </c>
      <c r="AB129" s="65">
        <f t="shared" si="266"/>
        <v>0</v>
      </c>
      <c r="AC129" s="63">
        <f t="shared" si="267"/>
        <v>0</v>
      </c>
      <c r="AD129" s="63">
        <f t="shared" si="268"/>
        <v>0</v>
      </c>
      <c r="AE129" s="2">
        <v>1787908.88</v>
      </c>
      <c r="AF129" s="63">
        <f t="shared" si="269"/>
        <v>1787908.8800000001</v>
      </c>
      <c r="AG129" s="63">
        <f t="shared" si="270"/>
        <v>0</v>
      </c>
      <c r="AH129" s="2">
        <v>1000000</v>
      </c>
      <c r="AI129" s="66">
        <f t="shared" si="271"/>
        <v>1000000</v>
      </c>
      <c r="AJ129" s="66">
        <f t="shared" si="272"/>
        <v>0</v>
      </c>
      <c r="AK129" s="4">
        <v>2787908.88</v>
      </c>
      <c r="AM129" s="4">
        <f t="shared" si="150"/>
        <v>2787908.88</v>
      </c>
      <c r="AN129" s="67">
        <f t="shared" si="273"/>
        <v>2787908.88</v>
      </c>
      <c r="AO129" s="67">
        <f t="shared" si="274"/>
        <v>0</v>
      </c>
      <c r="AP129" t="s">
        <v>45</v>
      </c>
      <c r="AQ129" s="18"/>
      <c r="AU129"/>
      <c r="AV129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</row>
    <row r="130" spans="1:79">
      <c r="A130" s="20">
        <v>1180</v>
      </c>
      <c r="B130" t="s">
        <v>264</v>
      </c>
      <c r="C130" t="s">
        <v>9</v>
      </c>
      <c r="D130" t="s">
        <v>384</v>
      </c>
      <c r="E130" t="s">
        <v>244</v>
      </c>
      <c r="F130" s="2">
        <v>96466570000</v>
      </c>
      <c r="G130" s="2">
        <v>0</v>
      </c>
      <c r="H130" s="2">
        <v>96466570000</v>
      </c>
      <c r="I130" s="2">
        <v>155787054</v>
      </c>
      <c r="J130" s="2">
        <v>0</v>
      </c>
      <c r="K130" s="2">
        <v>155787054</v>
      </c>
      <c r="L130" s="2">
        <v>117200426</v>
      </c>
      <c r="M130" s="2">
        <v>0</v>
      </c>
      <c r="N130" s="63">
        <f t="shared" si="134"/>
        <v>0</v>
      </c>
      <c r="O130" s="63">
        <f t="shared" si="135"/>
        <v>0</v>
      </c>
      <c r="P130" s="2">
        <v>117200426</v>
      </c>
      <c r="Q130" s="63">
        <f t="shared" si="136"/>
        <v>117200426</v>
      </c>
      <c r="R130" s="63">
        <f t="shared" si="137"/>
        <v>0</v>
      </c>
      <c r="S130" s="15">
        <v>0.1</v>
      </c>
      <c r="T130" s="2">
        <v>0</v>
      </c>
      <c r="U130" s="63">
        <f t="shared" si="138"/>
        <v>0</v>
      </c>
      <c r="V130" s="63">
        <f t="shared" si="139"/>
        <v>0</v>
      </c>
      <c r="W130" s="13">
        <v>0.25</v>
      </c>
      <c r="X130" s="64">
        <f t="shared" si="263"/>
        <v>0.25</v>
      </c>
      <c r="Y130" s="63">
        <f t="shared" si="264"/>
        <v>0</v>
      </c>
      <c r="Z130" s="63">
        <f t="shared" si="265"/>
        <v>29300106.5</v>
      </c>
      <c r="AA130" s="15">
        <v>0</v>
      </c>
      <c r="AB130" s="65">
        <f t="shared" si="266"/>
        <v>0</v>
      </c>
      <c r="AC130" s="63">
        <f t="shared" si="267"/>
        <v>0</v>
      </c>
      <c r="AD130" s="63">
        <f t="shared" si="268"/>
        <v>0</v>
      </c>
      <c r="AE130" s="2">
        <v>29300106.5</v>
      </c>
      <c r="AF130" s="63">
        <f t="shared" si="269"/>
        <v>29300106.5</v>
      </c>
      <c r="AG130" s="63">
        <f t="shared" si="270"/>
        <v>0</v>
      </c>
      <c r="AH130" s="2">
        <v>5000000</v>
      </c>
      <c r="AI130" s="66">
        <f t="shared" si="271"/>
        <v>5000000</v>
      </c>
      <c r="AJ130" s="66">
        <f t="shared" si="272"/>
        <v>0</v>
      </c>
      <c r="AK130" s="4">
        <v>34300106.5</v>
      </c>
      <c r="AM130" s="4">
        <f t="shared" si="150"/>
        <v>34300106.5</v>
      </c>
      <c r="AN130" s="67">
        <f t="shared" si="273"/>
        <v>34300106.5</v>
      </c>
      <c r="AO130" s="67">
        <f t="shared" si="274"/>
        <v>0</v>
      </c>
      <c r="AP130" t="s">
        <v>189</v>
      </c>
      <c r="AQ130" s="18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</row>
    <row r="131" spans="1:79">
      <c r="A131" s="20">
        <v>1183</v>
      </c>
      <c r="B131" t="s">
        <v>263</v>
      </c>
      <c r="C131" t="s">
        <v>9</v>
      </c>
      <c r="D131" t="s">
        <v>15</v>
      </c>
      <c r="E131" t="s">
        <v>242</v>
      </c>
      <c r="F131" s="2">
        <v>262801873000</v>
      </c>
      <c r="G131" s="2">
        <v>0</v>
      </c>
      <c r="H131" s="2">
        <v>262801873000</v>
      </c>
      <c r="I131" s="2">
        <v>394202940</v>
      </c>
      <c r="J131" s="2">
        <v>0</v>
      </c>
      <c r="K131" s="2">
        <v>394202940</v>
      </c>
      <c r="L131" s="2">
        <v>289082190.80000001</v>
      </c>
      <c r="M131" s="2">
        <v>0</v>
      </c>
      <c r="N131" s="63">
        <f t="shared" ref="N131:N194" si="275">J131-G131*0.04/100</f>
        <v>0</v>
      </c>
      <c r="O131" s="63">
        <f t="shared" ref="O131:O194" si="276">+N131-M131</f>
        <v>0</v>
      </c>
      <c r="P131" s="2">
        <v>289082190.80000001</v>
      </c>
      <c r="Q131" s="63">
        <f t="shared" ref="Q131:Q194" si="277">K131-H131*0.04/100</f>
        <v>289082190.80000001</v>
      </c>
      <c r="R131" s="63">
        <f t="shared" ref="R131:R194" si="278">+Q131-P131</f>
        <v>0</v>
      </c>
      <c r="S131" s="15">
        <v>0.1</v>
      </c>
      <c r="T131" s="2">
        <v>0</v>
      </c>
      <c r="U131" s="63">
        <f t="shared" ref="U131:U194" si="279">+S131*N131</f>
        <v>0</v>
      </c>
      <c r="V131" s="63">
        <f t="shared" ref="V131:V194" si="280">+U131-T131</f>
        <v>0</v>
      </c>
      <c r="W131" s="13">
        <v>0.3</v>
      </c>
      <c r="X131" s="13"/>
      <c r="Y131" s="13"/>
      <c r="Z131" s="68">
        <f>IF(L131&lt;150000000,P131,IF(AND(L131&gt;150000000,P131&gt;150000000),150000000,P131))*30%</f>
        <v>45000000</v>
      </c>
      <c r="AA131" s="15">
        <v>0.45</v>
      </c>
      <c r="AB131" s="69">
        <f t="shared" si="266"/>
        <v>0.45</v>
      </c>
      <c r="AC131" s="68">
        <f t="shared" si="267"/>
        <v>0</v>
      </c>
      <c r="AD131" s="68">
        <f t="shared" si="268"/>
        <v>62586985.860000007</v>
      </c>
      <c r="AE131" s="2">
        <v>107586985.86</v>
      </c>
      <c r="AF131" s="68">
        <f t="shared" si="269"/>
        <v>107586985.86000001</v>
      </c>
      <c r="AG131" s="68">
        <f t="shared" si="270"/>
        <v>0</v>
      </c>
      <c r="AH131" s="2">
        <v>0</v>
      </c>
      <c r="AI131" s="2"/>
      <c r="AJ131" s="2"/>
      <c r="AK131" s="4">
        <v>107586985.86</v>
      </c>
      <c r="AM131" s="4">
        <f t="shared" ref="AM131:AM194" si="281">AK131+AL131</f>
        <v>107586985.86</v>
      </c>
      <c r="AN131" s="67">
        <f t="shared" si="273"/>
        <v>107586985.86000001</v>
      </c>
      <c r="AO131" s="67">
        <f t="shared" si="274"/>
        <v>0</v>
      </c>
      <c r="AP131" t="s">
        <v>17</v>
      </c>
      <c r="AQ131" s="18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</row>
    <row r="132" spans="1:79">
      <c r="A132" s="20">
        <v>1184</v>
      </c>
      <c r="B132" t="s">
        <v>264</v>
      </c>
      <c r="C132" t="s">
        <v>9</v>
      </c>
      <c r="D132" t="s">
        <v>27</v>
      </c>
      <c r="E132" t="s">
        <v>243</v>
      </c>
      <c r="F132" s="2">
        <v>600160000</v>
      </c>
      <c r="G132" s="2">
        <v>0</v>
      </c>
      <c r="H132" s="2">
        <v>600160000</v>
      </c>
      <c r="I132" s="2">
        <v>1866060</v>
      </c>
      <c r="J132" s="2">
        <v>0</v>
      </c>
      <c r="K132" s="2">
        <v>1866060</v>
      </c>
      <c r="L132" s="2">
        <v>1625996</v>
      </c>
      <c r="M132" s="2">
        <v>0</v>
      </c>
      <c r="N132" s="63">
        <f t="shared" si="275"/>
        <v>0</v>
      </c>
      <c r="O132" s="63">
        <f t="shared" si="276"/>
        <v>0</v>
      </c>
      <c r="P132" s="2">
        <v>1625996</v>
      </c>
      <c r="Q132" s="63">
        <f t="shared" si="277"/>
        <v>1625996</v>
      </c>
      <c r="R132" s="63">
        <f t="shared" si="278"/>
        <v>0</v>
      </c>
      <c r="S132" s="15">
        <v>0</v>
      </c>
      <c r="T132" s="2">
        <v>0</v>
      </c>
      <c r="U132" s="63">
        <f t="shared" si="279"/>
        <v>0</v>
      </c>
      <c r="V132" s="63">
        <f t="shared" si="280"/>
        <v>0</v>
      </c>
      <c r="W132" s="13">
        <v>0</v>
      </c>
      <c r="X132" s="64">
        <f t="shared" ref="X132" si="282">IF(L132&lt;15000000,0%,IF(AND(15000000&lt;=L132,L132&lt;30000000),10%,IF(AND(30000000&lt;=L132,L132&lt;60000000),15%,IF(AND(60000000&lt;=L132,L132&lt;100000000),20%,25%))))</f>
        <v>0</v>
      </c>
      <c r="Y132" s="63">
        <f t="shared" ref="Y132" si="283">+X132-W132</f>
        <v>0</v>
      </c>
      <c r="Z132" s="63">
        <f t="shared" ref="Z132" si="284">IF(L132&lt;150000000,P132,IF(AND(L132&gt;150000000,P132&gt;150000000),150000000,P132))*X132</f>
        <v>0</v>
      </c>
      <c r="AA132" s="15">
        <v>0</v>
      </c>
      <c r="AB132" s="65">
        <f t="shared" ref="AB132:AB134" si="285">IF(L132&lt;150000000,0%,IF(AND(150000000&lt;=L132,L132&lt;230000000),40%,IF(AND(230000000&lt;=L132,L132&lt;300000000),45%,50%)))</f>
        <v>0</v>
      </c>
      <c r="AC132" s="63">
        <f t="shared" ref="AC132:AC134" si="286">+AB132-AA132</f>
        <v>0</v>
      </c>
      <c r="AD132" s="63">
        <f t="shared" ref="AD132:AD134" si="287">IF(P132-150000000&lt;0,0,(P132-150000000))*AB132</f>
        <v>0</v>
      </c>
      <c r="AE132" s="2">
        <v>0</v>
      </c>
      <c r="AF132" s="63">
        <f t="shared" ref="AF132:AF134" si="288">+AD132+Z132</f>
        <v>0</v>
      </c>
      <c r="AG132" s="63">
        <f t="shared" ref="AG132:AG134" si="289">+AF132-AE132</f>
        <v>0</v>
      </c>
      <c r="AH132" s="2">
        <v>0</v>
      </c>
      <c r="AI132" s="66">
        <f t="shared" ref="AI132" si="290">IF(L132&lt;15000000,0,IF(AND(15000000&lt;=L132,L132&lt;20000000),1000000,IF(AND(20000000&lt;=L132,L132&lt;30000000),2000000,IF(AND(30000000&lt;=L132,L132&lt;60000000),3000000,IF(AND(60000000&lt;=L132,L132&lt;100000000),4000000,IF(AND(100000000&lt;=L132,L132&lt;150000000),5000000,IF(AND(150000000&lt;=L132,L132&lt;230000000),6000000,7000000)))))))</f>
        <v>0</v>
      </c>
      <c r="AJ132" s="66">
        <f t="shared" ref="AJ132" si="291">+AI132-AH132</f>
        <v>0</v>
      </c>
      <c r="AK132" s="4">
        <v>0</v>
      </c>
      <c r="AM132" s="4">
        <f t="shared" si="281"/>
        <v>0</v>
      </c>
      <c r="AN132" s="67">
        <f t="shared" ref="AN132:AN134" si="292">SUM(AL132,AI132,AF132,U132)</f>
        <v>0</v>
      </c>
      <c r="AO132" s="67">
        <f t="shared" ref="AO132:AO134" si="293">+AN132-AM132</f>
        <v>0</v>
      </c>
      <c r="AP132" t="s">
        <v>28</v>
      </c>
      <c r="AQ132" s="18"/>
      <c r="AU132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</row>
    <row r="133" spans="1:79">
      <c r="A133" s="20">
        <v>1192</v>
      </c>
      <c r="B133" t="s">
        <v>263</v>
      </c>
      <c r="C133" t="s">
        <v>2</v>
      </c>
      <c r="D133" t="s">
        <v>200</v>
      </c>
      <c r="E133" t="s">
        <v>245</v>
      </c>
      <c r="F133" s="2">
        <v>52037850000</v>
      </c>
      <c r="G133" s="2">
        <v>0</v>
      </c>
      <c r="H133" s="2">
        <v>52037850000</v>
      </c>
      <c r="I133" s="2">
        <v>101255296</v>
      </c>
      <c r="J133" s="2">
        <v>0</v>
      </c>
      <c r="K133" s="2">
        <v>101255296</v>
      </c>
      <c r="L133" s="2">
        <v>80440156</v>
      </c>
      <c r="M133" s="2">
        <v>0</v>
      </c>
      <c r="N133" s="63">
        <f t="shared" si="275"/>
        <v>0</v>
      </c>
      <c r="O133" s="63">
        <f t="shared" si="276"/>
        <v>0</v>
      </c>
      <c r="P133" s="2">
        <v>80440156</v>
      </c>
      <c r="Q133" s="63">
        <f t="shared" si="277"/>
        <v>80440156</v>
      </c>
      <c r="R133" s="63">
        <f t="shared" si="278"/>
        <v>0</v>
      </c>
      <c r="S133" s="15">
        <v>0.1</v>
      </c>
      <c r="T133" s="2">
        <v>0</v>
      </c>
      <c r="U133" s="63">
        <f t="shared" si="279"/>
        <v>0</v>
      </c>
      <c r="V133" s="63">
        <f t="shared" si="280"/>
        <v>0</v>
      </c>
      <c r="W133" s="13">
        <v>0.3</v>
      </c>
      <c r="X133" s="13"/>
      <c r="Y133" s="13"/>
      <c r="Z133" s="68">
        <f t="shared" ref="Z133:Z134" si="294">IF(L133&lt;150000000,P133,IF(AND(L133&gt;150000000,P133&gt;150000000),150000000,P133))*30%</f>
        <v>24132046.800000001</v>
      </c>
      <c r="AA133" s="15">
        <v>0</v>
      </c>
      <c r="AB133" s="69">
        <f t="shared" si="285"/>
        <v>0</v>
      </c>
      <c r="AC133" s="68">
        <f t="shared" si="286"/>
        <v>0</v>
      </c>
      <c r="AD133" s="68">
        <f t="shared" si="287"/>
        <v>0</v>
      </c>
      <c r="AE133" s="2">
        <v>24132046.800000001</v>
      </c>
      <c r="AF133" s="68">
        <f t="shared" si="288"/>
        <v>24132046.800000001</v>
      </c>
      <c r="AG133" s="68">
        <f t="shared" si="289"/>
        <v>0</v>
      </c>
      <c r="AH133" s="2">
        <v>0</v>
      </c>
      <c r="AI133" s="2"/>
      <c r="AJ133" s="2"/>
      <c r="AK133" s="4">
        <v>24132046.800000001</v>
      </c>
      <c r="AM133" s="4">
        <f t="shared" si="281"/>
        <v>24132046.800000001</v>
      </c>
      <c r="AN133" s="67">
        <f t="shared" si="292"/>
        <v>24132046.800000001</v>
      </c>
      <c r="AO133" s="67">
        <f t="shared" si="293"/>
        <v>0</v>
      </c>
      <c r="AP133" t="s">
        <v>241</v>
      </c>
      <c r="AQ133" s="18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</row>
    <row r="134" spans="1:79">
      <c r="A134" s="20">
        <v>1194</v>
      </c>
      <c r="B134" t="s">
        <v>263</v>
      </c>
      <c r="C134" t="s">
        <v>2</v>
      </c>
      <c r="D134" t="s">
        <v>287</v>
      </c>
      <c r="E134" t="s">
        <v>246</v>
      </c>
      <c r="F134" s="2">
        <v>13472036000</v>
      </c>
      <c r="G134" s="2">
        <v>330800000</v>
      </c>
      <c r="H134" s="2">
        <v>13141236000</v>
      </c>
      <c r="I134" s="2">
        <v>38853598</v>
      </c>
      <c r="J134" s="2">
        <v>1088300</v>
      </c>
      <c r="K134" s="2">
        <v>37765298</v>
      </c>
      <c r="L134" s="2">
        <v>33464783.600000001</v>
      </c>
      <c r="M134" s="2">
        <v>955980</v>
      </c>
      <c r="N134" s="63">
        <f t="shared" si="275"/>
        <v>955980</v>
      </c>
      <c r="O134" s="63">
        <f t="shared" si="276"/>
        <v>0</v>
      </c>
      <c r="P134" s="2">
        <v>32508803.600000001</v>
      </c>
      <c r="Q134" s="63">
        <f t="shared" si="277"/>
        <v>32508803.600000001</v>
      </c>
      <c r="R134" s="63">
        <f t="shared" si="278"/>
        <v>0</v>
      </c>
      <c r="S134" s="15">
        <v>0.1</v>
      </c>
      <c r="T134" s="2">
        <v>95598</v>
      </c>
      <c r="U134" s="63">
        <f t="shared" si="279"/>
        <v>95598</v>
      </c>
      <c r="V134" s="63">
        <f t="shared" si="280"/>
        <v>0</v>
      </c>
      <c r="W134" s="13">
        <v>0.3</v>
      </c>
      <c r="X134" s="13"/>
      <c r="Y134" s="13"/>
      <c r="Z134" s="68">
        <f t="shared" si="294"/>
        <v>9752641.0800000001</v>
      </c>
      <c r="AA134" s="15">
        <v>0</v>
      </c>
      <c r="AB134" s="69">
        <f t="shared" si="285"/>
        <v>0</v>
      </c>
      <c r="AC134" s="68">
        <f t="shared" si="286"/>
        <v>0</v>
      </c>
      <c r="AD134" s="68">
        <f t="shared" si="287"/>
        <v>0</v>
      </c>
      <c r="AE134" s="2">
        <v>9752641.0800000001</v>
      </c>
      <c r="AF134" s="68">
        <f t="shared" si="288"/>
        <v>9752641.0800000001</v>
      </c>
      <c r="AG134" s="68">
        <f t="shared" si="289"/>
        <v>0</v>
      </c>
      <c r="AH134" s="2">
        <v>0</v>
      </c>
      <c r="AI134" s="2"/>
      <c r="AJ134" s="2"/>
      <c r="AK134" s="4">
        <v>9848239.0800000001</v>
      </c>
      <c r="AM134" s="4">
        <f t="shared" si="281"/>
        <v>9848239.0800000001</v>
      </c>
      <c r="AN134" s="67">
        <f t="shared" si="292"/>
        <v>9848239.0800000001</v>
      </c>
      <c r="AO134" s="67">
        <f t="shared" si="293"/>
        <v>0</v>
      </c>
      <c r="AP134" t="s">
        <v>166</v>
      </c>
      <c r="AQ134" s="18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</row>
    <row r="135" spans="1:79">
      <c r="A135" s="20">
        <v>1197</v>
      </c>
      <c r="B135" t="s">
        <v>264</v>
      </c>
      <c r="C135" t="s">
        <v>2</v>
      </c>
      <c r="D135" t="s">
        <v>200</v>
      </c>
      <c r="E135" t="s">
        <v>247</v>
      </c>
      <c r="F135" s="2">
        <v>21717971000</v>
      </c>
      <c r="G135" s="2">
        <v>0</v>
      </c>
      <c r="H135" s="2">
        <v>21717971000</v>
      </c>
      <c r="I135" s="2">
        <v>45910334</v>
      </c>
      <c r="J135" s="2">
        <v>0</v>
      </c>
      <c r="K135" s="2">
        <v>45910334</v>
      </c>
      <c r="L135" s="2">
        <v>37223145.600000001</v>
      </c>
      <c r="M135" s="2">
        <v>0</v>
      </c>
      <c r="N135" s="63">
        <f t="shared" si="275"/>
        <v>0</v>
      </c>
      <c r="O135" s="63">
        <f t="shared" si="276"/>
        <v>0</v>
      </c>
      <c r="P135" s="2">
        <v>37223145.600000001</v>
      </c>
      <c r="Q135" s="63">
        <f t="shared" si="277"/>
        <v>37223145.600000001</v>
      </c>
      <c r="R135" s="63">
        <f t="shared" si="278"/>
        <v>0</v>
      </c>
      <c r="S135" s="15">
        <v>0.1</v>
      </c>
      <c r="T135" s="2">
        <v>0</v>
      </c>
      <c r="U135" s="63">
        <f t="shared" si="279"/>
        <v>0</v>
      </c>
      <c r="V135" s="63">
        <f t="shared" si="280"/>
        <v>0</v>
      </c>
      <c r="W135" s="13">
        <v>0.15</v>
      </c>
      <c r="X135" s="64">
        <f t="shared" ref="X135:X141" si="295">IF(L135&lt;15000000,0%,IF(AND(15000000&lt;=L135,L135&lt;30000000),10%,IF(AND(30000000&lt;=L135,L135&lt;60000000),15%,IF(AND(60000000&lt;=L135,L135&lt;100000000),20%,25%))))</f>
        <v>0.15</v>
      </c>
      <c r="Y135" s="63">
        <f t="shared" ref="Y135:Y141" si="296">+X135-W135</f>
        <v>0</v>
      </c>
      <c r="Z135" s="63">
        <f t="shared" ref="Z135:Z141" si="297">IF(L135&lt;150000000,P135,IF(AND(L135&gt;150000000,P135&gt;150000000),150000000,P135))*X135</f>
        <v>5583471.8399999999</v>
      </c>
      <c r="AA135" s="15">
        <v>0</v>
      </c>
      <c r="AB135" s="65">
        <f t="shared" ref="AB135:AB142" si="298">IF(L135&lt;150000000,0%,IF(AND(150000000&lt;=L135,L135&lt;230000000),40%,IF(AND(230000000&lt;=L135,L135&lt;300000000),45%,50%)))</f>
        <v>0</v>
      </c>
      <c r="AC135" s="63">
        <f t="shared" ref="AC135:AC142" si="299">+AB135-AA135</f>
        <v>0</v>
      </c>
      <c r="AD135" s="63">
        <f t="shared" ref="AD135:AD142" si="300">IF(P135-150000000&lt;0,0,(P135-150000000))*AB135</f>
        <v>0</v>
      </c>
      <c r="AE135" s="2">
        <v>5583471.8399999999</v>
      </c>
      <c r="AF135" s="63">
        <f t="shared" ref="AF135:AF142" si="301">+AD135+Z135</f>
        <v>5583471.8399999999</v>
      </c>
      <c r="AG135" s="63">
        <f t="shared" ref="AG135:AG142" si="302">+AF135-AE135</f>
        <v>0</v>
      </c>
      <c r="AH135" s="2">
        <v>3000000</v>
      </c>
      <c r="AI135" s="66">
        <f t="shared" ref="AI135:AI141" si="303">IF(L135&lt;15000000,0,IF(AND(15000000&lt;=L135,L135&lt;20000000),1000000,IF(AND(20000000&lt;=L135,L135&lt;30000000),2000000,IF(AND(30000000&lt;=L135,L135&lt;60000000),3000000,IF(AND(60000000&lt;=L135,L135&lt;100000000),4000000,IF(AND(100000000&lt;=L135,L135&lt;150000000),5000000,IF(AND(150000000&lt;=L135,L135&lt;230000000),6000000,7000000)))))))</f>
        <v>3000000</v>
      </c>
      <c r="AJ135" s="66">
        <f t="shared" ref="AJ135:AJ141" si="304">+AI135-AH135</f>
        <v>0</v>
      </c>
      <c r="AK135" s="4">
        <v>8583471.8399999999</v>
      </c>
      <c r="AM135" s="4">
        <f t="shared" si="281"/>
        <v>8583471.8399999999</v>
      </c>
      <c r="AN135" s="67">
        <f t="shared" ref="AN135:AN142" si="305">SUM(AL135,AI135,AF135,U135)</f>
        <v>8583471.8399999999</v>
      </c>
      <c r="AO135" s="67">
        <f t="shared" ref="AO135:AO142" si="306">+AN135-AM135</f>
        <v>0</v>
      </c>
      <c r="AP135" t="s">
        <v>184</v>
      </c>
      <c r="AQ135" s="18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</row>
    <row r="136" spans="1:79">
      <c r="A136" s="20">
        <v>1201</v>
      </c>
      <c r="B136" t="s">
        <v>264</v>
      </c>
      <c r="C136" t="s">
        <v>2</v>
      </c>
      <c r="D136" t="s">
        <v>8</v>
      </c>
      <c r="E136" t="s">
        <v>248</v>
      </c>
      <c r="F136" s="2">
        <v>35566095600</v>
      </c>
      <c r="G136" s="2">
        <v>1883497000</v>
      </c>
      <c r="H136" s="2">
        <v>33682598600</v>
      </c>
      <c r="I136" s="2">
        <v>79922240</v>
      </c>
      <c r="J136" s="2">
        <v>5926770</v>
      </c>
      <c r="K136" s="2">
        <v>73995470</v>
      </c>
      <c r="L136" s="2">
        <v>65695801.759999998</v>
      </c>
      <c r="M136" s="2">
        <v>5173371.2</v>
      </c>
      <c r="N136" s="63">
        <f t="shared" si="275"/>
        <v>5173371.2</v>
      </c>
      <c r="O136" s="63">
        <f t="shared" si="276"/>
        <v>0</v>
      </c>
      <c r="P136" s="2">
        <v>60522430.560000002</v>
      </c>
      <c r="Q136" s="63">
        <f t="shared" si="277"/>
        <v>60522430.560000002</v>
      </c>
      <c r="R136" s="63">
        <f t="shared" si="278"/>
        <v>0</v>
      </c>
      <c r="S136" s="15">
        <v>0.1</v>
      </c>
      <c r="T136" s="2">
        <v>517337.12</v>
      </c>
      <c r="U136" s="63">
        <f t="shared" si="279"/>
        <v>517337.12000000005</v>
      </c>
      <c r="V136" s="63">
        <f t="shared" si="280"/>
        <v>0</v>
      </c>
      <c r="W136" s="13">
        <v>0.2</v>
      </c>
      <c r="X136" s="64">
        <f t="shared" si="295"/>
        <v>0.2</v>
      </c>
      <c r="Y136" s="63">
        <f t="shared" si="296"/>
        <v>0</v>
      </c>
      <c r="Z136" s="63">
        <f t="shared" si="297"/>
        <v>12104486.112000002</v>
      </c>
      <c r="AA136" s="15">
        <v>0</v>
      </c>
      <c r="AB136" s="65">
        <f t="shared" si="298"/>
        <v>0</v>
      </c>
      <c r="AC136" s="63">
        <f t="shared" si="299"/>
        <v>0</v>
      </c>
      <c r="AD136" s="63">
        <f t="shared" si="300"/>
        <v>0</v>
      </c>
      <c r="AE136" s="2">
        <v>12104486.112</v>
      </c>
      <c r="AF136" s="63">
        <f t="shared" si="301"/>
        <v>12104486.112000002</v>
      </c>
      <c r="AG136" s="63">
        <f t="shared" si="302"/>
        <v>0</v>
      </c>
      <c r="AH136" s="2">
        <v>4000000</v>
      </c>
      <c r="AI136" s="66">
        <f t="shared" si="303"/>
        <v>4000000</v>
      </c>
      <c r="AJ136" s="66">
        <f t="shared" si="304"/>
        <v>0</v>
      </c>
      <c r="AK136" s="4">
        <v>16621823.232000001</v>
      </c>
      <c r="AM136" s="4">
        <f t="shared" si="281"/>
        <v>16621823.232000001</v>
      </c>
      <c r="AN136" s="67">
        <f t="shared" si="305"/>
        <v>16621823.232000001</v>
      </c>
      <c r="AO136" s="67">
        <f t="shared" si="306"/>
        <v>0</v>
      </c>
      <c r="AP136" t="s">
        <v>38</v>
      </c>
      <c r="AQ136" s="18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</row>
    <row r="137" spans="1:79">
      <c r="A137" s="20">
        <v>1202</v>
      </c>
      <c r="B137" t="s">
        <v>264</v>
      </c>
      <c r="C137" t="s">
        <v>2</v>
      </c>
      <c r="D137" t="s">
        <v>8</v>
      </c>
      <c r="E137" t="s">
        <v>249</v>
      </c>
      <c r="F137" s="2">
        <v>30368697000</v>
      </c>
      <c r="G137" s="2">
        <v>405589000</v>
      </c>
      <c r="H137" s="2">
        <v>29963108000</v>
      </c>
      <c r="I137" s="2">
        <v>53586326</v>
      </c>
      <c r="J137" s="2">
        <v>1419564</v>
      </c>
      <c r="K137" s="2">
        <v>52166762</v>
      </c>
      <c r="L137" s="2">
        <v>41438847.200000003</v>
      </c>
      <c r="M137" s="2">
        <v>1257328.3999999999</v>
      </c>
      <c r="N137" s="63">
        <f t="shared" si="275"/>
        <v>1257328.3999999999</v>
      </c>
      <c r="O137" s="63">
        <f t="shared" si="276"/>
        <v>0</v>
      </c>
      <c r="P137" s="2">
        <v>40181518.799999997</v>
      </c>
      <c r="Q137" s="63">
        <f t="shared" si="277"/>
        <v>40181518.799999997</v>
      </c>
      <c r="R137" s="63">
        <f t="shared" si="278"/>
        <v>0</v>
      </c>
      <c r="S137" s="15">
        <v>0.1</v>
      </c>
      <c r="T137" s="2">
        <v>125732.84</v>
      </c>
      <c r="U137" s="63">
        <f t="shared" si="279"/>
        <v>125732.84</v>
      </c>
      <c r="V137" s="63">
        <f t="shared" si="280"/>
        <v>0</v>
      </c>
      <c r="W137" s="13">
        <v>0.15</v>
      </c>
      <c r="X137" s="64">
        <f t="shared" si="295"/>
        <v>0.15</v>
      </c>
      <c r="Y137" s="63">
        <f t="shared" si="296"/>
        <v>0</v>
      </c>
      <c r="Z137" s="63">
        <f t="shared" si="297"/>
        <v>6027227.8199999994</v>
      </c>
      <c r="AA137" s="15">
        <v>0</v>
      </c>
      <c r="AB137" s="65">
        <f t="shared" si="298"/>
        <v>0</v>
      </c>
      <c r="AC137" s="63">
        <f t="shared" si="299"/>
        <v>0</v>
      </c>
      <c r="AD137" s="63">
        <f t="shared" si="300"/>
        <v>0</v>
      </c>
      <c r="AE137" s="2">
        <v>6027227.8200000003</v>
      </c>
      <c r="AF137" s="63">
        <f t="shared" si="301"/>
        <v>6027227.8199999994</v>
      </c>
      <c r="AG137" s="63">
        <f t="shared" si="302"/>
        <v>0</v>
      </c>
      <c r="AH137" s="2">
        <v>3000000</v>
      </c>
      <c r="AI137" s="66">
        <f t="shared" si="303"/>
        <v>3000000</v>
      </c>
      <c r="AJ137" s="66">
        <f t="shared" si="304"/>
        <v>0</v>
      </c>
      <c r="AK137" s="4">
        <v>9152960.6600000001</v>
      </c>
      <c r="AM137" s="4">
        <f t="shared" si="281"/>
        <v>9152960.6600000001</v>
      </c>
      <c r="AN137" s="67">
        <f t="shared" si="305"/>
        <v>9152960.6600000001</v>
      </c>
      <c r="AO137" s="67">
        <f t="shared" si="306"/>
        <v>0</v>
      </c>
      <c r="AP137" t="s">
        <v>50</v>
      </c>
      <c r="AQ137" s="18"/>
      <c r="AU137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</row>
    <row r="138" spans="1:79">
      <c r="A138" s="20">
        <v>1206</v>
      </c>
      <c r="B138" t="s">
        <v>264</v>
      </c>
      <c r="C138" t="s">
        <v>2</v>
      </c>
      <c r="D138" t="s">
        <v>4</v>
      </c>
      <c r="E138" t="s">
        <v>251</v>
      </c>
      <c r="F138" s="2">
        <v>32771235000</v>
      </c>
      <c r="G138" s="2">
        <v>6202300000</v>
      </c>
      <c r="H138" s="2">
        <v>26568935000</v>
      </c>
      <c r="I138" s="2">
        <v>69194894</v>
      </c>
      <c r="J138" s="2">
        <v>14659559</v>
      </c>
      <c r="K138" s="2">
        <v>54535335</v>
      </c>
      <c r="L138" s="2">
        <v>56086400</v>
      </c>
      <c r="M138" s="2">
        <v>12178639</v>
      </c>
      <c r="N138" s="63">
        <f t="shared" si="275"/>
        <v>12178639</v>
      </c>
      <c r="O138" s="63">
        <f t="shared" si="276"/>
        <v>0</v>
      </c>
      <c r="P138" s="2">
        <v>43907761</v>
      </c>
      <c r="Q138" s="63">
        <f t="shared" si="277"/>
        <v>43907761</v>
      </c>
      <c r="R138" s="63">
        <f t="shared" si="278"/>
        <v>0</v>
      </c>
      <c r="S138" s="15">
        <v>0.1</v>
      </c>
      <c r="T138" s="2">
        <v>1217863.8999999999</v>
      </c>
      <c r="U138" s="63">
        <f t="shared" si="279"/>
        <v>1217863.9000000001</v>
      </c>
      <c r="V138" s="63">
        <f t="shared" si="280"/>
        <v>0</v>
      </c>
      <c r="W138" s="13">
        <v>0.15</v>
      </c>
      <c r="X138" s="64">
        <f t="shared" si="295"/>
        <v>0.15</v>
      </c>
      <c r="Y138" s="63">
        <f t="shared" si="296"/>
        <v>0</v>
      </c>
      <c r="Z138" s="63">
        <f t="shared" si="297"/>
        <v>6586164.1499999994</v>
      </c>
      <c r="AA138" s="15">
        <v>0</v>
      </c>
      <c r="AB138" s="65">
        <f t="shared" si="298"/>
        <v>0</v>
      </c>
      <c r="AC138" s="63">
        <f t="shared" si="299"/>
        <v>0</v>
      </c>
      <c r="AD138" s="63">
        <f t="shared" si="300"/>
        <v>0</v>
      </c>
      <c r="AE138" s="2">
        <v>6586164.1500000004</v>
      </c>
      <c r="AF138" s="63">
        <f t="shared" si="301"/>
        <v>6586164.1499999994</v>
      </c>
      <c r="AG138" s="63">
        <f t="shared" si="302"/>
        <v>0</v>
      </c>
      <c r="AH138" s="2">
        <v>3000000</v>
      </c>
      <c r="AI138" s="66">
        <f t="shared" si="303"/>
        <v>3000000</v>
      </c>
      <c r="AJ138" s="66">
        <f t="shared" si="304"/>
        <v>0</v>
      </c>
      <c r="AK138" s="4">
        <v>10804028.050000001</v>
      </c>
      <c r="AM138" s="4">
        <f t="shared" si="281"/>
        <v>10804028.050000001</v>
      </c>
      <c r="AN138" s="67">
        <f t="shared" si="305"/>
        <v>10804028.049999999</v>
      </c>
      <c r="AO138" s="67">
        <f t="shared" si="306"/>
        <v>0</v>
      </c>
      <c r="AP138" t="s">
        <v>48</v>
      </c>
      <c r="AQ138" s="1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</row>
    <row r="139" spans="1:79">
      <c r="A139" s="20">
        <v>1211</v>
      </c>
      <c r="B139" t="s">
        <v>264</v>
      </c>
      <c r="C139" t="s">
        <v>2</v>
      </c>
      <c r="D139" t="s">
        <v>287</v>
      </c>
      <c r="E139" t="s">
        <v>254</v>
      </c>
      <c r="F139" s="2">
        <v>9757167000</v>
      </c>
      <c r="G139" s="2">
        <v>0</v>
      </c>
      <c r="H139" s="2">
        <v>9757167000</v>
      </c>
      <c r="I139" s="2">
        <v>27313119</v>
      </c>
      <c r="J139" s="2">
        <v>0</v>
      </c>
      <c r="K139" s="2">
        <v>27313119</v>
      </c>
      <c r="L139" s="2">
        <v>23410252.199999999</v>
      </c>
      <c r="M139" s="2">
        <v>0</v>
      </c>
      <c r="N139" s="63">
        <f t="shared" si="275"/>
        <v>0</v>
      </c>
      <c r="O139" s="63">
        <f t="shared" si="276"/>
        <v>0</v>
      </c>
      <c r="P139" s="2">
        <v>23410252.199999999</v>
      </c>
      <c r="Q139" s="63">
        <f t="shared" si="277"/>
        <v>23410252.199999999</v>
      </c>
      <c r="R139" s="63">
        <f t="shared" si="278"/>
        <v>0</v>
      </c>
      <c r="S139" s="15">
        <v>0.1</v>
      </c>
      <c r="T139" s="2">
        <v>0</v>
      </c>
      <c r="U139" s="63">
        <f t="shared" si="279"/>
        <v>0</v>
      </c>
      <c r="V139" s="63">
        <f t="shared" si="280"/>
        <v>0</v>
      </c>
      <c r="W139" s="13">
        <v>0.1</v>
      </c>
      <c r="X139" s="64">
        <f t="shared" si="295"/>
        <v>0.1</v>
      </c>
      <c r="Y139" s="63">
        <f t="shared" si="296"/>
        <v>0</v>
      </c>
      <c r="Z139" s="63">
        <f t="shared" si="297"/>
        <v>2341025.2200000002</v>
      </c>
      <c r="AA139" s="15">
        <v>0</v>
      </c>
      <c r="AB139" s="65">
        <f t="shared" si="298"/>
        <v>0</v>
      </c>
      <c r="AC139" s="63">
        <f t="shared" si="299"/>
        <v>0</v>
      </c>
      <c r="AD139" s="63">
        <f t="shared" si="300"/>
        <v>0</v>
      </c>
      <c r="AE139" s="2">
        <v>2341025.2200000002</v>
      </c>
      <c r="AF139" s="63">
        <f t="shared" si="301"/>
        <v>2341025.2200000002</v>
      </c>
      <c r="AG139" s="63">
        <f t="shared" si="302"/>
        <v>0</v>
      </c>
      <c r="AH139" s="2">
        <v>2000000</v>
      </c>
      <c r="AI139" s="66">
        <f t="shared" si="303"/>
        <v>2000000</v>
      </c>
      <c r="AJ139" s="66">
        <f t="shared" si="304"/>
        <v>0</v>
      </c>
      <c r="AK139" s="4">
        <v>4341025.22</v>
      </c>
      <c r="AM139" s="4">
        <f t="shared" si="281"/>
        <v>4341025.22</v>
      </c>
      <c r="AN139" s="67">
        <f t="shared" si="305"/>
        <v>4341025.2200000007</v>
      </c>
      <c r="AO139" s="67">
        <f t="shared" si="306"/>
        <v>0</v>
      </c>
      <c r="AP139" t="s">
        <v>166</v>
      </c>
      <c r="AQ139" s="18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</row>
    <row r="140" spans="1:79">
      <c r="A140" s="20">
        <v>1214</v>
      </c>
      <c r="B140" t="s">
        <v>264</v>
      </c>
      <c r="C140" t="s">
        <v>9</v>
      </c>
      <c r="D140" t="s">
        <v>384</v>
      </c>
      <c r="E140" t="s">
        <v>252</v>
      </c>
      <c r="F140" s="2">
        <v>15622472000</v>
      </c>
      <c r="G140" s="2">
        <v>0</v>
      </c>
      <c r="H140" s="2">
        <v>15622472000</v>
      </c>
      <c r="I140" s="2">
        <v>32317082</v>
      </c>
      <c r="J140" s="2">
        <v>0</v>
      </c>
      <c r="K140" s="2">
        <v>32317082</v>
      </c>
      <c r="L140" s="2">
        <v>26068093.199999999</v>
      </c>
      <c r="M140" s="2">
        <v>0</v>
      </c>
      <c r="N140" s="63">
        <f t="shared" si="275"/>
        <v>0</v>
      </c>
      <c r="O140" s="63">
        <f t="shared" si="276"/>
        <v>0</v>
      </c>
      <c r="P140" s="2">
        <v>26068093.199999999</v>
      </c>
      <c r="Q140" s="63">
        <f t="shared" si="277"/>
        <v>26068093.199999999</v>
      </c>
      <c r="R140" s="63">
        <f t="shared" si="278"/>
        <v>0</v>
      </c>
      <c r="S140" s="15">
        <v>0.1</v>
      </c>
      <c r="T140" s="2">
        <v>0</v>
      </c>
      <c r="U140" s="63">
        <f t="shared" si="279"/>
        <v>0</v>
      </c>
      <c r="V140" s="63">
        <f t="shared" si="280"/>
        <v>0</v>
      </c>
      <c r="W140" s="13">
        <v>0.1</v>
      </c>
      <c r="X140" s="64">
        <f t="shared" si="295"/>
        <v>0.1</v>
      </c>
      <c r="Y140" s="63">
        <f t="shared" si="296"/>
        <v>0</v>
      </c>
      <c r="Z140" s="63">
        <f t="shared" si="297"/>
        <v>2606809.3200000003</v>
      </c>
      <c r="AA140" s="15">
        <v>0</v>
      </c>
      <c r="AB140" s="65">
        <f t="shared" si="298"/>
        <v>0</v>
      </c>
      <c r="AC140" s="63">
        <f t="shared" si="299"/>
        <v>0</v>
      </c>
      <c r="AD140" s="63">
        <f t="shared" si="300"/>
        <v>0</v>
      </c>
      <c r="AE140" s="2">
        <v>2606809.3199999998</v>
      </c>
      <c r="AF140" s="63">
        <f t="shared" si="301"/>
        <v>2606809.3200000003</v>
      </c>
      <c r="AG140" s="63">
        <f t="shared" si="302"/>
        <v>0</v>
      </c>
      <c r="AH140" s="2">
        <v>2000000</v>
      </c>
      <c r="AI140" s="66">
        <f t="shared" si="303"/>
        <v>2000000</v>
      </c>
      <c r="AJ140" s="66">
        <f t="shared" si="304"/>
        <v>0</v>
      </c>
      <c r="AK140" s="4">
        <v>4606809.32</v>
      </c>
      <c r="AM140" s="4">
        <f t="shared" si="281"/>
        <v>4606809.32</v>
      </c>
      <c r="AN140" s="67">
        <f t="shared" si="305"/>
        <v>4606809.32</v>
      </c>
      <c r="AO140" s="67">
        <f t="shared" si="306"/>
        <v>0</v>
      </c>
      <c r="AP140" t="s">
        <v>70</v>
      </c>
      <c r="AQ140" s="18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</row>
    <row r="141" spans="1:79">
      <c r="A141" s="20">
        <v>1215</v>
      </c>
      <c r="B141" t="s">
        <v>264</v>
      </c>
      <c r="C141" t="s">
        <v>2</v>
      </c>
      <c r="D141" t="s">
        <v>287</v>
      </c>
      <c r="E141" t="s">
        <v>253</v>
      </c>
      <c r="F141" s="2">
        <v>29392610700</v>
      </c>
      <c r="G141" s="2">
        <v>10503225000</v>
      </c>
      <c r="H141" s="2">
        <v>18889385700</v>
      </c>
      <c r="I141" s="2">
        <v>62956623</v>
      </c>
      <c r="J141" s="2">
        <v>16524311</v>
      </c>
      <c r="K141" s="2">
        <v>46432312</v>
      </c>
      <c r="L141" s="2">
        <v>51199578.719999999</v>
      </c>
      <c r="M141" s="2">
        <v>12323021</v>
      </c>
      <c r="N141" s="63">
        <f t="shared" si="275"/>
        <v>12323021</v>
      </c>
      <c r="O141" s="63">
        <f t="shared" si="276"/>
        <v>0</v>
      </c>
      <c r="P141" s="2">
        <v>38876557.719999999</v>
      </c>
      <c r="Q141" s="63">
        <f t="shared" si="277"/>
        <v>38876557.719999999</v>
      </c>
      <c r="R141" s="63">
        <f t="shared" si="278"/>
        <v>0</v>
      </c>
      <c r="S141" s="15">
        <v>0.1</v>
      </c>
      <c r="T141" s="2">
        <v>1232302.1000000001</v>
      </c>
      <c r="U141" s="63">
        <f t="shared" si="279"/>
        <v>1232302.1000000001</v>
      </c>
      <c r="V141" s="63">
        <f t="shared" si="280"/>
        <v>0</v>
      </c>
      <c r="W141" s="13">
        <v>0.15</v>
      </c>
      <c r="X141" s="64">
        <f t="shared" si="295"/>
        <v>0.15</v>
      </c>
      <c r="Y141" s="63">
        <f t="shared" si="296"/>
        <v>0</v>
      </c>
      <c r="Z141" s="63">
        <f t="shared" si="297"/>
        <v>5831483.6579999998</v>
      </c>
      <c r="AA141" s="15">
        <v>0</v>
      </c>
      <c r="AB141" s="65">
        <f t="shared" si="298"/>
        <v>0</v>
      </c>
      <c r="AC141" s="63">
        <f t="shared" si="299"/>
        <v>0</v>
      </c>
      <c r="AD141" s="63">
        <f t="shared" si="300"/>
        <v>0</v>
      </c>
      <c r="AE141" s="2">
        <v>5831483.6579999998</v>
      </c>
      <c r="AF141" s="63">
        <f t="shared" si="301"/>
        <v>5831483.6579999998</v>
      </c>
      <c r="AG141" s="63">
        <f t="shared" si="302"/>
        <v>0</v>
      </c>
      <c r="AH141" s="2">
        <v>3000000</v>
      </c>
      <c r="AI141" s="66">
        <f t="shared" si="303"/>
        <v>3000000</v>
      </c>
      <c r="AJ141" s="66">
        <f t="shared" si="304"/>
        <v>0</v>
      </c>
      <c r="AK141" s="4">
        <v>10063785.757999999</v>
      </c>
      <c r="AM141" s="4">
        <f t="shared" si="281"/>
        <v>10063785.757999999</v>
      </c>
      <c r="AN141" s="67">
        <f t="shared" si="305"/>
        <v>10063785.757999999</v>
      </c>
      <c r="AO141" s="67">
        <f t="shared" si="306"/>
        <v>0</v>
      </c>
      <c r="AP141" t="s">
        <v>87</v>
      </c>
      <c r="AQ141" s="18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</row>
    <row r="142" spans="1:79">
      <c r="A142" s="20">
        <v>1219</v>
      </c>
      <c r="B142" t="s">
        <v>263</v>
      </c>
      <c r="C142" t="s">
        <v>2</v>
      </c>
      <c r="D142" t="s">
        <v>286</v>
      </c>
      <c r="E142" t="s">
        <v>255</v>
      </c>
      <c r="F142" s="2">
        <v>9415006000</v>
      </c>
      <c r="G142" s="2">
        <v>0</v>
      </c>
      <c r="H142" s="2">
        <v>9415006000</v>
      </c>
      <c r="I142" s="2">
        <v>14785258</v>
      </c>
      <c r="J142" s="2">
        <v>0</v>
      </c>
      <c r="K142" s="2">
        <v>14785258</v>
      </c>
      <c r="L142" s="2">
        <v>11019255.6</v>
      </c>
      <c r="M142" s="2">
        <v>0</v>
      </c>
      <c r="N142" s="63">
        <f t="shared" si="275"/>
        <v>0</v>
      </c>
      <c r="O142" s="63">
        <f t="shared" si="276"/>
        <v>0</v>
      </c>
      <c r="P142" s="2">
        <v>11019255.6</v>
      </c>
      <c r="Q142" s="63">
        <f t="shared" si="277"/>
        <v>11019255.6</v>
      </c>
      <c r="R142" s="63">
        <f t="shared" si="278"/>
        <v>0</v>
      </c>
      <c r="S142" s="15">
        <v>0.1</v>
      </c>
      <c r="T142" s="2">
        <v>0</v>
      </c>
      <c r="U142" s="63">
        <f t="shared" si="279"/>
        <v>0</v>
      </c>
      <c r="V142" s="63">
        <f t="shared" si="280"/>
        <v>0</v>
      </c>
      <c r="W142" s="13">
        <v>0.3</v>
      </c>
      <c r="X142" s="13"/>
      <c r="Y142" s="13"/>
      <c r="Z142" s="68">
        <f>IF(L142&lt;150000000,P142,IF(AND(L142&gt;150000000,P142&gt;150000000),150000000,P142))*30%</f>
        <v>3305776.6799999997</v>
      </c>
      <c r="AA142" s="15">
        <v>0</v>
      </c>
      <c r="AB142" s="69">
        <f t="shared" si="298"/>
        <v>0</v>
      </c>
      <c r="AC142" s="68">
        <f t="shared" si="299"/>
        <v>0</v>
      </c>
      <c r="AD142" s="68">
        <f t="shared" si="300"/>
        <v>0</v>
      </c>
      <c r="AE142" s="2">
        <v>3305776.68</v>
      </c>
      <c r="AF142" s="68">
        <f t="shared" si="301"/>
        <v>3305776.6799999997</v>
      </c>
      <c r="AG142" s="68">
        <f t="shared" si="302"/>
        <v>0</v>
      </c>
      <c r="AH142" s="2">
        <v>0</v>
      </c>
      <c r="AI142" s="2"/>
      <c r="AJ142" s="2"/>
      <c r="AK142" s="4">
        <v>3305776.68</v>
      </c>
      <c r="AM142" s="4">
        <f t="shared" si="281"/>
        <v>3305776.68</v>
      </c>
      <c r="AN142" s="67">
        <f t="shared" si="305"/>
        <v>3305776.6799999997</v>
      </c>
      <c r="AO142" s="67">
        <f t="shared" si="306"/>
        <v>0</v>
      </c>
      <c r="AP142" t="s">
        <v>95</v>
      </c>
      <c r="AQ142" s="18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</row>
    <row r="143" spans="1:79">
      <c r="A143" s="20">
        <v>1220</v>
      </c>
      <c r="B143" t="s">
        <v>264</v>
      </c>
      <c r="C143" t="s">
        <v>2</v>
      </c>
      <c r="D143" t="s">
        <v>286</v>
      </c>
      <c r="E143" t="s">
        <v>176</v>
      </c>
      <c r="F143" s="2">
        <v>5038291000</v>
      </c>
      <c r="G143" s="2">
        <v>0</v>
      </c>
      <c r="H143" s="2">
        <v>5038291000</v>
      </c>
      <c r="I143" s="2">
        <v>13348651</v>
      </c>
      <c r="J143" s="2">
        <v>0</v>
      </c>
      <c r="K143" s="2">
        <v>13348651</v>
      </c>
      <c r="L143" s="2">
        <v>11333334.6</v>
      </c>
      <c r="M143" s="2">
        <v>0</v>
      </c>
      <c r="N143" s="63">
        <f t="shared" si="275"/>
        <v>0</v>
      </c>
      <c r="O143" s="63">
        <f t="shared" si="276"/>
        <v>0</v>
      </c>
      <c r="P143" s="2">
        <v>11333334.6</v>
      </c>
      <c r="Q143" s="63">
        <f t="shared" si="277"/>
        <v>11333334.6</v>
      </c>
      <c r="R143" s="63">
        <f t="shared" si="278"/>
        <v>0</v>
      </c>
      <c r="S143" s="15">
        <v>0</v>
      </c>
      <c r="T143" s="2">
        <v>0</v>
      </c>
      <c r="U143" s="63">
        <f t="shared" si="279"/>
        <v>0</v>
      </c>
      <c r="V143" s="63">
        <f t="shared" si="280"/>
        <v>0</v>
      </c>
      <c r="W143" s="13">
        <v>0</v>
      </c>
      <c r="X143" s="64">
        <f t="shared" ref="X143" si="307">IF(L143&lt;15000000,0%,IF(AND(15000000&lt;=L143,L143&lt;30000000),10%,IF(AND(30000000&lt;=L143,L143&lt;60000000),15%,IF(AND(60000000&lt;=L143,L143&lt;100000000),20%,25%))))</f>
        <v>0</v>
      </c>
      <c r="Y143" s="63">
        <f t="shared" ref="Y143" si="308">+X143-W143</f>
        <v>0</v>
      </c>
      <c r="Z143" s="63">
        <f t="shared" ref="Z143" si="309">IF(L143&lt;150000000,P143,IF(AND(L143&gt;150000000,P143&gt;150000000),150000000,P143))*X143</f>
        <v>0</v>
      </c>
      <c r="AA143" s="15">
        <v>0</v>
      </c>
      <c r="AB143" s="65">
        <f t="shared" ref="AB143:AB144" si="310">IF(L143&lt;150000000,0%,IF(AND(150000000&lt;=L143,L143&lt;230000000),40%,IF(AND(230000000&lt;=L143,L143&lt;300000000),45%,50%)))</f>
        <v>0</v>
      </c>
      <c r="AC143" s="63">
        <f t="shared" ref="AC143:AC144" si="311">+AB143-AA143</f>
        <v>0</v>
      </c>
      <c r="AD143" s="63">
        <f t="shared" ref="AD143:AD144" si="312">IF(P143-150000000&lt;0,0,(P143-150000000))*AB143</f>
        <v>0</v>
      </c>
      <c r="AE143" s="2">
        <v>0</v>
      </c>
      <c r="AF143" s="63">
        <f t="shared" ref="AF143:AF144" si="313">+AD143+Z143</f>
        <v>0</v>
      </c>
      <c r="AG143" s="63">
        <f t="shared" ref="AG143:AG144" si="314">+AF143-AE143</f>
        <v>0</v>
      </c>
      <c r="AH143" s="2">
        <v>0</v>
      </c>
      <c r="AI143" s="66">
        <f t="shared" ref="AI143" si="315">IF(L143&lt;15000000,0,IF(AND(15000000&lt;=L143,L143&lt;20000000),1000000,IF(AND(20000000&lt;=L143,L143&lt;30000000),2000000,IF(AND(30000000&lt;=L143,L143&lt;60000000),3000000,IF(AND(60000000&lt;=L143,L143&lt;100000000),4000000,IF(AND(100000000&lt;=L143,L143&lt;150000000),5000000,IF(AND(150000000&lt;=L143,L143&lt;230000000),6000000,7000000)))))))</f>
        <v>0</v>
      </c>
      <c r="AJ143" s="66">
        <f t="shared" ref="AJ143" si="316">+AI143-AH143</f>
        <v>0</v>
      </c>
      <c r="AK143" s="4">
        <v>0</v>
      </c>
      <c r="AM143" s="4">
        <f t="shared" si="281"/>
        <v>0</v>
      </c>
      <c r="AN143" s="67">
        <f t="shared" ref="AN143:AN144" si="317">SUM(AL143,AI143,AF143,U143)</f>
        <v>0</v>
      </c>
      <c r="AO143" s="67">
        <f t="shared" ref="AO143:AO144" si="318">+AN143-AM143</f>
        <v>0</v>
      </c>
      <c r="AP143" t="s">
        <v>45</v>
      </c>
      <c r="AQ143" s="18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</row>
    <row r="144" spans="1:79">
      <c r="A144" s="20">
        <v>1224</v>
      </c>
      <c r="B144" t="s">
        <v>263</v>
      </c>
      <c r="C144" t="s">
        <v>9</v>
      </c>
      <c r="D144" t="s">
        <v>27</v>
      </c>
      <c r="E144" t="s">
        <v>256</v>
      </c>
      <c r="F144" s="2">
        <v>185760000</v>
      </c>
      <c r="G144" s="2">
        <v>0</v>
      </c>
      <c r="H144" s="2">
        <v>185760000</v>
      </c>
      <c r="I144" s="2">
        <v>650161</v>
      </c>
      <c r="J144" s="2">
        <v>0</v>
      </c>
      <c r="K144" s="2">
        <v>650161</v>
      </c>
      <c r="L144" s="2">
        <v>575857</v>
      </c>
      <c r="M144" s="2">
        <v>0</v>
      </c>
      <c r="N144" s="63">
        <f t="shared" si="275"/>
        <v>0</v>
      </c>
      <c r="O144" s="63">
        <f t="shared" si="276"/>
        <v>0</v>
      </c>
      <c r="P144" s="2">
        <v>575857</v>
      </c>
      <c r="Q144" s="63">
        <f t="shared" si="277"/>
        <v>575857</v>
      </c>
      <c r="R144" s="63">
        <f t="shared" si="278"/>
        <v>0</v>
      </c>
      <c r="S144" s="15">
        <v>0.1</v>
      </c>
      <c r="T144" s="2">
        <v>0</v>
      </c>
      <c r="U144" s="63">
        <f t="shared" si="279"/>
        <v>0</v>
      </c>
      <c r="V144" s="63">
        <f t="shared" si="280"/>
        <v>0</v>
      </c>
      <c r="W144" s="13">
        <v>0.3</v>
      </c>
      <c r="X144" s="13"/>
      <c r="Y144" s="13"/>
      <c r="Z144" s="68">
        <f>IF(L144&lt;150000000,P144,IF(AND(L144&gt;150000000,P144&gt;150000000),150000000,P144))*30%</f>
        <v>172757.1</v>
      </c>
      <c r="AA144" s="15">
        <v>0</v>
      </c>
      <c r="AB144" s="69">
        <f t="shared" si="310"/>
        <v>0</v>
      </c>
      <c r="AC144" s="68">
        <f t="shared" si="311"/>
        <v>0</v>
      </c>
      <c r="AD144" s="68">
        <f t="shared" si="312"/>
        <v>0</v>
      </c>
      <c r="AE144" s="2">
        <v>172757.1</v>
      </c>
      <c r="AF144" s="68">
        <f t="shared" si="313"/>
        <v>172757.1</v>
      </c>
      <c r="AG144" s="68">
        <f t="shared" si="314"/>
        <v>0</v>
      </c>
      <c r="AH144" s="2">
        <v>0</v>
      </c>
      <c r="AI144" s="2"/>
      <c r="AJ144" s="2"/>
      <c r="AK144" s="4">
        <v>172757.1</v>
      </c>
      <c r="AM144" s="4">
        <f t="shared" si="281"/>
        <v>172757.1</v>
      </c>
      <c r="AN144" s="67">
        <f t="shared" si="317"/>
        <v>172757.1</v>
      </c>
      <c r="AO144" s="67">
        <f t="shared" si="318"/>
        <v>0</v>
      </c>
      <c r="AP144" t="s">
        <v>32</v>
      </c>
      <c r="AQ144" s="18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</row>
    <row r="145" spans="1:79">
      <c r="A145" s="20">
        <v>1225</v>
      </c>
      <c r="B145" t="s">
        <v>264</v>
      </c>
      <c r="C145" t="s">
        <v>9</v>
      </c>
      <c r="D145" t="s">
        <v>384</v>
      </c>
      <c r="E145" t="s">
        <v>257</v>
      </c>
      <c r="F145" s="2">
        <v>110420983000</v>
      </c>
      <c r="G145" s="2">
        <v>0</v>
      </c>
      <c r="H145" s="2">
        <v>110420983000</v>
      </c>
      <c r="I145" s="2">
        <v>179658665</v>
      </c>
      <c r="J145" s="2">
        <v>0</v>
      </c>
      <c r="K145" s="2">
        <v>179658665</v>
      </c>
      <c r="L145" s="2">
        <v>135490271.80000001</v>
      </c>
      <c r="M145" s="2">
        <v>0</v>
      </c>
      <c r="N145" s="63">
        <f t="shared" si="275"/>
        <v>0</v>
      </c>
      <c r="O145" s="63">
        <f t="shared" si="276"/>
        <v>0</v>
      </c>
      <c r="P145" s="2">
        <v>135490271.80000001</v>
      </c>
      <c r="Q145" s="63">
        <f t="shared" si="277"/>
        <v>135490271.80000001</v>
      </c>
      <c r="R145" s="63">
        <f t="shared" si="278"/>
        <v>0</v>
      </c>
      <c r="S145" s="15">
        <v>0.1</v>
      </c>
      <c r="T145" s="2">
        <v>0</v>
      </c>
      <c r="U145" s="63">
        <f t="shared" si="279"/>
        <v>0</v>
      </c>
      <c r="V145" s="63">
        <f t="shared" si="280"/>
        <v>0</v>
      </c>
      <c r="W145" s="13">
        <v>0.25</v>
      </c>
      <c r="X145" s="64">
        <f t="shared" ref="X145:X151" si="319">IF(L145&lt;15000000,0%,IF(AND(15000000&lt;=L145,L145&lt;30000000),10%,IF(AND(30000000&lt;=L145,L145&lt;60000000),15%,IF(AND(60000000&lt;=L145,L145&lt;100000000),20%,25%))))</f>
        <v>0.25</v>
      </c>
      <c r="Y145" s="63">
        <f t="shared" ref="Y145:Y151" si="320">+X145-W145</f>
        <v>0</v>
      </c>
      <c r="Z145" s="63">
        <f t="shared" ref="Z145:Z151" si="321">IF(L145&lt;150000000,P145,IF(AND(L145&gt;150000000,P145&gt;150000000),150000000,P145))*X145</f>
        <v>33872567.950000003</v>
      </c>
      <c r="AA145" s="15">
        <v>0</v>
      </c>
      <c r="AB145" s="65">
        <f t="shared" ref="AB145:AB152" si="322">IF(L145&lt;150000000,0%,IF(AND(150000000&lt;=L145,L145&lt;230000000),40%,IF(AND(230000000&lt;=L145,L145&lt;300000000),45%,50%)))</f>
        <v>0</v>
      </c>
      <c r="AC145" s="63">
        <f t="shared" ref="AC145:AC152" si="323">+AB145-AA145</f>
        <v>0</v>
      </c>
      <c r="AD145" s="63">
        <f t="shared" ref="AD145:AD152" si="324">IF(P145-150000000&lt;0,0,(P145-150000000))*AB145</f>
        <v>0</v>
      </c>
      <c r="AE145" s="2">
        <v>33872567.950000003</v>
      </c>
      <c r="AF145" s="63">
        <f t="shared" ref="AF145:AF152" si="325">+AD145+Z145</f>
        <v>33872567.950000003</v>
      </c>
      <c r="AG145" s="63">
        <f t="shared" ref="AG145:AG152" si="326">+AF145-AE145</f>
        <v>0</v>
      </c>
      <c r="AH145" s="2">
        <v>5000000</v>
      </c>
      <c r="AI145" s="66">
        <f t="shared" ref="AI145:AI151" si="327">IF(L145&lt;15000000,0,IF(AND(15000000&lt;=L145,L145&lt;20000000),1000000,IF(AND(20000000&lt;=L145,L145&lt;30000000),2000000,IF(AND(30000000&lt;=L145,L145&lt;60000000),3000000,IF(AND(60000000&lt;=L145,L145&lt;100000000),4000000,IF(AND(100000000&lt;=L145,L145&lt;150000000),5000000,IF(AND(150000000&lt;=L145,L145&lt;230000000),6000000,7000000)))))))</f>
        <v>5000000</v>
      </c>
      <c r="AJ145" s="66">
        <f t="shared" ref="AJ145:AJ151" si="328">+AI145-AH145</f>
        <v>0</v>
      </c>
      <c r="AK145" s="4">
        <v>38872567.950000003</v>
      </c>
      <c r="AM145" s="4">
        <f t="shared" si="281"/>
        <v>38872567.950000003</v>
      </c>
      <c r="AN145" s="67">
        <f t="shared" ref="AN145:AN152" si="329">SUM(AL145,AI145,AF145,U145)</f>
        <v>38872567.950000003</v>
      </c>
      <c r="AO145" s="67">
        <f t="shared" ref="AO145:AO152" si="330">+AN145-AM145</f>
        <v>0</v>
      </c>
      <c r="AP145" t="s">
        <v>62</v>
      </c>
      <c r="AQ145" s="18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</row>
    <row r="146" spans="1:79">
      <c r="A146" s="20">
        <v>1226</v>
      </c>
      <c r="B146" t="s">
        <v>264</v>
      </c>
      <c r="C146" t="s">
        <v>9</v>
      </c>
      <c r="D146" t="s">
        <v>384</v>
      </c>
      <c r="E146" t="s">
        <v>258</v>
      </c>
      <c r="F146" s="2">
        <v>16421164000</v>
      </c>
      <c r="G146" s="2">
        <v>0</v>
      </c>
      <c r="H146" s="2">
        <v>16421164000</v>
      </c>
      <c r="I146" s="2">
        <v>40399530</v>
      </c>
      <c r="J146" s="2">
        <v>0</v>
      </c>
      <c r="K146" s="2">
        <v>40399530</v>
      </c>
      <c r="L146" s="2">
        <v>33831064.399999999</v>
      </c>
      <c r="M146" s="2">
        <v>0</v>
      </c>
      <c r="N146" s="63">
        <f t="shared" si="275"/>
        <v>0</v>
      </c>
      <c r="O146" s="63">
        <f t="shared" si="276"/>
        <v>0</v>
      </c>
      <c r="P146" s="2">
        <v>33831064.399999999</v>
      </c>
      <c r="Q146" s="63">
        <f t="shared" si="277"/>
        <v>33831064.399999999</v>
      </c>
      <c r="R146" s="63">
        <f t="shared" si="278"/>
        <v>0</v>
      </c>
      <c r="S146" s="15">
        <v>0.1</v>
      </c>
      <c r="T146" s="2">
        <v>0</v>
      </c>
      <c r="U146" s="63">
        <f t="shared" si="279"/>
        <v>0</v>
      </c>
      <c r="V146" s="63">
        <f t="shared" si="280"/>
        <v>0</v>
      </c>
      <c r="W146" s="13">
        <v>0.15</v>
      </c>
      <c r="X146" s="64">
        <f t="shared" si="319"/>
        <v>0.15</v>
      </c>
      <c r="Y146" s="63">
        <f t="shared" si="320"/>
        <v>0</v>
      </c>
      <c r="Z146" s="63">
        <f t="shared" si="321"/>
        <v>5074659.6599999992</v>
      </c>
      <c r="AA146" s="15">
        <v>0</v>
      </c>
      <c r="AB146" s="65">
        <f t="shared" si="322"/>
        <v>0</v>
      </c>
      <c r="AC146" s="63">
        <f t="shared" si="323"/>
        <v>0</v>
      </c>
      <c r="AD146" s="63">
        <f t="shared" si="324"/>
        <v>0</v>
      </c>
      <c r="AE146" s="2">
        <v>5074659.66</v>
      </c>
      <c r="AF146" s="63">
        <f t="shared" si="325"/>
        <v>5074659.6599999992</v>
      </c>
      <c r="AG146" s="63">
        <f t="shared" si="326"/>
        <v>0</v>
      </c>
      <c r="AH146" s="2">
        <v>3000000</v>
      </c>
      <c r="AI146" s="66">
        <f t="shared" si="327"/>
        <v>3000000</v>
      </c>
      <c r="AJ146" s="66">
        <f t="shared" si="328"/>
        <v>0</v>
      </c>
      <c r="AK146" s="4">
        <v>8074659.6600000001</v>
      </c>
      <c r="AM146" s="4">
        <f t="shared" si="281"/>
        <v>8074659.6600000001</v>
      </c>
      <c r="AN146" s="67">
        <f t="shared" si="329"/>
        <v>8074659.6599999992</v>
      </c>
      <c r="AO146" s="67">
        <f t="shared" si="330"/>
        <v>0</v>
      </c>
      <c r="AP146" t="s">
        <v>189</v>
      </c>
      <c r="AQ146" s="18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</row>
    <row r="147" spans="1:79">
      <c r="A147" s="20">
        <v>1227</v>
      </c>
      <c r="B147" t="s">
        <v>264</v>
      </c>
      <c r="C147" t="s">
        <v>2</v>
      </c>
      <c r="D147" t="s">
        <v>8</v>
      </c>
      <c r="E147" t="s">
        <v>259</v>
      </c>
      <c r="F147" s="2">
        <v>2285107000</v>
      </c>
      <c r="G147" s="2">
        <v>0</v>
      </c>
      <c r="H147" s="2">
        <v>2285107000</v>
      </c>
      <c r="I147" s="2">
        <v>7629977</v>
      </c>
      <c r="J147" s="2">
        <v>0</v>
      </c>
      <c r="K147" s="2">
        <v>7629977</v>
      </c>
      <c r="L147" s="2">
        <v>6715934.2000000002</v>
      </c>
      <c r="M147" s="2">
        <v>0</v>
      </c>
      <c r="N147" s="63">
        <f t="shared" si="275"/>
        <v>0</v>
      </c>
      <c r="O147" s="63">
        <f t="shared" si="276"/>
        <v>0</v>
      </c>
      <c r="P147" s="2">
        <v>6715934.2000000002</v>
      </c>
      <c r="Q147" s="63">
        <f t="shared" si="277"/>
        <v>6715934.2000000002</v>
      </c>
      <c r="R147" s="63">
        <f t="shared" si="278"/>
        <v>0</v>
      </c>
      <c r="S147" s="15">
        <v>0</v>
      </c>
      <c r="T147" s="2">
        <v>0</v>
      </c>
      <c r="U147" s="63">
        <f t="shared" si="279"/>
        <v>0</v>
      </c>
      <c r="V147" s="63">
        <f t="shared" si="280"/>
        <v>0</v>
      </c>
      <c r="W147" s="13">
        <v>0</v>
      </c>
      <c r="X147" s="64">
        <f t="shared" si="319"/>
        <v>0</v>
      </c>
      <c r="Y147" s="63">
        <f t="shared" si="320"/>
        <v>0</v>
      </c>
      <c r="Z147" s="63">
        <f t="shared" si="321"/>
        <v>0</v>
      </c>
      <c r="AA147" s="15">
        <v>0</v>
      </c>
      <c r="AB147" s="65">
        <f t="shared" si="322"/>
        <v>0</v>
      </c>
      <c r="AC147" s="63">
        <f t="shared" si="323"/>
        <v>0</v>
      </c>
      <c r="AD147" s="63">
        <f t="shared" si="324"/>
        <v>0</v>
      </c>
      <c r="AE147" s="2">
        <v>0</v>
      </c>
      <c r="AF147" s="63">
        <f t="shared" si="325"/>
        <v>0</v>
      </c>
      <c r="AG147" s="63">
        <f t="shared" si="326"/>
        <v>0</v>
      </c>
      <c r="AH147" s="2">
        <v>0</v>
      </c>
      <c r="AI147" s="66">
        <f t="shared" si="327"/>
        <v>0</v>
      </c>
      <c r="AJ147" s="66">
        <f t="shared" si="328"/>
        <v>0</v>
      </c>
      <c r="AK147" s="4">
        <v>0</v>
      </c>
      <c r="AM147" s="4">
        <f t="shared" si="281"/>
        <v>0</v>
      </c>
      <c r="AN147" s="67">
        <f t="shared" si="329"/>
        <v>0</v>
      </c>
      <c r="AO147" s="67">
        <f t="shared" si="330"/>
        <v>0</v>
      </c>
      <c r="AP147" t="s">
        <v>42</v>
      </c>
      <c r="AQ147" s="18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</row>
    <row r="148" spans="1:79">
      <c r="A148" s="20">
        <v>1230</v>
      </c>
      <c r="B148" t="s">
        <v>264</v>
      </c>
      <c r="C148" t="s">
        <v>2</v>
      </c>
      <c r="D148" t="s">
        <v>8</v>
      </c>
      <c r="E148" t="s">
        <v>47</v>
      </c>
      <c r="F148" s="2">
        <v>14569527000</v>
      </c>
      <c r="G148" s="2">
        <v>64013000</v>
      </c>
      <c r="H148" s="2">
        <v>14505514000</v>
      </c>
      <c r="I148" s="2">
        <v>37885106</v>
      </c>
      <c r="J148" s="2">
        <v>224047</v>
      </c>
      <c r="K148" s="2">
        <v>37661059</v>
      </c>
      <c r="L148" s="2">
        <v>32057295.199999999</v>
      </c>
      <c r="M148" s="2">
        <v>198441.8</v>
      </c>
      <c r="N148" s="63">
        <f t="shared" si="275"/>
        <v>198441.8</v>
      </c>
      <c r="O148" s="63">
        <f t="shared" si="276"/>
        <v>0</v>
      </c>
      <c r="P148" s="2">
        <v>31858853.399999999</v>
      </c>
      <c r="Q148" s="63">
        <f t="shared" si="277"/>
        <v>31858853.399999999</v>
      </c>
      <c r="R148" s="63">
        <f t="shared" si="278"/>
        <v>0</v>
      </c>
      <c r="S148" s="15">
        <v>0.1</v>
      </c>
      <c r="T148" s="2">
        <v>19844.18</v>
      </c>
      <c r="U148" s="63">
        <f t="shared" si="279"/>
        <v>19844.18</v>
      </c>
      <c r="V148" s="63">
        <f t="shared" si="280"/>
        <v>0</v>
      </c>
      <c r="W148" s="13">
        <v>0.15</v>
      </c>
      <c r="X148" s="64">
        <f t="shared" si="319"/>
        <v>0.15</v>
      </c>
      <c r="Y148" s="63">
        <f t="shared" si="320"/>
        <v>0</v>
      </c>
      <c r="Z148" s="63">
        <f t="shared" si="321"/>
        <v>4778828.01</v>
      </c>
      <c r="AA148" s="15">
        <v>0</v>
      </c>
      <c r="AB148" s="65">
        <f t="shared" si="322"/>
        <v>0</v>
      </c>
      <c r="AC148" s="63">
        <f t="shared" si="323"/>
        <v>0</v>
      </c>
      <c r="AD148" s="63">
        <f t="shared" si="324"/>
        <v>0</v>
      </c>
      <c r="AE148" s="2">
        <v>4778828.01</v>
      </c>
      <c r="AF148" s="63">
        <f t="shared" si="325"/>
        <v>4778828.01</v>
      </c>
      <c r="AG148" s="63">
        <f t="shared" si="326"/>
        <v>0</v>
      </c>
      <c r="AH148" s="2">
        <v>3000000</v>
      </c>
      <c r="AI148" s="66">
        <f t="shared" si="327"/>
        <v>3000000</v>
      </c>
      <c r="AJ148" s="66">
        <f t="shared" si="328"/>
        <v>0</v>
      </c>
      <c r="AK148" s="4">
        <v>7798672.1900000004</v>
      </c>
      <c r="AM148" s="4">
        <f t="shared" si="281"/>
        <v>7798672.1900000004</v>
      </c>
      <c r="AN148" s="67">
        <f t="shared" si="329"/>
        <v>7798672.1899999995</v>
      </c>
      <c r="AO148" s="67">
        <f t="shared" si="330"/>
        <v>0</v>
      </c>
      <c r="AP148" t="s">
        <v>50</v>
      </c>
      <c r="AQ148" s="1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</row>
    <row r="149" spans="1:79">
      <c r="A149" s="20">
        <v>1231</v>
      </c>
      <c r="B149" t="s">
        <v>264</v>
      </c>
      <c r="C149" t="s">
        <v>2</v>
      </c>
      <c r="D149" t="s">
        <v>8</v>
      </c>
      <c r="E149" t="s">
        <v>260</v>
      </c>
      <c r="F149" s="2">
        <v>11609998000</v>
      </c>
      <c r="G149" s="2">
        <v>1955839000</v>
      </c>
      <c r="H149" s="2">
        <v>9654159000</v>
      </c>
      <c r="I149" s="2">
        <v>32364507</v>
      </c>
      <c r="J149" s="2">
        <v>6296407</v>
      </c>
      <c r="K149" s="2">
        <v>26068100</v>
      </c>
      <c r="L149" s="2">
        <v>27720507.800000001</v>
      </c>
      <c r="M149" s="2">
        <v>5514071.4000000004</v>
      </c>
      <c r="N149" s="63">
        <f t="shared" si="275"/>
        <v>5514071.4000000004</v>
      </c>
      <c r="O149" s="63">
        <f t="shared" si="276"/>
        <v>0</v>
      </c>
      <c r="P149" s="2">
        <v>22206436.399999999</v>
      </c>
      <c r="Q149" s="63">
        <f t="shared" si="277"/>
        <v>22206436.399999999</v>
      </c>
      <c r="R149" s="63">
        <f t="shared" si="278"/>
        <v>0</v>
      </c>
      <c r="S149" s="15">
        <v>0.1</v>
      </c>
      <c r="T149" s="2">
        <v>551407.14</v>
      </c>
      <c r="U149" s="63">
        <f t="shared" si="279"/>
        <v>551407.14</v>
      </c>
      <c r="V149" s="63">
        <f t="shared" si="280"/>
        <v>0</v>
      </c>
      <c r="W149" s="13">
        <v>0.1</v>
      </c>
      <c r="X149" s="64">
        <f t="shared" si="319"/>
        <v>0.1</v>
      </c>
      <c r="Y149" s="63">
        <f t="shared" si="320"/>
        <v>0</v>
      </c>
      <c r="Z149" s="63">
        <f t="shared" si="321"/>
        <v>2220643.64</v>
      </c>
      <c r="AA149" s="15">
        <v>0</v>
      </c>
      <c r="AB149" s="65">
        <f t="shared" si="322"/>
        <v>0</v>
      </c>
      <c r="AC149" s="63">
        <f t="shared" si="323"/>
        <v>0</v>
      </c>
      <c r="AD149" s="63">
        <f t="shared" si="324"/>
        <v>0</v>
      </c>
      <c r="AE149" s="2">
        <v>2220643.64</v>
      </c>
      <c r="AF149" s="63">
        <f t="shared" si="325"/>
        <v>2220643.64</v>
      </c>
      <c r="AG149" s="63">
        <f t="shared" si="326"/>
        <v>0</v>
      </c>
      <c r="AH149" s="2">
        <v>2000000</v>
      </c>
      <c r="AI149" s="66">
        <f t="shared" si="327"/>
        <v>2000000</v>
      </c>
      <c r="AJ149" s="66">
        <f t="shared" si="328"/>
        <v>0</v>
      </c>
      <c r="AK149" s="4">
        <v>4772050.78</v>
      </c>
      <c r="AM149" s="4">
        <f t="shared" si="281"/>
        <v>4772050.78</v>
      </c>
      <c r="AN149" s="67">
        <f t="shared" si="329"/>
        <v>4772050.78</v>
      </c>
      <c r="AO149" s="67">
        <f t="shared" si="330"/>
        <v>0</v>
      </c>
      <c r="AP149" t="s">
        <v>50</v>
      </c>
      <c r="AQ149" s="18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</row>
    <row r="150" spans="1:79">
      <c r="A150" s="20">
        <v>1232</v>
      </c>
      <c r="B150" t="s">
        <v>264</v>
      </c>
      <c r="C150" t="s">
        <v>2</v>
      </c>
      <c r="D150" t="s">
        <v>4</v>
      </c>
      <c r="E150" t="s">
        <v>261</v>
      </c>
      <c r="F150" s="2">
        <v>51310884000</v>
      </c>
      <c r="G150" s="2">
        <v>278840000</v>
      </c>
      <c r="H150" s="2">
        <v>51032044000</v>
      </c>
      <c r="I150" s="2">
        <v>83059799</v>
      </c>
      <c r="J150" s="2">
        <v>885161</v>
      </c>
      <c r="K150" s="2">
        <v>82174638</v>
      </c>
      <c r="L150" s="2">
        <v>62535445.399999999</v>
      </c>
      <c r="M150" s="2">
        <v>773625</v>
      </c>
      <c r="N150" s="63">
        <f t="shared" si="275"/>
        <v>773625</v>
      </c>
      <c r="O150" s="63">
        <f t="shared" si="276"/>
        <v>0</v>
      </c>
      <c r="P150" s="2">
        <v>61761820.399999999</v>
      </c>
      <c r="Q150" s="63">
        <f t="shared" si="277"/>
        <v>61761820.399999999</v>
      </c>
      <c r="R150" s="63">
        <f t="shared" si="278"/>
        <v>0</v>
      </c>
      <c r="S150" s="15">
        <v>0.1</v>
      </c>
      <c r="T150" s="2">
        <v>77362.5</v>
      </c>
      <c r="U150" s="63">
        <f t="shared" si="279"/>
        <v>77362.5</v>
      </c>
      <c r="V150" s="63">
        <f t="shared" si="280"/>
        <v>0</v>
      </c>
      <c r="W150" s="13">
        <v>0.2</v>
      </c>
      <c r="X150" s="64">
        <f t="shared" si="319"/>
        <v>0.2</v>
      </c>
      <c r="Y150" s="63">
        <f t="shared" si="320"/>
        <v>0</v>
      </c>
      <c r="Z150" s="63">
        <f t="shared" si="321"/>
        <v>12352364.08</v>
      </c>
      <c r="AA150" s="15">
        <v>0</v>
      </c>
      <c r="AB150" s="65">
        <f t="shared" si="322"/>
        <v>0</v>
      </c>
      <c r="AC150" s="63">
        <f t="shared" si="323"/>
        <v>0</v>
      </c>
      <c r="AD150" s="63">
        <f t="shared" si="324"/>
        <v>0</v>
      </c>
      <c r="AE150" s="2">
        <v>12352364.08</v>
      </c>
      <c r="AF150" s="63">
        <f t="shared" si="325"/>
        <v>12352364.08</v>
      </c>
      <c r="AG150" s="63">
        <f t="shared" si="326"/>
        <v>0</v>
      </c>
      <c r="AH150" s="2">
        <v>4000000</v>
      </c>
      <c r="AI150" s="66">
        <f t="shared" si="327"/>
        <v>4000000</v>
      </c>
      <c r="AJ150" s="66">
        <f t="shared" si="328"/>
        <v>0</v>
      </c>
      <c r="AK150" s="4">
        <v>16429726.58</v>
      </c>
      <c r="AM150" s="4">
        <f t="shared" si="281"/>
        <v>16429726.58</v>
      </c>
      <c r="AN150" s="67">
        <f t="shared" si="329"/>
        <v>16429726.58</v>
      </c>
      <c r="AO150" s="67">
        <f t="shared" si="330"/>
        <v>0</v>
      </c>
      <c r="AP150" t="s">
        <v>215</v>
      </c>
      <c r="AQ150" s="18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</row>
    <row r="151" spans="1:79">
      <c r="A151" s="20">
        <v>1235</v>
      </c>
      <c r="B151" t="s">
        <v>264</v>
      </c>
      <c r="C151" t="s">
        <v>2</v>
      </c>
      <c r="D151" t="s">
        <v>287</v>
      </c>
      <c r="E151" t="s">
        <v>262</v>
      </c>
      <c r="F151" s="2">
        <v>7986694000</v>
      </c>
      <c r="G151" s="2">
        <v>234000000</v>
      </c>
      <c r="H151" s="2">
        <v>7752694000</v>
      </c>
      <c r="I151" s="2">
        <v>20720796</v>
      </c>
      <c r="J151" s="2">
        <v>729900</v>
      </c>
      <c r="K151" s="2">
        <v>19990896</v>
      </c>
      <c r="L151" s="2">
        <v>17526118.399999999</v>
      </c>
      <c r="M151" s="2">
        <v>636300</v>
      </c>
      <c r="N151" s="63">
        <f t="shared" si="275"/>
        <v>636300</v>
      </c>
      <c r="O151" s="63">
        <f t="shared" si="276"/>
        <v>0</v>
      </c>
      <c r="P151" s="2">
        <v>16889818.399999999</v>
      </c>
      <c r="Q151" s="63">
        <f t="shared" si="277"/>
        <v>16889818.399999999</v>
      </c>
      <c r="R151" s="63">
        <f t="shared" si="278"/>
        <v>0</v>
      </c>
      <c r="S151" s="15">
        <v>0.1</v>
      </c>
      <c r="T151" s="2">
        <v>63630</v>
      </c>
      <c r="U151" s="63">
        <f t="shared" si="279"/>
        <v>63630</v>
      </c>
      <c r="V151" s="63">
        <f t="shared" si="280"/>
        <v>0</v>
      </c>
      <c r="W151" s="13">
        <v>0.1</v>
      </c>
      <c r="X151" s="64">
        <f t="shared" si="319"/>
        <v>0.1</v>
      </c>
      <c r="Y151" s="63">
        <f t="shared" si="320"/>
        <v>0</v>
      </c>
      <c r="Z151" s="63">
        <f t="shared" si="321"/>
        <v>1688981.8399999999</v>
      </c>
      <c r="AA151" s="15">
        <v>0</v>
      </c>
      <c r="AB151" s="65">
        <f t="shared" si="322"/>
        <v>0</v>
      </c>
      <c r="AC151" s="63">
        <f t="shared" si="323"/>
        <v>0</v>
      </c>
      <c r="AD151" s="63">
        <f t="shared" si="324"/>
        <v>0</v>
      </c>
      <c r="AE151" s="2">
        <v>1688981.84</v>
      </c>
      <c r="AF151" s="63">
        <f t="shared" si="325"/>
        <v>1688981.8399999999</v>
      </c>
      <c r="AG151" s="63">
        <f t="shared" si="326"/>
        <v>0</v>
      </c>
      <c r="AH151" s="2">
        <v>1000000</v>
      </c>
      <c r="AI151" s="66">
        <f t="shared" si="327"/>
        <v>1000000</v>
      </c>
      <c r="AJ151" s="66">
        <f t="shared" si="328"/>
        <v>0</v>
      </c>
      <c r="AK151" s="4">
        <v>2752611.84</v>
      </c>
      <c r="AM151" s="4">
        <f t="shared" si="281"/>
        <v>2752611.84</v>
      </c>
      <c r="AN151" s="67">
        <f t="shared" si="329"/>
        <v>2752611.84</v>
      </c>
      <c r="AO151" s="67">
        <f t="shared" si="330"/>
        <v>0</v>
      </c>
      <c r="AP151" t="s">
        <v>166</v>
      </c>
      <c r="AQ151" s="18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</row>
    <row r="152" spans="1:79">
      <c r="A152" s="20">
        <v>1250</v>
      </c>
      <c r="B152" t="s">
        <v>263</v>
      </c>
      <c r="C152" t="s">
        <v>2</v>
      </c>
      <c r="D152" t="s">
        <v>286</v>
      </c>
      <c r="E152" t="s">
        <v>266</v>
      </c>
      <c r="F152" s="2">
        <v>129835877700</v>
      </c>
      <c r="G152" s="2">
        <v>62750000</v>
      </c>
      <c r="H152" s="2">
        <v>129773127700</v>
      </c>
      <c r="I152" s="2">
        <v>209514468</v>
      </c>
      <c r="J152" s="2">
        <v>219625</v>
      </c>
      <c r="K152" s="2">
        <v>209294843</v>
      </c>
      <c r="L152" s="2">
        <v>157580116.91999999</v>
      </c>
      <c r="M152" s="2">
        <v>194525</v>
      </c>
      <c r="N152" s="63">
        <f t="shared" si="275"/>
        <v>194525</v>
      </c>
      <c r="O152" s="63">
        <f t="shared" si="276"/>
        <v>0</v>
      </c>
      <c r="P152" s="2">
        <v>157385591.91999999</v>
      </c>
      <c r="Q152" s="63">
        <f t="shared" si="277"/>
        <v>157385591.92000002</v>
      </c>
      <c r="R152" s="63">
        <f t="shared" si="278"/>
        <v>0</v>
      </c>
      <c r="S152" s="15">
        <v>0.1</v>
      </c>
      <c r="T152" s="2">
        <v>19452.5</v>
      </c>
      <c r="U152" s="63">
        <f t="shared" si="279"/>
        <v>19452.5</v>
      </c>
      <c r="V152" s="63">
        <f t="shared" si="280"/>
        <v>0</v>
      </c>
      <c r="W152" s="13">
        <v>0.3</v>
      </c>
      <c r="X152" s="13"/>
      <c r="Y152" s="13"/>
      <c r="Z152" s="68">
        <f>IF(L152&lt;150000000,P152,IF(AND(L152&gt;150000000,P152&gt;150000000),150000000,P152))*30%</f>
        <v>45000000</v>
      </c>
      <c r="AA152" s="15">
        <v>0.4</v>
      </c>
      <c r="AB152" s="69">
        <f t="shared" si="322"/>
        <v>0.4</v>
      </c>
      <c r="AC152" s="68">
        <f t="shared" si="323"/>
        <v>0</v>
      </c>
      <c r="AD152" s="68">
        <f t="shared" si="324"/>
        <v>2954236.767999995</v>
      </c>
      <c r="AE152" s="2">
        <v>47954236.767999999</v>
      </c>
      <c r="AF152" s="68">
        <f t="shared" si="325"/>
        <v>47954236.767999992</v>
      </c>
      <c r="AG152" s="68">
        <f t="shared" si="326"/>
        <v>0</v>
      </c>
      <c r="AH152" s="2">
        <v>0</v>
      </c>
      <c r="AI152" s="2"/>
      <c r="AJ152" s="2"/>
      <c r="AK152" s="4">
        <v>47973689.267999999</v>
      </c>
      <c r="AM152" s="4">
        <f t="shared" si="281"/>
        <v>47973689.267999999</v>
      </c>
      <c r="AN152" s="67">
        <f t="shared" si="329"/>
        <v>47973689.267999992</v>
      </c>
      <c r="AO152" s="67">
        <f t="shared" si="330"/>
        <v>0</v>
      </c>
      <c r="AP152" t="s">
        <v>95</v>
      </c>
      <c r="AQ152" s="18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</row>
    <row r="153" spans="1:79">
      <c r="A153" s="20">
        <v>1254</v>
      </c>
      <c r="B153" t="s">
        <v>264</v>
      </c>
      <c r="C153" t="s">
        <v>2</v>
      </c>
      <c r="D153" t="s">
        <v>8</v>
      </c>
      <c r="E153" t="s">
        <v>267</v>
      </c>
      <c r="F153" s="2">
        <v>14962457900</v>
      </c>
      <c r="G153" s="2">
        <v>0</v>
      </c>
      <c r="H153" s="2">
        <v>14962457900</v>
      </c>
      <c r="I153" s="2">
        <v>37073183</v>
      </c>
      <c r="J153" s="2">
        <v>0</v>
      </c>
      <c r="K153" s="2">
        <v>37073183</v>
      </c>
      <c r="L153" s="2">
        <v>31088199.84</v>
      </c>
      <c r="M153" s="2">
        <v>0</v>
      </c>
      <c r="N153" s="63">
        <f t="shared" si="275"/>
        <v>0</v>
      </c>
      <c r="O153" s="63">
        <f t="shared" si="276"/>
        <v>0</v>
      </c>
      <c r="P153" s="2">
        <v>31088199.84</v>
      </c>
      <c r="Q153" s="63">
        <f t="shared" si="277"/>
        <v>31088199.84</v>
      </c>
      <c r="R153" s="63">
        <f t="shared" si="278"/>
        <v>0</v>
      </c>
      <c r="S153" s="15">
        <v>0.1</v>
      </c>
      <c r="T153" s="2">
        <v>0</v>
      </c>
      <c r="U153" s="63">
        <f t="shared" si="279"/>
        <v>0</v>
      </c>
      <c r="V153" s="63">
        <f t="shared" si="280"/>
        <v>0</v>
      </c>
      <c r="W153" s="13">
        <v>0.15</v>
      </c>
      <c r="X153" s="64">
        <f t="shared" ref="X153:X155" si="331">IF(L153&lt;15000000,0%,IF(AND(15000000&lt;=L153,L153&lt;30000000),10%,IF(AND(30000000&lt;=L153,L153&lt;60000000),15%,IF(AND(60000000&lt;=L153,L153&lt;100000000),20%,25%))))</f>
        <v>0.15</v>
      </c>
      <c r="Y153" s="63">
        <f t="shared" ref="Y153:Y155" si="332">+X153-W153</f>
        <v>0</v>
      </c>
      <c r="Z153" s="63">
        <f t="shared" ref="Z153:Z155" si="333">IF(L153&lt;150000000,P153,IF(AND(L153&gt;150000000,P153&gt;150000000),150000000,P153))*X153</f>
        <v>4663229.9759999998</v>
      </c>
      <c r="AA153" s="15">
        <v>0</v>
      </c>
      <c r="AB153" s="65">
        <f t="shared" ref="AB153:AB157" si="334">IF(L153&lt;150000000,0%,IF(AND(150000000&lt;=L153,L153&lt;230000000),40%,IF(AND(230000000&lt;=L153,L153&lt;300000000),45%,50%)))</f>
        <v>0</v>
      </c>
      <c r="AC153" s="63">
        <f t="shared" ref="AC153:AC157" si="335">+AB153-AA153</f>
        <v>0</v>
      </c>
      <c r="AD153" s="63">
        <f t="shared" ref="AD153:AD157" si="336">IF(P153-150000000&lt;0,0,(P153-150000000))*AB153</f>
        <v>0</v>
      </c>
      <c r="AE153" s="2">
        <v>4663229.9759999998</v>
      </c>
      <c r="AF153" s="63">
        <f t="shared" ref="AF153:AF157" si="337">+AD153+Z153</f>
        <v>4663229.9759999998</v>
      </c>
      <c r="AG153" s="63">
        <f t="shared" ref="AG153:AG157" si="338">+AF153-AE153</f>
        <v>0</v>
      </c>
      <c r="AH153" s="2">
        <v>3000000</v>
      </c>
      <c r="AI153" s="66">
        <f t="shared" ref="AI153:AI155" si="339">IF(L153&lt;15000000,0,IF(AND(15000000&lt;=L153,L153&lt;20000000),1000000,IF(AND(20000000&lt;=L153,L153&lt;30000000),2000000,IF(AND(30000000&lt;=L153,L153&lt;60000000),3000000,IF(AND(60000000&lt;=L153,L153&lt;100000000),4000000,IF(AND(100000000&lt;=L153,L153&lt;150000000),5000000,IF(AND(150000000&lt;=L153,L153&lt;230000000),6000000,7000000)))))))</f>
        <v>3000000</v>
      </c>
      <c r="AJ153" s="66">
        <f t="shared" ref="AJ153:AJ155" si="340">+AI153-AH153</f>
        <v>0</v>
      </c>
      <c r="AK153" s="4">
        <v>7663229.9759999998</v>
      </c>
      <c r="AM153" s="4">
        <f t="shared" si="281"/>
        <v>7663229.9759999998</v>
      </c>
      <c r="AN153" s="67">
        <f t="shared" ref="AN153:AN157" si="341">SUM(AL153,AI153,AF153,U153)</f>
        <v>7663229.9759999998</v>
      </c>
      <c r="AO153" s="67">
        <f t="shared" ref="AO153:AO157" si="342">+AN153-AM153</f>
        <v>0</v>
      </c>
      <c r="AP153" t="s">
        <v>50</v>
      </c>
      <c r="AQ153" s="18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</row>
    <row r="154" spans="1:79">
      <c r="A154" s="20">
        <v>1255</v>
      </c>
      <c r="B154" t="s">
        <v>264</v>
      </c>
      <c r="C154" t="s">
        <v>2</v>
      </c>
      <c r="D154" t="s">
        <v>8</v>
      </c>
      <c r="E154" t="s">
        <v>268</v>
      </c>
      <c r="F154" s="2">
        <v>6986711000</v>
      </c>
      <c r="G154" s="2">
        <v>289013000</v>
      </c>
      <c r="H154" s="2">
        <v>6697698000</v>
      </c>
      <c r="I154" s="2">
        <v>18078592</v>
      </c>
      <c r="J154" s="2">
        <v>946544</v>
      </c>
      <c r="K154" s="2">
        <v>17132048</v>
      </c>
      <c r="L154" s="2">
        <v>15283907.6</v>
      </c>
      <c r="M154" s="2">
        <v>830938.8</v>
      </c>
      <c r="N154" s="63">
        <f t="shared" si="275"/>
        <v>830938.8</v>
      </c>
      <c r="O154" s="63">
        <f t="shared" si="276"/>
        <v>0</v>
      </c>
      <c r="P154" s="2">
        <v>14452968.800000001</v>
      </c>
      <c r="Q154" s="63">
        <f t="shared" si="277"/>
        <v>14452968.800000001</v>
      </c>
      <c r="R154" s="63">
        <f t="shared" si="278"/>
        <v>0</v>
      </c>
      <c r="S154" s="15">
        <v>0.1</v>
      </c>
      <c r="T154" s="2">
        <v>83093.88</v>
      </c>
      <c r="U154" s="63">
        <f t="shared" si="279"/>
        <v>83093.88</v>
      </c>
      <c r="V154" s="63">
        <f t="shared" si="280"/>
        <v>0</v>
      </c>
      <c r="W154" s="13">
        <v>0.1</v>
      </c>
      <c r="X154" s="64">
        <f t="shared" si="331"/>
        <v>0.1</v>
      </c>
      <c r="Y154" s="63">
        <f t="shared" si="332"/>
        <v>0</v>
      </c>
      <c r="Z154" s="63">
        <f t="shared" si="333"/>
        <v>1445296.8800000001</v>
      </c>
      <c r="AA154" s="15">
        <v>0</v>
      </c>
      <c r="AB154" s="65">
        <f t="shared" si="334"/>
        <v>0</v>
      </c>
      <c r="AC154" s="63">
        <f t="shared" si="335"/>
        <v>0</v>
      </c>
      <c r="AD154" s="63">
        <f t="shared" si="336"/>
        <v>0</v>
      </c>
      <c r="AE154" s="2">
        <v>1445296.88</v>
      </c>
      <c r="AF154" s="63">
        <f t="shared" si="337"/>
        <v>1445296.8800000001</v>
      </c>
      <c r="AG154" s="63">
        <f t="shared" si="338"/>
        <v>0</v>
      </c>
      <c r="AH154" s="2">
        <v>1000000</v>
      </c>
      <c r="AI154" s="66">
        <f t="shared" si="339"/>
        <v>1000000</v>
      </c>
      <c r="AJ154" s="66">
        <f t="shared" si="340"/>
        <v>0</v>
      </c>
      <c r="AK154" s="4">
        <v>2528390.7599999998</v>
      </c>
      <c r="AM154" s="4">
        <f t="shared" si="281"/>
        <v>2528390.7599999998</v>
      </c>
      <c r="AN154" s="67">
        <f t="shared" si="341"/>
        <v>2528390.7599999998</v>
      </c>
      <c r="AO154" s="67">
        <f t="shared" si="342"/>
        <v>0</v>
      </c>
      <c r="AP154" t="s">
        <v>50</v>
      </c>
      <c r="AQ154" s="18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</row>
    <row r="155" spans="1:79">
      <c r="A155" s="20">
        <v>1258</v>
      </c>
      <c r="B155" t="s">
        <v>264</v>
      </c>
      <c r="C155" t="s">
        <v>2</v>
      </c>
      <c r="D155" t="s">
        <v>8</v>
      </c>
      <c r="E155" t="s">
        <v>269</v>
      </c>
      <c r="F155" s="2">
        <v>295146902000</v>
      </c>
      <c r="G155" s="2">
        <v>2012700000</v>
      </c>
      <c r="H155" s="2">
        <v>293134202000</v>
      </c>
      <c r="I155" s="2">
        <v>477292392</v>
      </c>
      <c r="J155" s="2">
        <v>5179161</v>
      </c>
      <c r="K155" s="2">
        <v>472113231</v>
      </c>
      <c r="L155" s="2">
        <v>359233631.19999999</v>
      </c>
      <c r="M155" s="2">
        <v>4374081</v>
      </c>
      <c r="N155" s="63">
        <f t="shared" si="275"/>
        <v>4374081</v>
      </c>
      <c r="O155" s="63">
        <f t="shared" si="276"/>
        <v>0</v>
      </c>
      <c r="P155" s="2">
        <v>354859550.19999999</v>
      </c>
      <c r="Q155" s="63">
        <f t="shared" si="277"/>
        <v>354859550.19999999</v>
      </c>
      <c r="R155" s="63">
        <f t="shared" si="278"/>
        <v>0</v>
      </c>
      <c r="S155" s="15">
        <v>0.1</v>
      </c>
      <c r="T155" s="2">
        <v>437408.1</v>
      </c>
      <c r="U155" s="63">
        <f t="shared" si="279"/>
        <v>437408.10000000003</v>
      </c>
      <c r="V155" s="63">
        <f t="shared" si="280"/>
        <v>0</v>
      </c>
      <c r="W155" s="13">
        <v>0.25</v>
      </c>
      <c r="X155" s="64">
        <f t="shared" si="331"/>
        <v>0.25</v>
      </c>
      <c r="Y155" s="63">
        <f t="shared" si="332"/>
        <v>0</v>
      </c>
      <c r="Z155" s="63">
        <f t="shared" si="333"/>
        <v>37500000</v>
      </c>
      <c r="AA155" s="15">
        <v>0.5</v>
      </c>
      <c r="AB155" s="65">
        <f t="shared" si="334"/>
        <v>0.5</v>
      </c>
      <c r="AC155" s="63">
        <f t="shared" si="335"/>
        <v>0</v>
      </c>
      <c r="AD155" s="63">
        <f t="shared" si="336"/>
        <v>102429775.09999999</v>
      </c>
      <c r="AE155" s="2">
        <v>139929775.09999999</v>
      </c>
      <c r="AF155" s="63">
        <f t="shared" si="337"/>
        <v>139929775.09999999</v>
      </c>
      <c r="AG155" s="63">
        <f t="shared" si="338"/>
        <v>0</v>
      </c>
      <c r="AH155" s="2">
        <v>7000000</v>
      </c>
      <c r="AI155" s="66">
        <f t="shared" si="339"/>
        <v>7000000</v>
      </c>
      <c r="AJ155" s="66">
        <f t="shared" si="340"/>
        <v>0</v>
      </c>
      <c r="AK155" s="4">
        <v>147367183.19999999</v>
      </c>
      <c r="AM155" s="4">
        <f t="shared" si="281"/>
        <v>147367183.19999999</v>
      </c>
      <c r="AN155" s="67">
        <f t="shared" si="341"/>
        <v>147367183.19999999</v>
      </c>
      <c r="AO155" s="67">
        <f t="shared" si="342"/>
        <v>0</v>
      </c>
      <c r="AP155" t="s">
        <v>46</v>
      </c>
      <c r="AQ155" s="18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</row>
    <row r="156" spans="1:79">
      <c r="A156" s="20">
        <v>1259</v>
      </c>
      <c r="B156" t="s">
        <v>263</v>
      </c>
      <c r="C156" t="s">
        <v>2</v>
      </c>
      <c r="D156" t="s">
        <v>287</v>
      </c>
      <c r="E156" t="s">
        <v>280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63">
        <f t="shared" si="275"/>
        <v>0</v>
      </c>
      <c r="O156" s="63">
        <f t="shared" si="276"/>
        <v>0</v>
      </c>
      <c r="P156" s="2">
        <v>0</v>
      </c>
      <c r="Q156" s="63">
        <f t="shared" si="277"/>
        <v>0</v>
      </c>
      <c r="R156" s="63">
        <f t="shared" si="278"/>
        <v>0</v>
      </c>
      <c r="S156" s="15">
        <v>0.1</v>
      </c>
      <c r="T156" s="2">
        <v>0</v>
      </c>
      <c r="U156" s="63">
        <f t="shared" si="279"/>
        <v>0</v>
      </c>
      <c r="V156" s="63">
        <f t="shared" si="280"/>
        <v>0</v>
      </c>
      <c r="W156" s="13">
        <v>0.3</v>
      </c>
      <c r="X156" s="13"/>
      <c r="Y156" s="13"/>
      <c r="Z156" s="68">
        <f t="shared" ref="Z156:Z157" si="343">IF(L156&lt;150000000,P156,IF(AND(L156&gt;150000000,P156&gt;150000000),150000000,P156))*30%</f>
        <v>0</v>
      </c>
      <c r="AA156" s="15">
        <v>0</v>
      </c>
      <c r="AB156" s="69">
        <f t="shared" si="334"/>
        <v>0</v>
      </c>
      <c r="AC156" s="68">
        <f t="shared" si="335"/>
        <v>0</v>
      </c>
      <c r="AD156" s="68">
        <f t="shared" si="336"/>
        <v>0</v>
      </c>
      <c r="AE156" s="2">
        <v>0</v>
      </c>
      <c r="AF156" s="68">
        <f t="shared" si="337"/>
        <v>0</v>
      </c>
      <c r="AG156" s="68">
        <f t="shared" si="338"/>
        <v>0</v>
      </c>
      <c r="AH156" s="2">
        <v>0</v>
      </c>
      <c r="AI156" s="2"/>
      <c r="AJ156" s="2"/>
      <c r="AK156" s="4">
        <v>0</v>
      </c>
      <c r="AM156" s="4">
        <f t="shared" si="281"/>
        <v>0</v>
      </c>
      <c r="AN156" s="67">
        <f t="shared" si="341"/>
        <v>0</v>
      </c>
      <c r="AO156" s="67">
        <f t="shared" si="342"/>
        <v>0</v>
      </c>
      <c r="AP156" t="s">
        <v>166</v>
      </c>
      <c r="AQ156" s="18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</row>
    <row r="157" spans="1:79">
      <c r="A157" s="20">
        <v>1260</v>
      </c>
      <c r="B157" t="s">
        <v>263</v>
      </c>
      <c r="C157" t="s">
        <v>2</v>
      </c>
      <c r="D157" t="s">
        <v>200</v>
      </c>
      <c r="E157" t="s">
        <v>270</v>
      </c>
      <c r="F157" s="2">
        <v>18539644000</v>
      </c>
      <c r="G157" s="2">
        <v>0</v>
      </c>
      <c r="H157" s="2">
        <v>18539644000</v>
      </c>
      <c r="I157" s="2">
        <v>27809502</v>
      </c>
      <c r="J157" s="2">
        <v>0</v>
      </c>
      <c r="K157" s="2">
        <v>27809502</v>
      </c>
      <c r="L157" s="2">
        <v>20393644.399999999</v>
      </c>
      <c r="M157" s="2">
        <v>0</v>
      </c>
      <c r="N157" s="63">
        <f t="shared" si="275"/>
        <v>0</v>
      </c>
      <c r="O157" s="63">
        <f t="shared" si="276"/>
        <v>0</v>
      </c>
      <c r="P157" s="2">
        <v>20393644.399999999</v>
      </c>
      <c r="Q157" s="63">
        <f t="shared" si="277"/>
        <v>20393644.399999999</v>
      </c>
      <c r="R157" s="63">
        <f t="shared" si="278"/>
        <v>0</v>
      </c>
      <c r="S157" s="15">
        <v>0.1</v>
      </c>
      <c r="T157" s="2">
        <v>0</v>
      </c>
      <c r="U157" s="63">
        <f t="shared" si="279"/>
        <v>0</v>
      </c>
      <c r="V157" s="63">
        <f t="shared" si="280"/>
        <v>0</v>
      </c>
      <c r="W157" s="13">
        <v>0.3</v>
      </c>
      <c r="X157" s="13"/>
      <c r="Y157" s="13"/>
      <c r="Z157" s="68">
        <f t="shared" si="343"/>
        <v>6118093.3199999994</v>
      </c>
      <c r="AA157" s="15">
        <v>0</v>
      </c>
      <c r="AB157" s="69">
        <f t="shared" si="334"/>
        <v>0</v>
      </c>
      <c r="AC157" s="68">
        <f t="shared" si="335"/>
        <v>0</v>
      </c>
      <c r="AD157" s="68">
        <f t="shared" si="336"/>
        <v>0</v>
      </c>
      <c r="AE157" s="2">
        <v>6118093.3200000003</v>
      </c>
      <c r="AF157" s="68">
        <f t="shared" si="337"/>
        <v>6118093.3199999994</v>
      </c>
      <c r="AG157" s="68">
        <f t="shared" si="338"/>
        <v>0</v>
      </c>
      <c r="AH157" s="2">
        <v>0</v>
      </c>
      <c r="AI157" s="2"/>
      <c r="AJ157" s="2"/>
      <c r="AK157" s="4">
        <v>6118093.3200000003</v>
      </c>
      <c r="AM157" s="4">
        <f t="shared" si="281"/>
        <v>6118093.3200000003</v>
      </c>
      <c r="AN157" s="67">
        <f t="shared" si="341"/>
        <v>6118093.3199999994</v>
      </c>
      <c r="AO157" s="67">
        <f t="shared" si="342"/>
        <v>0</v>
      </c>
      <c r="AP157" t="s">
        <v>241</v>
      </c>
      <c r="AQ157" s="18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</row>
    <row r="158" spans="1:79">
      <c r="A158" s="20">
        <v>1262</v>
      </c>
      <c r="B158" t="s">
        <v>264</v>
      </c>
      <c r="C158" t="s">
        <v>2</v>
      </c>
      <c r="D158" t="s">
        <v>286</v>
      </c>
      <c r="E158" t="s">
        <v>271</v>
      </c>
      <c r="F158" s="2">
        <v>9852103200</v>
      </c>
      <c r="G158" s="2">
        <v>0</v>
      </c>
      <c r="H158" s="2">
        <v>9852103200</v>
      </c>
      <c r="I158" s="2">
        <v>26726451</v>
      </c>
      <c r="J158" s="2">
        <v>0</v>
      </c>
      <c r="K158" s="2">
        <v>26726451</v>
      </c>
      <c r="L158" s="2">
        <v>22785609.719999999</v>
      </c>
      <c r="M158" s="2">
        <v>0</v>
      </c>
      <c r="N158" s="63">
        <f t="shared" si="275"/>
        <v>0</v>
      </c>
      <c r="O158" s="63">
        <f t="shared" si="276"/>
        <v>0</v>
      </c>
      <c r="P158" s="2">
        <v>22785609.719999999</v>
      </c>
      <c r="Q158" s="63">
        <f t="shared" si="277"/>
        <v>22785609.719999999</v>
      </c>
      <c r="R158" s="63">
        <f t="shared" si="278"/>
        <v>0</v>
      </c>
      <c r="S158" s="15">
        <v>0.1</v>
      </c>
      <c r="T158" s="2">
        <v>0</v>
      </c>
      <c r="U158" s="63">
        <f t="shared" si="279"/>
        <v>0</v>
      </c>
      <c r="V158" s="63">
        <f t="shared" si="280"/>
        <v>0</v>
      </c>
      <c r="W158" s="13">
        <v>0.1</v>
      </c>
      <c r="X158" s="64">
        <f t="shared" ref="X158" si="344">IF(L158&lt;15000000,0%,IF(AND(15000000&lt;=L158,L158&lt;30000000),10%,IF(AND(30000000&lt;=L158,L158&lt;60000000),15%,IF(AND(60000000&lt;=L158,L158&lt;100000000),20%,25%))))</f>
        <v>0.1</v>
      </c>
      <c r="Y158" s="63">
        <f t="shared" ref="Y158" si="345">+X158-W158</f>
        <v>0</v>
      </c>
      <c r="Z158" s="63">
        <f t="shared" ref="Z158" si="346">IF(L158&lt;150000000,P158,IF(AND(L158&gt;150000000,P158&gt;150000000),150000000,P158))*X158</f>
        <v>2278560.9720000001</v>
      </c>
      <c r="AA158" s="15">
        <v>0</v>
      </c>
      <c r="AB158" s="65">
        <f t="shared" ref="AB158:AB159" si="347">IF(L158&lt;150000000,0%,IF(AND(150000000&lt;=L158,L158&lt;230000000),40%,IF(AND(230000000&lt;=L158,L158&lt;300000000),45%,50%)))</f>
        <v>0</v>
      </c>
      <c r="AC158" s="63">
        <f t="shared" ref="AC158:AC159" si="348">+AB158-AA158</f>
        <v>0</v>
      </c>
      <c r="AD158" s="63">
        <f t="shared" ref="AD158:AD159" si="349">IF(P158-150000000&lt;0,0,(P158-150000000))*AB158</f>
        <v>0</v>
      </c>
      <c r="AE158" s="2">
        <v>2278560.9720000001</v>
      </c>
      <c r="AF158" s="63">
        <f t="shared" ref="AF158:AF159" si="350">+AD158+Z158</f>
        <v>2278560.9720000001</v>
      </c>
      <c r="AG158" s="63">
        <f t="shared" ref="AG158:AG159" si="351">+AF158-AE158</f>
        <v>0</v>
      </c>
      <c r="AH158" s="2">
        <v>2000000</v>
      </c>
      <c r="AI158" s="66">
        <f t="shared" ref="AI158" si="352">IF(L158&lt;15000000,0,IF(AND(15000000&lt;=L158,L158&lt;20000000),1000000,IF(AND(20000000&lt;=L158,L158&lt;30000000),2000000,IF(AND(30000000&lt;=L158,L158&lt;60000000),3000000,IF(AND(60000000&lt;=L158,L158&lt;100000000),4000000,IF(AND(100000000&lt;=L158,L158&lt;150000000),5000000,IF(AND(150000000&lt;=L158,L158&lt;230000000),6000000,7000000)))))))</f>
        <v>2000000</v>
      </c>
      <c r="AJ158" s="66">
        <f t="shared" ref="AJ158" si="353">+AI158-AH158</f>
        <v>0</v>
      </c>
      <c r="AK158" s="4">
        <v>4278560.9720000001</v>
      </c>
      <c r="AM158" s="4">
        <f t="shared" si="281"/>
        <v>4278560.9720000001</v>
      </c>
      <c r="AN158" s="67">
        <f t="shared" ref="AN158:AN159" si="354">SUM(AL158,AI158,AF158,U158)</f>
        <v>4278560.9720000001</v>
      </c>
      <c r="AO158" s="67">
        <f t="shared" ref="AO158:AO159" si="355">+AN158-AM158</f>
        <v>0</v>
      </c>
      <c r="AP158" t="s">
        <v>45</v>
      </c>
      <c r="AQ158" s="1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</row>
    <row r="159" spans="1:79">
      <c r="A159" s="20">
        <v>1264</v>
      </c>
      <c r="B159" t="s">
        <v>263</v>
      </c>
      <c r="C159" t="s">
        <v>2</v>
      </c>
      <c r="D159" t="s">
        <v>4</v>
      </c>
      <c r="E159" t="s">
        <v>272</v>
      </c>
      <c r="F159" s="2">
        <v>4182294000</v>
      </c>
      <c r="G159" s="2">
        <v>463345000</v>
      </c>
      <c r="H159" s="2">
        <v>3718949000</v>
      </c>
      <c r="I159" s="2">
        <v>12050455</v>
      </c>
      <c r="J159" s="2">
        <v>1439158</v>
      </c>
      <c r="K159" s="2">
        <v>10611297</v>
      </c>
      <c r="L159" s="2">
        <v>10377537.4</v>
      </c>
      <c r="M159" s="2">
        <v>1253820</v>
      </c>
      <c r="N159" s="63">
        <f t="shared" si="275"/>
        <v>1253820</v>
      </c>
      <c r="O159" s="63">
        <f t="shared" si="276"/>
        <v>0</v>
      </c>
      <c r="P159" s="2">
        <v>9123717.4000000004</v>
      </c>
      <c r="Q159" s="63">
        <f t="shared" si="277"/>
        <v>9123717.4000000004</v>
      </c>
      <c r="R159" s="63">
        <f t="shared" si="278"/>
        <v>0</v>
      </c>
      <c r="S159" s="15">
        <v>0.1</v>
      </c>
      <c r="T159" s="2">
        <v>125382</v>
      </c>
      <c r="U159" s="63">
        <f t="shared" si="279"/>
        <v>125382</v>
      </c>
      <c r="V159" s="63">
        <f t="shared" si="280"/>
        <v>0</v>
      </c>
      <c r="W159" s="13">
        <v>0.3</v>
      </c>
      <c r="X159" s="13"/>
      <c r="Y159" s="13"/>
      <c r="Z159" s="68">
        <f>IF(L159&lt;150000000,P159,IF(AND(L159&gt;150000000,P159&gt;150000000),150000000,P159))*30%</f>
        <v>2737115.22</v>
      </c>
      <c r="AA159" s="15">
        <v>0</v>
      </c>
      <c r="AB159" s="69">
        <f t="shared" si="347"/>
        <v>0</v>
      </c>
      <c r="AC159" s="68">
        <f t="shared" si="348"/>
        <v>0</v>
      </c>
      <c r="AD159" s="68">
        <f t="shared" si="349"/>
        <v>0</v>
      </c>
      <c r="AE159" s="2">
        <v>2737115.22</v>
      </c>
      <c r="AF159" s="68">
        <f t="shared" si="350"/>
        <v>2737115.22</v>
      </c>
      <c r="AG159" s="68">
        <f t="shared" si="351"/>
        <v>0</v>
      </c>
      <c r="AH159" s="2">
        <v>0</v>
      </c>
      <c r="AI159" s="2"/>
      <c r="AJ159" s="2"/>
      <c r="AK159" s="4">
        <v>2862497.22</v>
      </c>
      <c r="AM159" s="4">
        <f t="shared" si="281"/>
        <v>2862497.22</v>
      </c>
      <c r="AN159" s="67">
        <f t="shared" si="354"/>
        <v>2862497.22</v>
      </c>
      <c r="AO159" s="67">
        <f t="shared" si="355"/>
        <v>0</v>
      </c>
      <c r="AP159" t="s">
        <v>48</v>
      </c>
      <c r="AQ159" s="18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</row>
    <row r="160" spans="1:79" s="44" customFormat="1">
      <c r="A160" s="20">
        <v>1265</v>
      </c>
      <c r="B160" t="s">
        <v>264</v>
      </c>
      <c r="C160" t="s">
        <v>9</v>
      </c>
      <c r="D160" t="s">
        <v>27</v>
      </c>
      <c r="E160" t="s">
        <v>273</v>
      </c>
      <c r="F160" s="2">
        <v>2639235000</v>
      </c>
      <c r="G160" s="2">
        <v>0</v>
      </c>
      <c r="H160" s="2">
        <v>2639235000</v>
      </c>
      <c r="I160" s="2">
        <v>8141601</v>
      </c>
      <c r="J160" s="2">
        <v>0</v>
      </c>
      <c r="K160" s="2">
        <v>8141601</v>
      </c>
      <c r="L160" s="2">
        <v>7085907</v>
      </c>
      <c r="M160" s="2">
        <v>0</v>
      </c>
      <c r="N160" s="63">
        <f t="shared" si="275"/>
        <v>0</v>
      </c>
      <c r="O160" s="63">
        <f t="shared" si="276"/>
        <v>0</v>
      </c>
      <c r="P160" s="2">
        <v>7085907</v>
      </c>
      <c r="Q160" s="63">
        <f t="shared" si="277"/>
        <v>7085907</v>
      </c>
      <c r="R160" s="63">
        <f t="shared" si="278"/>
        <v>0</v>
      </c>
      <c r="S160" s="15">
        <v>0</v>
      </c>
      <c r="T160" s="2">
        <v>0</v>
      </c>
      <c r="U160" s="63">
        <f t="shared" si="279"/>
        <v>0</v>
      </c>
      <c r="V160" s="63">
        <f t="shared" si="280"/>
        <v>0</v>
      </c>
      <c r="W160" s="13">
        <v>0</v>
      </c>
      <c r="X160" s="64">
        <f t="shared" ref="X160:X161" si="356">IF(L160&lt;15000000,0%,IF(AND(15000000&lt;=L160,L160&lt;30000000),10%,IF(AND(30000000&lt;=L160,L160&lt;60000000),15%,IF(AND(60000000&lt;=L160,L160&lt;100000000),20%,25%))))</f>
        <v>0</v>
      </c>
      <c r="Y160" s="63">
        <f t="shared" ref="Y160:Y161" si="357">+X160-W160</f>
        <v>0</v>
      </c>
      <c r="Z160" s="63">
        <f t="shared" ref="Z160:Z161" si="358">IF(L160&lt;150000000,P160,IF(AND(L160&gt;150000000,P160&gt;150000000),150000000,P160))*X160</f>
        <v>0</v>
      </c>
      <c r="AA160" s="15">
        <v>0</v>
      </c>
      <c r="AB160" s="65">
        <f t="shared" ref="AB160:AB163" si="359">IF(L160&lt;150000000,0%,IF(AND(150000000&lt;=L160,L160&lt;230000000),40%,IF(AND(230000000&lt;=L160,L160&lt;300000000),45%,50%)))</f>
        <v>0</v>
      </c>
      <c r="AC160" s="63">
        <f t="shared" ref="AC160:AC163" si="360">+AB160-AA160</f>
        <v>0</v>
      </c>
      <c r="AD160" s="63">
        <f t="shared" ref="AD160:AD163" si="361">IF(P160-150000000&lt;0,0,(P160-150000000))*AB160</f>
        <v>0</v>
      </c>
      <c r="AE160" s="2">
        <v>0</v>
      </c>
      <c r="AF160" s="63">
        <f t="shared" ref="AF160:AF163" si="362">+AD160+Z160</f>
        <v>0</v>
      </c>
      <c r="AG160" s="63">
        <f t="shared" ref="AG160:AG163" si="363">+AF160-AE160</f>
        <v>0</v>
      </c>
      <c r="AH160" s="2">
        <v>0</v>
      </c>
      <c r="AI160" s="66">
        <f t="shared" ref="AI160:AI161" si="364">IF(L160&lt;15000000,0,IF(AND(15000000&lt;=L160,L160&lt;20000000),1000000,IF(AND(20000000&lt;=L160,L160&lt;30000000),2000000,IF(AND(30000000&lt;=L160,L160&lt;60000000),3000000,IF(AND(60000000&lt;=L160,L160&lt;100000000),4000000,IF(AND(100000000&lt;=L160,L160&lt;150000000),5000000,IF(AND(150000000&lt;=L160,L160&lt;230000000),6000000,7000000)))))))</f>
        <v>0</v>
      </c>
      <c r="AJ160" s="66">
        <f t="shared" ref="AJ160:AJ161" si="365">+AI160-AH160</f>
        <v>0</v>
      </c>
      <c r="AK160" s="4">
        <v>0</v>
      </c>
      <c r="AL160" s="4"/>
      <c r="AM160" s="4">
        <f t="shared" si="281"/>
        <v>0</v>
      </c>
      <c r="AN160" s="67">
        <f t="shared" ref="AN160:AN163" si="366">SUM(AL160,AI160,AF160,U160)</f>
        <v>0</v>
      </c>
      <c r="AO160" s="67">
        <f t="shared" ref="AO160:AO163" si="367">+AN160-AM160</f>
        <v>0</v>
      </c>
      <c r="AP160" t="s">
        <v>28</v>
      </c>
      <c r="AQ160" s="18"/>
      <c r="AR160" s="4"/>
      <c r="AS160" s="4"/>
      <c r="AT160" s="4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</row>
    <row r="161" spans="1:79">
      <c r="A161" s="20">
        <v>1273</v>
      </c>
      <c r="B161" t="s">
        <v>264</v>
      </c>
      <c r="C161" t="s">
        <v>9</v>
      </c>
      <c r="D161" t="s">
        <v>27</v>
      </c>
      <c r="E161" t="s">
        <v>275</v>
      </c>
      <c r="F161" s="2">
        <v>29560276000</v>
      </c>
      <c r="G161" s="2">
        <v>0</v>
      </c>
      <c r="H161" s="2">
        <v>29560276000</v>
      </c>
      <c r="I161" s="2">
        <v>57725188</v>
      </c>
      <c r="J161" s="2">
        <v>0</v>
      </c>
      <c r="K161" s="2">
        <v>57725188</v>
      </c>
      <c r="L161" s="2">
        <v>45901077.600000001</v>
      </c>
      <c r="M161" s="2">
        <v>0</v>
      </c>
      <c r="N161" s="63">
        <f t="shared" si="275"/>
        <v>0</v>
      </c>
      <c r="O161" s="63">
        <f t="shared" si="276"/>
        <v>0</v>
      </c>
      <c r="P161" s="2">
        <v>45901077.600000001</v>
      </c>
      <c r="Q161" s="63">
        <f t="shared" si="277"/>
        <v>45901077.600000001</v>
      </c>
      <c r="R161" s="63">
        <f t="shared" si="278"/>
        <v>0</v>
      </c>
      <c r="S161" s="15">
        <v>0.1</v>
      </c>
      <c r="T161" s="2">
        <v>0</v>
      </c>
      <c r="U161" s="63">
        <f t="shared" si="279"/>
        <v>0</v>
      </c>
      <c r="V161" s="63">
        <f t="shared" si="280"/>
        <v>0</v>
      </c>
      <c r="W161" s="13">
        <v>0.15</v>
      </c>
      <c r="X161" s="64">
        <f t="shared" si="356"/>
        <v>0.15</v>
      </c>
      <c r="Y161" s="63">
        <f t="shared" si="357"/>
        <v>0</v>
      </c>
      <c r="Z161" s="63">
        <f t="shared" si="358"/>
        <v>6885161.6399999997</v>
      </c>
      <c r="AA161" s="15">
        <v>0</v>
      </c>
      <c r="AB161" s="65">
        <f t="shared" si="359"/>
        <v>0</v>
      </c>
      <c r="AC161" s="63">
        <f t="shared" si="360"/>
        <v>0</v>
      </c>
      <c r="AD161" s="63">
        <f t="shared" si="361"/>
        <v>0</v>
      </c>
      <c r="AE161" s="2">
        <v>6885161.6399999997</v>
      </c>
      <c r="AF161" s="63">
        <f t="shared" si="362"/>
        <v>6885161.6399999997</v>
      </c>
      <c r="AG161" s="63">
        <f t="shared" si="363"/>
        <v>0</v>
      </c>
      <c r="AH161" s="2">
        <v>3000000</v>
      </c>
      <c r="AI161" s="66">
        <f t="shared" si="364"/>
        <v>3000000</v>
      </c>
      <c r="AJ161" s="66">
        <f t="shared" si="365"/>
        <v>0</v>
      </c>
      <c r="AK161" s="4">
        <v>9885161.6400000006</v>
      </c>
      <c r="AM161" s="4">
        <f t="shared" si="281"/>
        <v>9885161.6400000006</v>
      </c>
      <c r="AN161" s="67">
        <f t="shared" si="366"/>
        <v>9885161.6400000006</v>
      </c>
      <c r="AO161" s="67">
        <f t="shared" si="367"/>
        <v>0</v>
      </c>
      <c r="AP161" t="s">
        <v>28</v>
      </c>
      <c r="AQ161" s="18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</row>
    <row r="162" spans="1:79">
      <c r="A162" s="20">
        <v>1282</v>
      </c>
      <c r="B162" t="s">
        <v>263</v>
      </c>
      <c r="C162" t="s">
        <v>2</v>
      </c>
      <c r="D162" t="s">
        <v>4</v>
      </c>
      <c r="E162" t="s">
        <v>276</v>
      </c>
      <c r="F162" s="2">
        <v>10528448000</v>
      </c>
      <c r="G162" s="2">
        <v>1302386000</v>
      </c>
      <c r="H162" s="2">
        <v>9226062000</v>
      </c>
      <c r="I162" s="2">
        <v>23005893</v>
      </c>
      <c r="J162" s="2">
        <v>3782091</v>
      </c>
      <c r="K162" s="2">
        <v>19223802</v>
      </c>
      <c r="L162" s="2">
        <v>18794513.800000001</v>
      </c>
      <c r="M162" s="2">
        <v>3261136.6</v>
      </c>
      <c r="N162" s="63">
        <f t="shared" si="275"/>
        <v>3261136.6</v>
      </c>
      <c r="O162" s="63">
        <f t="shared" si="276"/>
        <v>0</v>
      </c>
      <c r="P162" s="2">
        <v>15533377.199999999</v>
      </c>
      <c r="Q162" s="63">
        <f t="shared" si="277"/>
        <v>15533377.199999999</v>
      </c>
      <c r="R162" s="63">
        <f t="shared" si="278"/>
        <v>0</v>
      </c>
      <c r="S162" s="15">
        <v>0.1</v>
      </c>
      <c r="T162" s="2">
        <v>326113.65999999997</v>
      </c>
      <c r="U162" s="63">
        <f t="shared" si="279"/>
        <v>326113.66000000003</v>
      </c>
      <c r="V162" s="63">
        <f t="shared" si="280"/>
        <v>0</v>
      </c>
      <c r="W162" s="13">
        <v>0.3</v>
      </c>
      <c r="X162" s="13"/>
      <c r="Y162" s="13"/>
      <c r="Z162" s="68">
        <f t="shared" ref="Z162:Z163" si="368">IF(L162&lt;150000000,P162,IF(AND(L162&gt;150000000,P162&gt;150000000),150000000,P162))*30%</f>
        <v>4660013.1599999992</v>
      </c>
      <c r="AA162" s="15">
        <v>0</v>
      </c>
      <c r="AB162" s="69">
        <f t="shared" si="359"/>
        <v>0</v>
      </c>
      <c r="AC162" s="68">
        <f t="shared" si="360"/>
        <v>0</v>
      </c>
      <c r="AD162" s="68">
        <f t="shared" si="361"/>
        <v>0</v>
      </c>
      <c r="AE162" s="2">
        <v>4660013.16</v>
      </c>
      <c r="AF162" s="68">
        <f t="shared" si="362"/>
        <v>4660013.1599999992</v>
      </c>
      <c r="AG162" s="68">
        <f t="shared" si="363"/>
        <v>0</v>
      </c>
      <c r="AH162" s="2">
        <v>0</v>
      </c>
      <c r="AI162" s="2"/>
      <c r="AJ162" s="2"/>
      <c r="AK162" s="4">
        <v>4986126.82</v>
      </c>
      <c r="AM162" s="4">
        <f t="shared" si="281"/>
        <v>4986126.82</v>
      </c>
      <c r="AN162" s="67">
        <f t="shared" si="366"/>
        <v>4986126.8199999994</v>
      </c>
      <c r="AO162" s="67">
        <f t="shared" si="367"/>
        <v>0</v>
      </c>
      <c r="AP162" t="s">
        <v>215</v>
      </c>
      <c r="AQ162" s="18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</row>
    <row r="163" spans="1:79">
      <c r="A163" s="20">
        <v>1288</v>
      </c>
      <c r="B163" t="s">
        <v>263</v>
      </c>
      <c r="C163" t="s">
        <v>9</v>
      </c>
      <c r="D163" t="s">
        <v>15</v>
      </c>
      <c r="E163" t="s">
        <v>277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63">
        <f t="shared" si="275"/>
        <v>0</v>
      </c>
      <c r="O163" s="63">
        <f t="shared" si="276"/>
        <v>0</v>
      </c>
      <c r="P163" s="2">
        <v>0</v>
      </c>
      <c r="Q163" s="63">
        <f t="shared" si="277"/>
        <v>0</v>
      </c>
      <c r="R163" s="63">
        <f t="shared" si="278"/>
        <v>0</v>
      </c>
      <c r="S163" s="15">
        <v>0.1</v>
      </c>
      <c r="T163" s="2">
        <v>0</v>
      </c>
      <c r="U163" s="63">
        <f t="shared" si="279"/>
        <v>0</v>
      </c>
      <c r="V163" s="63">
        <f t="shared" si="280"/>
        <v>0</v>
      </c>
      <c r="W163" s="13">
        <v>0.3</v>
      </c>
      <c r="X163" s="13"/>
      <c r="Y163" s="13"/>
      <c r="Z163" s="68">
        <f t="shared" si="368"/>
        <v>0</v>
      </c>
      <c r="AA163" s="15">
        <v>0</v>
      </c>
      <c r="AB163" s="69">
        <f t="shared" si="359"/>
        <v>0</v>
      </c>
      <c r="AC163" s="68">
        <f t="shared" si="360"/>
        <v>0</v>
      </c>
      <c r="AD163" s="68">
        <f t="shared" si="361"/>
        <v>0</v>
      </c>
      <c r="AE163" s="2">
        <v>0</v>
      </c>
      <c r="AF163" s="68">
        <f t="shared" si="362"/>
        <v>0</v>
      </c>
      <c r="AG163" s="68">
        <f t="shared" si="363"/>
        <v>0</v>
      </c>
      <c r="AH163" s="2">
        <v>0</v>
      </c>
      <c r="AI163" s="2"/>
      <c r="AJ163" s="2"/>
      <c r="AK163" s="4">
        <v>0</v>
      </c>
      <c r="AM163" s="4">
        <f t="shared" si="281"/>
        <v>0</v>
      </c>
      <c r="AN163" s="67">
        <f t="shared" si="366"/>
        <v>0</v>
      </c>
      <c r="AO163" s="67">
        <f t="shared" si="367"/>
        <v>0</v>
      </c>
      <c r="AP163" t="s">
        <v>31</v>
      </c>
      <c r="AQ163" s="18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</row>
    <row r="164" spans="1:79">
      <c r="A164" s="20">
        <v>1289</v>
      </c>
      <c r="B164" t="s">
        <v>264</v>
      </c>
      <c r="C164" t="s">
        <v>2</v>
      </c>
      <c r="D164" t="s">
        <v>286</v>
      </c>
      <c r="E164" t="s">
        <v>278</v>
      </c>
      <c r="F164" s="2">
        <v>18318983200</v>
      </c>
      <c r="G164" s="2">
        <v>0</v>
      </c>
      <c r="H164" s="2">
        <v>18318983200</v>
      </c>
      <c r="I164" s="2">
        <v>52997441</v>
      </c>
      <c r="J164" s="2">
        <v>0</v>
      </c>
      <c r="K164" s="2">
        <v>52997441</v>
      </c>
      <c r="L164" s="2">
        <v>45669847.719999999</v>
      </c>
      <c r="M164" s="2">
        <v>0</v>
      </c>
      <c r="N164" s="63">
        <f t="shared" si="275"/>
        <v>0</v>
      </c>
      <c r="O164" s="63">
        <f t="shared" si="276"/>
        <v>0</v>
      </c>
      <c r="P164" s="2">
        <v>45669847.719999999</v>
      </c>
      <c r="Q164" s="63">
        <f t="shared" si="277"/>
        <v>45669847.719999999</v>
      </c>
      <c r="R164" s="63">
        <f t="shared" si="278"/>
        <v>0</v>
      </c>
      <c r="S164" s="15">
        <v>0.1</v>
      </c>
      <c r="T164" s="2">
        <v>0</v>
      </c>
      <c r="U164" s="63">
        <f t="shared" si="279"/>
        <v>0</v>
      </c>
      <c r="V164" s="63">
        <f t="shared" si="280"/>
        <v>0</v>
      </c>
      <c r="W164" s="13">
        <v>0.15</v>
      </c>
      <c r="X164" s="64">
        <f t="shared" ref="X164:X172" si="369">IF(L164&lt;15000000,0%,IF(AND(15000000&lt;=L164,L164&lt;30000000),10%,IF(AND(30000000&lt;=L164,L164&lt;60000000),15%,IF(AND(60000000&lt;=L164,L164&lt;100000000),20%,25%))))</f>
        <v>0.15</v>
      </c>
      <c r="Y164" s="63">
        <f t="shared" ref="Y164:Y172" si="370">+X164-W164</f>
        <v>0</v>
      </c>
      <c r="Z164" s="63">
        <f t="shared" ref="Z164:Z172" si="371">IF(L164&lt;150000000,P164,IF(AND(L164&gt;150000000,P164&gt;150000000),150000000,P164))*X164</f>
        <v>6850477.1579999998</v>
      </c>
      <c r="AA164" s="15">
        <v>0</v>
      </c>
      <c r="AB164" s="65">
        <f t="shared" ref="AB164:AB175" si="372">IF(L164&lt;150000000,0%,IF(AND(150000000&lt;=L164,L164&lt;230000000),40%,IF(AND(230000000&lt;=L164,L164&lt;300000000),45%,50%)))</f>
        <v>0</v>
      </c>
      <c r="AC164" s="63">
        <f t="shared" ref="AC164:AC175" si="373">+AB164-AA164</f>
        <v>0</v>
      </c>
      <c r="AD164" s="63">
        <f t="shared" ref="AD164:AD175" si="374">IF(P164-150000000&lt;0,0,(P164-150000000))*AB164</f>
        <v>0</v>
      </c>
      <c r="AE164" s="2">
        <v>6850477.1579999998</v>
      </c>
      <c r="AF164" s="63">
        <f t="shared" ref="AF164:AF175" si="375">+AD164+Z164</f>
        <v>6850477.1579999998</v>
      </c>
      <c r="AG164" s="63">
        <f t="shared" ref="AG164:AG175" si="376">+AF164-AE164</f>
        <v>0</v>
      </c>
      <c r="AH164" s="2">
        <v>3000000</v>
      </c>
      <c r="AI164" s="66">
        <f t="shared" ref="AI164:AI172" si="377">IF(L164&lt;15000000,0,IF(AND(15000000&lt;=L164,L164&lt;20000000),1000000,IF(AND(20000000&lt;=L164,L164&lt;30000000),2000000,IF(AND(30000000&lt;=L164,L164&lt;60000000),3000000,IF(AND(60000000&lt;=L164,L164&lt;100000000),4000000,IF(AND(100000000&lt;=L164,L164&lt;150000000),5000000,IF(AND(150000000&lt;=L164,L164&lt;230000000),6000000,7000000)))))))</f>
        <v>3000000</v>
      </c>
      <c r="AJ164" s="66">
        <f t="shared" ref="AJ164:AJ172" si="378">+AI164-AH164</f>
        <v>0</v>
      </c>
      <c r="AK164" s="4">
        <v>9850477.1579999998</v>
      </c>
      <c r="AM164" s="4">
        <f t="shared" si="281"/>
        <v>9850477.1579999998</v>
      </c>
      <c r="AN164" s="67">
        <f t="shared" ref="AN164:AN175" si="379">SUM(AL164,AI164,AF164,U164)</f>
        <v>9850477.1579999998</v>
      </c>
      <c r="AO164" s="67">
        <f t="shared" ref="AO164:AO175" si="380">+AN164-AM164</f>
        <v>0</v>
      </c>
      <c r="AP164" t="s">
        <v>95</v>
      </c>
      <c r="AQ164" s="18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</row>
    <row r="165" spans="1:79">
      <c r="A165" s="20">
        <v>1292</v>
      </c>
      <c r="B165" t="s">
        <v>264</v>
      </c>
      <c r="C165" t="s">
        <v>2</v>
      </c>
      <c r="D165" t="s">
        <v>286</v>
      </c>
      <c r="E165" t="s">
        <v>281</v>
      </c>
      <c r="F165" s="2">
        <v>984133000</v>
      </c>
      <c r="G165" s="2">
        <v>0</v>
      </c>
      <c r="H165" s="2">
        <v>984133000</v>
      </c>
      <c r="I165" s="2">
        <v>3216067</v>
      </c>
      <c r="J165" s="2">
        <v>0</v>
      </c>
      <c r="K165" s="2">
        <v>3216067</v>
      </c>
      <c r="L165" s="2">
        <v>2822413.8</v>
      </c>
      <c r="M165" s="2">
        <v>0</v>
      </c>
      <c r="N165" s="63">
        <f t="shared" si="275"/>
        <v>0</v>
      </c>
      <c r="O165" s="63">
        <f t="shared" si="276"/>
        <v>0</v>
      </c>
      <c r="P165" s="2">
        <v>2822413.8</v>
      </c>
      <c r="Q165" s="63">
        <f t="shared" si="277"/>
        <v>2822413.8</v>
      </c>
      <c r="R165" s="63">
        <f t="shared" si="278"/>
        <v>0</v>
      </c>
      <c r="S165" s="15">
        <v>0</v>
      </c>
      <c r="T165" s="2">
        <v>0</v>
      </c>
      <c r="U165" s="63">
        <f t="shared" si="279"/>
        <v>0</v>
      </c>
      <c r="V165" s="63">
        <f t="shared" si="280"/>
        <v>0</v>
      </c>
      <c r="W165" s="13">
        <v>0</v>
      </c>
      <c r="X165" s="64">
        <f t="shared" si="369"/>
        <v>0</v>
      </c>
      <c r="Y165" s="63">
        <f t="shared" si="370"/>
        <v>0</v>
      </c>
      <c r="Z165" s="63">
        <f t="shared" si="371"/>
        <v>0</v>
      </c>
      <c r="AA165" s="15">
        <v>0</v>
      </c>
      <c r="AB165" s="65">
        <f t="shared" si="372"/>
        <v>0</v>
      </c>
      <c r="AC165" s="63">
        <f t="shared" si="373"/>
        <v>0</v>
      </c>
      <c r="AD165" s="63">
        <f t="shared" si="374"/>
        <v>0</v>
      </c>
      <c r="AE165" s="2">
        <v>0</v>
      </c>
      <c r="AF165" s="63">
        <f t="shared" si="375"/>
        <v>0</v>
      </c>
      <c r="AG165" s="63">
        <f t="shared" si="376"/>
        <v>0</v>
      </c>
      <c r="AH165" s="2">
        <v>0</v>
      </c>
      <c r="AI165" s="66">
        <f t="shared" si="377"/>
        <v>0</v>
      </c>
      <c r="AJ165" s="66">
        <f t="shared" si="378"/>
        <v>0</v>
      </c>
      <c r="AK165" s="4">
        <v>0</v>
      </c>
      <c r="AM165" s="4">
        <f t="shared" si="281"/>
        <v>0</v>
      </c>
      <c r="AN165" s="67">
        <f t="shared" si="379"/>
        <v>0</v>
      </c>
      <c r="AO165" s="67">
        <f t="shared" si="380"/>
        <v>0</v>
      </c>
      <c r="AP165" t="s">
        <v>45</v>
      </c>
      <c r="AQ165" s="18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</row>
    <row r="166" spans="1:79">
      <c r="A166" s="20">
        <v>1293</v>
      </c>
      <c r="B166" t="s">
        <v>264</v>
      </c>
      <c r="C166" t="s">
        <v>2</v>
      </c>
      <c r="D166" t="s">
        <v>8</v>
      </c>
      <c r="E166" t="s">
        <v>282</v>
      </c>
      <c r="F166" s="2">
        <v>6740329000</v>
      </c>
      <c r="G166" s="2">
        <v>2422094000</v>
      </c>
      <c r="H166" s="2">
        <v>4318235000</v>
      </c>
      <c r="I166" s="2">
        <v>18716399</v>
      </c>
      <c r="J166" s="2">
        <v>7046437</v>
      </c>
      <c r="K166" s="2">
        <v>11669962</v>
      </c>
      <c r="L166" s="2">
        <v>16020267.4</v>
      </c>
      <c r="M166" s="2">
        <v>6077599.4000000004</v>
      </c>
      <c r="N166" s="63">
        <f t="shared" si="275"/>
        <v>6077599.4000000004</v>
      </c>
      <c r="O166" s="63">
        <f t="shared" si="276"/>
        <v>0</v>
      </c>
      <c r="P166" s="2">
        <v>9942668</v>
      </c>
      <c r="Q166" s="63">
        <f t="shared" si="277"/>
        <v>9942668</v>
      </c>
      <c r="R166" s="63">
        <f t="shared" si="278"/>
        <v>0</v>
      </c>
      <c r="S166" s="15">
        <v>0.1</v>
      </c>
      <c r="T166" s="2">
        <v>607759.93999999994</v>
      </c>
      <c r="U166" s="63">
        <f t="shared" si="279"/>
        <v>607759.94000000006</v>
      </c>
      <c r="V166" s="63">
        <f t="shared" si="280"/>
        <v>0</v>
      </c>
      <c r="W166" s="13">
        <v>0.1</v>
      </c>
      <c r="X166" s="64">
        <f t="shared" si="369"/>
        <v>0.1</v>
      </c>
      <c r="Y166" s="63">
        <f t="shared" si="370"/>
        <v>0</v>
      </c>
      <c r="Z166" s="63">
        <f t="shared" si="371"/>
        <v>994266.8</v>
      </c>
      <c r="AA166" s="15">
        <v>0</v>
      </c>
      <c r="AB166" s="65">
        <f t="shared" si="372"/>
        <v>0</v>
      </c>
      <c r="AC166" s="63">
        <f t="shared" si="373"/>
        <v>0</v>
      </c>
      <c r="AD166" s="63">
        <f t="shared" si="374"/>
        <v>0</v>
      </c>
      <c r="AE166" s="2">
        <v>994266.8</v>
      </c>
      <c r="AF166" s="63">
        <f t="shared" si="375"/>
        <v>994266.8</v>
      </c>
      <c r="AG166" s="63">
        <f t="shared" si="376"/>
        <v>0</v>
      </c>
      <c r="AH166" s="2">
        <v>1000000</v>
      </c>
      <c r="AI166" s="66">
        <f t="shared" si="377"/>
        <v>1000000</v>
      </c>
      <c r="AJ166" s="66">
        <f t="shared" si="378"/>
        <v>0</v>
      </c>
      <c r="AK166" s="4">
        <v>2602026.7400000002</v>
      </c>
      <c r="AM166" s="4">
        <f t="shared" si="281"/>
        <v>2602026.7400000002</v>
      </c>
      <c r="AN166" s="67">
        <f t="shared" si="379"/>
        <v>2602026.7400000002</v>
      </c>
      <c r="AO166" s="67">
        <f t="shared" si="380"/>
        <v>0</v>
      </c>
      <c r="AP166" t="s">
        <v>42</v>
      </c>
      <c r="AQ166" s="18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</row>
    <row r="167" spans="1:79">
      <c r="A167" s="20">
        <v>1295</v>
      </c>
      <c r="B167" t="s">
        <v>264</v>
      </c>
      <c r="C167" t="s">
        <v>9</v>
      </c>
      <c r="D167" t="s">
        <v>384</v>
      </c>
      <c r="E167" t="s">
        <v>283</v>
      </c>
      <c r="F167" s="2">
        <v>16094930000</v>
      </c>
      <c r="G167" s="2">
        <v>0</v>
      </c>
      <c r="H167" s="2">
        <v>16094930000</v>
      </c>
      <c r="I167" s="2">
        <v>40414185</v>
      </c>
      <c r="J167" s="2">
        <v>0</v>
      </c>
      <c r="K167" s="2">
        <v>40414185</v>
      </c>
      <c r="L167" s="2">
        <v>33976213</v>
      </c>
      <c r="M167" s="2">
        <v>0</v>
      </c>
      <c r="N167" s="63">
        <f t="shared" si="275"/>
        <v>0</v>
      </c>
      <c r="O167" s="63">
        <f t="shared" si="276"/>
        <v>0</v>
      </c>
      <c r="P167" s="2">
        <v>33976213</v>
      </c>
      <c r="Q167" s="63">
        <f t="shared" si="277"/>
        <v>33976213</v>
      </c>
      <c r="R167" s="63">
        <f t="shared" si="278"/>
        <v>0</v>
      </c>
      <c r="S167" s="15">
        <v>0.1</v>
      </c>
      <c r="T167" s="2">
        <v>0</v>
      </c>
      <c r="U167" s="63">
        <f t="shared" si="279"/>
        <v>0</v>
      </c>
      <c r="V167" s="63">
        <f t="shared" si="280"/>
        <v>0</v>
      </c>
      <c r="W167" s="13">
        <v>0.15</v>
      </c>
      <c r="X167" s="64">
        <f t="shared" si="369"/>
        <v>0.15</v>
      </c>
      <c r="Y167" s="63">
        <f t="shared" si="370"/>
        <v>0</v>
      </c>
      <c r="Z167" s="63">
        <f t="shared" si="371"/>
        <v>5096431.95</v>
      </c>
      <c r="AA167" s="15">
        <v>0</v>
      </c>
      <c r="AB167" s="65">
        <f t="shared" si="372"/>
        <v>0</v>
      </c>
      <c r="AC167" s="63">
        <f t="shared" si="373"/>
        <v>0</v>
      </c>
      <c r="AD167" s="63">
        <f t="shared" si="374"/>
        <v>0</v>
      </c>
      <c r="AE167" s="2">
        <v>5096431.95</v>
      </c>
      <c r="AF167" s="63">
        <f t="shared" si="375"/>
        <v>5096431.95</v>
      </c>
      <c r="AG167" s="63">
        <f t="shared" si="376"/>
        <v>0</v>
      </c>
      <c r="AH167" s="2">
        <v>3000000</v>
      </c>
      <c r="AI167" s="66">
        <f t="shared" si="377"/>
        <v>3000000</v>
      </c>
      <c r="AJ167" s="66">
        <f t="shared" si="378"/>
        <v>0</v>
      </c>
      <c r="AK167" s="4">
        <v>8096431.9500000002</v>
      </c>
      <c r="AM167" s="4">
        <f t="shared" si="281"/>
        <v>8096431.9500000002</v>
      </c>
      <c r="AN167" s="67">
        <f t="shared" si="379"/>
        <v>8096431.9500000002</v>
      </c>
      <c r="AO167" s="67">
        <f t="shared" si="380"/>
        <v>0</v>
      </c>
      <c r="AP167" t="s">
        <v>35</v>
      </c>
      <c r="AQ167" s="18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</row>
    <row r="168" spans="1:79">
      <c r="A168" s="20">
        <v>1300</v>
      </c>
      <c r="B168" t="s">
        <v>264</v>
      </c>
      <c r="C168" t="s">
        <v>2</v>
      </c>
      <c r="D168" t="s">
        <v>286</v>
      </c>
      <c r="E168" t="s">
        <v>284</v>
      </c>
      <c r="F168" s="2">
        <v>2212070000</v>
      </c>
      <c r="G168" s="2">
        <v>313750000</v>
      </c>
      <c r="H168" s="2">
        <v>1898320000</v>
      </c>
      <c r="I168" s="2">
        <v>6014347</v>
      </c>
      <c r="J168" s="2">
        <v>992800</v>
      </c>
      <c r="K168" s="2">
        <v>5021547</v>
      </c>
      <c r="L168" s="2">
        <v>5129519</v>
      </c>
      <c r="M168" s="2">
        <v>867300</v>
      </c>
      <c r="N168" s="63">
        <f t="shared" si="275"/>
        <v>867300</v>
      </c>
      <c r="O168" s="63">
        <f t="shared" si="276"/>
        <v>0</v>
      </c>
      <c r="P168" s="2">
        <v>4262219</v>
      </c>
      <c r="Q168" s="63">
        <f t="shared" si="277"/>
        <v>4262219</v>
      </c>
      <c r="R168" s="63">
        <f t="shared" si="278"/>
        <v>0</v>
      </c>
      <c r="S168" s="15">
        <v>0</v>
      </c>
      <c r="T168" s="2">
        <v>0</v>
      </c>
      <c r="U168" s="63">
        <f t="shared" si="279"/>
        <v>0</v>
      </c>
      <c r="V168" s="63">
        <f t="shared" si="280"/>
        <v>0</v>
      </c>
      <c r="W168" s="13">
        <v>0</v>
      </c>
      <c r="X168" s="64">
        <f t="shared" si="369"/>
        <v>0</v>
      </c>
      <c r="Y168" s="63">
        <f t="shared" si="370"/>
        <v>0</v>
      </c>
      <c r="Z168" s="63">
        <f t="shared" si="371"/>
        <v>0</v>
      </c>
      <c r="AA168" s="15">
        <v>0</v>
      </c>
      <c r="AB168" s="65">
        <f t="shared" si="372"/>
        <v>0</v>
      </c>
      <c r="AC168" s="63">
        <f t="shared" si="373"/>
        <v>0</v>
      </c>
      <c r="AD168" s="63">
        <f t="shared" si="374"/>
        <v>0</v>
      </c>
      <c r="AE168" s="2">
        <v>0</v>
      </c>
      <c r="AF168" s="63">
        <f t="shared" si="375"/>
        <v>0</v>
      </c>
      <c r="AG168" s="63">
        <f t="shared" si="376"/>
        <v>0</v>
      </c>
      <c r="AH168" s="2">
        <v>0</v>
      </c>
      <c r="AI168" s="66">
        <f t="shared" si="377"/>
        <v>0</v>
      </c>
      <c r="AJ168" s="66">
        <f t="shared" si="378"/>
        <v>0</v>
      </c>
      <c r="AK168" s="4">
        <v>0</v>
      </c>
      <c r="AM168" s="4">
        <f t="shared" si="281"/>
        <v>0</v>
      </c>
      <c r="AN168" s="67">
        <f t="shared" si="379"/>
        <v>0</v>
      </c>
      <c r="AO168" s="67">
        <f t="shared" si="380"/>
        <v>0</v>
      </c>
      <c r="AP168" t="s">
        <v>43</v>
      </c>
      <c r="AQ168" s="1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</row>
    <row r="169" spans="1:79">
      <c r="A169" s="20">
        <v>1303</v>
      </c>
      <c r="B169" t="s">
        <v>264</v>
      </c>
      <c r="C169" t="s">
        <v>2</v>
      </c>
      <c r="D169" t="s">
        <v>8</v>
      </c>
      <c r="E169" t="s">
        <v>285</v>
      </c>
      <c r="F169" s="2">
        <v>14191464000</v>
      </c>
      <c r="G169" s="2">
        <v>13892000</v>
      </c>
      <c r="H169" s="2">
        <v>14177572000</v>
      </c>
      <c r="I169" s="2">
        <v>33443392</v>
      </c>
      <c r="J169" s="2">
        <v>48622</v>
      </c>
      <c r="K169" s="2">
        <v>33394770</v>
      </c>
      <c r="L169" s="2">
        <v>27766806.399999999</v>
      </c>
      <c r="M169" s="2">
        <v>43065.2</v>
      </c>
      <c r="N169" s="63">
        <f t="shared" si="275"/>
        <v>43065.2</v>
      </c>
      <c r="O169" s="63">
        <f t="shared" si="276"/>
        <v>0</v>
      </c>
      <c r="P169" s="2">
        <v>27723741.199999999</v>
      </c>
      <c r="Q169" s="63">
        <f t="shared" si="277"/>
        <v>27723741.199999999</v>
      </c>
      <c r="R169" s="63">
        <f t="shared" si="278"/>
        <v>0</v>
      </c>
      <c r="S169" s="15">
        <v>0.1</v>
      </c>
      <c r="T169" s="2">
        <v>4306.5200000000004</v>
      </c>
      <c r="U169" s="63">
        <f t="shared" si="279"/>
        <v>4306.5199999999995</v>
      </c>
      <c r="V169" s="63">
        <f t="shared" si="280"/>
        <v>0</v>
      </c>
      <c r="W169" s="13">
        <v>0.1</v>
      </c>
      <c r="X169" s="64">
        <f t="shared" si="369"/>
        <v>0.1</v>
      </c>
      <c r="Y169" s="63">
        <f t="shared" si="370"/>
        <v>0</v>
      </c>
      <c r="Z169" s="63">
        <f t="shared" si="371"/>
        <v>2772374.12</v>
      </c>
      <c r="AA169" s="15">
        <v>0</v>
      </c>
      <c r="AB169" s="65">
        <f t="shared" si="372"/>
        <v>0</v>
      </c>
      <c r="AC169" s="63">
        <f t="shared" si="373"/>
        <v>0</v>
      </c>
      <c r="AD169" s="63">
        <f t="shared" si="374"/>
        <v>0</v>
      </c>
      <c r="AE169" s="2">
        <v>2772374.12</v>
      </c>
      <c r="AF169" s="63">
        <f t="shared" si="375"/>
        <v>2772374.12</v>
      </c>
      <c r="AG169" s="63">
        <f t="shared" si="376"/>
        <v>0</v>
      </c>
      <c r="AH169" s="2">
        <v>2000000</v>
      </c>
      <c r="AI169" s="66">
        <f t="shared" si="377"/>
        <v>2000000</v>
      </c>
      <c r="AJ169" s="66">
        <f t="shared" si="378"/>
        <v>0</v>
      </c>
      <c r="AK169" s="4">
        <v>4776680.6399999997</v>
      </c>
      <c r="AM169" s="4">
        <f t="shared" si="281"/>
        <v>4776680.6399999997</v>
      </c>
      <c r="AN169" s="67">
        <f t="shared" si="379"/>
        <v>4776680.6399999997</v>
      </c>
      <c r="AO169" s="67">
        <f t="shared" si="380"/>
        <v>0</v>
      </c>
      <c r="AP169" t="s">
        <v>46</v>
      </c>
      <c r="AQ169" s="18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</row>
    <row r="170" spans="1:79">
      <c r="A170" s="20">
        <v>1305</v>
      </c>
      <c r="B170" t="s">
        <v>264</v>
      </c>
      <c r="C170" t="s">
        <v>2</v>
      </c>
      <c r="D170" t="s">
        <v>287</v>
      </c>
      <c r="E170" t="s">
        <v>288</v>
      </c>
      <c r="F170" s="2">
        <v>16380002000</v>
      </c>
      <c r="G170" s="2">
        <v>1340988000</v>
      </c>
      <c r="H170" s="2">
        <v>15039014000</v>
      </c>
      <c r="I170" s="2">
        <v>31513658</v>
      </c>
      <c r="J170" s="2">
        <v>2454765</v>
      </c>
      <c r="K170" s="2">
        <v>29058893</v>
      </c>
      <c r="L170" s="2">
        <v>24961657.199999999</v>
      </c>
      <c r="M170" s="2">
        <v>1918369.8</v>
      </c>
      <c r="N170" s="63">
        <f t="shared" si="275"/>
        <v>1918369.8</v>
      </c>
      <c r="O170" s="63">
        <f t="shared" si="276"/>
        <v>0</v>
      </c>
      <c r="P170" s="2">
        <v>23043287.399999999</v>
      </c>
      <c r="Q170" s="63">
        <f t="shared" si="277"/>
        <v>23043287.399999999</v>
      </c>
      <c r="R170" s="63">
        <f t="shared" si="278"/>
        <v>0</v>
      </c>
      <c r="S170" s="15">
        <v>0.1</v>
      </c>
      <c r="T170" s="2">
        <v>191836.98</v>
      </c>
      <c r="U170" s="63">
        <f t="shared" si="279"/>
        <v>191836.98</v>
      </c>
      <c r="V170" s="63">
        <f t="shared" si="280"/>
        <v>0</v>
      </c>
      <c r="W170" s="13">
        <v>0.1</v>
      </c>
      <c r="X170" s="64">
        <f t="shared" si="369"/>
        <v>0.1</v>
      </c>
      <c r="Y170" s="63">
        <f t="shared" si="370"/>
        <v>0</v>
      </c>
      <c r="Z170" s="63">
        <f t="shared" si="371"/>
        <v>2304328.7399999998</v>
      </c>
      <c r="AA170" s="15">
        <v>0</v>
      </c>
      <c r="AB170" s="65">
        <f t="shared" si="372"/>
        <v>0</v>
      </c>
      <c r="AC170" s="63">
        <f t="shared" si="373"/>
        <v>0</v>
      </c>
      <c r="AD170" s="63">
        <f t="shared" si="374"/>
        <v>0</v>
      </c>
      <c r="AE170" s="2">
        <v>2304328.7400000002</v>
      </c>
      <c r="AF170" s="63">
        <f t="shared" si="375"/>
        <v>2304328.7399999998</v>
      </c>
      <c r="AG170" s="63">
        <f t="shared" si="376"/>
        <v>0</v>
      </c>
      <c r="AH170" s="2">
        <v>2000000</v>
      </c>
      <c r="AI170" s="66">
        <f t="shared" si="377"/>
        <v>2000000</v>
      </c>
      <c r="AJ170" s="66">
        <f t="shared" si="378"/>
        <v>0</v>
      </c>
      <c r="AK170" s="4">
        <v>4496165.72</v>
      </c>
      <c r="AM170" s="4">
        <f t="shared" si="281"/>
        <v>4496165.72</v>
      </c>
      <c r="AN170" s="67">
        <f t="shared" si="379"/>
        <v>4496165.7200000007</v>
      </c>
      <c r="AO170" s="67">
        <f t="shared" si="380"/>
        <v>0</v>
      </c>
      <c r="AP170" t="s">
        <v>166</v>
      </c>
      <c r="AQ170" s="18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</row>
    <row r="171" spans="1:79">
      <c r="A171" s="20">
        <v>1307</v>
      </c>
      <c r="B171" t="s">
        <v>264</v>
      </c>
      <c r="C171" t="s">
        <v>2</v>
      </c>
      <c r="D171" t="s">
        <v>286</v>
      </c>
      <c r="E171" t="s">
        <v>289</v>
      </c>
      <c r="F171" s="2">
        <v>97537452000</v>
      </c>
      <c r="G171" s="2">
        <v>0</v>
      </c>
      <c r="H171" s="2">
        <v>97537452000</v>
      </c>
      <c r="I171" s="2">
        <v>157872042</v>
      </c>
      <c r="J171" s="2">
        <v>0</v>
      </c>
      <c r="K171" s="2">
        <v>157872042</v>
      </c>
      <c r="L171" s="2">
        <v>118857061.2</v>
      </c>
      <c r="M171" s="2">
        <v>0</v>
      </c>
      <c r="N171" s="63">
        <f t="shared" si="275"/>
        <v>0</v>
      </c>
      <c r="O171" s="63">
        <f t="shared" si="276"/>
        <v>0</v>
      </c>
      <c r="P171" s="2">
        <v>118857061.2</v>
      </c>
      <c r="Q171" s="63">
        <f t="shared" si="277"/>
        <v>118857061.2</v>
      </c>
      <c r="R171" s="63">
        <f t="shared" si="278"/>
        <v>0</v>
      </c>
      <c r="S171" s="15">
        <v>0.1</v>
      </c>
      <c r="T171" s="2">
        <v>0</v>
      </c>
      <c r="U171" s="63">
        <f t="shared" si="279"/>
        <v>0</v>
      </c>
      <c r="V171" s="63">
        <f t="shared" si="280"/>
        <v>0</v>
      </c>
      <c r="W171" s="13">
        <v>0.25</v>
      </c>
      <c r="X171" s="64">
        <f t="shared" si="369"/>
        <v>0.25</v>
      </c>
      <c r="Y171" s="63">
        <f t="shared" si="370"/>
        <v>0</v>
      </c>
      <c r="Z171" s="63">
        <f t="shared" si="371"/>
        <v>29714265.300000001</v>
      </c>
      <c r="AA171" s="15">
        <v>0</v>
      </c>
      <c r="AB171" s="65">
        <f t="shared" si="372"/>
        <v>0</v>
      </c>
      <c r="AC171" s="63">
        <f t="shared" si="373"/>
        <v>0</v>
      </c>
      <c r="AD171" s="63">
        <f t="shared" si="374"/>
        <v>0</v>
      </c>
      <c r="AE171" s="2">
        <v>29714265.300000001</v>
      </c>
      <c r="AF171" s="63">
        <f t="shared" si="375"/>
        <v>29714265.300000001</v>
      </c>
      <c r="AG171" s="63">
        <f t="shared" si="376"/>
        <v>0</v>
      </c>
      <c r="AH171" s="2">
        <v>5000000</v>
      </c>
      <c r="AI171" s="66">
        <f t="shared" si="377"/>
        <v>5000000</v>
      </c>
      <c r="AJ171" s="66">
        <f t="shared" si="378"/>
        <v>0</v>
      </c>
      <c r="AK171" s="4">
        <v>34714265.299999997</v>
      </c>
      <c r="AM171" s="4">
        <f t="shared" si="281"/>
        <v>34714265.299999997</v>
      </c>
      <c r="AN171" s="67">
        <f t="shared" si="379"/>
        <v>34714265.299999997</v>
      </c>
      <c r="AO171" s="67">
        <f t="shared" si="380"/>
        <v>0</v>
      </c>
      <c r="AP171" t="s">
        <v>45</v>
      </c>
      <c r="AQ171" s="18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</row>
    <row r="172" spans="1:79">
      <c r="A172" s="20">
        <v>1311</v>
      </c>
      <c r="B172" t="s">
        <v>264</v>
      </c>
      <c r="C172" t="s">
        <v>2</v>
      </c>
      <c r="D172" t="s">
        <v>286</v>
      </c>
      <c r="E172" t="s">
        <v>290</v>
      </c>
      <c r="F172" s="2">
        <v>8564643000</v>
      </c>
      <c r="G172" s="2">
        <v>0</v>
      </c>
      <c r="H172" s="2">
        <v>8564643000</v>
      </c>
      <c r="I172" s="2">
        <v>19726541</v>
      </c>
      <c r="J172" s="2">
        <v>0</v>
      </c>
      <c r="K172" s="2">
        <v>19726541</v>
      </c>
      <c r="L172" s="2">
        <v>16300683.800000001</v>
      </c>
      <c r="M172" s="2">
        <v>0</v>
      </c>
      <c r="N172" s="63">
        <f t="shared" si="275"/>
        <v>0</v>
      </c>
      <c r="O172" s="63">
        <f t="shared" si="276"/>
        <v>0</v>
      </c>
      <c r="P172" s="2">
        <v>16300683.800000001</v>
      </c>
      <c r="Q172" s="63">
        <f t="shared" si="277"/>
        <v>16300683.800000001</v>
      </c>
      <c r="R172" s="63">
        <f t="shared" si="278"/>
        <v>0</v>
      </c>
      <c r="S172" s="15">
        <v>0.1</v>
      </c>
      <c r="T172" s="2">
        <v>0</v>
      </c>
      <c r="U172" s="63">
        <f t="shared" si="279"/>
        <v>0</v>
      </c>
      <c r="V172" s="63">
        <f t="shared" si="280"/>
        <v>0</v>
      </c>
      <c r="W172" s="13">
        <v>0.1</v>
      </c>
      <c r="X172" s="64">
        <f t="shared" si="369"/>
        <v>0.1</v>
      </c>
      <c r="Y172" s="63">
        <f t="shared" si="370"/>
        <v>0</v>
      </c>
      <c r="Z172" s="63">
        <f t="shared" si="371"/>
        <v>1630068.3800000001</v>
      </c>
      <c r="AA172" s="15">
        <v>0</v>
      </c>
      <c r="AB172" s="65">
        <f t="shared" si="372"/>
        <v>0</v>
      </c>
      <c r="AC172" s="63">
        <f t="shared" si="373"/>
        <v>0</v>
      </c>
      <c r="AD172" s="63">
        <f t="shared" si="374"/>
        <v>0</v>
      </c>
      <c r="AE172" s="2">
        <v>1630068.38</v>
      </c>
      <c r="AF172" s="63">
        <f t="shared" si="375"/>
        <v>1630068.3800000001</v>
      </c>
      <c r="AG172" s="63">
        <f t="shared" si="376"/>
        <v>0</v>
      </c>
      <c r="AH172" s="2">
        <v>1000000</v>
      </c>
      <c r="AI172" s="66">
        <f t="shared" si="377"/>
        <v>1000000</v>
      </c>
      <c r="AJ172" s="66">
        <f t="shared" si="378"/>
        <v>0</v>
      </c>
      <c r="AK172" s="4">
        <v>2630068.38</v>
      </c>
      <c r="AM172" s="4">
        <f t="shared" si="281"/>
        <v>2630068.38</v>
      </c>
      <c r="AN172" s="67">
        <f t="shared" si="379"/>
        <v>2630068.38</v>
      </c>
      <c r="AO172" s="67">
        <f t="shared" si="380"/>
        <v>0</v>
      </c>
      <c r="AP172" t="s">
        <v>95</v>
      </c>
      <c r="AQ172" s="18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</row>
    <row r="173" spans="1:79">
      <c r="A173" s="20">
        <v>1312</v>
      </c>
      <c r="B173" t="s">
        <v>263</v>
      </c>
      <c r="C173" t="s">
        <v>2</v>
      </c>
      <c r="D173" t="s">
        <v>287</v>
      </c>
      <c r="E173" t="s">
        <v>291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63">
        <f t="shared" si="275"/>
        <v>0</v>
      </c>
      <c r="O173" s="63">
        <f t="shared" si="276"/>
        <v>0</v>
      </c>
      <c r="P173" s="2">
        <v>0</v>
      </c>
      <c r="Q173" s="63">
        <f t="shared" si="277"/>
        <v>0</v>
      </c>
      <c r="R173" s="63">
        <f t="shared" si="278"/>
        <v>0</v>
      </c>
      <c r="S173" s="15">
        <v>0.1</v>
      </c>
      <c r="T173" s="2">
        <v>0</v>
      </c>
      <c r="U173" s="63">
        <f t="shared" si="279"/>
        <v>0</v>
      </c>
      <c r="V173" s="63">
        <f t="shared" si="280"/>
        <v>0</v>
      </c>
      <c r="W173" s="13">
        <v>0.3</v>
      </c>
      <c r="X173" s="13"/>
      <c r="Y173" s="13"/>
      <c r="Z173" s="68">
        <f t="shared" ref="Z173:Z175" si="381">IF(L173&lt;150000000,P173,IF(AND(L173&gt;150000000,P173&gt;150000000),150000000,P173))*30%</f>
        <v>0</v>
      </c>
      <c r="AA173" s="15">
        <v>0</v>
      </c>
      <c r="AB173" s="69">
        <f t="shared" si="372"/>
        <v>0</v>
      </c>
      <c r="AC173" s="68">
        <f t="shared" si="373"/>
        <v>0</v>
      </c>
      <c r="AD173" s="68">
        <f t="shared" si="374"/>
        <v>0</v>
      </c>
      <c r="AE173" s="2">
        <v>0</v>
      </c>
      <c r="AF173" s="68">
        <f t="shared" si="375"/>
        <v>0</v>
      </c>
      <c r="AG173" s="68">
        <f t="shared" si="376"/>
        <v>0</v>
      </c>
      <c r="AH173" s="2">
        <v>0</v>
      </c>
      <c r="AI173" s="2"/>
      <c r="AJ173" s="2"/>
      <c r="AK173" s="4">
        <v>0</v>
      </c>
      <c r="AM173" s="4">
        <f t="shared" si="281"/>
        <v>0</v>
      </c>
      <c r="AN173" s="67">
        <f t="shared" si="379"/>
        <v>0</v>
      </c>
      <c r="AO173" s="67">
        <f t="shared" si="380"/>
        <v>0</v>
      </c>
      <c r="AP173" t="s">
        <v>166</v>
      </c>
      <c r="AQ173" s="18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</row>
    <row r="174" spans="1:79">
      <c r="A174" s="20">
        <v>1315</v>
      </c>
      <c r="B174" t="s">
        <v>263</v>
      </c>
      <c r="C174" t="s">
        <v>9</v>
      </c>
      <c r="D174" t="s">
        <v>27</v>
      </c>
      <c r="E174" t="s">
        <v>292</v>
      </c>
      <c r="F174" s="2">
        <v>24108085600</v>
      </c>
      <c r="G174" s="2">
        <v>0</v>
      </c>
      <c r="H174" s="2">
        <v>24108085600</v>
      </c>
      <c r="I174" s="2">
        <v>56030985</v>
      </c>
      <c r="J174" s="2">
        <v>0</v>
      </c>
      <c r="K174" s="2">
        <v>56030985</v>
      </c>
      <c r="L174" s="2">
        <v>46387750.759999998</v>
      </c>
      <c r="M174" s="2">
        <v>0</v>
      </c>
      <c r="N174" s="63">
        <f t="shared" si="275"/>
        <v>0</v>
      </c>
      <c r="O174" s="63">
        <f t="shared" si="276"/>
        <v>0</v>
      </c>
      <c r="P174" s="2">
        <v>46387750.759999998</v>
      </c>
      <c r="Q174" s="63">
        <f t="shared" si="277"/>
        <v>46387750.759999998</v>
      </c>
      <c r="R174" s="63">
        <f t="shared" si="278"/>
        <v>0</v>
      </c>
      <c r="S174" s="15">
        <v>0.1</v>
      </c>
      <c r="T174" s="2">
        <v>0</v>
      </c>
      <c r="U174" s="63">
        <f t="shared" si="279"/>
        <v>0</v>
      </c>
      <c r="V174" s="63">
        <f t="shared" si="280"/>
        <v>0</v>
      </c>
      <c r="W174" s="13">
        <v>0.3</v>
      </c>
      <c r="X174" s="13"/>
      <c r="Y174" s="13"/>
      <c r="Z174" s="68">
        <f t="shared" si="381"/>
        <v>13916325.227999998</v>
      </c>
      <c r="AA174" s="15">
        <v>0</v>
      </c>
      <c r="AB174" s="69">
        <f t="shared" si="372"/>
        <v>0</v>
      </c>
      <c r="AC174" s="68">
        <f t="shared" si="373"/>
        <v>0</v>
      </c>
      <c r="AD174" s="68">
        <f t="shared" si="374"/>
        <v>0</v>
      </c>
      <c r="AE174" s="2">
        <v>13916325.228</v>
      </c>
      <c r="AF174" s="68">
        <f t="shared" si="375"/>
        <v>13916325.227999998</v>
      </c>
      <c r="AG174" s="68">
        <f t="shared" si="376"/>
        <v>0</v>
      </c>
      <c r="AH174" s="2">
        <v>0</v>
      </c>
      <c r="AI174" s="2"/>
      <c r="AJ174" s="2"/>
      <c r="AK174" s="4">
        <v>13916325.228</v>
      </c>
      <c r="AM174" s="4">
        <f t="shared" si="281"/>
        <v>13916325.228</v>
      </c>
      <c r="AN174" s="67">
        <f t="shared" si="379"/>
        <v>13916325.227999998</v>
      </c>
      <c r="AO174" s="67">
        <f t="shared" si="380"/>
        <v>0</v>
      </c>
      <c r="AP174" t="s">
        <v>76</v>
      </c>
      <c r="AQ174" s="18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</row>
    <row r="175" spans="1:79">
      <c r="A175" s="20">
        <v>1322</v>
      </c>
      <c r="B175" t="s">
        <v>263</v>
      </c>
      <c r="C175" t="s">
        <v>9</v>
      </c>
      <c r="D175" t="s">
        <v>27</v>
      </c>
      <c r="E175" t="s">
        <v>293</v>
      </c>
      <c r="F175" s="2">
        <v>2773920000</v>
      </c>
      <c r="G175" s="2">
        <v>0</v>
      </c>
      <c r="H175" s="2">
        <v>2773920000</v>
      </c>
      <c r="I175" s="2">
        <v>7896038</v>
      </c>
      <c r="J175" s="2">
        <v>0</v>
      </c>
      <c r="K175" s="2">
        <v>7896038</v>
      </c>
      <c r="L175" s="2">
        <v>6786470</v>
      </c>
      <c r="M175" s="2">
        <v>0</v>
      </c>
      <c r="N175" s="63">
        <f t="shared" si="275"/>
        <v>0</v>
      </c>
      <c r="O175" s="63">
        <f t="shared" si="276"/>
        <v>0</v>
      </c>
      <c r="P175" s="2">
        <v>6786470</v>
      </c>
      <c r="Q175" s="63">
        <f t="shared" si="277"/>
        <v>6786470</v>
      </c>
      <c r="R175" s="63">
        <f t="shared" si="278"/>
        <v>0</v>
      </c>
      <c r="S175" s="15">
        <v>0.1</v>
      </c>
      <c r="T175" s="2">
        <v>0</v>
      </c>
      <c r="U175" s="63">
        <f t="shared" si="279"/>
        <v>0</v>
      </c>
      <c r="V175" s="63">
        <f t="shared" si="280"/>
        <v>0</v>
      </c>
      <c r="W175" s="13">
        <v>0.3</v>
      </c>
      <c r="X175" s="13"/>
      <c r="Y175" s="13"/>
      <c r="Z175" s="68">
        <f t="shared" si="381"/>
        <v>2035941</v>
      </c>
      <c r="AA175" s="15">
        <v>0</v>
      </c>
      <c r="AB175" s="69">
        <f t="shared" si="372"/>
        <v>0</v>
      </c>
      <c r="AC175" s="68">
        <f t="shared" si="373"/>
        <v>0</v>
      </c>
      <c r="AD175" s="68">
        <f t="shared" si="374"/>
        <v>0</v>
      </c>
      <c r="AE175" s="2">
        <v>2035941</v>
      </c>
      <c r="AF175" s="68">
        <f t="shared" si="375"/>
        <v>2035941</v>
      </c>
      <c r="AG175" s="68">
        <f t="shared" si="376"/>
        <v>0</v>
      </c>
      <c r="AH175" s="2">
        <v>0</v>
      </c>
      <c r="AI175" s="2"/>
      <c r="AJ175" s="2"/>
      <c r="AK175" s="4">
        <v>2035941</v>
      </c>
      <c r="AM175" s="4">
        <f t="shared" si="281"/>
        <v>2035941</v>
      </c>
      <c r="AN175" s="67">
        <f t="shared" si="379"/>
        <v>2035941</v>
      </c>
      <c r="AO175" s="67">
        <f t="shared" si="380"/>
        <v>0</v>
      </c>
      <c r="AP175" t="s">
        <v>32</v>
      </c>
      <c r="AQ175" s="18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</row>
    <row r="176" spans="1:79">
      <c r="A176" s="20">
        <v>1324</v>
      </c>
      <c r="B176" t="s">
        <v>264</v>
      </c>
      <c r="C176" t="s">
        <v>9</v>
      </c>
      <c r="D176" t="s">
        <v>384</v>
      </c>
      <c r="E176" t="s">
        <v>294</v>
      </c>
      <c r="F176" s="2">
        <v>10775010000</v>
      </c>
      <c r="G176" s="2">
        <v>0</v>
      </c>
      <c r="H176" s="2">
        <v>10775010000</v>
      </c>
      <c r="I176" s="2">
        <v>16695101</v>
      </c>
      <c r="J176" s="2">
        <v>0</v>
      </c>
      <c r="K176" s="2">
        <v>16695101</v>
      </c>
      <c r="L176" s="2">
        <v>12385097</v>
      </c>
      <c r="M176" s="2">
        <v>0</v>
      </c>
      <c r="N176" s="63">
        <f t="shared" si="275"/>
        <v>0</v>
      </c>
      <c r="O176" s="63">
        <f t="shared" si="276"/>
        <v>0</v>
      </c>
      <c r="P176" s="2">
        <v>12385097</v>
      </c>
      <c r="Q176" s="63">
        <f t="shared" si="277"/>
        <v>12385097</v>
      </c>
      <c r="R176" s="63">
        <f t="shared" si="278"/>
        <v>0</v>
      </c>
      <c r="S176" s="15">
        <v>0</v>
      </c>
      <c r="T176" s="2">
        <v>0</v>
      </c>
      <c r="U176" s="63">
        <f t="shared" si="279"/>
        <v>0</v>
      </c>
      <c r="V176" s="63">
        <f t="shared" si="280"/>
        <v>0</v>
      </c>
      <c r="W176" s="13">
        <v>0</v>
      </c>
      <c r="X176" s="64">
        <f t="shared" ref="X176:X177" si="382">IF(L176&lt;15000000,0%,IF(AND(15000000&lt;=L176,L176&lt;30000000),10%,IF(AND(30000000&lt;=L176,L176&lt;60000000),15%,IF(AND(60000000&lt;=L176,L176&lt;100000000),20%,25%))))</f>
        <v>0</v>
      </c>
      <c r="Y176" s="63">
        <f t="shared" ref="Y176:Y177" si="383">+X176-W176</f>
        <v>0</v>
      </c>
      <c r="Z176" s="63">
        <f t="shared" ref="Z176:Z177" si="384">IF(L176&lt;150000000,P176,IF(AND(L176&gt;150000000,P176&gt;150000000),150000000,P176))*X176</f>
        <v>0</v>
      </c>
      <c r="AA176" s="15">
        <v>0</v>
      </c>
      <c r="AB176" s="65">
        <f t="shared" ref="AB176:AB178" si="385">IF(L176&lt;150000000,0%,IF(AND(150000000&lt;=L176,L176&lt;230000000),40%,IF(AND(230000000&lt;=L176,L176&lt;300000000),45%,50%)))</f>
        <v>0</v>
      </c>
      <c r="AC176" s="63">
        <f t="shared" ref="AC176:AC178" si="386">+AB176-AA176</f>
        <v>0</v>
      </c>
      <c r="AD176" s="63">
        <f t="shared" ref="AD176:AD178" si="387">IF(P176-150000000&lt;0,0,(P176-150000000))*AB176</f>
        <v>0</v>
      </c>
      <c r="AE176" s="2">
        <v>0</v>
      </c>
      <c r="AF176" s="63">
        <f t="shared" ref="AF176:AF178" si="388">+AD176+Z176</f>
        <v>0</v>
      </c>
      <c r="AG176" s="63">
        <f t="shared" ref="AG176:AG178" si="389">+AF176-AE176</f>
        <v>0</v>
      </c>
      <c r="AH176" s="2">
        <v>0</v>
      </c>
      <c r="AI176" s="66">
        <f t="shared" ref="AI176:AI177" si="390">IF(L176&lt;15000000,0,IF(AND(15000000&lt;=L176,L176&lt;20000000),1000000,IF(AND(20000000&lt;=L176,L176&lt;30000000),2000000,IF(AND(30000000&lt;=L176,L176&lt;60000000),3000000,IF(AND(60000000&lt;=L176,L176&lt;100000000),4000000,IF(AND(100000000&lt;=L176,L176&lt;150000000),5000000,IF(AND(150000000&lt;=L176,L176&lt;230000000),6000000,7000000)))))))</f>
        <v>0</v>
      </c>
      <c r="AJ176" s="66">
        <f t="shared" ref="AJ176:AJ177" si="391">+AI176-AH176</f>
        <v>0</v>
      </c>
      <c r="AK176" s="4">
        <v>0</v>
      </c>
      <c r="AM176" s="4">
        <f t="shared" si="281"/>
        <v>0</v>
      </c>
      <c r="AN176" s="67">
        <f t="shared" ref="AN176:AN178" si="392">SUM(AL176,AI176,AF176,U176)</f>
        <v>0</v>
      </c>
      <c r="AO176" s="67">
        <f t="shared" ref="AO176:AO178" si="393">+AN176-AM176</f>
        <v>0</v>
      </c>
      <c r="AP176" t="s">
        <v>189</v>
      </c>
      <c r="AQ176" s="18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</row>
    <row r="177" spans="1:79">
      <c r="A177" s="20">
        <v>1325</v>
      </c>
      <c r="B177" t="s">
        <v>264</v>
      </c>
      <c r="C177" t="s">
        <v>2</v>
      </c>
      <c r="D177" t="s">
        <v>8</v>
      </c>
      <c r="E177" t="s">
        <v>295</v>
      </c>
      <c r="F177" s="2">
        <v>9691008000</v>
      </c>
      <c r="G177" s="2">
        <v>0</v>
      </c>
      <c r="H177" s="2">
        <v>9691008000</v>
      </c>
      <c r="I177" s="2">
        <v>26206274</v>
      </c>
      <c r="J177" s="2">
        <v>0</v>
      </c>
      <c r="K177" s="2">
        <v>26206274</v>
      </c>
      <c r="L177" s="2">
        <v>22329870.800000001</v>
      </c>
      <c r="M177" s="2">
        <v>0</v>
      </c>
      <c r="N177" s="63">
        <f t="shared" si="275"/>
        <v>0</v>
      </c>
      <c r="O177" s="63">
        <f t="shared" si="276"/>
        <v>0</v>
      </c>
      <c r="P177" s="2">
        <v>22329870.800000001</v>
      </c>
      <c r="Q177" s="63">
        <f t="shared" si="277"/>
        <v>22329870.800000001</v>
      </c>
      <c r="R177" s="63">
        <f t="shared" si="278"/>
        <v>0</v>
      </c>
      <c r="S177" s="15">
        <v>0.1</v>
      </c>
      <c r="T177" s="2">
        <v>0</v>
      </c>
      <c r="U177" s="63">
        <f t="shared" si="279"/>
        <v>0</v>
      </c>
      <c r="V177" s="63">
        <f t="shared" si="280"/>
        <v>0</v>
      </c>
      <c r="W177" s="13">
        <v>0.1</v>
      </c>
      <c r="X177" s="64">
        <f t="shared" si="382"/>
        <v>0.1</v>
      </c>
      <c r="Y177" s="63">
        <f t="shared" si="383"/>
        <v>0</v>
      </c>
      <c r="Z177" s="63">
        <f t="shared" si="384"/>
        <v>2232987.08</v>
      </c>
      <c r="AA177" s="15">
        <v>0</v>
      </c>
      <c r="AB177" s="65">
        <f t="shared" si="385"/>
        <v>0</v>
      </c>
      <c r="AC177" s="63">
        <f t="shared" si="386"/>
        <v>0</v>
      </c>
      <c r="AD177" s="63">
        <f t="shared" si="387"/>
        <v>0</v>
      </c>
      <c r="AE177" s="2">
        <v>2232987.08</v>
      </c>
      <c r="AF177" s="63">
        <f t="shared" si="388"/>
        <v>2232987.08</v>
      </c>
      <c r="AG177" s="63">
        <f t="shared" si="389"/>
        <v>0</v>
      </c>
      <c r="AH177" s="2">
        <v>2000000</v>
      </c>
      <c r="AI177" s="66">
        <f t="shared" si="390"/>
        <v>2000000</v>
      </c>
      <c r="AJ177" s="66">
        <f t="shared" si="391"/>
        <v>0</v>
      </c>
      <c r="AK177" s="4">
        <v>4232987.08</v>
      </c>
      <c r="AM177" s="4">
        <f t="shared" si="281"/>
        <v>4232987.08</v>
      </c>
      <c r="AN177" s="67">
        <f t="shared" si="392"/>
        <v>4232987.08</v>
      </c>
      <c r="AO177" s="67">
        <f t="shared" si="393"/>
        <v>0</v>
      </c>
      <c r="AP177" t="s">
        <v>42</v>
      </c>
      <c r="AQ177" s="18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</row>
    <row r="178" spans="1:79">
      <c r="A178" s="20">
        <v>1328</v>
      </c>
      <c r="B178" t="s">
        <v>263</v>
      </c>
      <c r="C178" t="s">
        <v>2</v>
      </c>
      <c r="D178" t="s">
        <v>200</v>
      </c>
      <c r="E178" t="s">
        <v>296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63">
        <f t="shared" si="275"/>
        <v>0</v>
      </c>
      <c r="O178" s="63">
        <f t="shared" si="276"/>
        <v>0</v>
      </c>
      <c r="P178" s="2">
        <v>0</v>
      </c>
      <c r="Q178" s="63">
        <f t="shared" si="277"/>
        <v>0</v>
      </c>
      <c r="R178" s="63">
        <f t="shared" si="278"/>
        <v>0</v>
      </c>
      <c r="S178" s="15">
        <v>0.1</v>
      </c>
      <c r="T178" s="2">
        <v>0</v>
      </c>
      <c r="U178" s="63">
        <f t="shared" si="279"/>
        <v>0</v>
      </c>
      <c r="V178" s="63">
        <f t="shared" si="280"/>
        <v>0</v>
      </c>
      <c r="W178" s="13">
        <v>0.3</v>
      </c>
      <c r="X178" s="13"/>
      <c r="Y178" s="13"/>
      <c r="Z178" s="68">
        <f>IF(L178&lt;150000000,P178,IF(AND(L178&gt;150000000,P178&gt;150000000),150000000,P178))*30%</f>
        <v>0</v>
      </c>
      <c r="AA178" s="15">
        <v>0</v>
      </c>
      <c r="AB178" s="69">
        <f t="shared" si="385"/>
        <v>0</v>
      </c>
      <c r="AC178" s="68">
        <f t="shared" si="386"/>
        <v>0</v>
      </c>
      <c r="AD178" s="68">
        <f t="shared" si="387"/>
        <v>0</v>
      </c>
      <c r="AE178" s="2">
        <v>0</v>
      </c>
      <c r="AF178" s="68">
        <f t="shared" si="388"/>
        <v>0</v>
      </c>
      <c r="AG178" s="68">
        <f t="shared" si="389"/>
        <v>0</v>
      </c>
      <c r="AH178" s="2">
        <v>0</v>
      </c>
      <c r="AI178" s="2"/>
      <c r="AJ178" s="2"/>
      <c r="AK178" s="4">
        <v>0</v>
      </c>
      <c r="AM178" s="4">
        <f t="shared" si="281"/>
        <v>0</v>
      </c>
      <c r="AN178" s="67">
        <f t="shared" si="392"/>
        <v>0</v>
      </c>
      <c r="AO178" s="67">
        <f t="shared" si="393"/>
        <v>0</v>
      </c>
      <c r="AP178" t="s">
        <v>184</v>
      </c>
      <c r="AQ178" s="1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</row>
    <row r="179" spans="1:79">
      <c r="A179" s="20">
        <v>1330</v>
      </c>
      <c r="B179" t="s">
        <v>264</v>
      </c>
      <c r="C179" t="s">
        <v>2</v>
      </c>
      <c r="D179" t="s">
        <v>287</v>
      </c>
      <c r="E179" t="s">
        <v>297</v>
      </c>
      <c r="F179" s="2">
        <v>16000329000</v>
      </c>
      <c r="G179" s="2">
        <v>2604000000</v>
      </c>
      <c r="H179" s="2">
        <v>13396329000</v>
      </c>
      <c r="I179" s="2">
        <v>41684457</v>
      </c>
      <c r="J179" s="2">
        <v>4487500</v>
      </c>
      <c r="K179" s="2">
        <v>37196957</v>
      </c>
      <c r="L179" s="2">
        <v>35284325.399999999</v>
      </c>
      <c r="M179" s="2">
        <v>3445900</v>
      </c>
      <c r="N179" s="63">
        <f t="shared" si="275"/>
        <v>3445900</v>
      </c>
      <c r="O179" s="63">
        <f t="shared" si="276"/>
        <v>0</v>
      </c>
      <c r="P179" s="2">
        <v>31838425.399999999</v>
      </c>
      <c r="Q179" s="63">
        <f t="shared" si="277"/>
        <v>31838425.399999999</v>
      </c>
      <c r="R179" s="63">
        <f t="shared" si="278"/>
        <v>0</v>
      </c>
      <c r="S179" s="15">
        <v>0.1</v>
      </c>
      <c r="T179" s="2">
        <v>344590</v>
      </c>
      <c r="U179" s="63">
        <f t="shared" si="279"/>
        <v>344590</v>
      </c>
      <c r="V179" s="63">
        <f t="shared" si="280"/>
        <v>0</v>
      </c>
      <c r="W179" s="13">
        <v>0.15</v>
      </c>
      <c r="X179" s="64">
        <f t="shared" ref="X179" si="394">IF(L179&lt;15000000,0%,IF(AND(15000000&lt;=L179,L179&lt;30000000),10%,IF(AND(30000000&lt;=L179,L179&lt;60000000),15%,IF(AND(60000000&lt;=L179,L179&lt;100000000),20%,25%))))</f>
        <v>0.15</v>
      </c>
      <c r="Y179" s="63">
        <f t="shared" ref="Y179" si="395">+X179-W179</f>
        <v>0</v>
      </c>
      <c r="Z179" s="63">
        <f t="shared" ref="Z179" si="396">IF(L179&lt;150000000,P179,IF(AND(L179&gt;150000000,P179&gt;150000000),150000000,P179))*X179</f>
        <v>4775763.8099999996</v>
      </c>
      <c r="AA179" s="15">
        <v>0</v>
      </c>
      <c r="AB179" s="65">
        <f t="shared" ref="AB179:AB181" si="397">IF(L179&lt;150000000,0%,IF(AND(150000000&lt;=L179,L179&lt;230000000),40%,IF(AND(230000000&lt;=L179,L179&lt;300000000),45%,50%)))</f>
        <v>0</v>
      </c>
      <c r="AC179" s="63">
        <f t="shared" ref="AC179:AC181" si="398">+AB179-AA179</f>
        <v>0</v>
      </c>
      <c r="AD179" s="63">
        <f t="shared" ref="AD179:AD181" si="399">IF(P179-150000000&lt;0,0,(P179-150000000))*AB179</f>
        <v>0</v>
      </c>
      <c r="AE179" s="2">
        <v>4775763.8099999996</v>
      </c>
      <c r="AF179" s="63">
        <f t="shared" ref="AF179:AF181" si="400">+AD179+Z179</f>
        <v>4775763.8099999996</v>
      </c>
      <c r="AG179" s="63">
        <f t="shared" ref="AG179:AG181" si="401">+AF179-AE179</f>
        <v>0</v>
      </c>
      <c r="AH179" s="2">
        <v>3000000</v>
      </c>
      <c r="AI179" s="66">
        <f t="shared" ref="AI179" si="402">IF(L179&lt;15000000,0,IF(AND(15000000&lt;=L179,L179&lt;20000000),1000000,IF(AND(20000000&lt;=L179,L179&lt;30000000),2000000,IF(AND(30000000&lt;=L179,L179&lt;60000000),3000000,IF(AND(60000000&lt;=L179,L179&lt;100000000),4000000,IF(AND(100000000&lt;=L179,L179&lt;150000000),5000000,IF(AND(150000000&lt;=L179,L179&lt;230000000),6000000,7000000)))))))</f>
        <v>3000000</v>
      </c>
      <c r="AJ179" s="66">
        <f t="shared" ref="AJ179" si="403">+AI179-AH179</f>
        <v>0</v>
      </c>
      <c r="AK179" s="4">
        <v>8120353.8099999996</v>
      </c>
      <c r="AM179" s="4">
        <f t="shared" si="281"/>
        <v>8120353.8099999996</v>
      </c>
      <c r="AN179" s="67">
        <f t="shared" ref="AN179:AN181" si="404">SUM(AL179,AI179,AF179,U179)</f>
        <v>8120353.8099999996</v>
      </c>
      <c r="AO179" s="67">
        <f t="shared" ref="AO179:AO181" si="405">+AN179-AM179</f>
        <v>0</v>
      </c>
      <c r="AP179" t="s">
        <v>192</v>
      </c>
      <c r="AQ179" s="18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</row>
    <row r="180" spans="1:79">
      <c r="A180" s="20">
        <v>1333</v>
      </c>
      <c r="B180" t="s">
        <v>263</v>
      </c>
      <c r="C180" t="s">
        <v>9</v>
      </c>
      <c r="D180" t="s">
        <v>15</v>
      </c>
      <c r="E180" t="s">
        <v>298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63">
        <f t="shared" si="275"/>
        <v>0</v>
      </c>
      <c r="O180" s="63">
        <f t="shared" si="276"/>
        <v>0</v>
      </c>
      <c r="P180" s="2">
        <v>0</v>
      </c>
      <c r="Q180" s="63">
        <f t="shared" si="277"/>
        <v>0</v>
      </c>
      <c r="R180" s="63">
        <f t="shared" si="278"/>
        <v>0</v>
      </c>
      <c r="S180" s="15">
        <v>0.1</v>
      </c>
      <c r="T180" s="2">
        <v>0</v>
      </c>
      <c r="U180" s="63">
        <f t="shared" si="279"/>
        <v>0</v>
      </c>
      <c r="V180" s="63">
        <f t="shared" si="280"/>
        <v>0</v>
      </c>
      <c r="W180" s="13">
        <v>0.3</v>
      </c>
      <c r="X180" s="13"/>
      <c r="Y180" s="13"/>
      <c r="Z180" s="68">
        <f t="shared" ref="Z180:Z181" si="406">IF(L180&lt;150000000,P180,IF(AND(L180&gt;150000000,P180&gt;150000000),150000000,P180))*30%</f>
        <v>0</v>
      </c>
      <c r="AA180" s="15">
        <v>0</v>
      </c>
      <c r="AB180" s="69">
        <f t="shared" si="397"/>
        <v>0</v>
      </c>
      <c r="AC180" s="68">
        <f t="shared" si="398"/>
        <v>0</v>
      </c>
      <c r="AD180" s="68">
        <f t="shared" si="399"/>
        <v>0</v>
      </c>
      <c r="AE180" s="2">
        <v>0</v>
      </c>
      <c r="AF180" s="68">
        <f t="shared" si="400"/>
        <v>0</v>
      </c>
      <c r="AG180" s="68">
        <f t="shared" si="401"/>
        <v>0</v>
      </c>
      <c r="AH180" s="2">
        <v>0</v>
      </c>
      <c r="AI180" s="2"/>
      <c r="AJ180" s="2"/>
      <c r="AK180" s="4">
        <v>0</v>
      </c>
      <c r="AM180" s="4">
        <f t="shared" si="281"/>
        <v>0</v>
      </c>
      <c r="AN180" s="67">
        <f t="shared" si="404"/>
        <v>0</v>
      </c>
      <c r="AO180" s="67">
        <f t="shared" si="405"/>
        <v>0</v>
      </c>
      <c r="AP180" t="s">
        <v>17</v>
      </c>
      <c r="AQ180" s="18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</row>
    <row r="181" spans="1:79">
      <c r="A181" s="20">
        <v>1334</v>
      </c>
      <c r="B181" t="s">
        <v>263</v>
      </c>
      <c r="C181" t="s">
        <v>9</v>
      </c>
      <c r="D181" t="s">
        <v>15</v>
      </c>
      <c r="E181" t="s">
        <v>299</v>
      </c>
      <c r="F181" s="2">
        <v>7648310000</v>
      </c>
      <c r="G181" s="2">
        <v>0</v>
      </c>
      <c r="H181" s="2">
        <v>7648310000</v>
      </c>
      <c r="I181" s="2">
        <v>17195675</v>
      </c>
      <c r="J181" s="2">
        <v>0</v>
      </c>
      <c r="K181" s="2">
        <v>17195675</v>
      </c>
      <c r="L181" s="2">
        <v>14136351</v>
      </c>
      <c r="M181" s="2">
        <v>0</v>
      </c>
      <c r="N181" s="63">
        <f t="shared" si="275"/>
        <v>0</v>
      </c>
      <c r="O181" s="63">
        <f t="shared" si="276"/>
        <v>0</v>
      </c>
      <c r="P181" s="2">
        <v>14136351</v>
      </c>
      <c r="Q181" s="63">
        <f t="shared" si="277"/>
        <v>14136351</v>
      </c>
      <c r="R181" s="63">
        <f t="shared" si="278"/>
        <v>0</v>
      </c>
      <c r="S181" s="15">
        <v>0.1</v>
      </c>
      <c r="T181" s="2">
        <v>0</v>
      </c>
      <c r="U181" s="63">
        <f t="shared" si="279"/>
        <v>0</v>
      </c>
      <c r="V181" s="63">
        <f t="shared" si="280"/>
        <v>0</v>
      </c>
      <c r="W181" s="13">
        <v>0.3</v>
      </c>
      <c r="X181" s="13"/>
      <c r="Y181" s="13"/>
      <c r="Z181" s="68">
        <f t="shared" si="406"/>
        <v>4240905.3</v>
      </c>
      <c r="AA181" s="15">
        <v>0</v>
      </c>
      <c r="AB181" s="69">
        <f t="shared" si="397"/>
        <v>0</v>
      </c>
      <c r="AC181" s="68">
        <f t="shared" si="398"/>
        <v>0</v>
      </c>
      <c r="AD181" s="68">
        <f t="shared" si="399"/>
        <v>0</v>
      </c>
      <c r="AE181" s="2">
        <v>4240905.3</v>
      </c>
      <c r="AF181" s="68">
        <f t="shared" si="400"/>
        <v>4240905.3</v>
      </c>
      <c r="AG181" s="68">
        <f t="shared" si="401"/>
        <v>0</v>
      </c>
      <c r="AH181" s="2">
        <v>0</v>
      </c>
      <c r="AI181" s="2"/>
      <c r="AJ181" s="2"/>
      <c r="AK181" s="4">
        <v>4240905.3</v>
      </c>
      <c r="AM181" s="4">
        <f t="shared" si="281"/>
        <v>4240905.3</v>
      </c>
      <c r="AN181" s="67">
        <f t="shared" si="404"/>
        <v>4240905.3</v>
      </c>
      <c r="AO181" s="67">
        <f t="shared" si="405"/>
        <v>0</v>
      </c>
      <c r="AP181" t="s">
        <v>17</v>
      </c>
      <c r="AQ181" s="18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</row>
    <row r="182" spans="1:79">
      <c r="A182" s="20">
        <v>1336</v>
      </c>
      <c r="B182" t="s">
        <v>264</v>
      </c>
      <c r="C182" t="s">
        <v>2</v>
      </c>
      <c r="D182" t="s">
        <v>8</v>
      </c>
      <c r="E182" t="s">
        <v>300</v>
      </c>
      <c r="F182" s="2">
        <v>9270357000</v>
      </c>
      <c r="G182" s="2">
        <v>3541010000</v>
      </c>
      <c r="H182" s="2">
        <v>5729347000</v>
      </c>
      <c r="I182" s="2">
        <v>26242331</v>
      </c>
      <c r="J182" s="2">
        <v>9295486</v>
      </c>
      <c r="K182" s="2">
        <v>16946845</v>
      </c>
      <c r="L182" s="2">
        <v>22534188.199999999</v>
      </c>
      <c r="M182" s="2">
        <v>7879082</v>
      </c>
      <c r="N182" s="63">
        <f t="shared" si="275"/>
        <v>7879082</v>
      </c>
      <c r="O182" s="63">
        <f t="shared" si="276"/>
        <v>0</v>
      </c>
      <c r="P182" s="2">
        <v>14655106.199999999</v>
      </c>
      <c r="Q182" s="63">
        <f t="shared" si="277"/>
        <v>14655106.199999999</v>
      </c>
      <c r="R182" s="63">
        <f t="shared" si="278"/>
        <v>0</v>
      </c>
      <c r="S182" s="15">
        <v>0.1</v>
      </c>
      <c r="T182" s="2">
        <v>787908.2</v>
      </c>
      <c r="U182" s="63">
        <f t="shared" si="279"/>
        <v>787908.20000000007</v>
      </c>
      <c r="V182" s="63">
        <f t="shared" si="280"/>
        <v>0</v>
      </c>
      <c r="W182" s="13">
        <v>0.1</v>
      </c>
      <c r="X182" s="64">
        <f t="shared" ref="X182" si="407">IF(L182&lt;15000000,0%,IF(AND(15000000&lt;=L182,L182&lt;30000000),10%,IF(AND(30000000&lt;=L182,L182&lt;60000000),15%,IF(AND(60000000&lt;=L182,L182&lt;100000000),20%,25%))))</f>
        <v>0.1</v>
      </c>
      <c r="Y182" s="63">
        <f t="shared" ref="Y182" si="408">+X182-W182</f>
        <v>0</v>
      </c>
      <c r="Z182" s="63">
        <f t="shared" ref="Z182" si="409">IF(L182&lt;150000000,P182,IF(AND(L182&gt;150000000,P182&gt;150000000),150000000,P182))*X182</f>
        <v>1465510.62</v>
      </c>
      <c r="AA182" s="15">
        <v>0</v>
      </c>
      <c r="AB182" s="65">
        <f t="shared" ref="AB182:AB184" si="410">IF(L182&lt;150000000,0%,IF(AND(150000000&lt;=L182,L182&lt;230000000),40%,IF(AND(230000000&lt;=L182,L182&lt;300000000),45%,50%)))</f>
        <v>0</v>
      </c>
      <c r="AC182" s="63">
        <f t="shared" ref="AC182:AC184" si="411">+AB182-AA182</f>
        <v>0</v>
      </c>
      <c r="AD182" s="63">
        <f t="shared" ref="AD182:AD184" si="412">IF(P182-150000000&lt;0,0,(P182-150000000))*AB182</f>
        <v>0</v>
      </c>
      <c r="AE182" s="2">
        <v>1465510.62</v>
      </c>
      <c r="AF182" s="63">
        <f t="shared" ref="AF182:AF184" si="413">+AD182+Z182</f>
        <v>1465510.62</v>
      </c>
      <c r="AG182" s="63">
        <f t="shared" ref="AG182:AG184" si="414">+AF182-AE182</f>
        <v>0</v>
      </c>
      <c r="AH182" s="2">
        <v>2000000</v>
      </c>
      <c r="AI182" s="66">
        <f t="shared" ref="AI182" si="415">IF(L182&lt;15000000,0,IF(AND(15000000&lt;=L182,L182&lt;20000000),1000000,IF(AND(20000000&lt;=L182,L182&lt;30000000),2000000,IF(AND(30000000&lt;=L182,L182&lt;60000000),3000000,IF(AND(60000000&lt;=L182,L182&lt;100000000),4000000,IF(AND(100000000&lt;=L182,L182&lt;150000000),5000000,IF(AND(150000000&lt;=L182,L182&lt;230000000),6000000,7000000)))))))</f>
        <v>2000000</v>
      </c>
      <c r="AJ182" s="66">
        <f t="shared" ref="AJ182" si="416">+AI182-AH182</f>
        <v>0</v>
      </c>
      <c r="AK182" s="4">
        <v>4253418.82</v>
      </c>
      <c r="AM182" s="4">
        <f t="shared" si="281"/>
        <v>4253418.82</v>
      </c>
      <c r="AN182" s="67">
        <f t="shared" ref="AN182:AN184" si="417">SUM(AL182,AI182,AF182,U182)</f>
        <v>4253418.82</v>
      </c>
      <c r="AO182" s="67">
        <f t="shared" ref="AO182:AO184" si="418">+AN182-AM182</f>
        <v>0</v>
      </c>
      <c r="AP182" t="s">
        <v>50</v>
      </c>
      <c r="AQ182" s="18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</row>
    <row r="183" spans="1:79">
      <c r="A183" s="20">
        <v>1337</v>
      </c>
      <c r="B183" t="s">
        <v>263</v>
      </c>
      <c r="C183" t="s">
        <v>2</v>
      </c>
      <c r="D183" t="s">
        <v>8</v>
      </c>
      <c r="E183" t="s">
        <v>301</v>
      </c>
      <c r="F183" s="2">
        <v>4669171000</v>
      </c>
      <c r="G183" s="2">
        <v>0</v>
      </c>
      <c r="H183" s="2">
        <v>4669171000</v>
      </c>
      <c r="I183" s="2">
        <v>10071656</v>
      </c>
      <c r="J183" s="2">
        <v>0</v>
      </c>
      <c r="K183" s="2">
        <v>10071656</v>
      </c>
      <c r="L183" s="2">
        <v>8203987.5999999996</v>
      </c>
      <c r="M183" s="2">
        <v>0</v>
      </c>
      <c r="N183" s="63">
        <f t="shared" si="275"/>
        <v>0</v>
      </c>
      <c r="O183" s="63">
        <f t="shared" si="276"/>
        <v>0</v>
      </c>
      <c r="P183" s="2">
        <v>8203987.5999999996</v>
      </c>
      <c r="Q183" s="63">
        <f t="shared" si="277"/>
        <v>8203987.5999999996</v>
      </c>
      <c r="R183" s="63">
        <f t="shared" si="278"/>
        <v>0</v>
      </c>
      <c r="S183" s="15">
        <v>0.1</v>
      </c>
      <c r="T183" s="2">
        <v>0</v>
      </c>
      <c r="U183" s="63">
        <f t="shared" si="279"/>
        <v>0</v>
      </c>
      <c r="V183" s="63">
        <f t="shared" si="280"/>
        <v>0</v>
      </c>
      <c r="W183" s="13">
        <v>0.3</v>
      </c>
      <c r="X183" s="13"/>
      <c r="Y183" s="13"/>
      <c r="Z183" s="68">
        <f t="shared" ref="Z183:Z184" si="419">IF(L183&lt;150000000,P183,IF(AND(L183&gt;150000000,P183&gt;150000000),150000000,P183))*30%</f>
        <v>2461196.2799999998</v>
      </c>
      <c r="AA183" s="15">
        <v>0</v>
      </c>
      <c r="AB183" s="69">
        <f t="shared" si="410"/>
        <v>0</v>
      </c>
      <c r="AC183" s="68">
        <f t="shared" si="411"/>
        <v>0</v>
      </c>
      <c r="AD183" s="68">
        <f t="shared" si="412"/>
        <v>0</v>
      </c>
      <c r="AE183" s="2">
        <v>2461196.2799999998</v>
      </c>
      <c r="AF183" s="68">
        <f t="shared" si="413"/>
        <v>2461196.2799999998</v>
      </c>
      <c r="AG183" s="68">
        <f t="shared" si="414"/>
        <v>0</v>
      </c>
      <c r="AH183" s="2">
        <v>0</v>
      </c>
      <c r="AI183" s="2"/>
      <c r="AJ183" s="2"/>
      <c r="AK183" s="4">
        <v>2461196.2799999998</v>
      </c>
      <c r="AM183" s="4">
        <f t="shared" si="281"/>
        <v>2461196.2799999998</v>
      </c>
      <c r="AN183" s="67">
        <f t="shared" si="417"/>
        <v>2461196.2799999998</v>
      </c>
      <c r="AO183" s="67">
        <f t="shared" si="418"/>
        <v>0</v>
      </c>
      <c r="AP183" t="s">
        <v>50</v>
      </c>
      <c r="AQ183" s="18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</row>
    <row r="184" spans="1:79">
      <c r="A184" s="20">
        <v>1338</v>
      </c>
      <c r="B184" t="s">
        <v>263</v>
      </c>
      <c r="C184" t="s">
        <v>9</v>
      </c>
      <c r="D184" t="s">
        <v>15</v>
      </c>
      <c r="E184" t="s">
        <v>302</v>
      </c>
      <c r="F184" s="2">
        <v>1902543000</v>
      </c>
      <c r="G184" s="2">
        <v>0</v>
      </c>
      <c r="H184" s="2">
        <v>1902543000</v>
      </c>
      <c r="I184" s="2">
        <v>6411049</v>
      </c>
      <c r="J184" s="2">
        <v>0</v>
      </c>
      <c r="K184" s="2">
        <v>6411049</v>
      </c>
      <c r="L184" s="2">
        <v>5650031.7999999998</v>
      </c>
      <c r="M184" s="2">
        <v>0</v>
      </c>
      <c r="N184" s="63">
        <f t="shared" si="275"/>
        <v>0</v>
      </c>
      <c r="O184" s="63">
        <f t="shared" si="276"/>
        <v>0</v>
      </c>
      <c r="P184" s="2">
        <v>5650031.7999999998</v>
      </c>
      <c r="Q184" s="63">
        <f t="shared" si="277"/>
        <v>5650031.7999999998</v>
      </c>
      <c r="R184" s="63">
        <f t="shared" si="278"/>
        <v>0</v>
      </c>
      <c r="S184" s="15">
        <v>0.1</v>
      </c>
      <c r="T184" s="2">
        <v>0</v>
      </c>
      <c r="U184" s="63">
        <f t="shared" si="279"/>
        <v>0</v>
      </c>
      <c r="V184" s="63">
        <f t="shared" si="280"/>
        <v>0</v>
      </c>
      <c r="W184" s="13">
        <v>0.3</v>
      </c>
      <c r="X184" s="13"/>
      <c r="Y184" s="13"/>
      <c r="Z184" s="68">
        <f t="shared" si="419"/>
        <v>1695009.5399999998</v>
      </c>
      <c r="AA184" s="15">
        <v>0</v>
      </c>
      <c r="AB184" s="69">
        <f t="shared" si="410"/>
        <v>0</v>
      </c>
      <c r="AC184" s="68">
        <f t="shared" si="411"/>
        <v>0</v>
      </c>
      <c r="AD184" s="68">
        <f t="shared" si="412"/>
        <v>0</v>
      </c>
      <c r="AE184" s="2">
        <v>1695009.54</v>
      </c>
      <c r="AF184" s="68">
        <f t="shared" si="413"/>
        <v>1695009.5399999998</v>
      </c>
      <c r="AG184" s="68">
        <f t="shared" si="414"/>
        <v>0</v>
      </c>
      <c r="AH184" s="2">
        <v>0</v>
      </c>
      <c r="AI184" s="2"/>
      <c r="AJ184" s="2"/>
      <c r="AK184" s="4">
        <v>1695009.54</v>
      </c>
      <c r="AM184" s="4">
        <f t="shared" si="281"/>
        <v>1695009.54</v>
      </c>
      <c r="AN184" s="67">
        <f t="shared" si="417"/>
        <v>1695009.5399999998</v>
      </c>
      <c r="AO184" s="67">
        <f t="shared" si="418"/>
        <v>0</v>
      </c>
      <c r="AP184" t="s">
        <v>24</v>
      </c>
      <c r="AQ184" s="18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</row>
    <row r="185" spans="1:79">
      <c r="A185" s="20">
        <v>1340</v>
      </c>
      <c r="B185" t="s">
        <v>264</v>
      </c>
      <c r="C185" t="s">
        <v>2</v>
      </c>
      <c r="D185" t="s">
        <v>286</v>
      </c>
      <c r="E185" t="s">
        <v>303</v>
      </c>
      <c r="F185" s="2">
        <v>4440511000</v>
      </c>
      <c r="G185" s="2">
        <v>0</v>
      </c>
      <c r="H185" s="2">
        <v>4440511000</v>
      </c>
      <c r="I185" s="2">
        <v>13226740</v>
      </c>
      <c r="J185" s="2">
        <v>0</v>
      </c>
      <c r="K185" s="2">
        <v>13226740</v>
      </c>
      <c r="L185" s="2">
        <v>11450535.6</v>
      </c>
      <c r="M185" s="2">
        <v>0</v>
      </c>
      <c r="N185" s="63">
        <f t="shared" si="275"/>
        <v>0</v>
      </c>
      <c r="O185" s="63">
        <f t="shared" si="276"/>
        <v>0</v>
      </c>
      <c r="P185" s="2">
        <v>11450535.6</v>
      </c>
      <c r="Q185" s="63">
        <f t="shared" si="277"/>
        <v>11450535.6</v>
      </c>
      <c r="R185" s="63">
        <f t="shared" si="278"/>
        <v>0</v>
      </c>
      <c r="S185" s="15">
        <v>0</v>
      </c>
      <c r="T185" s="2">
        <v>0</v>
      </c>
      <c r="U185" s="63">
        <f t="shared" si="279"/>
        <v>0</v>
      </c>
      <c r="V185" s="63">
        <f t="shared" si="280"/>
        <v>0</v>
      </c>
      <c r="W185" s="13">
        <v>0</v>
      </c>
      <c r="X185" s="64">
        <f t="shared" ref="X185" si="420">IF(L185&lt;15000000,0%,IF(AND(15000000&lt;=L185,L185&lt;30000000),10%,IF(AND(30000000&lt;=L185,L185&lt;60000000),15%,IF(AND(60000000&lt;=L185,L185&lt;100000000),20%,25%))))</f>
        <v>0</v>
      </c>
      <c r="Y185" s="63">
        <f t="shared" ref="Y185" si="421">+X185-W185</f>
        <v>0</v>
      </c>
      <c r="Z185" s="63">
        <f t="shared" ref="Z185" si="422">IF(L185&lt;150000000,P185,IF(AND(L185&gt;150000000,P185&gt;150000000),150000000,P185))*X185</f>
        <v>0</v>
      </c>
      <c r="AA185" s="15">
        <v>0</v>
      </c>
      <c r="AB185" s="65">
        <f t="shared" ref="AB185:AB187" si="423">IF(L185&lt;150000000,0%,IF(AND(150000000&lt;=L185,L185&lt;230000000),40%,IF(AND(230000000&lt;=L185,L185&lt;300000000),45%,50%)))</f>
        <v>0</v>
      </c>
      <c r="AC185" s="63">
        <f t="shared" ref="AC185:AC187" si="424">+AB185-AA185</f>
        <v>0</v>
      </c>
      <c r="AD185" s="63">
        <f t="shared" ref="AD185:AD187" si="425">IF(P185-150000000&lt;0,0,(P185-150000000))*AB185</f>
        <v>0</v>
      </c>
      <c r="AE185" s="2">
        <v>0</v>
      </c>
      <c r="AF185" s="63">
        <f t="shared" ref="AF185:AF187" si="426">+AD185+Z185</f>
        <v>0</v>
      </c>
      <c r="AG185" s="63">
        <f t="shared" ref="AG185:AG187" si="427">+AF185-AE185</f>
        <v>0</v>
      </c>
      <c r="AH185" s="2">
        <v>0</v>
      </c>
      <c r="AI185" s="66">
        <f t="shared" ref="AI185" si="428">IF(L185&lt;15000000,0,IF(AND(15000000&lt;=L185,L185&lt;20000000),1000000,IF(AND(20000000&lt;=L185,L185&lt;30000000),2000000,IF(AND(30000000&lt;=L185,L185&lt;60000000),3000000,IF(AND(60000000&lt;=L185,L185&lt;100000000),4000000,IF(AND(100000000&lt;=L185,L185&lt;150000000),5000000,IF(AND(150000000&lt;=L185,L185&lt;230000000),6000000,7000000)))))))</f>
        <v>0</v>
      </c>
      <c r="AJ185" s="66">
        <f t="shared" ref="AJ185" si="429">+AI185-AH185</f>
        <v>0</v>
      </c>
      <c r="AK185" s="4">
        <v>0</v>
      </c>
      <c r="AM185" s="4">
        <f t="shared" si="281"/>
        <v>0</v>
      </c>
      <c r="AN185" s="67">
        <f t="shared" ref="AN185:AN187" si="430">SUM(AL185,AI185,AF185,U185)</f>
        <v>0</v>
      </c>
      <c r="AO185" s="67">
        <f t="shared" ref="AO185:AO187" si="431">+AN185-AM185</f>
        <v>0</v>
      </c>
      <c r="AP185" t="s">
        <v>95</v>
      </c>
      <c r="AQ185" s="18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</row>
    <row r="186" spans="1:79">
      <c r="A186" s="20">
        <v>1341</v>
      </c>
      <c r="B186" t="s">
        <v>263</v>
      </c>
      <c r="C186" t="s">
        <v>2</v>
      </c>
      <c r="D186" t="s">
        <v>8</v>
      </c>
      <c r="E186" t="s">
        <v>304</v>
      </c>
      <c r="F186" s="2">
        <v>550615000</v>
      </c>
      <c r="G186" s="2">
        <v>0</v>
      </c>
      <c r="H186" s="2">
        <v>550615000</v>
      </c>
      <c r="I186" s="2">
        <v>1876753</v>
      </c>
      <c r="J186" s="2">
        <v>0</v>
      </c>
      <c r="K186" s="2">
        <v>1876753</v>
      </c>
      <c r="L186" s="2">
        <v>1656507</v>
      </c>
      <c r="M186" s="2">
        <v>0</v>
      </c>
      <c r="N186" s="63">
        <f t="shared" si="275"/>
        <v>0</v>
      </c>
      <c r="O186" s="63">
        <f t="shared" si="276"/>
        <v>0</v>
      </c>
      <c r="P186" s="2">
        <v>1656507</v>
      </c>
      <c r="Q186" s="63">
        <f t="shared" si="277"/>
        <v>1656507</v>
      </c>
      <c r="R186" s="63">
        <f t="shared" si="278"/>
        <v>0</v>
      </c>
      <c r="S186" s="15">
        <v>0.1</v>
      </c>
      <c r="T186" s="2">
        <v>0</v>
      </c>
      <c r="U186" s="63">
        <f t="shared" si="279"/>
        <v>0</v>
      </c>
      <c r="V186" s="63">
        <f t="shared" si="280"/>
        <v>0</v>
      </c>
      <c r="W186" s="13">
        <v>0.3</v>
      </c>
      <c r="X186" s="13"/>
      <c r="Y186" s="13"/>
      <c r="Z186" s="68">
        <f t="shared" ref="Z186:Z187" si="432">IF(L186&lt;150000000,P186,IF(AND(L186&gt;150000000,P186&gt;150000000),150000000,P186))*30%</f>
        <v>496952.1</v>
      </c>
      <c r="AA186" s="15">
        <v>0</v>
      </c>
      <c r="AB186" s="69">
        <f t="shared" si="423"/>
        <v>0</v>
      </c>
      <c r="AC186" s="68">
        <f t="shared" si="424"/>
        <v>0</v>
      </c>
      <c r="AD186" s="68">
        <f t="shared" si="425"/>
        <v>0</v>
      </c>
      <c r="AE186" s="2">
        <v>496952.1</v>
      </c>
      <c r="AF186" s="68">
        <f t="shared" si="426"/>
        <v>496952.1</v>
      </c>
      <c r="AG186" s="68">
        <f t="shared" si="427"/>
        <v>0</v>
      </c>
      <c r="AH186" s="2">
        <v>0</v>
      </c>
      <c r="AI186" s="2"/>
      <c r="AJ186" s="2"/>
      <c r="AK186" s="4">
        <v>496952.1</v>
      </c>
      <c r="AM186" s="4">
        <f t="shared" si="281"/>
        <v>496952.1</v>
      </c>
      <c r="AN186" s="67">
        <f t="shared" si="430"/>
        <v>496952.1</v>
      </c>
      <c r="AO186" s="67">
        <f t="shared" si="431"/>
        <v>0</v>
      </c>
      <c r="AP186" t="s">
        <v>38</v>
      </c>
      <c r="AQ186" s="18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</row>
    <row r="187" spans="1:79">
      <c r="A187" s="20">
        <v>1342</v>
      </c>
      <c r="B187" t="s">
        <v>263</v>
      </c>
      <c r="C187" t="s">
        <v>2</v>
      </c>
      <c r="D187" t="s">
        <v>287</v>
      </c>
      <c r="E187" t="s">
        <v>305</v>
      </c>
      <c r="F187" s="2">
        <v>12868000</v>
      </c>
      <c r="G187" s="2">
        <v>0</v>
      </c>
      <c r="H187" s="2">
        <v>12868000</v>
      </c>
      <c r="I187" s="2">
        <v>45039</v>
      </c>
      <c r="J187" s="2">
        <v>0</v>
      </c>
      <c r="K187" s="2">
        <v>45039</v>
      </c>
      <c r="L187" s="2">
        <v>39891.800000000003</v>
      </c>
      <c r="M187" s="2">
        <v>0</v>
      </c>
      <c r="N187" s="63">
        <f t="shared" si="275"/>
        <v>0</v>
      </c>
      <c r="O187" s="63">
        <f t="shared" si="276"/>
        <v>0</v>
      </c>
      <c r="P187" s="2">
        <v>39891.800000000003</v>
      </c>
      <c r="Q187" s="63">
        <f t="shared" si="277"/>
        <v>39891.800000000003</v>
      </c>
      <c r="R187" s="63">
        <f t="shared" si="278"/>
        <v>0</v>
      </c>
      <c r="S187" s="15">
        <v>0.1</v>
      </c>
      <c r="T187" s="2">
        <v>0</v>
      </c>
      <c r="U187" s="63">
        <f t="shared" si="279"/>
        <v>0</v>
      </c>
      <c r="V187" s="63">
        <f t="shared" si="280"/>
        <v>0</v>
      </c>
      <c r="W187" s="13">
        <v>0.3</v>
      </c>
      <c r="X187" s="13"/>
      <c r="Y187" s="13"/>
      <c r="Z187" s="68">
        <f t="shared" si="432"/>
        <v>11967.54</v>
      </c>
      <c r="AA187" s="15">
        <v>0</v>
      </c>
      <c r="AB187" s="69">
        <f t="shared" si="423"/>
        <v>0</v>
      </c>
      <c r="AC187" s="68">
        <f t="shared" si="424"/>
        <v>0</v>
      </c>
      <c r="AD187" s="68">
        <f t="shared" si="425"/>
        <v>0</v>
      </c>
      <c r="AE187" s="2">
        <v>11967.54</v>
      </c>
      <c r="AF187" s="68">
        <f t="shared" si="426"/>
        <v>11967.54</v>
      </c>
      <c r="AG187" s="68">
        <f t="shared" si="427"/>
        <v>0</v>
      </c>
      <c r="AH187" s="2">
        <v>0</v>
      </c>
      <c r="AI187" s="2"/>
      <c r="AJ187" s="2"/>
      <c r="AK187" s="4">
        <v>11967.54</v>
      </c>
      <c r="AM187" s="4">
        <f t="shared" si="281"/>
        <v>11967.54</v>
      </c>
      <c r="AN187" s="67">
        <f t="shared" si="430"/>
        <v>11967.54</v>
      </c>
      <c r="AO187" s="67">
        <f t="shared" si="431"/>
        <v>0</v>
      </c>
      <c r="AP187" t="s">
        <v>87</v>
      </c>
      <c r="AQ187" s="18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</row>
    <row r="188" spans="1:79">
      <c r="A188" s="20">
        <v>1344</v>
      </c>
      <c r="B188" t="s">
        <v>264</v>
      </c>
      <c r="C188" t="s">
        <v>2</v>
      </c>
      <c r="D188" t="s">
        <v>200</v>
      </c>
      <c r="E188" t="s">
        <v>306</v>
      </c>
      <c r="F188" s="2">
        <v>26800711000</v>
      </c>
      <c r="G188" s="2">
        <v>602534000</v>
      </c>
      <c r="H188" s="2">
        <v>26198177000</v>
      </c>
      <c r="I188" s="2">
        <v>46813406</v>
      </c>
      <c r="J188" s="2">
        <v>1890169</v>
      </c>
      <c r="K188" s="2">
        <v>44923237</v>
      </c>
      <c r="L188" s="2">
        <v>36093121.600000001</v>
      </c>
      <c r="M188" s="2">
        <v>1649155.4</v>
      </c>
      <c r="N188" s="63">
        <f t="shared" si="275"/>
        <v>1649155.4</v>
      </c>
      <c r="O188" s="63">
        <f t="shared" si="276"/>
        <v>0</v>
      </c>
      <c r="P188" s="2">
        <v>34443966.200000003</v>
      </c>
      <c r="Q188" s="63">
        <f t="shared" si="277"/>
        <v>34443966.200000003</v>
      </c>
      <c r="R188" s="63">
        <f t="shared" si="278"/>
        <v>0</v>
      </c>
      <c r="S188" s="15">
        <v>0.1</v>
      </c>
      <c r="T188" s="2">
        <v>164915.54</v>
      </c>
      <c r="U188" s="63">
        <f t="shared" si="279"/>
        <v>164915.54</v>
      </c>
      <c r="V188" s="63">
        <f t="shared" si="280"/>
        <v>0</v>
      </c>
      <c r="W188" s="13">
        <v>0.15</v>
      </c>
      <c r="X188" s="64">
        <f t="shared" ref="X188:X194" si="433">IF(L188&lt;15000000,0%,IF(AND(15000000&lt;=L188,L188&lt;30000000),10%,IF(AND(30000000&lt;=L188,L188&lt;60000000),15%,IF(AND(60000000&lt;=L188,L188&lt;100000000),20%,25%))))</f>
        <v>0.15</v>
      </c>
      <c r="Y188" s="63">
        <f t="shared" ref="Y188:Y194" si="434">+X188-W188</f>
        <v>0</v>
      </c>
      <c r="Z188" s="63">
        <f t="shared" ref="Z188:Z194" si="435">IF(L188&lt;150000000,P188,IF(AND(L188&gt;150000000,P188&gt;150000000),150000000,P188))*X188</f>
        <v>5166594.9300000006</v>
      </c>
      <c r="AA188" s="15">
        <v>0</v>
      </c>
      <c r="AB188" s="65">
        <f t="shared" ref="AB188:AB195" si="436">IF(L188&lt;150000000,0%,IF(AND(150000000&lt;=L188,L188&lt;230000000),40%,IF(AND(230000000&lt;=L188,L188&lt;300000000),45%,50%)))</f>
        <v>0</v>
      </c>
      <c r="AC188" s="63">
        <f t="shared" ref="AC188:AC195" si="437">+AB188-AA188</f>
        <v>0</v>
      </c>
      <c r="AD188" s="63">
        <f t="shared" ref="AD188:AD195" si="438">IF(P188-150000000&lt;0,0,(P188-150000000))*AB188</f>
        <v>0</v>
      </c>
      <c r="AE188" s="2">
        <v>5166594.93</v>
      </c>
      <c r="AF188" s="63">
        <f t="shared" ref="AF188:AF195" si="439">+AD188+Z188</f>
        <v>5166594.9300000006</v>
      </c>
      <c r="AG188" s="63">
        <f t="shared" ref="AG188:AG195" si="440">+AF188-AE188</f>
        <v>0</v>
      </c>
      <c r="AH188" s="2">
        <v>3000000</v>
      </c>
      <c r="AI188" s="66">
        <f t="shared" ref="AI188:AI194" si="441">IF(L188&lt;15000000,0,IF(AND(15000000&lt;=L188,L188&lt;20000000),1000000,IF(AND(20000000&lt;=L188,L188&lt;30000000),2000000,IF(AND(30000000&lt;=L188,L188&lt;60000000),3000000,IF(AND(60000000&lt;=L188,L188&lt;100000000),4000000,IF(AND(100000000&lt;=L188,L188&lt;150000000),5000000,IF(AND(150000000&lt;=L188,L188&lt;230000000),6000000,7000000)))))))</f>
        <v>3000000</v>
      </c>
      <c r="AJ188" s="66">
        <f t="shared" ref="AJ188:AJ194" si="442">+AI188-AH188</f>
        <v>0</v>
      </c>
      <c r="AK188" s="4">
        <v>8331510.4699999997</v>
      </c>
      <c r="AM188" s="4">
        <f t="shared" si="281"/>
        <v>8331510.4699999997</v>
      </c>
      <c r="AN188" s="67">
        <f t="shared" ref="AN188:AN195" si="443">SUM(AL188,AI188,AF188,U188)</f>
        <v>8331510.4700000007</v>
      </c>
      <c r="AO188" s="67">
        <f t="shared" ref="AO188:AO195" si="444">+AN188-AM188</f>
        <v>0</v>
      </c>
      <c r="AP188" t="s">
        <v>184</v>
      </c>
      <c r="AQ188" s="1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</row>
    <row r="189" spans="1:79">
      <c r="A189" s="20">
        <v>1348</v>
      </c>
      <c r="B189" t="s">
        <v>264</v>
      </c>
      <c r="C189" t="s">
        <v>2</v>
      </c>
      <c r="D189" t="s">
        <v>200</v>
      </c>
      <c r="E189" t="s">
        <v>307</v>
      </c>
      <c r="F189" s="2">
        <v>17665891000</v>
      </c>
      <c r="G189" s="2">
        <v>0</v>
      </c>
      <c r="H189" s="2">
        <v>17665891000</v>
      </c>
      <c r="I189" s="2">
        <v>38129975</v>
      </c>
      <c r="J189" s="2">
        <v>0</v>
      </c>
      <c r="K189" s="2">
        <v>38129975</v>
      </c>
      <c r="L189" s="2">
        <v>31063618.600000001</v>
      </c>
      <c r="M189" s="2">
        <v>0</v>
      </c>
      <c r="N189" s="63">
        <f t="shared" si="275"/>
        <v>0</v>
      </c>
      <c r="O189" s="63">
        <f t="shared" si="276"/>
        <v>0</v>
      </c>
      <c r="P189" s="2">
        <v>31063618.600000001</v>
      </c>
      <c r="Q189" s="63">
        <f t="shared" si="277"/>
        <v>31063618.600000001</v>
      </c>
      <c r="R189" s="63">
        <f t="shared" si="278"/>
        <v>0</v>
      </c>
      <c r="S189" s="15">
        <v>0.1</v>
      </c>
      <c r="T189" s="2">
        <v>0</v>
      </c>
      <c r="U189" s="63">
        <f t="shared" si="279"/>
        <v>0</v>
      </c>
      <c r="V189" s="63">
        <f t="shared" si="280"/>
        <v>0</v>
      </c>
      <c r="W189" s="13">
        <v>0.15</v>
      </c>
      <c r="X189" s="64">
        <f t="shared" si="433"/>
        <v>0.15</v>
      </c>
      <c r="Y189" s="63">
        <f t="shared" si="434"/>
        <v>0</v>
      </c>
      <c r="Z189" s="63">
        <f t="shared" si="435"/>
        <v>4659542.79</v>
      </c>
      <c r="AA189" s="15">
        <v>0</v>
      </c>
      <c r="AB189" s="65">
        <f t="shared" si="436"/>
        <v>0</v>
      </c>
      <c r="AC189" s="63">
        <f t="shared" si="437"/>
        <v>0</v>
      </c>
      <c r="AD189" s="63">
        <f t="shared" si="438"/>
        <v>0</v>
      </c>
      <c r="AE189" s="2">
        <v>4659542.79</v>
      </c>
      <c r="AF189" s="63">
        <f t="shared" si="439"/>
        <v>4659542.79</v>
      </c>
      <c r="AG189" s="63">
        <f t="shared" si="440"/>
        <v>0</v>
      </c>
      <c r="AH189" s="2">
        <v>3000000</v>
      </c>
      <c r="AI189" s="66">
        <f t="shared" si="441"/>
        <v>3000000</v>
      </c>
      <c r="AJ189" s="66">
        <f t="shared" si="442"/>
        <v>0</v>
      </c>
      <c r="AK189" s="4">
        <v>7659542.79</v>
      </c>
      <c r="AM189" s="4">
        <f t="shared" si="281"/>
        <v>7659542.79</v>
      </c>
      <c r="AN189" s="67">
        <f t="shared" si="443"/>
        <v>7659542.79</v>
      </c>
      <c r="AO189" s="67">
        <f t="shared" si="444"/>
        <v>0</v>
      </c>
      <c r="AP189" t="s">
        <v>241</v>
      </c>
      <c r="AQ189" s="18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 spans="1:79">
      <c r="A190" s="20">
        <v>1349</v>
      </c>
      <c r="B190" t="s">
        <v>264</v>
      </c>
      <c r="C190" t="s">
        <v>9</v>
      </c>
      <c r="D190" t="s">
        <v>15</v>
      </c>
      <c r="E190" t="s">
        <v>539</v>
      </c>
      <c r="F190" s="2">
        <v>2399400000</v>
      </c>
      <c r="G190" s="2">
        <v>0</v>
      </c>
      <c r="H190" s="2">
        <v>2399400000</v>
      </c>
      <c r="I190" s="2">
        <v>5449291</v>
      </c>
      <c r="J190" s="2">
        <v>0</v>
      </c>
      <c r="K190" s="2">
        <v>5449291</v>
      </c>
      <c r="L190" s="2">
        <v>4489531</v>
      </c>
      <c r="M190" s="2">
        <v>0</v>
      </c>
      <c r="N190" s="63">
        <f t="shared" si="275"/>
        <v>0</v>
      </c>
      <c r="O190" s="63">
        <f t="shared" si="276"/>
        <v>0</v>
      </c>
      <c r="P190" s="2">
        <v>4489531</v>
      </c>
      <c r="Q190" s="63">
        <f t="shared" si="277"/>
        <v>4489531</v>
      </c>
      <c r="R190" s="63">
        <f t="shared" si="278"/>
        <v>0</v>
      </c>
      <c r="S190" s="15">
        <v>0</v>
      </c>
      <c r="T190" s="2">
        <v>0</v>
      </c>
      <c r="U190" s="63">
        <f t="shared" si="279"/>
        <v>0</v>
      </c>
      <c r="V190" s="63">
        <f t="shared" si="280"/>
        <v>0</v>
      </c>
      <c r="W190" s="13">
        <v>0</v>
      </c>
      <c r="X190" s="64">
        <f t="shared" si="433"/>
        <v>0</v>
      </c>
      <c r="Y190" s="63">
        <f t="shared" si="434"/>
        <v>0</v>
      </c>
      <c r="Z190" s="63">
        <f t="shared" si="435"/>
        <v>0</v>
      </c>
      <c r="AA190" s="15">
        <v>0</v>
      </c>
      <c r="AB190" s="65">
        <f t="shared" si="436"/>
        <v>0</v>
      </c>
      <c r="AC190" s="63">
        <f t="shared" si="437"/>
        <v>0</v>
      </c>
      <c r="AD190" s="63">
        <f t="shared" si="438"/>
        <v>0</v>
      </c>
      <c r="AE190" s="2">
        <v>0</v>
      </c>
      <c r="AF190" s="63">
        <f t="shared" si="439"/>
        <v>0</v>
      </c>
      <c r="AG190" s="63">
        <f t="shared" si="440"/>
        <v>0</v>
      </c>
      <c r="AH190" s="2">
        <v>0</v>
      </c>
      <c r="AI190" s="66">
        <f t="shared" si="441"/>
        <v>0</v>
      </c>
      <c r="AJ190" s="66">
        <f t="shared" si="442"/>
        <v>0</v>
      </c>
      <c r="AK190" s="4">
        <v>0</v>
      </c>
      <c r="AM190" s="4">
        <f t="shared" si="281"/>
        <v>0</v>
      </c>
      <c r="AN190" s="67">
        <f t="shared" si="443"/>
        <v>0</v>
      </c>
      <c r="AO190" s="67">
        <f t="shared" si="444"/>
        <v>0</v>
      </c>
      <c r="AP190" t="s">
        <v>31</v>
      </c>
      <c r="AQ190" s="18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</row>
    <row r="191" spans="1:79">
      <c r="A191" s="20">
        <v>1356</v>
      </c>
      <c r="B191" t="s">
        <v>264</v>
      </c>
      <c r="C191" t="s">
        <v>2</v>
      </c>
      <c r="D191" t="s">
        <v>286</v>
      </c>
      <c r="E191" t="s">
        <v>308</v>
      </c>
      <c r="F191" s="2">
        <v>27192927500</v>
      </c>
      <c r="G191" s="2">
        <v>6133444000</v>
      </c>
      <c r="H191" s="2">
        <v>21059483500</v>
      </c>
      <c r="I191" s="2">
        <v>54483219</v>
      </c>
      <c r="J191" s="2">
        <v>14756955</v>
      </c>
      <c r="K191" s="2">
        <v>39726264</v>
      </c>
      <c r="L191" s="2">
        <v>43606048</v>
      </c>
      <c r="M191" s="2">
        <v>12303577.4</v>
      </c>
      <c r="N191" s="63">
        <f t="shared" si="275"/>
        <v>12303577.4</v>
      </c>
      <c r="O191" s="63">
        <f t="shared" si="276"/>
        <v>0</v>
      </c>
      <c r="P191" s="2">
        <v>31302470.600000001</v>
      </c>
      <c r="Q191" s="63">
        <f t="shared" si="277"/>
        <v>31302470.600000001</v>
      </c>
      <c r="R191" s="63">
        <f t="shared" si="278"/>
        <v>0</v>
      </c>
      <c r="S191" s="15">
        <v>0.1</v>
      </c>
      <c r="T191" s="2">
        <v>1230357.74</v>
      </c>
      <c r="U191" s="63">
        <f t="shared" si="279"/>
        <v>1230357.74</v>
      </c>
      <c r="V191" s="63">
        <f t="shared" si="280"/>
        <v>0</v>
      </c>
      <c r="W191" s="13">
        <v>0.15</v>
      </c>
      <c r="X191" s="64">
        <f t="shared" si="433"/>
        <v>0.15</v>
      </c>
      <c r="Y191" s="63">
        <f t="shared" si="434"/>
        <v>0</v>
      </c>
      <c r="Z191" s="63">
        <f t="shared" si="435"/>
        <v>4695370.59</v>
      </c>
      <c r="AA191" s="15">
        <v>0</v>
      </c>
      <c r="AB191" s="65">
        <f t="shared" si="436"/>
        <v>0</v>
      </c>
      <c r="AC191" s="63">
        <f t="shared" si="437"/>
        <v>0</v>
      </c>
      <c r="AD191" s="63">
        <f t="shared" si="438"/>
        <v>0</v>
      </c>
      <c r="AE191" s="2">
        <v>4695370.59</v>
      </c>
      <c r="AF191" s="63">
        <f t="shared" si="439"/>
        <v>4695370.59</v>
      </c>
      <c r="AG191" s="63">
        <f t="shared" si="440"/>
        <v>0</v>
      </c>
      <c r="AH191" s="2">
        <v>3000000</v>
      </c>
      <c r="AI191" s="66">
        <f t="shared" si="441"/>
        <v>3000000</v>
      </c>
      <c r="AJ191" s="66">
        <f t="shared" si="442"/>
        <v>0</v>
      </c>
      <c r="AK191" s="4">
        <v>8925728.3300000001</v>
      </c>
      <c r="AM191" s="4">
        <f t="shared" si="281"/>
        <v>8925728.3300000001</v>
      </c>
      <c r="AN191" s="67">
        <f t="shared" si="443"/>
        <v>8925728.3300000001</v>
      </c>
      <c r="AO191" s="67">
        <f t="shared" si="444"/>
        <v>0</v>
      </c>
      <c r="AP191" t="s">
        <v>45</v>
      </c>
      <c r="AQ191" s="18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</row>
    <row r="192" spans="1:79">
      <c r="A192" s="20">
        <v>1359</v>
      </c>
      <c r="B192" t="s">
        <v>264</v>
      </c>
      <c r="C192" t="s">
        <v>2</v>
      </c>
      <c r="D192" t="s">
        <v>8</v>
      </c>
      <c r="E192" t="s">
        <v>309</v>
      </c>
      <c r="F192" s="2">
        <v>2537907000</v>
      </c>
      <c r="G192" s="2">
        <v>25200000</v>
      </c>
      <c r="H192" s="2">
        <v>2512707000</v>
      </c>
      <c r="I192" s="2">
        <v>8531136</v>
      </c>
      <c r="J192" s="2">
        <v>88200</v>
      </c>
      <c r="K192" s="2">
        <v>8442936</v>
      </c>
      <c r="L192" s="2">
        <v>7515973.2000000002</v>
      </c>
      <c r="M192" s="2">
        <v>78120</v>
      </c>
      <c r="N192" s="63">
        <f t="shared" si="275"/>
        <v>78120</v>
      </c>
      <c r="O192" s="63">
        <f t="shared" si="276"/>
        <v>0</v>
      </c>
      <c r="P192" s="2">
        <v>7437853.2000000002</v>
      </c>
      <c r="Q192" s="63">
        <f t="shared" si="277"/>
        <v>7437853.2000000002</v>
      </c>
      <c r="R192" s="63">
        <f t="shared" si="278"/>
        <v>0</v>
      </c>
      <c r="S192" s="15">
        <v>0</v>
      </c>
      <c r="T192" s="2">
        <v>0</v>
      </c>
      <c r="U192" s="63">
        <f t="shared" si="279"/>
        <v>0</v>
      </c>
      <c r="V192" s="63">
        <f t="shared" si="280"/>
        <v>0</v>
      </c>
      <c r="W192" s="13">
        <v>0</v>
      </c>
      <c r="X192" s="64">
        <f t="shared" si="433"/>
        <v>0</v>
      </c>
      <c r="Y192" s="63">
        <f t="shared" si="434"/>
        <v>0</v>
      </c>
      <c r="Z192" s="63">
        <f t="shared" si="435"/>
        <v>0</v>
      </c>
      <c r="AA192" s="15">
        <v>0</v>
      </c>
      <c r="AB192" s="65">
        <f t="shared" si="436"/>
        <v>0</v>
      </c>
      <c r="AC192" s="63">
        <f t="shared" si="437"/>
        <v>0</v>
      </c>
      <c r="AD192" s="63">
        <f t="shared" si="438"/>
        <v>0</v>
      </c>
      <c r="AE192" s="2">
        <v>0</v>
      </c>
      <c r="AF192" s="63">
        <f t="shared" si="439"/>
        <v>0</v>
      </c>
      <c r="AG192" s="63">
        <f t="shared" si="440"/>
        <v>0</v>
      </c>
      <c r="AH192" s="2">
        <v>0</v>
      </c>
      <c r="AI192" s="66">
        <f t="shared" si="441"/>
        <v>0</v>
      </c>
      <c r="AJ192" s="66">
        <f t="shared" si="442"/>
        <v>0</v>
      </c>
      <c r="AK192" s="4">
        <v>0</v>
      </c>
      <c r="AM192" s="4">
        <f t="shared" si="281"/>
        <v>0</v>
      </c>
      <c r="AN192" s="67">
        <f t="shared" si="443"/>
        <v>0</v>
      </c>
      <c r="AO192" s="67">
        <f t="shared" si="444"/>
        <v>0</v>
      </c>
      <c r="AP192" t="s">
        <v>50</v>
      </c>
      <c r="AQ192" s="18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</row>
    <row r="193" spans="1:79">
      <c r="A193" s="20">
        <v>1360</v>
      </c>
      <c r="B193" t="s">
        <v>264</v>
      </c>
      <c r="C193" t="s">
        <v>2</v>
      </c>
      <c r="D193" t="s">
        <v>8</v>
      </c>
      <c r="E193" t="s">
        <v>310</v>
      </c>
      <c r="F193" s="2">
        <v>12924913000</v>
      </c>
      <c r="G193" s="2">
        <v>3744266000</v>
      </c>
      <c r="H193" s="2">
        <v>9180647000</v>
      </c>
      <c r="I193" s="2">
        <v>36016813</v>
      </c>
      <c r="J193" s="2">
        <v>10941779</v>
      </c>
      <c r="K193" s="2">
        <v>25075034</v>
      </c>
      <c r="L193" s="2">
        <v>30846847.800000001</v>
      </c>
      <c r="M193" s="2">
        <v>9444072.5999999996</v>
      </c>
      <c r="N193" s="63">
        <f t="shared" si="275"/>
        <v>9444072.5999999996</v>
      </c>
      <c r="O193" s="63">
        <f t="shared" si="276"/>
        <v>0</v>
      </c>
      <c r="P193" s="2">
        <v>21402775.199999999</v>
      </c>
      <c r="Q193" s="63">
        <f t="shared" si="277"/>
        <v>21402775.199999999</v>
      </c>
      <c r="R193" s="63">
        <f t="shared" si="278"/>
        <v>0</v>
      </c>
      <c r="S193" s="15">
        <v>0.1</v>
      </c>
      <c r="T193" s="2">
        <v>944407.26</v>
      </c>
      <c r="U193" s="63">
        <f t="shared" si="279"/>
        <v>944407.26</v>
      </c>
      <c r="V193" s="63">
        <f t="shared" si="280"/>
        <v>0</v>
      </c>
      <c r="W193" s="13">
        <v>0.15</v>
      </c>
      <c r="X193" s="64">
        <f t="shared" si="433"/>
        <v>0.15</v>
      </c>
      <c r="Y193" s="63">
        <f t="shared" si="434"/>
        <v>0</v>
      </c>
      <c r="Z193" s="63">
        <f t="shared" si="435"/>
        <v>3210416.28</v>
      </c>
      <c r="AA193" s="15">
        <v>0</v>
      </c>
      <c r="AB193" s="65">
        <f t="shared" si="436"/>
        <v>0</v>
      </c>
      <c r="AC193" s="63">
        <f t="shared" si="437"/>
        <v>0</v>
      </c>
      <c r="AD193" s="63">
        <f t="shared" si="438"/>
        <v>0</v>
      </c>
      <c r="AE193" s="2">
        <v>3210416.28</v>
      </c>
      <c r="AF193" s="63">
        <f t="shared" si="439"/>
        <v>3210416.28</v>
      </c>
      <c r="AG193" s="63">
        <f t="shared" si="440"/>
        <v>0</v>
      </c>
      <c r="AH193" s="2">
        <v>3000000</v>
      </c>
      <c r="AI193" s="66">
        <f t="shared" si="441"/>
        <v>3000000</v>
      </c>
      <c r="AJ193" s="66">
        <f t="shared" si="442"/>
        <v>0</v>
      </c>
      <c r="AK193" s="4">
        <v>7154823.54</v>
      </c>
      <c r="AM193" s="4">
        <f t="shared" si="281"/>
        <v>7154823.54</v>
      </c>
      <c r="AN193" s="67">
        <f t="shared" si="443"/>
        <v>7154823.5399999991</v>
      </c>
      <c r="AO193" s="67">
        <f t="shared" si="444"/>
        <v>0</v>
      </c>
      <c r="AP193" t="s">
        <v>38</v>
      </c>
      <c r="AQ193" s="18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</row>
    <row r="194" spans="1:79">
      <c r="A194" s="20">
        <v>1364</v>
      </c>
      <c r="B194" t="s">
        <v>264</v>
      </c>
      <c r="C194" t="s">
        <v>2</v>
      </c>
      <c r="D194" t="s">
        <v>8</v>
      </c>
      <c r="E194" t="s">
        <v>311</v>
      </c>
      <c r="F194" s="2">
        <v>8354458000</v>
      </c>
      <c r="G194" s="2">
        <v>4874557000</v>
      </c>
      <c r="H194" s="2">
        <v>3479901000</v>
      </c>
      <c r="I194" s="2">
        <v>23498604</v>
      </c>
      <c r="J194" s="2">
        <v>14508445</v>
      </c>
      <c r="K194" s="2">
        <v>8990159</v>
      </c>
      <c r="L194" s="2">
        <v>20156820.800000001</v>
      </c>
      <c r="M194" s="2">
        <v>12558622.199999999</v>
      </c>
      <c r="N194" s="63">
        <f t="shared" si="275"/>
        <v>12558622.199999999</v>
      </c>
      <c r="O194" s="63">
        <f t="shared" si="276"/>
        <v>0</v>
      </c>
      <c r="P194" s="2">
        <v>7598198.5999999996</v>
      </c>
      <c r="Q194" s="63">
        <f t="shared" si="277"/>
        <v>7598198.5999999996</v>
      </c>
      <c r="R194" s="63">
        <f t="shared" si="278"/>
        <v>0</v>
      </c>
      <c r="S194" s="15">
        <v>0.1</v>
      </c>
      <c r="T194" s="2">
        <v>1255862.22</v>
      </c>
      <c r="U194" s="63">
        <f t="shared" si="279"/>
        <v>1255862.22</v>
      </c>
      <c r="V194" s="63">
        <f t="shared" si="280"/>
        <v>0</v>
      </c>
      <c r="W194" s="13">
        <v>0.1</v>
      </c>
      <c r="X194" s="64">
        <f t="shared" si="433"/>
        <v>0.1</v>
      </c>
      <c r="Y194" s="63">
        <f t="shared" si="434"/>
        <v>0</v>
      </c>
      <c r="Z194" s="63">
        <f t="shared" si="435"/>
        <v>759819.86</v>
      </c>
      <c r="AA194" s="15">
        <v>0</v>
      </c>
      <c r="AB194" s="65">
        <f t="shared" si="436"/>
        <v>0</v>
      </c>
      <c r="AC194" s="63">
        <f t="shared" si="437"/>
        <v>0</v>
      </c>
      <c r="AD194" s="63">
        <f t="shared" si="438"/>
        <v>0</v>
      </c>
      <c r="AE194" s="2">
        <v>759819.86</v>
      </c>
      <c r="AF194" s="63">
        <f t="shared" si="439"/>
        <v>759819.86</v>
      </c>
      <c r="AG194" s="63">
        <f t="shared" si="440"/>
        <v>0</v>
      </c>
      <c r="AH194" s="2">
        <v>2000000</v>
      </c>
      <c r="AI194" s="66">
        <f t="shared" si="441"/>
        <v>2000000</v>
      </c>
      <c r="AJ194" s="66">
        <f t="shared" si="442"/>
        <v>0</v>
      </c>
      <c r="AK194" s="4">
        <v>4015682.08</v>
      </c>
      <c r="AM194" s="4">
        <f t="shared" si="281"/>
        <v>4015682.08</v>
      </c>
      <c r="AN194" s="67">
        <f t="shared" si="443"/>
        <v>4015682.08</v>
      </c>
      <c r="AO194" s="67">
        <f t="shared" si="444"/>
        <v>0</v>
      </c>
      <c r="AP194" t="s">
        <v>50</v>
      </c>
      <c r="AQ194" s="18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</row>
    <row r="195" spans="1:79">
      <c r="A195" s="20">
        <v>1369</v>
      </c>
      <c r="B195" t="s">
        <v>263</v>
      </c>
      <c r="C195" t="s">
        <v>2</v>
      </c>
      <c r="D195" t="s">
        <v>200</v>
      </c>
      <c r="E195" t="s">
        <v>312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63">
        <f t="shared" ref="N195:N258" si="445">J195-G195*0.04/100</f>
        <v>0</v>
      </c>
      <c r="O195" s="63">
        <f t="shared" ref="O195:O258" si="446">+N195-M195</f>
        <v>0</v>
      </c>
      <c r="P195" s="2">
        <v>0</v>
      </c>
      <c r="Q195" s="63">
        <f t="shared" ref="Q195:Q258" si="447">K195-H195*0.04/100</f>
        <v>0</v>
      </c>
      <c r="R195" s="63">
        <f t="shared" ref="R195:R258" si="448">+Q195-P195</f>
        <v>0</v>
      </c>
      <c r="S195" s="15">
        <v>0.1</v>
      </c>
      <c r="T195" s="2">
        <v>0</v>
      </c>
      <c r="U195" s="63">
        <f t="shared" ref="U195:U258" si="449">+S195*N195</f>
        <v>0</v>
      </c>
      <c r="V195" s="63">
        <f t="shared" ref="V195:V258" si="450">+U195-T195</f>
        <v>0</v>
      </c>
      <c r="W195" s="13">
        <v>0.3</v>
      </c>
      <c r="X195" s="13"/>
      <c r="Y195" s="13"/>
      <c r="Z195" s="68">
        <f>IF(L195&lt;150000000,P195,IF(AND(L195&gt;150000000,P195&gt;150000000),150000000,P195))*30%</f>
        <v>0</v>
      </c>
      <c r="AA195" s="15">
        <v>0</v>
      </c>
      <c r="AB195" s="69">
        <f t="shared" si="436"/>
        <v>0</v>
      </c>
      <c r="AC195" s="68">
        <f t="shared" si="437"/>
        <v>0</v>
      </c>
      <c r="AD195" s="68">
        <f t="shared" si="438"/>
        <v>0</v>
      </c>
      <c r="AE195" s="2">
        <v>0</v>
      </c>
      <c r="AF195" s="68">
        <f t="shared" si="439"/>
        <v>0</v>
      </c>
      <c r="AG195" s="68">
        <f t="shared" si="440"/>
        <v>0</v>
      </c>
      <c r="AH195" s="2">
        <v>0</v>
      </c>
      <c r="AI195" s="2"/>
      <c r="AJ195" s="2"/>
      <c r="AK195" s="4">
        <v>0</v>
      </c>
      <c r="AM195" s="4">
        <f t="shared" ref="AM195:AM258" si="451">AK195+AL195</f>
        <v>0</v>
      </c>
      <c r="AN195" s="67">
        <f t="shared" si="443"/>
        <v>0</v>
      </c>
      <c r="AO195" s="67">
        <f t="shared" si="444"/>
        <v>0</v>
      </c>
      <c r="AP195" t="s">
        <v>241</v>
      </c>
      <c r="AQ195" s="18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 spans="1:79">
      <c r="A196" s="20">
        <v>1370</v>
      </c>
      <c r="B196" t="s">
        <v>264</v>
      </c>
      <c r="C196" t="s">
        <v>2</v>
      </c>
      <c r="D196" t="s">
        <v>286</v>
      </c>
      <c r="E196" t="s">
        <v>313</v>
      </c>
      <c r="F196" s="2">
        <v>1057748000</v>
      </c>
      <c r="G196" s="2">
        <v>0</v>
      </c>
      <c r="H196" s="2">
        <v>1057748000</v>
      </c>
      <c r="I196" s="2">
        <v>3344270</v>
      </c>
      <c r="J196" s="2">
        <v>0</v>
      </c>
      <c r="K196" s="2">
        <v>3344270</v>
      </c>
      <c r="L196" s="2">
        <v>2921170.8</v>
      </c>
      <c r="M196" s="2">
        <v>0</v>
      </c>
      <c r="N196" s="63">
        <f t="shared" si="445"/>
        <v>0</v>
      </c>
      <c r="O196" s="63">
        <f t="shared" si="446"/>
        <v>0</v>
      </c>
      <c r="P196" s="2">
        <v>2921170.8</v>
      </c>
      <c r="Q196" s="63">
        <f t="shared" si="447"/>
        <v>2921170.8</v>
      </c>
      <c r="R196" s="63">
        <f t="shared" si="448"/>
        <v>0</v>
      </c>
      <c r="S196" s="15">
        <v>0</v>
      </c>
      <c r="T196" s="2">
        <v>0</v>
      </c>
      <c r="U196" s="63">
        <f t="shared" si="449"/>
        <v>0</v>
      </c>
      <c r="V196" s="63">
        <f t="shared" si="450"/>
        <v>0</v>
      </c>
      <c r="W196" s="13">
        <v>0</v>
      </c>
      <c r="X196" s="64">
        <f t="shared" ref="X196" si="452">IF(L196&lt;15000000,0%,IF(AND(15000000&lt;=L196,L196&lt;30000000),10%,IF(AND(30000000&lt;=L196,L196&lt;60000000),15%,IF(AND(60000000&lt;=L196,L196&lt;100000000),20%,25%))))</f>
        <v>0</v>
      </c>
      <c r="Y196" s="63">
        <f t="shared" ref="Y196" si="453">+X196-W196</f>
        <v>0</v>
      </c>
      <c r="Z196" s="63">
        <f t="shared" ref="Z196" si="454">IF(L196&lt;150000000,P196,IF(AND(L196&gt;150000000,P196&gt;150000000),150000000,P196))*X196</f>
        <v>0</v>
      </c>
      <c r="AA196" s="15">
        <v>0</v>
      </c>
      <c r="AB196" s="65">
        <f t="shared" ref="AB196:AB197" si="455">IF(L196&lt;150000000,0%,IF(AND(150000000&lt;=L196,L196&lt;230000000),40%,IF(AND(230000000&lt;=L196,L196&lt;300000000),45%,50%)))</f>
        <v>0</v>
      </c>
      <c r="AC196" s="63">
        <f t="shared" ref="AC196:AC197" si="456">+AB196-AA196</f>
        <v>0</v>
      </c>
      <c r="AD196" s="63">
        <f t="shared" ref="AD196:AD197" si="457">IF(P196-150000000&lt;0,0,(P196-150000000))*AB196</f>
        <v>0</v>
      </c>
      <c r="AE196" s="2">
        <v>0</v>
      </c>
      <c r="AF196" s="63">
        <f t="shared" ref="AF196:AF197" si="458">+AD196+Z196</f>
        <v>0</v>
      </c>
      <c r="AG196" s="63">
        <f t="shared" ref="AG196:AG197" si="459">+AF196-AE196</f>
        <v>0</v>
      </c>
      <c r="AH196" s="2">
        <v>0</v>
      </c>
      <c r="AI196" s="66">
        <f t="shared" ref="AI196" si="460">IF(L196&lt;15000000,0,IF(AND(15000000&lt;=L196,L196&lt;20000000),1000000,IF(AND(20000000&lt;=L196,L196&lt;30000000),2000000,IF(AND(30000000&lt;=L196,L196&lt;60000000),3000000,IF(AND(60000000&lt;=L196,L196&lt;100000000),4000000,IF(AND(100000000&lt;=L196,L196&lt;150000000),5000000,IF(AND(150000000&lt;=L196,L196&lt;230000000),6000000,7000000)))))))</f>
        <v>0</v>
      </c>
      <c r="AJ196" s="66">
        <f t="shared" ref="AJ196" si="461">+AI196-AH196</f>
        <v>0</v>
      </c>
      <c r="AK196" s="4">
        <v>0</v>
      </c>
      <c r="AM196" s="4">
        <f t="shared" si="451"/>
        <v>0</v>
      </c>
      <c r="AN196" s="67">
        <f t="shared" ref="AN196:AN197" si="462">SUM(AL196,AI196,AF196,U196)</f>
        <v>0</v>
      </c>
      <c r="AO196" s="67">
        <f t="shared" ref="AO196:AO197" si="463">+AN196-AM196</f>
        <v>0</v>
      </c>
      <c r="AP196" t="s">
        <v>43</v>
      </c>
      <c r="AQ196" s="18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</row>
    <row r="197" spans="1:79">
      <c r="A197" s="20">
        <v>1371</v>
      </c>
      <c r="B197" t="s">
        <v>263</v>
      </c>
      <c r="C197" t="s">
        <v>2</v>
      </c>
      <c r="D197" t="s">
        <v>4</v>
      </c>
      <c r="E197" t="s">
        <v>314</v>
      </c>
      <c r="F197" s="2">
        <v>24843046000</v>
      </c>
      <c r="G197" s="2">
        <v>6141400000</v>
      </c>
      <c r="H197" s="2">
        <v>18701646000</v>
      </c>
      <c r="I197" s="2">
        <v>64373114</v>
      </c>
      <c r="J197" s="2">
        <v>12382004</v>
      </c>
      <c r="K197" s="2">
        <v>51991110</v>
      </c>
      <c r="L197" s="2">
        <v>54435895.600000001</v>
      </c>
      <c r="M197" s="2">
        <v>9925444</v>
      </c>
      <c r="N197" s="63">
        <f t="shared" si="445"/>
        <v>9925444</v>
      </c>
      <c r="O197" s="63">
        <f t="shared" si="446"/>
        <v>0</v>
      </c>
      <c r="P197" s="2">
        <v>44510451.600000001</v>
      </c>
      <c r="Q197" s="63">
        <f t="shared" si="447"/>
        <v>44510451.600000001</v>
      </c>
      <c r="R197" s="63">
        <f t="shared" si="448"/>
        <v>0</v>
      </c>
      <c r="S197" s="15">
        <v>0.1</v>
      </c>
      <c r="T197" s="2">
        <v>992544.4</v>
      </c>
      <c r="U197" s="63">
        <f t="shared" si="449"/>
        <v>992544.4</v>
      </c>
      <c r="V197" s="63">
        <f t="shared" si="450"/>
        <v>0</v>
      </c>
      <c r="W197" s="13">
        <v>0.3</v>
      </c>
      <c r="X197" s="13"/>
      <c r="Y197" s="13"/>
      <c r="Z197" s="68">
        <f>IF(L197&lt;150000000,P197,IF(AND(L197&gt;150000000,P197&gt;150000000),150000000,P197))*30%</f>
        <v>13353135.48</v>
      </c>
      <c r="AA197" s="15">
        <v>0</v>
      </c>
      <c r="AB197" s="69">
        <f t="shared" si="455"/>
        <v>0</v>
      </c>
      <c r="AC197" s="68">
        <f t="shared" si="456"/>
        <v>0</v>
      </c>
      <c r="AD197" s="68">
        <f t="shared" si="457"/>
        <v>0</v>
      </c>
      <c r="AE197" s="2">
        <v>13353135.48</v>
      </c>
      <c r="AF197" s="68">
        <f t="shared" si="458"/>
        <v>13353135.48</v>
      </c>
      <c r="AG197" s="68">
        <f t="shared" si="459"/>
        <v>0</v>
      </c>
      <c r="AH197" s="2">
        <v>0</v>
      </c>
      <c r="AI197" s="2"/>
      <c r="AJ197" s="2"/>
      <c r="AK197" s="4">
        <v>14345679.880000001</v>
      </c>
      <c r="AM197" s="4">
        <f t="shared" si="451"/>
        <v>14345679.880000001</v>
      </c>
      <c r="AN197" s="67">
        <f t="shared" si="462"/>
        <v>14345679.880000001</v>
      </c>
      <c r="AO197" s="67">
        <f t="shared" si="463"/>
        <v>0</v>
      </c>
      <c r="AP197" t="s">
        <v>48</v>
      </c>
      <c r="AQ197" s="18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</row>
    <row r="198" spans="1:79">
      <c r="A198" s="20">
        <v>1372</v>
      </c>
      <c r="B198" t="s">
        <v>264</v>
      </c>
      <c r="C198" t="s">
        <v>9</v>
      </c>
      <c r="D198" t="s">
        <v>27</v>
      </c>
      <c r="E198" t="s">
        <v>315</v>
      </c>
      <c r="F198" s="2">
        <v>6698351400</v>
      </c>
      <c r="G198" s="2">
        <v>0</v>
      </c>
      <c r="H198" s="2">
        <v>6698351400</v>
      </c>
      <c r="I198" s="2">
        <v>18316688</v>
      </c>
      <c r="J198" s="2">
        <v>0</v>
      </c>
      <c r="K198" s="2">
        <v>18316688</v>
      </c>
      <c r="L198" s="2">
        <v>15637347.439999999</v>
      </c>
      <c r="M198" s="2">
        <v>0</v>
      </c>
      <c r="N198" s="63">
        <f t="shared" si="445"/>
        <v>0</v>
      </c>
      <c r="O198" s="63">
        <f t="shared" si="446"/>
        <v>0</v>
      </c>
      <c r="P198" s="2">
        <v>15637347.439999999</v>
      </c>
      <c r="Q198" s="63">
        <f t="shared" si="447"/>
        <v>15637347.439999999</v>
      </c>
      <c r="R198" s="63">
        <f t="shared" si="448"/>
        <v>0</v>
      </c>
      <c r="S198" s="15">
        <v>0.1</v>
      </c>
      <c r="T198" s="2">
        <v>0</v>
      </c>
      <c r="U198" s="63">
        <f t="shared" si="449"/>
        <v>0</v>
      </c>
      <c r="V198" s="63">
        <f t="shared" si="450"/>
        <v>0</v>
      </c>
      <c r="W198" s="13">
        <v>0.1</v>
      </c>
      <c r="X198" s="64">
        <f t="shared" ref="X198" si="464">IF(L198&lt;15000000,0%,IF(AND(15000000&lt;=L198,L198&lt;30000000),10%,IF(AND(30000000&lt;=L198,L198&lt;60000000),15%,IF(AND(60000000&lt;=L198,L198&lt;100000000),20%,25%))))</f>
        <v>0.1</v>
      </c>
      <c r="Y198" s="63">
        <f t="shared" ref="Y198" si="465">+X198-W198</f>
        <v>0</v>
      </c>
      <c r="Z198" s="63">
        <f t="shared" ref="Z198" si="466">IF(L198&lt;150000000,P198,IF(AND(L198&gt;150000000,P198&gt;150000000),150000000,P198))*X198</f>
        <v>1563734.7439999999</v>
      </c>
      <c r="AA198" s="15">
        <v>0</v>
      </c>
      <c r="AB198" s="65">
        <f t="shared" ref="AB198:AB199" si="467">IF(L198&lt;150000000,0%,IF(AND(150000000&lt;=L198,L198&lt;230000000),40%,IF(AND(230000000&lt;=L198,L198&lt;300000000),45%,50%)))</f>
        <v>0</v>
      </c>
      <c r="AC198" s="63">
        <f t="shared" ref="AC198:AC199" si="468">+AB198-AA198</f>
        <v>0</v>
      </c>
      <c r="AD198" s="63">
        <f t="shared" ref="AD198:AD199" si="469">IF(P198-150000000&lt;0,0,(P198-150000000))*AB198</f>
        <v>0</v>
      </c>
      <c r="AE198" s="2">
        <v>1563734.7439999999</v>
      </c>
      <c r="AF198" s="63">
        <f t="shared" ref="AF198:AF199" si="470">+AD198+Z198</f>
        <v>1563734.7439999999</v>
      </c>
      <c r="AG198" s="63">
        <f t="shared" ref="AG198:AG199" si="471">+AF198-AE198</f>
        <v>0</v>
      </c>
      <c r="AH198" s="2">
        <v>1000000</v>
      </c>
      <c r="AI198" s="66">
        <f t="shared" ref="AI198" si="472">IF(L198&lt;15000000,0,IF(AND(15000000&lt;=L198,L198&lt;20000000),1000000,IF(AND(20000000&lt;=L198,L198&lt;30000000),2000000,IF(AND(30000000&lt;=L198,L198&lt;60000000),3000000,IF(AND(60000000&lt;=L198,L198&lt;100000000),4000000,IF(AND(100000000&lt;=L198,L198&lt;150000000),5000000,IF(AND(150000000&lt;=L198,L198&lt;230000000),6000000,7000000)))))))</f>
        <v>1000000</v>
      </c>
      <c r="AJ198" s="66">
        <f t="shared" ref="AJ198" si="473">+AI198-AH198</f>
        <v>0</v>
      </c>
      <c r="AK198" s="4">
        <v>2563734.7439999999</v>
      </c>
      <c r="AM198" s="4">
        <f t="shared" si="451"/>
        <v>2563734.7439999999</v>
      </c>
      <c r="AN198" s="67">
        <f t="shared" ref="AN198:AN199" si="474">SUM(AL198,AI198,AF198,U198)</f>
        <v>2563734.7439999999</v>
      </c>
      <c r="AO198" s="67">
        <f t="shared" ref="AO198:AO199" si="475">+AN198-AM198</f>
        <v>0</v>
      </c>
      <c r="AP198" t="s">
        <v>28</v>
      </c>
      <c r="AQ198" s="1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</row>
    <row r="199" spans="1:79">
      <c r="A199" s="20">
        <v>1373</v>
      </c>
      <c r="B199" t="s">
        <v>263</v>
      </c>
      <c r="C199" t="s">
        <v>2</v>
      </c>
      <c r="D199" t="s">
        <v>8</v>
      </c>
      <c r="E199" t="s">
        <v>316</v>
      </c>
      <c r="F199" s="2">
        <v>14457164000</v>
      </c>
      <c r="G199" s="2">
        <v>0</v>
      </c>
      <c r="H199" s="2">
        <v>14457164000</v>
      </c>
      <c r="I199" s="2">
        <v>41586791</v>
      </c>
      <c r="J199" s="2">
        <v>0</v>
      </c>
      <c r="K199" s="2">
        <v>41586791</v>
      </c>
      <c r="L199" s="2">
        <v>35803925.399999999</v>
      </c>
      <c r="M199" s="2">
        <v>0</v>
      </c>
      <c r="N199" s="63">
        <f t="shared" si="445"/>
        <v>0</v>
      </c>
      <c r="O199" s="63">
        <f t="shared" si="446"/>
        <v>0</v>
      </c>
      <c r="P199" s="2">
        <v>35803925.399999999</v>
      </c>
      <c r="Q199" s="63">
        <f t="shared" si="447"/>
        <v>35803925.399999999</v>
      </c>
      <c r="R199" s="63">
        <f t="shared" si="448"/>
        <v>0</v>
      </c>
      <c r="S199" s="15">
        <v>0.1</v>
      </c>
      <c r="T199" s="2">
        <v>0</v>
      </c>
      <c r="U199" s="63">
        <f t="shared" si="449"/>
        <v>0</v>
      </c>
      <c r="V199" s="63">
        <f t="shared" si="450"/>
        <v>0</v>
      </c>
      <c r="W199" s="13">
        <v>0.3</v>
      </c>
      <c r="X199" s="13"/>
      <c r="Y199" s="13"/>
      <c r="Z199" s="68">
        <f>IF(L199&lt;150000000,P199,IF(AND(L199&gt;150000000,P199&gt;150000000),150000000,P199))*30%</f>
        <v>10741177.619999999</v>
      </c>
      <c r="AA199" s="15">
        <v>0</v>
      </c>
      <c r="AB199" s="69">
        <f t="shared" si="467"/>
        <v>0</v>
      </c>
      <c r="AC199" s="68">
        <f t="shared" si="468"/>
        <v>0</v>
      </c>
      <c r="AD199" s="68">
        <f t="shared" si="469"/>
        <v>0</v>
      </c>
      <c r="AE199" s="2">
        <v>10741177.619999999</v>
      </c>
      <c r="AF199" s="68">
        <f t="shared" si="470"/>
        <v>10741177.619999999</v>
      </c>
      <c r="AG199" s="68">
        <f t="shared" si="471"/>
        <v>0</v>
      </c>
      <c r="AH199" s="2">
        <v>0</v>
      </c>
      <c r="AI199" s="2"/>
      <c r="AJ199" s="2"/>
      <c r="AK199" s="4">
        <v>10741177.619999999</v>
      </c>
      <c r="AM199" s="4">
        <f t="shared" si="451"/>
        <v>10741177.619999999</v>
      </c>
      <c r="AN199" s="67">
        <f t="shared" si="474"/>
        <v>10741177.619999999</v>
      </c>
      <c r="AO199" s="67">
        <f t="shared" si="475"/>
        <v>0</v>
      </c>
      <c r="AP199" t="s">
        <v>50</v>
      </c>
      <c r="AQ199" s="18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</row>
    <row r="200" spans="1:79">
      <c r="A200" s="20">
        <v>1374</v>
      </c>
      <c r="B200" t="s">
        <v>264</v>
      </c>
      <c r="C200" t="s">
        <v>2</v>
      </c>
      <c r="D200" t="s">
        <v>286</v>
      </c>
      <c r="E200" t="s">
        <v>317</v>
      </c>
      <c r="F200" s="2">
        <v>12970648000</v>
      </c>
      <c r="G200" s="2">
        <v>2121082000</v>
      </c>
      <c r="H200" s="2">
        <v>10849566000</v>
      </c>
      <c r="I200" s="2">
        <v>33665044</v>
      </c>
      <c r="J200" s="2">
        <v>4629339</v>
      </c>
      <c r="K200" s="2">
        <v>29035705</v>
      </c>
      <c r="L200" s="2">
        <v>28476784.800000001</v>
      </c>
      <c r="M200" s="2">
        <v>3780906.2</v>
      </c>
      <c r="N200" s="63">
        <f t="shared" si="445"/>
        <v>3780906.2</v>
      </c>
      <c r="O200" s="63">
        <f t="shared" si="446"/>
        <v>0</v>
      </c>
      <c r="P200" s="2">
        <v>24695878.600000001</v>
      </c>
      <c r="Q200" s="63">
        <f t="shared" si="447"/>
        <v>24695878.600000001</v>
      </c>
      <c r="R200" s="63">
        <f t="shared" si="448"/>
        <v>0</v>
      </c>
      <c r="S200" s="15">
        <v>0.1</v>
      </c>
      <c r="T200" s="2">
        <v>378090.62</v>
      </c>
      <c r="U200" s="63">
        <f t="shared" si="449"/>
        <v>378090.62000000005</v>
      </c>
      <c r="V200" s="63">
        <f t="shared" si="450"/>
        <v>0</v>
      </c>
      <c r="W200" s="13">
        <v>0.1</v>
      </c>
      <c r="X200" s="64">
        <f t="shared" ref="X200" si="476">IF(L200&lt;15000000,0%,IF(AND(15000000&lt;=L200,L200&lt;30000000),10%,IF(AND(30000000&lt;=L200,L200&lt;60000000),15%,IF(AND(60000000&lt;=L200,L200&lt;100000000),20%,25%))))</f>
        <v>0.1</v>
      </c>
      <c r="Y200" s="63">
        <f t="shared" ref="Y200" si="477">+X200-W200</f>
        <v>0</v>
      </c>
      <c r="Z200" s="63">
        <f t="shared" ref="Z200" si="478">IF(L200&lt;150000000,P200,IF(AND(L200&gt;150000000,P200&gt;150000000),150000000,P200))*X200</f>
        <v>2469587.8600000003</v>
      </c>
      <c r="AA200" s="15">
        <v>0</v>
      </c>
      <c r="AB200" s="65">
        <f t="shared" ref="AB200:AB201" si="479">IF(L200&lt;150000000,0%,IF(AND(150000000&lt;=L200,L200&lt;230000000),40%,IF(AND(230000000&lt;=L200,L200&lt;300000000),45%,50%)))</f>
        <v>0</v>
      </c>
      <c r="AC200" s="63">
        <f t="shared" ref="AC200:AC201" si="480">+AB200-AA200</f>
        <v>0</v>
      </c>
      <c r="AD200" s="63">
        <f t="shared" ref="AD200:AD201" si="481">IF(P200-150000000&lt;0,0,(P200-150000000))*AB200</f>
        <v>0</v>
      </c>
      <c r="AE200" s="2">
        <v>2469587.86</v>
      </c>
      <c r="AF200" s="63">
        <f t="shared" ref="AF200:AF201" si="482">+AD200+Z200</f>
        <v>2469587.8600000003</v>
      </c>
      <c r="AG200" s="63">
        <f t="shared" ref="AG200:AG201" si="483">+AF200-AE200</f>
        <v>0</v>
      </c>
      <c r="AH200" s="2">
        <v>2000000</v>
      </c>
      <c r="AI200" s="66">
        <f t="shared" ref="AI200" si="484">IF(L200&lt;15000000,0,IF(AND(15000000&lt;=L200,L200&lt;20000000),1000000,IF(AND(20000000&lt;=L200,L200&lt;30000000),2000000,IF(AND(30000000&lt;=L200,L200&lt;60000000),3000000,IF(AND(60000000&lt;=L200,L200&lt;100000000),4000000,IF(AND(100000000&lt;=L200,L200&lt;150000000),5000000,IF(AND(150000000&lt;=L200,L200&lt;230000000),6000000,7000000)))))))</f>
        <v>2000000</v>
      </c>
      <c r="AJ200" s="66">
        <f t="shared" ref="AJ200" si="485">+AI200-AH200</f>
        <v>0</v>
      </c>
      <c r="AK200" s="4">
        <v>4847678.4800000004</v>
      </c>
      <c r="AM200" s="4">
        <f t="shared" si="451"/>
        <v>4847678.4800000004</v>
      </c>
      <c r="AN200" s="67">
        <f t="shared" ref="AN200:AN201" si="486">SUM(AL200,AI200,AF200,U200)</f>
        <v>4847678.4800000004</v>
      </c>
      <c r="AO200" s="67">
        <f t="shared" ref="AO200:AO201" si="487">+AN200-AM200</f>
        <v>0</v>
      </c>
      <c r="AP200" t="s">
        <v>43</v>
      </c>
      <c r="AQ200" s="18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</row>
    <row r="201" spans="1:79">
      <c r="A201" s="20">
        <v>1378</v>
      </c>
      <c r="B201" t="s">
        <v>263</v>
      </c>
      <c r="C201" t="s">
        <v>9</v>
      </c>
      <c r="D201" t="s">
        <v>385</v>
      </c>
      <c r="E201" t="s">
        <v>318</v>
      </c>
      <c r="F201" s="2">
        <v>127358159000</v>
      </c>
      <c r="G201" s="2">
        <v>0</v>
      </c>
      <c r="H201" s="2">
        <v>127358159000</v>
      </c>
      <c r="I201" s="2">
        <v>200616609</v>
      </c>
      <c r="J201" s="2">
        <v>0</v>
      </c>
      <c r="K201" s="2">
        <v>200616609</v>
      </c>
      <c r="L201" s="2">
        <v>149673345.40000001</v>
      </c>
      <c r="M201" s="2">
        <v>0</v>
      </c>
      <c r="N201" s="63">
        <f t="shared" si="445"/>
        <v>0</v>
      </c>
      <c r="O201" s="63">
        <f t="shared" si="446"/>
        <v>0</v>
      </c>
      <c r="P201" s="2">
        <v>149673345.40000001</v>
      </c>
      <c r="Q201" s="63">
        <f t="shared" si="447"/>
        <v>149673345.40000001</v>
      </c>
      <c r="R201" s="63">
        <f t="shared" si="448"/>
        <v>0</v>
      </c>
      <c r="S201" s="15">
        <v>0.1</v>
      </c>
      <c r="T201" s="2">
        <v>0</v>
      </c>
      <c r="U201" s="63">
        <f t="shared" si="449"/>
        <v>0</v>
      </c>
      <c r="V201" s="63">
        <f t="shared" si="450"/>
        <v>0</v>
      </c>
      <c r="W201" s="13">
        <v>0.3</v>
      </c>
      <c r="X201" s="13"/>
      <c r="Y201" s="13"/>
      <c r="Z201" s="68">
        <f>IF(L201&lt;150000000,P201,IF(AND(L201&gt;150000000,P201&gt;150000000),150000000,P201))*30%</f>
        <v>44902003.619999997</v>
      </c>
      <c r="AA201" s="15">
        <v>0</v>
      </c>
      <c r="AB201" s="69">
        <f t="shared" si="479"/>
        <v>0</v>
      </c>
      <c r="AC201" s="68">
        <f t="shared" si="480"/>
        <v>0</v>
      </c>
      <c r="AD201" s="68">
        <f t="shared" si="481"/>
        <v>0</v>
      </c>
      <c r="AE201" s="2">
        <v>44902003.619999997</v>
      </c>
      <c r="AF201" s="68">
        <f t="shared" si="482"/>
        <v>44902003.619999997</v>
      </c>
      <c r="AG201" s="68">
        <f t="shared" si="483"/>
        <v>0</v>
      </c>
      <c r="AH201" s="2">
        <v>0</v>
      </c>
      <c r="AI201" s="2"/>
      <c r="AJ201" s="2"/>
      <c r="AK201" s="4">
        <v>44902003.619999997</v>
      </c>
      <c r="AM201" s="4">
        <f t="shared" si="451"/>
        <v>44902003.619999997</v>
      </c>
      <c r="AN201" s="67">
        <f t="shared" si="486"/>
        <v>44902003.619999997</v>
      </c>
      <c r="AO201" s="67">
        <f t="shared" si="487"/>
        <v>0</v>
      </c>
      <c r="AP201" t="s">
        <v>79</v>
      </c>
      <c r="AQ201" s="18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</row>
    <row r="202" spans="1:79">
      <c r="A202" s="20">
        <v>1381</v>
      </c>
      <c r="B202" t="s">
        <v>264</v>
      </c>
      <c r="C202" t="s">
        <v>2</v>
      </c>
      <c r="D202" t="s">
        <v>287</v>
      </c>
      <c r="E202" t="s">
        <v>319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63">
        <f t="shared" si="445"/>
        <v>0</v>
      </c>
      <c r="O202" s="63">
        <f t="shared" si="446"/>
        <v>0</v>
      </c>
      <c r="P202" s="2">
        <v>0</v>
      </c>
      <c r="Q202" s="63">
        <f t="shared" si="447"/>
        <v>0</v>
      </c>
      <c r="R202" s="63">
        <f t="shared" si="448"/>
        <v>0</v>
      </c>
      <c r="S202" s="15">
        <v>0</v>
      </c>
      <c r="T202" s="2">
        <v>0</v>
      </c>
      <c r="U202" s="63">
        <f t="shared" si="449"/>
        <v>0</v>
      </c>
      <c r="V202" s="63">
        <f t="shared" si="450"/>
        <v>0</v>
      </c>
      <c r="W202" s="13">
        <v>0</v>
      </c>
      <c r="X202" s="64">
        <f t="shared" ref="X202:X204" si="488">IF(L202&lt;15000000,0%,IF(AND(15000000&lt;=L202,L202&lt;30000000),10%,IF(AND(30000000&lt;=L202,L202&lt;60000000),15%,IF(AND(60000000&lt;=L202,L202&lt;100000000),20%,25%))))</f>
        <v>0</v>
      </c>
      <c r="Y202" s="63">
        <f t="shared" ref="Y202:Y204" si="489">+X202-W202</f>
        <v>0</v>
      </c>
      <c r="Z202" s="63">
        <f t="shared" ref="Z202:Z204" si="490">IF(L202&lt;150000000,P202,IF(AND(L202&gt;150000000,P202&gt;150000000),150000000,P202))*X202</f>
        <v>0</v>
      </c>
      <c r="AA202" s="15">
        <v>0</v>
      </c>
      <c r="AB202" s="65">
        <f t="shared" ref="AB202:AB208" si="491">IF(L202&lt;150000000,0%,IF(AND(150000000&lt;=L202,L202&lt;230000000),40%,IF(AND(230000000&lt;=L202,L202&lt;300000000),45%,50%)))</f>
        <v>0</v>
      </c>
      <c r="AC202" s="63">
        <f t="shared" ref="AC202:AC208" si="492">+AB202-AA202</f>
        <v>0</v>
      </c>
      <c r="AD202" s="63">
        <f t="shared" ref="AD202:AD208" si="493">IF(P202-150000000&lt;0,0,(P202-150000000))*AB202</f>
        <v>0</v>
      </c>
      <c r="AE202" s="2">
        <v>0</v>
      </c>
      <c r="AF202" s="63">
        <f t="shared" ref="AF202:AF208" si="494">+AD202+Z202</f>
        <v>0</v>
      </c>
      <c r="AG202" s="63">
        <f t="shared" ref="AG202:AG208" si="495">+AF202-AE202</f>
        <v>0</v>
      </c>
      <c r="AH202" s="2">
        <v>0</v>
      </c>
      <c r="AI202" s="66">
        <f t="shared" ref="AI202:AI204" si="496">IF(L202&lt;15000000,0,IF(AND(15000000&lt;=L202,L202&lt;20000000),1000000,IF(AND(20000000&lt;=L202,L202&lt;30000000),2000000,IF(AND(30000000&lt;=L202,L202&lt;60000000),3000000,IF(AND(60000000&lt;=L202,L202&lt;100000000),4000000,IF(AND(100000000&lt;=L202,L202&lt;150000000),5000000,IF(AND(150000000&lt;=L202,L202&lt;230000000),6000000,7000000)))))))</f>
        <v>0</v>
      </c>
      <c r="AJ202" s="66">
        <f t="shared" ref="AJ202:AJ204" si="497">+AI202-AH202</f>
        <v>0</v>
      </c>
      <c r="AK202" s="4">
        <v>0</v>
      </c>
      <c r="AM202" s="4">
        <f t="shared" si="451"/>
        <v>0</v>
      </c>
      <c r="AN202" s="67">
        <f t="shared" ref="AN202:AN208" si="498">SUM(AL202,AI202,AF202,U202)</f>
        <v>0</v>
      </c>
      <c r="AO202" s="67">
        <f t="shared" ref="AO202:AO208" si="499">+AN202-AM202</f>
        <v>0</v>
      </c>
      <c r="AP202" t="s">
        <v>166</v>
      </c>
      <c r="AQ202" s="18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</row>
    <row r="203" spans="1:79">
      <c r="A203" s="20">
        <v>1382</v>
      </c>
      <c r="B203" t="s">
        <v>264</v>
      </c>
      <c r="C203" t="s">
        <v>2</v>
      </c>
      <c r="D203" t="s">
        <v>287</v>
      </c>
      <c r="E203" t="s">
        <v>320</v>
      </c>
      <c r="F203" s="2">
        <v>4026376000</v>
      </c>
      <c r="G203" s="2">
        <v>206650000</v>
      </c>
      <c r="H203" s="2">
        <v>3819726000</v>
      </c>
      <c r="I203" s="2">
        <v>12627980</v>
      </c>
      <c r="J203" s="2">
        <v>723277</v>
      </c>
      <c r="K203" s="2">
        <v>11904703</v>
      </c>
      <c r="L203" s="2">
        <v>11017429.6</v>
      </c>
      <c r="M203" s="2">
        <v>640617</v>
      </c>
      <c r="N203" s="63">
        <f t="shared" si="445"/>
        <v>640617</v>
      </c>
      <c r="O203" s="63">
        <f t="shared" si="446"/>
        <v>0</v>
      </c>
      <c r="P203" s="2">
        <v>10376812.6</v>
      </c>
      <c r="Q203" s="63">
        <f t="shared" si="447"/>
        <v>10376812.6</v>
      </c>
      <c r="R203" s="63">
        <f t="shared" si="448"/>
        <v>0</v>
      </c>
      <c r="S203" s="15">
        <v>0</v>
      </c>
      <c r="T203" s="2">
        <v>0</v>
      </c>
      <c r="U203" s="63">
        <f t="shared" si="449"/>
        <v>0</v>
      </c>
      <c r="V203" s="63">
        <f t="shared" si="450"/>
        <v>0</v>
      </c>
      <c r="W203" s="13">
        <v>0</v>
      </c>
      <c r="X203" s="64">
        <f t="shared" si="488"/>
        <v>0</v>
      </c>
      <c r="Y203" s="63">
        <f t="shared" si="489"/>
        <v>0</v>
      </c>
      <c r="Z203" s="63">
        <f t="shared" si="490"/>
        <v>0</v>
      </c>
      <c r="AA203" s="15">
        <v>0</v>
      </c>
      <c r="AB203" s="65">
        <f t="shared" si="491"/>
        <v>0</v>
      </c>
      <c r="AC203" s="63">
        <f t="shared" si="492"/>
        <v>0</v>
      </c>
      <c r="AD203" s="63">
        <f t="shared" si="493"/>
        <v>0</v>
      </c>
      <c r="AE203" s="2">
        <v>0</v>
      </c>
      <c r="AF203" s="63">
        <f t="shared" si="494"/>
        <v>0</v>
      </c>
      <c r="AG203" s="63">
        <f t="shared" si="495"/>
        <v>0</v>
      </c>
      <c r="AH203" s="2">
        <v>0</v>
      </c>
      <c r="AI203" s="66">
        <f t="shared" si="496"/>
        <v>0</v>
      </c>
      <c r="AJ203" s="66">
        <f t="shared" si="497"/>
        <v>0</v>
      </c>
      <c r="AK203" s="4">
        <v>0</v>
      </c>
      <c r="AM203" s="4">
        <f t="shared" si="451"/>
        <v>0</v>
      </c>
      <c r="AN203" s="67">
        <f t="shared" si="498"/>
        <v>0</v>
      </c>
      <c r="AO203" s="67">
        <f t="shared" si="499"/>
        <v>0</v>
      </c>
      <c r="AP203" t="s">
        <v>166</v>
      </c>
      <c r="AQ203" s="18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</row>
    <row r="204" spans="1:79">
      <c r="A204" s="20">
        <v>1383</v>
      </c>
      <c r="B204" t="s">
        <v>264</v>
      </c>
      <c r="C204" t="s">
        <v>9</v>
      </c>
      <c r="D204" t="s">
        <v>27</v>
      </c>
      <c r="E204" t="s">
        <v>321</v>
      </c>
      <c r="F204" s="2">
        <v>13122187000</v>
      </c>
      <c r="G204" s="2">
        <v>0</v>
      </c>
      <c r="H204" s="2">
        <v>13122187000</v>
      </c>
      <c r="I204" s="2">
        <v>24792821</v>
      </c>
      <c r="J204" s="2">
        <v>0</v>
      </c>
      <c r="K204" s="2">
        <v>24792821</v>
      </c>
      <c r="L204" s="2">
        <v>19543946.199999999</v>
      </c>
      <c r="M204" s="2">
        <v>0</v>
      </c>
      <c r="N204" s="63">
        <f t="shared" si="445"/>
        <v>0</v>
      </c>
      <c r="O204" s="63">
        <f t="shared" si="446"/>
        <v>0</v>
      </c>
      <c r="P204" s="2">
        <v>19543946.199999999</v>
      </c>
      <c r="Q204" s="63">
        <f t="shared" si="447"/>
        <v>19543946.199999999</v>
      </c>
      <c r="R204" s="63">
        <f t="shared" si="448"/>
        <v>0</v>
      </c>
      <c r="S204" s="15">
        <v>0.1</v>
      </c>
      <c r="T204" s="2">
        <v>0</v>
      </c>
      <c r="U204" s="63">
        <f t="shared" si="449"/>
        <v>0</v>
      </c>
      <c r="V204" s="63">
        <f t="shared" si="450"/>
        <v>0</v>
      </c>
      <c r="W204" s="13">
        <v>0.1</v>
      </c>
      <c r="X204" s="64">
        <f t="shared" si="488"/>
        <v>0.1</v>
      </c>
      <c r="Y204" s="63">
        <f t="shared" si="489"/>
        <v>0</v>
      </c>
      <c r="Z204" s="63">
        <f t="shared" si="490"/>
        <v>1954394.62</v>
      </c>
      <c r="AA204" s="15">
        <v>0</v>
      </c>
      <c r="AB204" s="65">
        <f t="shared" si="491"/>
        <v>0</v>
      </c>
      <c r="AC204" s="63">
        <f t="shared" si="492"/>
        <v>0</v>
      </c>
      <c r="AD204" s="63">
        <f t="shared" si="493"/>
        <v>0</v>
      </c>
      <c r="AE204" s="2">
        <v>1954394.62</v>
      </c>
      <c r="AF204" s="63">
        <f t="shared" si="494"/>
        <v>1954394.62</v>
      </c>
      <c r="AG204" s="63">
        <f t="shared" si="495"/>
        <v>0</v>
      </c>
      <c r="AH204" s="2">
        <v>1000000</v>
      </c>
      <c r="AI204" s="66">
        <f t="shared" si="496"/>
        <v>1000000</v>
      </c>
      <c r="AJ204" s="66">
        <f t="shared" si="497"/>
        <v>0</v>
      </c>
      <c r="AK204" s="4">
        <v>2954394.62</v>
      </c>
      <c r="AM204" s="4">
        <f t="shared" si="451"/>
        <v>2954394.62</v>
      </c>
      <c r="AN204" s="67">
        <f t="shared" si="498"/>
        <v>2954394.62</v>
      </c>
      <c r="AO204" s="67">
        <f t="shared" si="499"/>
        <v>0</v>
      </c>
      <c r="AP204" t="s">
        <v>28</v>
      </c>
      <c r="AQ204" s="18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</row>
    <row r="205" spans="1:79">
      <c r="A205" s="20">
        <v>1384</v>
      </c>
      <c r="B205" t="s">
        <v>263</v>
      </c>
      <c r="C205" t="s">
        <v>2</v>
      </c>
      <c r="D205" t="s">
        <v>287</v>
      </c>
      <c r="E205" t="s">
        <v>322</v>
      </c>
      <c r="F205" s="2">
        <v>19299000</v>
      </c>
      <c r="G205" s="2">
        <v>19299000</v>
      </c>
      <c r="H205" s="2">
        <v>0</v>
      </c>
      <c r="I205" s="2">
        <v>67547</v>
      </c>
      <c r="J205" s="2">
        <v>67547</v>
      </c>
      <c r="K205" s="2">
        <v>0</v>
      </c>
      <c r="L205" s="2">
        <v>59827.4</v>
      </c>
      <c r="M205" s="2">
        <v>59827.4</v>
      </c>
      <c r="N205" s="63">
        <f t="shared" si="445"/>
        <v>59827.4</v>
      </c>
      <c r="O205" s="63">
        <f t="shared" si="446"/>
        <v>0</v>
      </c>
      <c r="P205" s="2">
        <v>0</v>
      </c>
      <c r="Q205" s="63">
        <f t="shared" si="447"/>
        <v>0</v>
      </c>
      <c r="R205" s="63">
        <f t="shared" si="448"/>
        <v>0</v>
      </c>
      <c r="S205" s="15">
        <v>0.1</v>
      </c>
      <c r="T205" s="2">
        <v>5982.74</v>
      </c>
      <c r="U205" s="63">
        <f t="shared" si="449"/>
        <v>5982.7400000000007</v>
      </c>
      <c r="V205" s="63">
        <f t="shared" si="450"/>
        <v>0</v>
      </c>
      <c r="W205" s="13">
        <v>0.3</v>
      </c>
      <c r="X205" s="13"/>
      <c r="Y205" s="13"/>
      <c r="Z205" s="68">
        <f t="shared" ref="Z205:Z208" si="500">IF(L205&lt;150000000,P205,IF(AND(L205&gt;150000000,P205&gt;150000000),150000000,P205))*30%</f>
        <v>0</v>
      </c>
      <c r="AA205" s="15">
        <v>0</v>
      </c>
      <c r="AB205" s="69">
        <f t="shared" si="491"/>
        <v>0</v>
      </c>
      <c r="AC205" s="68">
        <f t="shared" si="492"/>
        <v>0</v>
      </c>
      <c r="AD205" s="68">
        <f t="shared" si="493"/>
        <v>0</v>
      </c>
      <c r="AE205" s="2">
        <v>0</v>
      </c>
      <c r="AF205" s="68">
        <f t="shared" si="494"/>
        <v>0</v>
      </c>
      <c r="AG205" s="68">
        <f t="shared" si="495"/>
        <v>0</v>
      </c>
      <c r="AH205" s="2">
        <v>0</v>
      </c>
      <c r="AI205" s="2"/>
      <c r="AJ205" s="2"/>
      <c r="AK205" s="4">
        <v>5982.74</v>
      </c>
      <c r="AM205" s="4">
        <f t="shared" si="451"/>
        <v>5982.74</v>
      </c>
      <c r="AN205" s="67">
        <f t="shared" si="498"/>
        <v>5982.7400000000007</v>
      </c>
      <c r="AO205" s="67">
        <f t="shared" si="499"/>
        <v>0</v>
      </c>
      <c r="AP205" t="s">
        <v>166</v>
      </c>
      <c r="AQ205" s="18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</row>
    <row r="206" spans="1:79">
      <c r="A206" s="20">
        <v>1385</v>
      </c>
      <c r="B206" t="s">
        <v>263</v>
      </c>
      <c r="C206" t="s">
        <v>9</v>
      </c>
      <c r="D206" t="s">
        <v>384</v>
      </c>
      <c r="E206" t="s">
        <v>323</v>
      </c>
      <c r="F206" s="2">
        <v>1542079400</v>
      </c>
      <c r="G206" s="2">
        <v>0</v>
      </c>
      <c r="H206" s="2">
        <v>1542079400</v>
      </c>
      <c r="I206" s="2">
        <v>5096639</v>
      </c>
      <c r="J206" s="2">
        <v>0</v>
      </c>
      <c r="K206" s="2">
        <v>5096639</v>
      </c>
      <c r="L206" s="2">
        <v>4479807.24</v>
      </c>
      <c r="M206" s="2">
        <v>0</v>
      </c>
      <c r="N206" s="63">
        <f t="shared" si="445"/>
        <v>0</v>
      </c>
      <c r="O206" s="63">
        <f t="shared" si="446"/>
        <v>0</v>
      </c>
      <c r="P206" s="2">
        <v>4479807.24</v>
      </c>
      <c r="Q206" s="63">
        <f t="shared" si="447"/>
        <v>4479807.24</v>
      </c>
      <c r="R206" s="63">
        <f t="shared" si="448"/>
        <v>0</v>
      </c>
      <c r="S206" s="15">
        <v>0.1</v>
      </c>
      <c r="T206" s="2">
        <v>0</v>
      </c>
      <c r="U206" s="63">
        <f t="shared" si="449"/>
        <v>0</v>
      </c>
      <c r="V206" s="63">
        <f t="shared" si="450"/>
        <v>0</v>
      </c>
      <c r="W206" s="13">
        <v>0.3</v>
      </c>
      <c r="X206" s="13"/>
      <c r="Y206" s="13"/>
      <c r="Z206" s="68">
        <f t="shared" si="500"/>
        <v>1343942.172</v>
      </c>
      <c r="AA206" s="15">
        <v>0</v>
      </c>
      <c r="AB206" s="69">
        <f t="shared" si="491"/>
        <v>0</v>
      </c>
      <c r="AC206" s="68">
        <f t="shared" si="492"/>
        <v>0</v>
      </c>
      <c r="AD206" s="68">
        <f t="shared" si="493"/>
        <v>0</v>
      </c>
      <c r="AE206" s="2">
        <v>1343942.172</v>
      </c>
      <c r="AF206" s="68">
        <f t="shared" si="494"/>
        <v>1343942.172</v>
      </c>
      <c r="AG206" s="68">
        <f t="shared" si="495"/>
        <v>0</v>
      </c>
      <c r="AH206" s="2">
        <v>0</v>
      </c>
      <c r="AI206" s="2"/>
      <c r="AJ206" s="2"/>
      <c r="AK206" s="4">
        <v>1343942.172</v>
      </c>
      <c r="AM206" s="4">
        <f t="shared" si="451"/>
        <v>1343942.172</v>
      </c>
      <c r="AN206" s="67">
        <f t="shared" si="498"/>
        <v>1343942.172</v>
      </c>
      <c r="AO206" s="67">
        <f t="shared" si="499"/>
        <v>0</v>
      </c>
      <c r="AP206" t="s">
        <v>189</v>
      </c>
      <c r="AQ206" s="18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</row>
    <row r="207" spans="1:79">
      <c r="A207" s="20">
        <v>1388</v>
      </c>
      <c r="B207" t="s">
        <v>263</v>
      </c>
      <c r="C207" t="s">
        <v>2</v>
      </c>
      <c r="D207" t="s">
        <v>287</v>
      </c>
      <c r="E207" t="s">
        <v>324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63">
        <f t="shared" si="445"/>
        <v>0</v>
      </c>
      <c r="O207" s="63">
        <f t="shared" si="446"/>
        <v>0</v>
      </c>
      <c r="P207" s="2">
        <v>0</v>
      </c>
      <c r="Q207" s="63">
        <f t="shared" si="447"/>
        <v>0</v>
      </c>
      <c r="R207" s="63">
        <f t="shared" si="448"/>
        <v>0</v>
      </c>
      <c r="S207" s="15">
        <v>0.1</v>
      </c>
      <c r="T207" s="2">
        <v>0</v>
      </c>
      <c r="U207" s="63">
        <f t="shared" si="449"/>
        <v>0</v>
      </c>
      <c r="V207" s="63">
        <f t="shared" si="450"/>
        <v>0</v>
      </c>
      <c r="W207" s="13">
        <v>0.3</v>
      </c>
      <c r="X207" s="13"/>
      <c r="Y207" s="13"/>
      <c r="Z207" s="68">
        <f t="shared" si="500"/>
        <v>0</v>
      </c>
      <c r="AA207" s="15">
        <v>0</v>
      </c>
      <c r="AB207" s="69">
        <f t="shared" si="491"/>
        <v>0</v>
      </c>
      <c r="AC207" s="68">
        <f t="shared" si="492"/>
        <v>0</v>
      </c>
      <c r="AD207" s="68">
        <f t="shared" si="493"/>
        <v>0</v>
      </c>
      <c r="AE207" s="2">
        <v>0</v>
      </c>
      <c r="AF207" s="68">
        <f t="shared" si="494"/>
        <v>0</v>
      </c>
      <c r="AG207" s="68">
        <f t="shared" si="495"/>
        <v>0</v>
      </c>
      <c r="AH207" s="2">
        <v>0</v>
      </c>
      <c r="AI207" s="2"/>
      <c r="AJ207" s="2"/>
      <c r="AK207" s="4">
        <v>0</v>
      </c>
      <c r="AM207" s="4">
        <f t="shared" si="451"/>
        <v>0</v>
      </c>
      <c r="AN207" s="67">
        <f t="shared" si="498"/>
        <v>0</v>
      </c>
      <c r="AO207" s="67">
        <f t="shared" si="499"/>
        <v>0</v>
      </c>
      <c r="AP207" t="s">
        <v>87</v>
      </c>
      <c r="AQ207" s="18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</row>
    <row r="208" spans="1:79">
      <c r="A208" s="20">
        <v>1390</v>
      </c>
      <c r="B208" t="s">
        <v>263</v>
      </c>
      <c r="C208" t="s">
        <v>2</v>
      </c>
      <c r="D208" t="s">
        <v>8</v>
      </c>
      <c r="E208" t="s">
        <v>328</v>
      </c>
      <c r="F208" s="2">
        <v>1290333000</v>
      </c>
      <c r="G208" s="2">
        <v>42172000</v>
      </c>
      <c r="H208" s="2">
        <v>1248161000</v>
      </c>
      <c r="I208" s="2">
        <v>3925749</v>
      </c>
      <c r="J208" s="2">
        <v>147602</v>
      </c>
      <c r="K208" s="2">
        <v>3778147</v>
      </c>
      <c r="L208" s="2">
        <v>3409615.8</v>
      </c>
      <c r="M208" s="2">
        <v>130733.2</v>
      </c>
      <c r="N208" s="63">
        <f t="shared" si="445"/>
        <v>130733.2</v>
      </c>
      <c r="O208" s="63">
        <f t="shared" si="446"/>
        <v>0</v>
      </c>
      <c r="P208" s="2">
        <v>3278882.6</v>
      </c>
      <c r="Q208" s="63">
        <f t="shared" si="447"/>
        <v>3278882.6</v>
      </c>
      <c r="R208" s="63">
        <f t="shared" si="448"/>
        <v>0</v>
      </c>
      <c r="S208" s="15">
        <v>0.1</v>
      </c>
      <c r="T208" s="2">
        <v>13073.32</v>
      </c>
      <c r="U208" s="63">
        <f t="shared" si="449"/>
        <v>13073.32</v>
      </c>
      <c r="V208" s="63">
        <f t="shared" si="450"/>
        <v>0</v>
      </c>
      <c r="W208" s="13">
        <v>0.3</v>
      </c>
      <c r="X208" s="13"/>
      <c r="Y208" s="13"/>
      <c r="Z208" s="68">
        <f t="shared" si="500"/>
        <v>983664.78</v>
      </c>
      <c r="AA208" s="15">
        <v>0</v>
      </c>
      <c r="AB208" s="69">
        <f t="shared" si="491"/>
        <v>0</v>
      </c>
      <c r="AC208" s="68">
        <f t="shared" si="492"/>
        <v>0</v>
      </c>
      <c r="AD208" s="68">
        <f t="shared" si="493"/>
        <v>0</v>
      </c>
      <c r="AE208" s="2">
        <v>983664.78</v>
      </c>
      <c r="AF208" s="68">
        <f t="shared" si="494"/>
        <v>983664.78</v>
      </c>
      <c r="AG208" s="68">
        <f t="shared" si="495"/>
        <v>0</v>
      </c>
      <c r="AH208" s="2">
        <v>0</v>
      </c>
      <c r="AI208" s="2"/>
      <c r="AJ208" s="2"/>
      <c r="AK208" s="4">
        <v>996738.1</v>
      </c>
      <c r="AM208" s="4">
        <f t="shared" si="451"/>
        <v>996738.1</v>
      </c>
      <c r="AN208" s="67">
        <f t="shared" si="498"/>
        <v>996738.1</v>
      </c>
      <c r="AO208" s="67">
        <f t="shared" si="499"/>
        <v>0</v>
      </c>
      <c r="AP208" t="s">
        <v>50</v>
      </c>
      <c r="AQ208" s="1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</row>
    <row r="209" spans="1:79">
      <c r="A209" s="20">
        <v>1391</v>
      </c>
      <c r="B209" t="s">
        <v>264</v>
      </c>
      <c r="C209" t="s">
        <v>2</v>
      </c>
      <c r="D209" t="s">
        <v>286</v>
      </c>
      <c r="E209" t="s">
        <v>329</v>
      </c>
      <c r="F209" s="2">
        <v>3030627000</v>
      </c>
      <c r="G209" s="2">
        <v>1169135000</v>
      </c>
      <c r="H209" s="2">
        <v>1861492000</v>
      </c>
      <c r="I209" s="2">
        <v>10119326</v>
      </c>
      <c r="J209" s="2">
        <v>3769285</v>
      </c>
      <c r="K209" s="2">
        <v>6350041</v>
      </c>
      <c r="L209" s="2">
        <v>8907075.1999999993</v>
      </c>
      <c r="M209" s="2">
        <v>3301631</v>
      </c>
      <c r="N209" s="63">
        <f t="shared" si="445"/>
        <v>3301631</v>
      </c>
      <c r="O209" s="63">
        <f t="shared" si="446"/>
        <v>0</v>
      </c>
      <c r="P209" s="2">
        <v>5605444.2000000002</v>
      </c>
      <c r="Q209" s="63">
        <f t="shared" si="447"/>
        <v>5605444.2000000002</v>
      </c>
      <c r="R209" s="63">
        <f t="shared" si="448"/>
        <v>0</v>
      </c>
      <c r="S209" s="15">
        <v>0</v>
      </c>
      <c r="T209" s="2">
        <v>0</v>
      </c>
      <c r="U209" s="63">
        <f t="shared" si="449"/>
        <v>0</v>
      </c>
      <c r="V209" s="63">
        <f t="shared" si="450"/>
        <v>0</v>
      </c>
      <c r="W209" s="13">
        <v>0</v>
      </c>
      <c r="X209" s="64">
        <f t="shared" ref="X209" si="501">IF(L209&lt;15000000,0%,IF(AND(15000000&lt;=L209,L209&lt;30000000),10%,IF(AND(30000000&lt;=L209,L209&lt;60000000),15%,IF(AND(60000000&lt;=L209,L209&lt;100000000),20%,25%))))</f>
        <v>0</v>
      </c>
      <c r="Y209" s="63">
        <f t="shared" ref="Y209" si="502">+X209-W209</f>
        <v>0</v>
      </c>
      <c r="Z209" s="63">
        <f t="shared" ref="Z209" si="503">IF(L209&lt;150000000,P209,IF(AND(L209&gt;150000000,P209&gt;150000000),150000000,P209))*X209</f>
        <v>0</v>
      </c>
      <c r="AA209" s="15">
        <v>0</v>
      </c>
      <c r="AB209" s="65">
        <f t="shared" ref="AB209:AB210" si="504">IF(L209&lt;150000000,0%,IF(AND(150000000&lt;=L209,L209&lt;230000000),40%,IF(AND(230000000&lt;=L209,L209&lt;300000000),45%,50%)))</f>
        <v>0</v>
      </c>
      <c r="AC209" s="63">
        <f t="shared" ref="AC209:AC210" si="505">+AB209-AA209</f>
        <v>0</v>
      </c>
      <c r="AD209" s="63">
        <f t="shared" ref="AD209:AD210" si="506">IF(P209-150000000&lt;0,0,(P209-150000000))*AB209</f>
        <v>0</v>
      </c>
      <c r="AE209" s="2">
        <v>0</v>
      </c>
      <c r="AF209" s="63">
        <f t="shared" ref="AF209:AF210" si="507">+AD209+Z209</f>
        <v>0</v>
      </c>
      <c r="AG209" s="63">
        <f t="shared" ref="AG209:AG210" si="508">+AF209-AE209</f>
        <v>0</v>
      </c>
      <c r="AH209" s="2">
        <v>0</v>
      </c>
      <c r="AI209" s="66">
        <f t="shared" ref="AI209" si="509">IF(L209&lt;15000000,0,IF(AND(15000000&lt;=L209,L209&lt;20000000),1000000,IF(AND(20000000&lt;=L209,L209&lt;30000000),2000000,IF(AND(30000000&lt;=L209,L209&lt;60000000),3000000,IF(AND(60000000&lt;=L209,L209&lt;100000000),4000000,IF(AND(100000000&lt;=L209,L209&lt;150000000),5000000,IF(AND(150000000&lt;=L209,L209&lt;230000000),6000000,7000000)))))))</f>
        <v>0</v>
      </c>
      <c r="AJ209" s="66">
        <f t="shared" ref="AJ209" si="510">+AI209-AH209</f>
        <v>0</v>
      </c>
      <c r="AK209" s="4">
        <v>0</v>
      </c>
      <c r="AM209" s="4">
        <f t="shared" si="451"/>
        <v>0</v>
      </c>
      <c r="AN209" s="67">
        <f t="shared" ref="AN209:AN210" si="511">SUM(AL209,AI209,AF209,U209)</f>
        <v>0</v>
      </c>
      <c r="AO209" s="67">
        <f t="shared" ref="AO209:AO210" si="512">+AN209-AM209</f>
        <v>0</v>
      </c>
      <c r="AP209" t="s">
        <v>95</v>
      </c>
      <c r="AQ209" s="18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</row>
    <row r="210" spans="1:79">
      <c r="A210" s="20">
        <v>1392</v>
      </c>
      <c r="B210" t="s">
        <v>263</v>
      </c>
      <c r="C210" t="s">
        <v>2</v>
      </c>
      <c r="D210" t="s">
        <v>287</v>
      </c>
      <c r="E210" t="s">
        <v>330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63">
        <f t="shared" si="445"/>
        <v>0</v>
      </c>
      <c r="O210" s="63">
        <f t="shared" si="446"/>
        <v>0</v>
      </c>
      <c r="P210" s="2">
        <v>0</v>
      </c>
      <c r="Q210" s="63">
        <f t="shared" si="447"/>
        <v>0</v>
      </c>
      <c r="R210" s="63">
        <f t="shared" si="448"/>
        <v>0</v>
      </c>
      <c r="S210" s="15">
        <v>0.1</v>
      </c>
      <c r="T210" s="2">
        <v>0</v>
      </c>
      <c r="U210" s="63">
        <f t="shared" si="449"/>
        <v>0</v>
      </c>
      <c r="V210" s="63">
        <f t="shared" si="450"/>
        <v>0</v>
      </c>
      <c r="W210" s="13">
        <v>0.3</v>
      </c>
      <c r="X210" s="13"/>
      <c r="Y210" s="13"/>
      <c r="Z210" s="68">
        <f>IF(L210&lt;150000000,P210,IF(AND(L210&gt;150000000,P210&gt;150000000),150000000,P210))*30%</f>
        <v>0</v>
      </c>
      <c r="AA210" s="15">
        <v>0</v>
      </c>
      <c r="AB210" s="69">
        <f t="shared" si="504"/>
        <v>0</v>
      </c>
      <c r="AC210" s="68">
        <f t="shared" si="505"/>
        <v>0</v>
      </c>
      <c r="AD210" s="68">
        <f t="shared" si="506"/>
        <v>0</v>
      </c>
      <c r="AE210" s="2">
        <v>0</v>
      </c>
      <c r="AF210" s="68">
        <f t="shared" si="507"/>
        <v>0</v>
      </c>
      <c r="AG210" s="68">
        <f t="shared" si="508"/>
        <v>0</v>
      </c>
      <c r="AH210" s="2">
        <v>0</v>
      </c>
      <c r="AI210" s="2"/>
      <c r="AJ210" s="2"/>
      <c r="AK210" s="4">
        <v>0</v>
      </c>
      <c r="AM210" s="4">
        <f t="shared" si="451"/>
        <v>0</v>
      </c>
      <c r="AN210" s="67">
        <f t="shared" si="511"/>
        <v>0</v>
      </c>
      <c r="AO210" s="67">
        <f t="shared" si="512"/>
        <v>0</v>
      </c>
      <c r="AP210" t="s">
        <v>166</v>
      </c>
      <c r="AQ210" s="18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</row>
    <row r="211" spans="1:79">
      <c r="A211" s="20">
        <v>1393</v>
      </c>
      <c r="B211" t="s">
        <v>264</v>
      </c>
      <c r="C211" t="s">
        <v>2</v>
      </c>
      <c r="D211" t="s">
        <v>286</v>
      </c>
      <c r="E211" t="s">
        <v>331</v>
      </c>
      <c r="F211" s="2">
        <v>1101136000</v>
      </c>
      <c r="G211" s="2">
        <v>748981000</v>
      </c>
      <c r="H211" s="2">
        <v>352155000</v>
      </c>
      <c r="I211" s="2">
        <v>3317329</v>
      </c>
      <c r="J211" s="2">
        <v>2178786</v>
      </c>
      <c r="K211" s="2">
        <v>1138543</v>
      </c>
      <c r="L211" s="2">
        <v>2876874.6</v>
      </c>
      <c r="M211" s="2">
        <v>1879193.6000000001</v>
      </c>
      <c r="N211" s="63">
        <f t="shared" si="445"/>
        <v>1879193.6000000001</v>
      </c>
      <c r="O211" s="63">
        <f t="shared" si="446"/>
        <v>0</v>
      </c>
      <c r="P211" s="2">
        <v>997681</v>
      </c>
      <c r="Q211" s="63">
        <f t="shared" si="447"/>
        <v>997681</v>
      </c>
      <c r="R211" s="63">
        <f t="shared" si="448"/>
        <v>0</v>
      </c>
      <c r="S211" s="15">
        <v>0</v>
      </c>
      <c r="T211" s="2">
        <v>0</v>
      </c>
      <c r="U211" s="63">
        <f t="shared" si="449"/>
        <v>0</v>
      </c>
      <c r="V211" s="63">
        <f t="shared" si="450"/>
        <v>0</v>
      </c>
      <c r="W211" s="13">
        <v>0</v>
      </c>
      <c r="X211" s="64">
        <f t="shared" ref="X211:X214" si="513">IF(L211&lt;15000000,0%,IF(AND(15000000&lt;=L211,L211&lt;30000000),10%,IF(AND(30000000&lt;=L211,L211&lt;60000000),15%,IF(AND(60000000&lt;=L211,L211&lt;100000000),20%,25%))))</f>
        <v>0</v>
      </c>
      <c r="Y211" s="63">
        <f t="shared" ref="Y211:Y214" si="514">+X211-W211</f>
        <v>0</v>
      </c>
      <c r="Z211" s="63">
        <f t="shared" ref="Z211:Z214" si="515">IF(L211&lt;150000000,P211,IF(AND(L211&gt;150000000,P211&gt;150000000),150000000,P211))*X211</f>
        <v>0</v>
      </c>
      <c r="AA211" s="15">
        <v>0</v>
      </c>
      <c r="AB211" s="65">
        <f t="shared" ref="AB211:AB221" si="516">IF(L211&lt;150000000,0%,IF(AND(150000000&lt;=L211,L211&lt;230000000),40%,IF(AND(230000000&lt;=L211,L211&lt;300000000),45%,50%)))</f>
        <v>0</v>
      </c>
      <c r="AC211" s="63">
        <f t="shared" ref="AC211:AC221" si="517">+AB211-AA211</f>
        <v>0</v>
      </c>
      <c r="AD211" s="63">
        <f t="shared" ref="AD211:AD221" si="518">IF(P211-150000000&lt;0,0,(P211-150000000))*AB211</f>
        <v>0</v>
      </c>
      <c r="AE211" s="2">
        <v>0</v>
      </c>
      <c r="AF211" s="63">
        <f t="shared" ref="AF211:AF221" si="519">+AD211+Z211</f>
        <v>0</v>
      </c>
      <c r="AG211" s="63">
        <f t="shared" ref="AG211:AG221" si="520">+AF211-AE211</f>
        <v>0</v>
      </c>
      <c r="AH211" s="2">
        <v>0</v>
      </c>
      <c r="AI211" s="66">
        <f t="shared" ref="AI211:AI214" si="521">IF(L211&lt;15000000,0,IF(AND(15000000&lt;=L211,L211&lt;20000000),1000000,IF(AND(20000000&lt;=L211,L211&lt;30000000),2000000,IF(AND(30000000&lt;=L211,L211&lt;60000000),3000000,IF(AND(60000000&lt;=L211,L211&lt;100000000),4000000,IF(AND(100000000&lt;=L211,L211&lt;150000000),5000000,IF(AND(150000000&lt;=L211,L211&lt;230000000),6000000,7000000)))))))</f>
        <v>0</v>
      </c>
      <c r="AJ211" s="66">
        <f t="shared" ref="AJ211:AJ214" si="522">+AI211-AH211</f>
        <v>0</v>
      </c>
      <c r="AK211" s="4">
        <v>0</v>
      </c>
      <c r="AM211" s="4">
        <f t="shared" si="451"/>
        <v>0</v>
      </c>
      <c r="AN211" s="67">
        <f t="shared" ref="AN211:AN221" si="523">SUM(AL211,AI211,AF211,U211)</f>
        <v>0</v>
      </c>
      <c r="AO211" s="67">
        <f t="shared" ref="AO211:AO221" si="524">+AN211-AM211</f>
        <v>0</v>
      </c>
      <c r="AP211" t="s">
        <v>43</v>
      </c>
      <c r="AQ211" s="18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</row>
    <row r="212" spans="1:79" s="36" customFormat="1">
      <c r="A212" s="47">
        <v>1395</v>
      </c>
      <c r="B212" s="36" t="s">
        <v>264</v>
      </c>
      <c r="C212" s="36" t="s">
        <v>2</v>
      </c>
      <c r="D212" s="36" t="s">
        <v>286</v>
      </c>
      <c r="E212" s="36" t="s">
        <v>332</v>
      </c>
      <c r="F212" s="37">
        <v>9215326000</v>
      </c>
      <c r="G212" s="37">
        <v>1144324000</v>
      </c>
      <c r="H212" s="37">
        <v>8071002000</v>
      </c>
      <c r="I212" s="37">
        <v>26102874</v>
      </c>
      <c r="J212" s="37">
        <v>3566010</v>
      </c>
      <c r="K212" s="37">
        <v>22536864</v>
      </c>
      <c r="L212" s="37">
        <v>22416743.600000001</v>
      </c>
      <c r="M212" s="37">
        <v>3108280.4</v>
      </c>
      <c r="N212" s="63">
        <f t="shared" si="445"/>
        <v>3108280.4</v>
      </c>
      <c r="O212" s="63">
        <f t="shared" si="446"/>
        <v>0</v>
      </c>
      <c r="P212" s="37">
        <v>19308463.199999999</v>
      </c>
      <c r="Q212" s="63">
        <f t="shared" si="447"/>
        <v>19308463.199999999</v>
      </c>
      <c r="R212" s="63">
        <f t="shared" si="448"/>
        <v>0</v>
      </c>
      <c r="S212" s="48">
        <v>0.1</v>
      </c>
      <c r="T212" s="37">
        <v>310828.03999999998</v>
      </c>
      <c r="U212" s="63">
        <f t="shared" si="449"/>
        <v>310828.03999999998</v>
      </c>
      <c r="V212" s="63">
        <f t="shared" si="450"/>
        <v>0</v>
      </c>
      <c r="W212" s="49">
        <v>0.1</v>
      </c>
      <c r="X212" s="64">
        <f t="shared" si="513"/>
        <v>0.1</v>
      </c>
      <c r="Y212" s="63">
        <f t="shared" si="514"/>
        <v>0</v>
      </c>
      <c r="Z212" s="63">
        <f t="shared" si="515"/>
        <v>1930846.32</v>
      </c>
      <c r="AA212" s="48">
        <v>0</v>
      </c>
      <c r="AB212" s="65">
        <f t="shared" si="516"/>
        <v>0</v>
      </c>
      <c r="AC212" s="63">
        <f t="shared" si="517"/>
        <v>0</v>
      </c>
      <c r="AD212" s="63">
        <f t="shared" si="518"/>
        <v>0</v>
      </c>
      <c r="AE212" s="37">
        <v>1930846.32</v>
      </c>
      <c r="AF212" s="63">
        <f t="shared" si="519"/>
        <v>1930846.32</v>
      </c>
      <c r="AG212" s="63">
        <f t="shared" si="520"/>
        <v>0</v>
      </c>
      <c r="AH212" s="37">
        <v>2000000</v>
      </c>
      <c r="AI212" s="66">
        <f t="shared" si="521"/>
        <v>2000000</v>
      </c>
      <c r="AJ212" s="66">
        <f t="shared" si="522"/>
        <v>0</v>
      </c>
      <c r="AK212" s="38">
        <v>4241674.3600000003</v>
      </c>
      <c r="AL212" s="38">
        <v>2495667</v>
      </c>
      <c r="AM212" s="38">
        <f t="shared" si="451"/>
        <v>6737341.3600000003</v>
      </c>
      <c r="AN212" s="67">
        <f t="shared" si="523"/>
        <v>6737341.3600000003</v>
      </c>
      <c r="AO212" s="67">
        <f t="shared" si="524"/>
        <v>0</v>
      </c>
      <c r="AP212" s="36" t="s">
        <v>45</v>
      </c>
      <c r="AQ212" s="50"/>
      <c r="AR212" s="38"/>
      <c r="AS212" s="38"/>
      <c r="AT212" s="38"/>
    </row>
    <row r="213" spans="1:79">
      <c r="A213" s="20">
        <v>1397</v>
      </c>
      <c r="B213" t="s">
        <v>264</v>
      </c>
      <c r="C213" t="s">
        <v>2</v>
      </c>
      <c r="D213" t="s">
        <v>287</v>
      </c>
      <c r="E213" t="s">
        <v>333</v>
      </c>
      <c r="F213" s="2">
        <v>13286489000</v>
      </c>
      <c r="G213" s="2">
        <v>13286489000</v>
      </c>
      <c r="H213" s="2">
        <v>0</v>
      </c>
      <c r="I213" s="2">
        <v>22039109</v>
      </c>
      <c r="J213" s="2">
        <v>22039109</v>
      </c>
      <c r="K213" s="2">
        <v>0</v>
      </c>
      <c r="L213" s="2">
        <v>16724513.4</v>
      </c>
      <c r="M213" s="2">
        <v>16724513.4</v>
      </c>
      <c r="N213" s="63">
        <f t="shared" si="445"/>
        <v>16724513.4</v>
      </c>
      <c r="O213" s="63">
        <f t="shared" si="446"/>
        <v>0</v>
      </c>
      <c r="P213" s="2">
        <v>0</v>
      </c>
      <c r="Q213" s="63">
        <f t="shared" si="447"/>
        <v>0</v>
      </c>
      <c r="R213" s="63">
        <f t="shared" si="448"/>
        <v>0</v>
      </c>
      <c r="S213" s="15">
        <v>0.1</v>
      </c>
      <c r="T213" s="2">
        <v>1672451.34</v>
      </c>
      <c r="U213" s="63">
        <f t="shared" si="449"/>
        <v>1672451.34</v>
      </c>
      <c r="V213" s="63">
        <f t="shared" si="450"/>
        <v>0</v>
      </c>
      <c r="W213" s="13">
        <v>0.1</v>
      </c>
      <c r="X213" s="64">
        <f t="shared" si="513"/>
        <v>0.1</v>
      </c>
      <c r="Y213" s="63">
        <f t="shared" si="514"/>
        <v>0</v>
      </c>
      <c r="Z213" s="63">
        <f t="shared" si="515"/>
        <v>0</v>
      </c>
      <c r="AA213" s="15">
        <v>0</v>
      </c>
      <c r="AB213" s="65">
        <f t="shared" si="516"/>
        <v>0</v>
      </c>
      <c r="AC213" s="63">
        <f t="shared" si="517"/>
        <v>0</v>
      </c>
      <c r="AD213" s="63">
        <f t="shared" si="518"/>
        <v>0</v>
      </c>
      <c r="AE213" s="2">
        <v>0</v>
      </c>
      <c r="AF213" s="63">
        <f t="shared" si="519"/>
        <v>0</v>
      </c>
      <c r="AG213" s="63">
        <f t="shared" si="520"/>
        <v>0</v>
      </c>
      <c r="AH213" s="2">
        <v>1000000</v>
      </c>
      <c r="AI213" s="66">
        <f t="shared" si="521"/>
        <v>1000000</v>
      </c>
      <c r="AJ213" s="66">
        <f t="shared" si="522"/>
        <v>0</v>
      </c>
      <c r="AK213" s="4">
        <v>2672451.34</v>
      </c>
      <c r="AM213" s="4">
        <f t="shared" si="451"/>
        <v>2672451.34</v>
      </c>
      <c r="AN213" s="67">
        <f t="shared" si="523"/>
        <v>2672451.34</v>
      </c>
      <c r="AO213" s="67">
        <f t="shared" si="524"/>
        <v>0</v>
      </c>
      <c r="AP213" t="s">
        <v>87</v>
      </c>
      <c r="AQ213" s="18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</row>
    <row r="214" spans="1:79">
      <c r="A214" s="20">
        <v>1401</v>
      </c>
      <c r="B214" t="s">
        <v>264</v>
      </c>
      <c r="C214" t="s">
        <v>2</v>
      </c>
      <c r="D214" t="s">
        <v>4</v>
      </c>
      <c r="E214" t="s">
        <v>339</v>
      </c>
      <c r="F214" s="2">
        <v>10774694000</v>
      </c>
      <c r="G214" s="2">
        <v>24646000</v>
      </c>
      <c r="H214" s="2">
        <v>10750048000</v>
      </c>
      <c r="I214" s="2">
        <v>24756779</v>
      </c>
      <c r="J214" s="2">
        <v>86261</v>
      </c>
      <c r="K214" s="2">
        <v>24670518</v>
      </c>
      <c r="L214" s="2">
        <v>20446901.399999999</v>
      </c>
      <c r="M214" s="2">
        <v>76402.600000000006</v>
      </c>
      <c r="N214" s="63">
        <f t="shared" si="445"/>
        <v>76402.600000000006</v>
      </c>
      <c r="O214" s="63">
        <f t="shared" si="446"/>
        <v>0</v>
      </c>
      <c r="P214" s="2">
        <v>20370498.800000001</v>
      </c>
      <c r="Q214" s="63">
        <f t="shared" si="447"/>
        <v>20370498.800000001</v>
      </c>
      <c r="R214" s="63">
        <f t="shared" si="448"/>
        <v>0</v>
      </c>
      <c r="S214" s="15">
        <v>0.1</v>
      </c>
      <c r="T214" s="2">
        <v>7640.26</v>
      </c>
      <c r="U214" s="63">
        <f t="shared" si="449"/>
        <v>7640.2600000000011</v>
      </c>
      <c r="V214" s="63">
        <f t="shared" si="450"/>
        <v>0</v>
      </c>
      <c r="W214" s="13">
        <v>0.1</v>
      </c>
      <c r="X214" s="64">
        <f t="shared" si="513"/>
        <v>0.1</v>
      </c>
      <c r="Y214" s="63">
        <f t="shared" si="514"/>
        <v>0</v>
      </c>
      <c r="Z214" s="63">
        <f t="shared" si="515"/>
        <v>2037049.8800000001</v>
      </c>
      <c r="AA214" s="15">
        <v>0</v>
      </c>
      <c r="AB214" s="65">
        <f t="shared" si="516"/>
        <v>0</v>
      </c>
      <c r="AC214" s="63">
        <f t="shared" si="517"/>
        <v>0</v>
      </c>
      <c r="AD214" s="63">
        <f t="shared" si="518"/>
        <v>0</v>
      </c>
      <c r="AE214" s="2">
        <v>2037049.88</v>
      </c>
      <c r="AF214" s="63">
        <f t="shared" si="519"/>
        <v>2037049.8800000001</v>
      </c>
      <c r="AG214" s="63">
        <f t="shared" si="520"/>
        <v>0</v>
      </c>
      <c r="AH214" s="2">
        <v>2000000</v>
      </c>
      <c r="AI214" s="66">
        <f t="shared" si="521"/>
        <v>2000000</v>
      </c>
      <c r="AJ214" s="66">
        <f t="shared" si="522"/>
        <v>0</v>
      </c>
      <c r="AK214" s="4">
        <v>4044690.14</v>
      </c>
      <c r="AM214" s="4">
        <f t="shared" si="451"/>
        <v>4044690.14</v>
      </c>
      <c r="AN214" s="67">
        <f t="shared" si="523"/>
        <v>4044690.1399999997</v>
      </c>
      <c r="AO214" s="67">
        <f t="shared" si="524"/>
        <v>0</v>
      </c>
      <c r="AP214" t="s">
        <v>279</v>
      </c>
      <c r="AQ214" s="18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</row>
    <row r="215" spans="1:79">
      <c r="A215" s="20">
        <v>1403</v>
      </c>
      <c r="B215" t="s">
        <v>263</v>
      </c>
      <c r="C215" t="s">
        <v>2</v>
      </c>
      <c r="D215" t="s">
        <v>200</v>
      </c>
      <c r="E215" t="s">
        <v>334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63">
        <f t="shared" si="445"/>
        <v>0</v>
      </c>
      <c r="O215" s="63">
        <f t="shared" si="446"/>
        <v>0</v>
      </c>
      <c r="P215" s="2">
        <v>0</v>
      </c>
      <c r="Q215" s="63">
        <f t="shared" si="447"/>
        <v>0</v>
      </c>
      <c r="R215" s="63">
        <f t="shared" si="448"/>
        <v>0</v>
      </c>
      <c r="S215" s="15">
        <v>0.1</v>
      </c>
      <c r="T215" s="2">
        <v>0</v>
      </c>
      <c r="U215" s="63">
        <f t="shared" si="449"/>
        <v>0</v>
      </c>
      <c r="V215" s="63">
        <f t="shared" si="450"/>
        <v>0</v>
      </c>
      <c r="W215" s="13">
        <v>0.3</v>
      </c>
      <c r="X215" s="13"/>
      <c r="Y215" s="13"/>
      <c r="Z215" s="68">
        <f t="shared" ref="Z215:Z221" si="525">IF(L215&lt;150000000,P215,IF(AND(L215&gt;150000000,P215&gt;150000000),150000000,P215))*30%</f>
        <v>0</v>
      </c>
      <c r="AA215" s="15">
        <v>0</v>
      </c>
      <c r="AB215" s="69">
        <f t="shared" si="516"/>
        <v>0</v>
      </c>
      <c r="AC215" s="68">
        <f t="shared" si="517"/>
        <v>0</v>
      </c>
      <c r="AD215" s="68">
        <f t="shared" si="518"/>
        <v>0</v>
      </c>
      <c r="AE215" s="2">
        <v>0</v>
      </c>
      <c r="AF215" s="68">
        <f t="shared" si="519"/>
        <v>0</v>
      </c>
      <c r="AG215" s="68">
        <f t="shared" si="520"/>
        <v>0</v>
      </c>
      <c r="AH215" s="2">
        <v>0</v>
      </c>
      <c r="AI215" s="2"/>
      <c r="AJ215" s="2"/>
      <c r="AK215" s="4">
        <v>0</v>
      </c>
      <c r="AM215" s="4">
        <f t="shared" si="451"/>
        <v>0</v>
      </c>
      <c r="AN215" s="67">
        <f t="shared" si="523"/>
        <v>0</v>
      </c>
      <c r="AO215" s="67">
        <f t="shared" si="524"/>
        <v>0</v>
      </c>
      <c r="AP215" t="s">
        <v>184</v>
      </c>
      <c r="AQ215" s="18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</row>
    <row r="216" spans="1:79">
      <c r="A216" s="20">
        <v>1404</v>
      </c>
      <c r="B216" t="s">
        <v>263</v>
      </c>
      <c r="C216" t="s">
        <v>2</v>
      </c>
      <c r="D216" t="s">
        <v>326</v>
      </c>
      <c r="E216" t="s">
        <v>335</v>
      </c>
      <c r="F216" s="2">
        <v>42169460000</v>
      </c>
      <c r="G216" s="2">
        <v>0</v>
      </c>
      <c r="H216" s="2">
        <v>42169460000</v>
      </c>
      <c r="I216" s="2">
        <v>95779093</v>
      </c>
      <c r="J216" s="2">
        <v>0</v>
      </c>
      <c r="K216" s="2">
        <v>95779093</v>
      </c>
      <c r="L216" s="2">
        <v>78911309</v>
      </c>
      <c r="M216" s="2">
        <v>0</v>
      </c>
      <c r="N216" s="63">
        <f t="shared" si="445"/>
        <v>0</v>
      </c>
      <c r="O216" s="63">
        <f t="shared" si="446"/>
        <v>0</v>
      </c>
      <c r="P216" s="2">
        <v>78911309</v>
      </c>
      <c r="Q216" s="63">
        <f t="shared" si="447"/>
        <v>78911309</v>
      </c>
      <c r="R216" s="63">
        <f t="shared" si="448"/>
        <v>0</v>
      </c>
      <c r="S216" s="15">
        <v>0.1</v>
      </c>
      <c r="T216" s="2">
        <v>0</v>
      </c>
      <c r="U216" s="63">
        <f t="shared" si="449"/>
        <v>0</v>
      </c>
      <c r="V216" s="63">
        <f t="shared" si="450"/>
        <v>0</v>
      </c>
      <c r="W216" s="13">
        <v>0.3</v>
      </c>
      <c r="X216" s="13"/>
      <c r="Y216" s="13"/>
      <c r="Z216" s="68">
        <f t="shared" si="525"/>
        <v>23673392.699999999</v>
      </c>
      <c r="AA216" s="15">
        <v>0</v>
      </c>
      <c r="AB216" s="69">
        <f t="shared" si="516"/>
        <v>0</v>
      </c>
      <c r="AC216" s="68">
        <f t="shared" si="517"/>
        <v>0</v>
      </c>
      <c r="AD216" s="68">
        <f t="shared" si="518"/>
        <v>0</v>
      </c>
      <c r="AE216" s="2">
        <v>23673392.699999999</v>
      </c>
      <c r="AF216" s="68">
        <f t="shared" si="519"/>
        <v>23673392.699999999</v>
      </c>
      <c r="AG216" s="68">
        <f t="shared" si="520"/>
        <v>0</v>
      </c>
      <c r="AH216" s="2">
        <v>0</v>
      </c>
      <c r="AI216" s="2"/>
      <c r="AJ216" s="2"/>
      <c r="AK216" s="4">
        <v>23673392.699999999</v>
      </c>
      <c r="AM216" s="4">
        <f t="shared" si="451"/>
        <v>23673392.699999999</v>
      </c>
      <c r="AN216" s="67">
        <f t="shared" si="523"/>
        <v>23673392.699999999</v>
      </c>
      <c r="AO216" s="67">
        <f t="shared" si="524"/>
        <v>0</v>
      </c>
      <c r="AP216" t="s">
        <v>336</v>
      </c>
      <c r="AQ216" s="18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</row>
    <row r="217" spans="1:79">
      <c r="A217" s="20">
        <v>1408</v>
      </c>
      <c r="B217" t="s">
        <v>263</v>
      </c>
      <c r="C217" t="s">
        <v>2</v>
      </c>
      <c r="D217" t="s">
        <v>286</v>
      </c>
      <c r="E217" t="s">
        <v>340</v>
      </c>
      <c r="F217" s="2">
        <v>1104000</v>
      </c>
      <c r="G217" s="2">
        <v>0</v>
      </c>
      <c r="H217" s="2">
        <v>1104000</v>
      </c>
      <c r="I217" s="2">
        <v>3865</v>
      </c>
      <c r="J217" s="2">
        <v>0</v>
      </c>
      <c r="K217" s="2">
        <v>3865</v>
      </c>
      <c r="L217" s="2">
        <v>3423.4</v>
      </c>
      <c r="M217" s="2">
        <v>0</v>
      </c>
      <c r="N217" s="63">
        <f t="shared" si="445"/>
        <v>0</v>
      </c>
      <c r="O217" s="63">
        <f t="shared" si="446"/>
        <v>0</v>
      </c>
      <c r="P217" s="2">
        <v>3423.4</v>
      </c>
      <c r="Q217" s="63">
        <f t="shared" si="447"/>
        <v>3423.4</v>
      </c>
      <c r="R217" s="63">
        <f t="shared" si="448"/>
        <v>0</v>
      </c>
      <c r="S217" s="15">
        <v>0.1</v>
      </c>
      <c r="T217" s="2">
        <v>0</v>
      </c>
      <c r="U217" s="63">
        <f t="shared" si="449"/>
        <v>0</v>
      </c>
      <c r="V217" s="63">
        <f t="shared" si="450"/>
        <v>0</v>
      </c>
      <c r="W217" s="13">
        <v>0.3</v>
      </c>
      <c r="X217" s="13"/>
      <c r="Y217" s="13"/>
      <c r="Z217" s="68">
        <f t="shared" si="525"/>
        <v>1027.02</v>
      </c>
      <c r="AA217" s="15">
        <v>0</v>
      </c>
      <c r="AB217" s="69">
        <f t="shared" si="516"/>
        <v>0</v>
      </c>
      <c r="AC217" s="68">
        <f t="shared" si="517"/>
        <v>0</v>
      </c>
      <c r="AD217" s="68">
        <f t="shared" si="518"/>
        <v>0</v>
      </c>
      <c r="AE217" s="2">
        <v>1027.02</v>
      </c>
      <c r="AF217" s="68">
        <f t="shared" si="519"/>
        <v>1027.02</v>
      </c>
      <c r="AG217" s="68">
        <f t="shared" si="520"/>
        <v>0</v>
      </c>
      <c r="AH217" s="2">
        <v>0</v>
      </c>
      <c r="AI217" s="2"/>
      <c r="AJ217" s="2"/>
      <c r="AK217" s="4">
        <v>1027.02</v>
      </c>
      <c r="AM217" s="4">
        <f t="shared" si="451"/>
        <v>1027.02</v>
      </c>
      <c r="AN217" s="67">
        <f t="shared" si="523"/>
        <v>1027.02</v>
      </c>
      <c r="AO217" s="67">
        <f t="shared" si="524"/>
        <v>0</v>
      </c>
      <c r="AP217" t="s">
        <v>95</v>
      </c>
      <c r="AQ217" s="18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</row>
    <row r="218" spans="1:79">
      <c r="A218" s="20">
        <v>1409</v>
      </c>
      <c r="B218" t="s">
        <v>263</v>
      </c>
      <c r="C218" t="s">
        <v>2</v>
      </c>
      <c r="D218" t="s">
        <v>286</v>
      </c>
      <c r="E218" t="s">
        <v>341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63">
        <f t="shared" si="445"/>
        <v>0</v>
      </c>
      <c r="O218" s="63">
        <f t="shared" si="446"/>
        <v>0</v>
      </c>
      <c r="P218" s="2">
        <v>0</v>
      </c>
      <c r="Q218" s="63">
        <f t="shared" si="447"/>
        <v>0</v>
      </c>
      <c r="R218" s="63">
        <f t="shared" si="448"/>
        <v>0</v>
      </c>
      <c r="S218" s="15">
        <v>0.1</v>
      </c>
      <c r="T218" s="2">
        <v>0</v>
      </c>
      <c r="U218" s="63">
        <f t="shared" si="449"/>
        <v>0</v>
      </c>
      <c r="V218" s="63">
        <f t="shared" si="450"/>
        <v>0</v>
      </c>
      <c r="W218" s="13">
        <v>0.3</v>
      </c>
      <c r="X218" s="13"/>
      <c r="Y218" s="13"/>
      <c r="Z218" s="68">
        <f t="shared" si="525"/>
        <v>0</v>
      </c>
      <c r="AA218" s="15">
        <v>0</v>
      </c>
      <c r="AB218" s="69">
        <f t="shared" si="516"/>
        <v>0</v>
      </c>
      <c r="AC218" s="68">
        <f t="shared" si="517"/>
        <v>0</v>
      </c>
      <c r="AD218" s="68">
        <f t="shared" si="518"/>
        <v>0</v>
      </c>
      <c r="AE218" s="2">
        <v>0</v>
      </c>
      <c r="AF218" s="68">
        <f t="shared" si="519"/>
        <v>0</v>
      </c>
      <c r="AG218" s="68">
        <f t="shared" si="520"/>
        <v>0</v>
      </c>
      <c r="AH218" s="2">
        <v>0</v>
      </c>
      <c r="AI218" s="2"/>
      <c r="AJ218" s="2"/>
      <c r="AK218" s="4">
        <v>0</v>
      </c>
      <c r="AM218" s="4">
        <f t="shared" si="451"/>
        <v>0</v>
      </c>
      <c r="AN218" s="67">
        <f t="shared" si="523"/>
        <v>0</v>
      </c>
      <c r="AO218" s="67">
        <f t="shared" si="524"/>
        <v>0</v>
      </c>
      <c r="AP218" t="s">
        <v>95</v>
      </c>
      <c r="AQ218" s="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</row>
    <row r="219" spans="1:79">
      <c r="A219" s="20">
        <v>1412</v>
      </c>
      <c r="B219" t="s">
        <v>263</v>
      </c>
      <c r="C219" t="s">
        <v>2</v>
      </c>
      <c r="D219" t="s">
        <v>287</v>
      </c>
      <c r="E219" t="s">
        <v>342</v>
      </c>
      <c r="F219" s="2">
        <v>584099000</v>
      </c>
      <c r="G219" s="2">
        <v>330000000</v>
      </c>
      <c r="H219" s="2">
        <v>254099000</v>
      </c>
      <c r="I219" s="2">
        <v>1827148</v>
      </c>
      <c r="J219" s="2">
        <v>990000</v>
      </c>
      <c r="K219" s="2">
        <v>837148</v>
      </c>
      <c r="L219" s="2">
        <v>1593508.4</v>
      </c>
      <c r="M219" s="2">
        <v>858000</v>
      </c>
      <c r="N219" s="63">
        <f t="shared" si="445"/>
        <v>858000</v>
      </c>
      <c r="O219" s="63">
        <f t="shared" si="446"/>
        <v>0</v>
      </c>
      <c r="P219" s="2">
        <v>735508.4</v>
      </c>
      <c r="Q219" s="63">
        <f t="shared" si="447"/>
        <v>735508.4</v>
      </c>
      <c r="R219" s="63">
        <f t="shared" si="448"/>
        <v>0</v>
      </c>
      <c r="S219" s="15">
        <v>0.1</v>
      </c>
      <c r="T219" s="2">
        <v>85800</v>
      </c>
      <c r="U219" s="63">
        <f t="shared" si="449"/>
        <v>85800</v>
      </c>
      <c r="V219" s="63">
        <f t="shared" si="450"/>
        <v>0</v>
      </c>
      <c r="W219" s="13">
        <v>0.3</v>
      </c>
      <c r="X219" s="13"/>
      <c r="Y219" s="13"/>
      <c r="Z219" s="68">
        <f t="shared" si="525"/>
        <v>220652.52</v>
      </c>
      <c r="AA219" s="15">
        <v>0</v>
      </c>
      <c r="AB219" s="69">
        <f t="shared" si="516"/>
        <v>0</v>
      </c>
      <c r="AC219" s="68">
        <f t="shared" si="517"/>
        <v>0</v>
      </c>
      <c r="AD219" s="68">
        <f t="shared" si="518"/>
        <v>0</v>
      </c>
      <c r="AE219" s="2">
        <v>220652.52</v>
      </c>
      <c r="AF219" s="68">
        <f t="shared" si="519"/>
        <v>220652.52</v>
      </c>
      <c r="AG219" s="68">
        <f t="shared" si="520"/>
        <v>0</v>
      </c>
      <c r="AH219" s="2">
        <v>0</v>
      </c>
      <c r="AI219" s="2"/>
      <c r="AJ219" s="2"/>
      <c r="AK219" s="4">
        <v>306452.52</v>
      </c>
      <c r="AM219" s="4">
        <f t="shared" si="451"/>
        <v>306452.52</v>
      </c>
      <c r="AN219" s="67">
        <f t="shared" si="523"/>
        <v>306452.52</v>
      </c>
      <c r="AO219" s="67">
        <f t="shared" si="524"/>
        <v>0</v>
      </c>
      <c r="AP219" t="s">
        <v>166</v>
      </c>
      <c r="AQ219" s="18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</row>
    <row r="220" spans="1:79">
      <c r="A220" s="20">
        <v>1413</v>
      </c>
      <c r="B220" t="s">
        <v>263</v>
      </c>
      <c r="C220" t="s">
        <v>2</v>
      </c>
      <c r="D220" t="s">
        <v>287</v>
      </c>
      <c r="E220" t="s">
        <v>343</v>
      </c>
      <c r="F220" s="2">
        <v>12069117000</v>
      </c>
      <c r="G220" s="2">
        <v>14520000</v>
      </c>
      <c r="H220" s="2">
        <v>12054597000</v>
      </c>
      <c r="I220" s="2">
        <v>22666986</v>
      </c>
      <c r="J220" s="2">
        <v>50820</v>
      </c>
      <c r="K220" s="2">
        <v>22616166</v>
      </c>
      <c r="L220" s="2">
        <v>17839339.199999999</v>
      </c>
      <c r="M220" s="2">
        <v>45012</v>
      </c>
      <c r="N220" s="63">
        <f t="shared" si="445"/>
        <v>45012</v>
      </c>
      <c r="O220" s="63">
        <f t="shared" si="446"/>
        <v>0</v>
      </c>
      <c r="P220" s="2">
        <v>17794327.199999999</v>
      </c>
      <c r="Q220" s="63">
        <f t="shared" si="447"/>
        <v>17794327.199999999</v>
      </c>
      <c r="R220" s="63">
        <f t="shared" si="448"/>
        <v>0</v>
      </c>
      <c r="S220" s="15">
        <v>0.1</v>
      </c>
      <c r="T220" s="2">
        <v>4501.2</v>
      </c>
      <c r="U220" s="63">
        <f t="shared" si="449"/>
        <v>4501.2</v>
      </c>
      <c r="V220" s="63">
        <f t="shared" si="450"/>
        <v>0</v>
      </c>
      <c r="W220" s="13">
        <v>0.3</v>
      </c>
      <c r="X220" s="13"/>
      <c r="Y220" s="13"/>
      <c r="Z220" s="68">
        <f t="shared" si="525"/>
        <v>5338298.1599999992</v>
      </c>
      <c r="AA220" s="15">
        <v>0</v>
      </c>
      <c r="AB220" s="69">
        <f t="shared" si="516"/>
        <v>0</v>
      </c>
      <c r="AC220" s="68">
        <f t="shared" si="517"/>
        <v>0</v>
      </c>
      <c r="AD220" s="68">
        <f t="shared" si="518"/>
        <v>0</v>
      </c>
      <c r="AE220" s="2">
        <v>5338298.16</v>
      </c>
      <c r="AF220" s="68">
        <f t="shared" si="519"/>
        <v>5338298.1599999992</v>
      </c>
      <c r="AG220" s="68">
        <f t="shared" si="520"/>
        <v>0</v>
      </c>
      <c r="AH220" s="2">
        <v>0</v>
      </c>
      <c r="AI220" s="2"/>
      <c r="AJ220" s="2"/>
      <c r="AK220" s="4">
        <v>5342799.3600000003</v>
      </c>
      <c r="AM220" s="4">
        <f t="shared" si="451"/>
        <v>5342799.3600000003</v>
      </c>
      <c r="AN220" s="67">
        <f t="shared" si="523"/>
        <v>5342799.3599999994</v>
      </c>
      <c r="AO220" s="67">
        <f t="shared" si="524"/>
        <v>0</v>
      </c>
      <c r="AP220" t="s">
        <v>192</v>
      </c>
      <c r="AQ220" s="18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</row>
    <row r="221" spans="1:79">
      <c r="A221" s="20">
        <v>1414</v>
      </c>
      <c r="B221" t="s">
        <v>263</v>
      </c>
      <c r="C221" t="s">
        <v>2</v>
      </c>
      <c r="D221" t="s">
        <v>287</v>
      </c>
      <c r="E221" t="s">
        <v>344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63">
        <f t="shared" si="445"/>
        <v>0</v>
      </c>
      <c r="O221" s="63">
        <f t="shared" si="446"/>
        <v>0</v>
      </c>
      <c r="P221" s="2">
        <v>0</v>
      </c>
      <c r="Q221" s="63">
        <f t="shared" si="447"/>
        <v>0</v>
      </c>
      <c r="R221" s="63">
        <f t="shared" si="448"/>
        <v>0</v>
      </c>
      <c r="S221" s="15">
        <v>0.1</v>
      </c>
      <c r="T221" s="2">
        <v>0</v>
      </c>
      <c r="U221" s="63">
        <f t="shared" si="449"/>
        <v>0</v>
      </c>
      <c r="V221" s="63">
        <f t="shared" si="450"/>
        <v>0</v>
      </c>
      <c r="W221" s="13">
        <v>0.3</v>
      </c>
      <c r="X221" s="13"/>
      <c r="Y221" s="13"/>
      <c r="Z221" s="68">
        <f t="shared" si="525"/>
        <v>0</v>
      </c>
      <c r="AA221" s="15">
        <v>0</v>
      </c>
      <c r="AB221" s="69">
        <f t="shared" si="516"/>
        <v>0</v>
      </c>
      <c r="AC221" s="68">
        <f t="shared" si="517"/>
        <v>0</v>
      </c>
      <c r="AD221" s="68">
        <f t="shared" si="518"/>
        <v>0</v>
      </c>
      <c r="AE221" s="2">
        <v>0</v>
      </c>
      <c r="AF221" s="68">
        <f t="shared" si="519"/>
        <v>0</v>
      </c>
      <c r="AG221" s="68">
        <f t="shared" si="520"/>
        <v>0</v>
      </c>
      <c r="AH221" s="2">
        <v>0</v>
      </c>
      <c r="AI221" s="2"/>
      <c r="AJ221" s="2"/>
      <c r="AK221" s="4">
        <v>0</v>
      </c>
      <c r="AM221" s="4">
        <f t="shared" si="451"/>
        <v>0</v>
      </c>
      <c r="AN221" s="67">
        <f t="shared" si="523"/>
        <v>0</v>
      </c>
      <c r="AO221" s="67">
        <f t="shared" si="524"/>
        <v>0</v>
      </c>
      <c r="AP221" t="s">
        <v>87</v>
      </c>
      <c r="AQ221" s="18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</row>
    <row r="222" spans="1:79">
      <c r="A222" s="20">
        <v>1415</v>
      </c>
      <c r="B222" t="s">
        <v>264</v>
      </c>
      <c r="C222" t="s">
        <v>2</v>
      </c>
      <c r="D222" t="s">
        <v>286</v>
      </c>
      <c r="E222" t="s">
        <v>345</v>
      </c>
      <c r="F222" s="2">
        <v>1860187000</v>
      </c>
      <c r="G222" s="2">
        <v>0</v>
      </c>
      <c r="H222" s="2">
        <v>1860187000</v>
      </c>
      <c r="I222" s="2">
        <v>6246451</v>
      </c>
      <c r="J222" s="2">
        <v>0</v>
      </c>
      <c r="K222" s="2">
        <v>6246451</v>
      </c>
      <c r="L222" s="2">
        <v>5502376.2000000002</v>
      </c>
      <c r="M222" s="2">
        <v>0</v>
      </c>
      <c r="N222" s="63">
        <f t="shared" si="445"/>
        <v>0</v>
      </c>
      <c r="O222" s="63">
        <f t="shared" si="446"/>
        <v>0</v>
      </c>
      <c r="P222" s="2">
        <v>5502376.2000000002</v>
      </c>
      <c r="Q222" s="63">
        <f t="shared" si="447"/>
        <v>5502376.2000000002</v>
      </c>
      <c r="R222" s="63">
        <f t="shared" si="448"/>
        <v>0</v>
      </c>
      <c r="S222" s="15">
        <v>0</v>
      </c>
      <c r="T222" s="2">
        <v>0</v>
      </c>
      <c r="U222" s="63">
        <f t="shared" si="449"/>
        <v>0</v>
      </c>
      <c r="V222" s="63">
        <f t="shared" si="450"/>
        <v>0</v>
      </c>
      <c r="W222" s="13">
        <v>0</v>
      </c>
      <c r="X222" s="64">
        <f t="shared" ref="X222:X223" si="526">IF(L222&lt;15000000,0%,IF(AND(15000000&lt;=L222,L222&lt;30000000),10%,IF(AND(30000000&lt;=L222,L222&lt;60000000),15%,IF(AND(60000000&lt;=L222,L222&lt;100000000),20%,25%))))</f>
        <v>0</v>
      </c>
      <c r="Y222" s="63">
        <f t="shared" ref="Y222:Y223" si="527">+X222-W222</f>
        <v>0</v>
      </c>
      <c r="Z222" s="63">
        <f t="shared" ref="Z222:Z223" si="528">IF(L222&lt;150000000,P222,IF(AND(L222&gt;150000000,P222&gt;150000000),150000000,P222))*X222</f>
        <v>0</v>
      </c>
      <c r="AA222" s="15">
        <v>0</v>
      </c>
      <c r="AB222" s="65">
        <f t="shared" ref="AB222:AB224" si="529">IF(L222&lt;150000000,0%,IF(AND(150000000&lt;=L222,L222&lt;230000000),40%,IF(AND(230000000&lt;=L222,L222&lt;300000000),45%,50%)))</f>
        <v>0</v>
      </c>
      <c r="AC222" s="63">
        <f t="shared" ref="AC222:AC224" si="530">+AB222-AA222</f>
        <v>0</v>
      </c>
      <c r="AD222" s="63">
        <f t="shared" ref="AD222:AD224" si="531">IF(P222-150000000&lt;0,0,(P222-150000000))*AB222</f>
        <v>0</v>
      </c>
      <c r="AE222" s="2">
        <v>0</v>
      </c>
      <c r="AF222" s="63">
        <f t="shared" ref="AF222:AF224" si="532">+AD222+Z222</f>
        <v>0</v>
      </c>
      <c r="AG222" s="63">
        <f t="shared" ref="AG222:AG224" si="533">+AF222-AE222</f>
        <v>0</v>
      </c>
      <c r="AH222" s="2">
        <v>0</v>
      </c>
      <c r="AI222" s="66">
        <f t="shared" ref="AI222:AI223" si="534">IF(L222&lt;15000000,0,IF(AND(15000000&lt;=L222,L222&lt;20000000),1000000,IF(AND(20000000&lt;=L222,L222&lt;30000000),2000000,IF(AND(30000000&lt;=L222,L222&lt;60000000),3000000,IF(AND(60000000&lt;=L222,L222&lt;100000000),4000000,IF(AND(100000000&lt;=L222,L222&lt;150000000),5000000,IF(AND(150000000&lt;=L222,L222&lt;230000000),6000000,7000000)))))))</f>
        <v>0</v>
      </c>
      <c r="AJ222" s="66">
        <f t="shared" ref="AJ222:AJ223" si="535">+AI222-AH222</f>
        <v>0</v>
      </c>
      <c r="AK222" s="4">
        <v>0</v>
      </c>
      <c r="AM222" s="4">
        <f t="shared" si="451"/>
        <v>0</v>
      </c>
      <c r="AN222" s="67">
        <f t="shared" ref="AN222:AN224" si="536">SUM(AL222,AI222,AF222,U222)</f>
        <v>0</v>
      </c>
      <c r="AO222" s="67">
        <f t="shared" ref="AO222:AO224" si="537">+AN222-AM222</f>
        <v>0</v>
      </c>
      <c r="AP222" t="s">
        <v>45</v>
      </c>
      <c r="AQ222" s="18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</row>
    <row r="223" spans="1:79" s="44" customFormat="1">
      <c r="A223" s="20">
        <v>1418</v>
      </c>
      <c r="B223" t="s">
        <v>264</v>
      </c>
      <c r="C223" t="s">
        <v>2</v>
      </c>
      <c r="D223" t="s">
        <v>200</v>
      </c>
      <c r="E223" t="s">
        <v>346</v>
      </c>
      <c r="F223" s="2">
        <v>2774883000</v>
      </c>
      <c r="G223" s="2">
        <v>0</v>
      </c>
      <c r="H223" s="2">
        <v>2774883000</v>
      </c>
      <c r="I223" s="2">
        <v>8081130</v>
      </c>
      <c r="J223" s="2">
        <v>0</v>
      </c>
      <c r="K223" s="2">
        <v>8081130</v>
      </c>
      <c r="L223" s="2">
        <v>6971176.7999999998</v>
      </c>
      <c r="M223" s="2">
        <v>0</v>
      </c>
      <c r="N223" s="63">
        <f t="shared" si="445"/>
        <v>0</v>
      </c>
      <c r="O223" s="63">
        <f t="shared" si="446"/>
        <v>0</v>
      </c>
      <c r="P223" s="2">
        <v>6971176.7999999998</v>
      </c>
      <c r="Q223" s="63">
        <f t="shared" si="447"/>
        <v>6971176.7999999998</v>
      </c>
      <c r="R223" s="63">
        <f t="shared" si="448"/>
        <v>0</v>
      </c>
      <c r="S223" s="15">
        <v>0</v>
      </c>
      <c r="T223" s="2">
        <v>0</v>
      </c>
      <c r="U223" s="63">
        <f t="shared" si="449"/>
        <v>0</v>
      </c>
      <c r="V223" s="63">
        <f t="shared" si="450"/>
        <v>0</v>
      </c>
      <c r="W223" s="13">
        <v>0</v>
      </c>
      <c r="X223" s="64">
        <f t="shared" si="526"/>
        <v>0</v>
      </c>
      <c r="Y223" s="63">
        <f t="shared" si="527"/>
        <v>0</v>
      </c>
      <c r="Z223" s="63">
        <f t="shared" si="528"/>
        <v>0</v>
      </c>
      <c r="AA223" s="15">
        <v>0</v>
      </c>
      <c r="AB223" s="65">
        <f t="shared" si="529"/>
        <v>0</v>
      </c>
      <c r="AC223" s="63">
        <f t="shared" si="530"/>
        <v>0</v>
      </c>
      <c r="AD223" s="63">
        <f t="shared" si="531"/>
        <v>0</v>
      </c>
      <c r="AE223" s="2">
        <v>0</v>
      </c>
      <c r="AF223" s="63">
        <f t="shared" si="532"/>
        <v>0</v>
      </c>
      <c r="AG223" s="63">
        <f t="shared" si="533"/>
        <v>0</v>
      </c>
      <c r="AH223" s="2">
        <v>0</v>
      </c>
      <c r="AI223" s="66">
        <f t="shared" si="534"/>
        <v>0</v>
      </c>
      <c r="AJ223" s="66">
        <f t="shared" si="535"/>
        <v>0</v>
      </c>
      <c r="AK223" s="4">
        <v>0</v>
      </c>
      <c r="AL223" s="4"/>
      <c r="AM223" s="4">
        <f t="shared" si="451"/>
        <v>0</v>
      </c>
      <c r="AN223" s="67">
        <f t="shared" si="536"/>
        <v>0</v>
      </c>
      <c r="AO223" s="67">
        <f t="shared" si="537"/>
        <v>0</v>
      </c>
      <c r="AP223" t="s">
        <v>184</v>
      </c>
      <c r="AQ223" s="18"/>
      <c r="AR223" s="4"/>
      <c r="AS223" s="4"/>
      <c r="AT223" s="4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</row>
    <row r="224" spans="1:79">
      <c r="A224" s="20">
        <v>1419</v>
      </c>
      <c r="B224" t="s">
        <v>263</v>
      </c>
      <c r="C224" t="s">
        <v>2</v>
      </c>
      <c r="D224" t="s">
        <v>326</v>
      </c>
      <c r="E224" t="s">
        <v>347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63">
        <f t="shared" si="445"/>
        <v>0</v>
      </c>
      <c r="O224" s="63">
        <f t="shared" si="446"/>
        <v>0</v>
      </c>
      <c r="P224" s="2">
        <v>0</v>
      </c>
      <c r="Q224" s="63">
        <f t="shared" si="447"/>
        <v>0</v>
      </c>
      <c r="R224" s="63">
        <f t="shared" si="448"/>
        <v>0</v>
      </c>
      <c r="S224" s="15">
        <v>0.1</v>
      </c>
      <c r="T224" s="2">
        <v>0</v>
      </c>
      <c r="U224" s="63">
        <f t="shared" si="449"/>
        <v>0</v>
      </c>
      <c r="V224" s="63">
        <f t="shared" si="450"/>
        <v>0</v>
      </c>
      <c r="W224" s="13">
        <v>0.3</v>
      </c>
      <c r="X224" s="13"/>
      <c r="Y224" s="13"/>
      <c r="Z224" s="68">
        <f>IF(L224&lt;150000000,P224,IF(AND(L224&gt;150000000,P224&gt;150000000),150000000,P224))*30%</f>
        <v>0</v>
      </c>
      <c r="AA224" s="15">
        <v>0</v>
      </c>
      <c r="AB224" s="69">
        <f t="shared" si="529"/>
        <v>0</v>
      </c>
      <c r="AC224" s="68">
        <f t="shared" si="530"/>
        <v>0</v>
      </c>
      <c r="AD224" s="68">
        <f t="shared" si="531"/>
        <v>0</v>
      </c>
      <c r="AE224" s="2">
        <v>0</v>
      </c>
      <c r="AF224" s="68">
        <f t="shared" si="532"/>
        <v>0</v>
      </c>
      <c r="AG224" s="68">
        <f t="shared" si="533"/>
        <v>0</v>
      </c>
      <c r="AH224" s="2">
        <v>0</v>
      </c>
      <c r="AI224" s="2"/>
      <c r="AJ224" s="2"/>
      <c r="AK224" s="4">
        <v>0</v>
      </c>
      <c r="AM224" s="4">
        <f t="shared" si="451"/>
        <v>0</v>
      </c>
      <c r="AN224" s="67">
        <f t="shared" si="536"/>
        <v>0</v>
      </c>
      <c r="AO224" s="67">
        <f t="shared" si="537"/>
        <v>0</v>
      </c>
      <c r="AP224" t="s">
        <v>336</v>
      </c>
      <c r="AQ224" s="18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</row>
    <row r="225" spans="1:79">
      <c r="A225" s="20">
        <v>1420</v>
      </c>
      <c r="B225" t="s">
        <v>264</v>
      </c>
      <c r="C225" t="s">
        <v>2</v>
      </c>
      <c r="D225" t="s">
        <v>326</v>
      </c>
      <c r="E225" t="s">
        <v>348</v>
      </c>
      <c r="F225" s="2">
        <v>12864911000</v>
      </c>
      <c r="G225" s="2">
        <v>0</v>
      </c>
      <c r="H225" s="2">
        <v>12864911000</v>
      </c>
      <c r="I225" s="2">
        <v>32811142</v>
      </c>
      <c r="J225" s="2">
        <v>0</v>
      </c>
      <c r="K225" s="2">
        <v>32811142</v>
      </c>
      <c r="L225" s="2">
        <v>27665177.600000001</v>
      </c>
      <c r="M225" s="2">
        <v>0</v>
      </c>
      <c r="N225" s="63">
        <f t="shared" si="445"/>
        <v>0</v>
      </c>
      <c r="O225" s="63">
        <f t="shared" si="446"/>
        <v>0</v>
      </c>
      <c r="P225" s="2">
        <v>27665177.600000001</v>
      </c>
      <c r="Q225" s="63">
        <f t="shared" si="447"/>
        <v>27665177.600000001</v>
      </c>
      <c r="R225" s="63">
        <f t="shared" si="448"/>
        <v>0</v>
      </c>
      <c r="S225" s="15">
        <v>0.1</v>
      </c>
      <c r="T225" s="2">
        <v>0</v>
      </c>
      <c r="U225" s="63">
        <f t="shared" si="449"/>
        <v>0</v>
      </c>
      <c r="V225" s="63">
        <f t="shared" si="450"/>
        <v>0</v>
      </c>
      <c r="W225" s="13">
        <v>0.1</v>
      </c>
      <c r="X225" s="64">
        <f t="shared" ref="X225" si="538">IF(L225&lt;15000000,0%,IF(AND(15000000&lt;=L225,L225&lt;30000000),10%,IF(AND(30000000&lt;=L225,L225&lt;60000000),15%,IF(AND(60000000&lt;=L225,L225&lt;100000000),20%,25%))))</f>
        <v>0.1</v>
      </c>
      <c r="Y225" s="63">
        <f t="shared" ref="Y225" si="539">+X225-W225</f>
        <v>0</v>
      </c>
      <c r="Z225" s="63">
        <f t="shared" ref="Z225" si="540">IF(L225&lt;150000000,P225,IF(AND(L225&gt;150000000,P225&gt;150000000),150000000,P225))*X225</f>
        <v>2766517.7600000002</v>
      </c>
      <c r="AA225" s="15">
        <v>0</v>
      </c>
      <c r="AB225" s="65">
        <f t="shared" ref="AB225:AB228" si="541">IF(L225&lt;150000000,0%,IF(AND(150000000&lt;=L225,L225&lt;230000000),40%,IF(AND(230000000&lt;=L225,L225&lt;300000000),45%,50%)))</f>
        <v>0</v>
      </c>
      <c r="AC225" s="63">
        <f t="shared" ref="AC225:AC228" si="542">+AB225-AA225</f>
        <v>0</v>
      </c>
      <c r="AD225" s="63">
        <f t="shared" ref="AD225:AD228" si="543">IF(P225-150000000&lt;0,0,(P225-150000000))*AB225</f>
        <v>0</v>
      </c>
      <c r="AE225" s="2">
        <v>2766517.76</v>
      </c>
      <c r="AF225" s="63">
        <f t="shared" ref="AF225:AF228" si="544">+AD225+Z225</f>
        <v>2766517.7600000002</v>
      </c>
      <c r="AG225" s="63">
        <f t="shared" ref="AG225:AG228" si="545">+AF225-AE225</f>
        <v>0</v>
      </c>
      <c r="AH225" s="2">
        <v>2000000</v>
      </c>
      <c r="AI225" s="66">
        <f t="shared" ref="AI225" si="546">IF(L225&lt;15000000,0,IF(AND(15000000&lt;=L225,L225&lt;20000000),1000000,IF(AND(20000000&lt;=L225,L225&lt;30000000),2000000,IF(AND(30000000&lt;=L225,L225&lt;60000000),3000000,IF(AND(60000000&lt;=L225,L225&lt;100000000),4000000,IF(AND(100000000&lt;=L225,L225&lt;150000000),5000000,IF(AND(150000000&lt;=L225,L225&lt;230000000),6000000,7000000)))))))</f>
        <v>2000000</v>
      </c>
      <c r="AJ225" s="66">
        <f t="shared" ref="AJ225" si="547">+AI225-AH225</f>
        <v>0</v>
      </c>
      <c r="AK225" s="4">
        <v>4766517.76</v>
      </c>
      <c r="AM225" s="4">
        <f t="shared" si="451"/>
        <v>4766517.76</v>
      </c>
      <c r="AN225" s="67">
        <f t="shared" ref="AN225:AN228" si="548">SUM(AL225,AI225,AF225,U225)</f>
        <v>4766517.76</v>
      </c>
      <c r="AO225" s="67">
        <f t="shared" ref="AO225:AO228" si="549">+AN225-AM225</f>
        <v>0</v>
      </c>
      <c r="AP225" t="s">
        <v>336</v>
      </c>
      <c r="AQ225" s="18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</row>
    <row r="226" spans="1:79">
      <c r="A226" s="20">
        <v>1423</v>
      </c>
      <c r="B226" t="s">
        <v>263</v>
      </c>
      <c r="C226" t="s">
        <v>2</v>
      </c>
      <c r="D226" t="s">
        <v>326</v>
      </c>
      <c r="E226" t="s">
        <v>349</v>
      </c>
      <c r="F226" s="2">
        <v>3723405000</v>
      </c>
      <c r="G226" s="2">
        <v>0</v>
      </c>
      <c r="H226" s="2">
        <v>3723405000</v>
      </c>
      <c r="I226" s="2">
        <v>11934704</v>
      </c>
      <c r="J226" s="2">
        <v>0</v>
      </c>
      <c r="K226" s="2">
        <v>11934704</v>
      </c>
      <c r="L226" s="2">
        <v>10445342</v>
      </c>
      <c r="M226" s="2">
        <v>0</v>
      </c>
      <c r="N226" s="63">
        <f t="shared" si="445"/>
        <v>0</v>
      </c>
      <c r="O226" s="63">
        <f t="shared" si="446"/>
        <v>0</v>
      </c>
      <c r="P226" s="2">
        <v>10445342</v>
      </c>
      <c r="Q226" s="63">
        <f t="shared" si="447"/>
        <v>10445342</v>
      </c>
      <c r="R226" s="63">
        <f t="shared" si="448"/>
        <v>0</v>
      </c>
      <c r="S226" s="15">
        <v>0.1</v>
      </c>
      <c r="T226" s="2">
        <v>0</v>
      </c>
      <c r="U226" s="63">
        <f t="shared" si="449"/>
        <v>0</v>
      </c>
      <c r="V226" s="63">
        <f t="shared" si="450"/>
        <v>0</v>
      </c>
      <c r="W226" s="13">
        <v>0.3</v>
      </c>
      <c r="X226" s="13"/>
      <c r="Y226" s="13"/>
      <c r="Z226" s="68">
        <f t="shared" ref="Z226:Z228" si="550">IF(L226&lt;150000000,P226,IF(AND(L226&gt;150000000,P226&gt;150000000),150000000,P226))*30%</f>
        <v>3133602.6</v>
      </c>
      <c r="AA226" s="15">
        <v>0</v>
      </c>
      <c r="AB226" s="69">
        <f t="shared" si="541"/>
        <v>0</v>
      </c>
      <c r="AC226" s="68">
        <f t="shared" si="542"/>
        <v>0</v>
      </c>
      <c r="AD226" s="68">
        <f t="shared" si="543"/>
        <v>0</v>
      </c>
      <c r="AE226" s="2">
        <v>3133602.6</v>
      </c>
      <c r="AF226" s="68">
        <f t="shared" si="544"/>
        <v>3133602.6</v>
      </c>
      <c r="AG226" s="68">
        <f t="shared" si="545"/>
        <v>0</v>
      </c>
      <c r="AH226" s="2">
        <v>0</v>
      </c>
      <c r="AI226" s="2"/>
      <c r="AJ226" s="2"/>
      <c r="AK226" s="4">
        <v>3133602.6</v>
      </c>
      <c r="AM226" s="4">
        <f t="shared" si="451"/>
        <v>3133602.6</v>
      </c>
      <c r="AN226" s="67">
        <f t="shared" si="548"/>
        <v>3133602.6</v>
      </c>
      <c r="AO226" s="67">
        <f t="shared" si="549"/>
        <v>0</v>
      </c>
      <c r="AP226" t="s">
        <v>336</v>
      </c>
      <c r="AQ226" s="18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</row>
    <row r="227" spans="1:79">
      <c r="A227" s="20">
        <v>1426</v>
      </c>
      <c r="B227" t="s">
        <v>263</v>
      </c>
      <c r="C227" t="s">
        <v>2</v>
      </c>
      <c r="D227" t="s">
        <v>287</v>
      </c>
      <c r="E227" t="s">
        <v>350</v>
      </c>
      <c r="F227" s="2">
        <v>9173502000</v>
      </c>
      <c r="G227" s="2">
        <v>0</v>
      </c>
      <c r="H227" s="2">
        <v>9173502000</v>
      </c>
      <c r="I227" s="2">
        <v>23278995</v>
      </c>
      <c r="J227" s="2">
        <v>0</v>
      </c>
      <c r="K227" s="2">
        <v>23278995</v>
      </c>
      <c r="L227" s="2">
        <v>19609594.199999999</v>
      </c>
      <c r="M227" s="2">
        <v>0</v>
      </c>
      <c r="N227" s="63">
        <f t="shared" si="445"/>
        <v>0</v>
      </c>
      <c r="O227" s="63">
        <f t="shared" si="446"/>
        <v>0</v>
      </c>
      <c r="P227" s="2">
        <v>19609594.199999999</v>
      </c>
      <c r="Q227" s="63">
        <f t="shared" si="447"/>
        <v>19609594.199999999</v>
      </c>
      <c r="R227" s="63">
        <f t="shared" si="448"/>
        <v>0</v>
      </c>
      <c r="S227" s="15">
        <v>0.1</v>
      </c>
      <c r="T227" s="2">
        <v>0</v>
      </c>
      <c r="U227" s="63">
        <f t="shared" si="449"/>
        <v>0</v>
      </c>
      <c r="V227" s="63">
        <f t="shared" si="450"/>
        <v>0</v>
      </c>
      <c r="W227" s="13">
        <v>0.3</v>
      </c>
      <c r="X227" s="13"/>
      <c r="Y227" s="13"/>
      <c r="Z227" s="68">
        <f t="shared" si="550"/>
        <v>5882878.2599999998</v>
      </c>
      <c r="AA227" s="15">
        <v>0</v>
      </c>
      <c r="AB227" s="69">
        <f t="shared" si="541"/>
        <v>0</v>
      </c>
      <c r="AC227" s="68">
        <f t="shared" si="542"/>
        <v>0</v>
      </c>
      <c r="AD227" s="68">
        <f t="shared" si="543"/>
        <v>0</v>
      </c>
      <c r="AE227" s="2">
        <v>5882878.2599999998</v>
      </c>
      <c r="AF227" s="68">
        <f t="shared" si="544"/>
        <v>5882878.2599999998</v>
      </c>
      <c r="AG227" s="68">
        <f t="shared" si="545"/>
        <v>0</v>
      </c>
      <c r="AH227" s="2">
        <v>0</v>
      </c>
      <c r="AI227" s="2"/>
      <c r="AJ227" s="2"/>
      <c r="AK227" s="4">
        <v>5882878.2599999998</v>
      </c>
      <c r="AM227" s="4">
        <f t="shared" si="451"/>
        <v>5882878.2599999998</v>
      </c>
      <c r="AN227" s="67">
        <f t="shared" si="548"/>
        <v>5882878.2599999998</v>
      </c>
      <c r="AO227" s="67">
        <f t="shared" si="549"/>
        <v>0</v>
      </c>
      <c r="AP227" t="s">
        <v>87</v>
      </c>
      <c r="AQ227" s="18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</row>
    <row r="228" spans="1:79">
      <c r="A228" s="20">
        <v>1427</v>
      </c>
      <c r="B228" t="s">
        <v>263</v>
      </c>
      <c r="C228" t="s">
        <v>2</v>
      </c>
      <c r="D228" t="s">
        <v>326</v>
      </c>
      <c r="E228" t="s">
        <v>351</v>
      </c>
      <c r="F228" s="2">
        <v>1561164000</v>
      </c>
      <c r="G228" s="2">
        <v>4629000</v>
      </c>
      <c r="H228" s="2">
        <v>1556535000</v>
      </c>
      <c r="I228" s="2">
        <v>5172228</v>
      </c>
      <c r="J228" s="2">
        <v>16202</v>
      </c>
      <c r="K228" s="2">
        <v>5156026</v>
      </c>
      <c r="L228" s="2">
        <v>4547762.4000000004</v>
      </c>
      <c r="M228" s="2">
        <v>14350.4</v>
      </c>
      <c r="N228" s="63">
        <f t="shared" si="445"/>
        <v>14350.4</v>
      </c>
      <c r="O228" s="63">
        <f t="shared" si="446"/>
        <v>0</v>
      </c>
      <c r="P228" s="2">
        <v>4533412</v>
      </c>
      <c r="Q228" s="63">
        <f t="shared" si="447"/>
        <v>4533412</v>
      </c>
      <c r="R228" s="63">
        <f t="shared" si="448"/>
        <v>0</v>
      </c>
      <c r="S228" s="15">
        <v>0.1</v>
      </c>
      <c r="T228" s="2">
        <v>1435.04</v>
      </c>
      <c r="U228" s="63">
        <f t="shared" si="449"/>
        <v>1435.04</v>
      </c>
      <c r="V228" s="63">
        <f t="shared" si="450"/>
        <v>0</v>
      </c>
      <c r="W228" s="13">
        <v>0.3</v>
      </c>
      <c r="X228" s="13"/>
      <c r="Y228" s="13"/>
      <c r="Z228" s="68">
        <f t="shared" si="550"/>
        <v>1360023.5999999999</v>
      </c>
      <c r="AA228" s="15">
        <v>0</v>
      </c>
      <c r="AB228" s="69">
        <f t="shared" si="541"/>
        <v>0</v>
      </c>
      <c r="AC228" s="68">
        <f t="shared" si="542"/>
        <v>0</v>
      </c>
      <c r="AD228" s="68">
        <f t="shared" si="543"/>
        <v>0</v>
      </c>
      <c r="AE228" s="2">
        <v>1360023.6</v>
      </c>
      <c r="AF228" s="68">
        <f t="shared" si="544"/>
        <v>1360023.5999999999</v>
      </c>
      <c r="AG228" s="68">
        <f t="shared" si="545"/>
        <v>0</v>
      </c>
      <c r="AH228" s="2">
        <v>0</v>
      </c>
      <c r="AI228" s="2"/>
      <c r="AJ228" s="2"/>
      <c r="AK228" s="4">
        <v>1361458.64</v>
      </c>
      <c r="AM228" s="4">
        <f t="shared" si="451"/>
        <v>1361458.64</v>
      </c>
      <c r="AN228" s="67">
        <f t="shared" si="548"/>
        <v>1361458.64</v>
      </c>
      <c r="AO228" s="67">
        <f t="shared" si="549"/>
        <v>0</v>
      </c>
      <c r="AP228" t="s">
        <v>336</v>
      </c>
      <c r="AQ228" s="1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</row>
    <row r="229" spans="1:79">
      <c r="A229" s="20">
        <v>1428</v>
      </c>
      <c r="B229" t="s">
        <v>264</v>
      </c>
      <c r="C229" t="s">
        <v>9</v>
      </c>
      <c r="D229" t="s">
        <v>385</v>
      </c>
      <c r="E229" t="s">
        <v>352</v>
      </c>
      <c r="F229" s="2">
        <v>26559836000</v>
      </c>
      <c r="G229" s="2">
        <v>0</v>
      </c>
      <c r="H229" s="2">
        <v>26559836000</v>
      </c>
      <c r="I229" s="2">
        <v>51265181</v>
      </c>
      <c r="J229" s="2">
        <v>0</v>
      </c>
      <c r="K229" s="2">
        <v>51265181</v>
      </c>
      <c r="L229" s="2">
        <v>40641246.600000001</v>
      </c>
      <c r="M229" s="2">
        <v>0</v>
      </c>
      <c r="N229" s="63">
        <f t="shared" si="445"/>
        <v>0</v>
      </c>
      <c r="O229" s="63">
        <f t="shared" si="446"/>
        <v>0</v>
      </c>
      <c r="P229" s="2">
        <v>40641246.600000001</v>
      </c>
      <c r="Q229" s="63">
        <f t="shared" si="447"/>
        <v>40641246.600000001</v>
      </c>
      <c r="R229" s="63">
        <f t="shared" si="448"/>
        <v>0</v>
      </c>
      <c r="S229" s="15">
        <v>0.1</v>
      </c>
      <c r="T229" s="2">
        <v>0</v>
      </c>
      <c r="U229" s="63">
        <f t="shared" si="449"/>
        <v>0</v>
      </c>
      <c r="V229" s="63">
        <f t="shared" si="450"/>
        <v>0</v>
      </c>
      <c r="W229" s="13">
        <v>0.15</v>
      </c>
      <c r="X229" s="64">
        <f t="shared" ref="X229" si="551">IF(L229&lt;15000000,0%,IF(AND(15000000&lt;=L229,L229&lt;30000000),10%,IF(AND(30000000&lt;=L229,L229&lt;60000000),15%,IF(AND(60000000&lt;=L229,L229&lt;100000000),20%,25%))))</f>
        <v>0.15</v>
      </c>
      <c r="Y229" s="63">
        <f t="shared" ref="Y229" si="552">+X229-W229</f>
        <v>0</v>
      </c>
      <c r="Z229" s="63">
        <f t="shared" ref="Z229" si="553">IF(L229&lt;150000000,P229,IF(AND(L229&gt;150000000,P229&gt;150000000),150000000,P229))*X229</f>
        <v>6096186.9900000002</v>
      </c>
      <c r="AA229" s="15">
        <v>0</v>
      </c>
      <c r="AB229" s="65">
        <f t="shared" ref="AB229:AB233" si="554">IF(L229&lt;150000000,0%,IF(AND(150000000&lt;=L229,L229&lt;230000000),40%,IF(AND(230000000&lt;=L229,L229&lt;300000000),45%,50%)))</f>
        <v>0</v>
      </c>
      <c r="AC229" s="63">
        <f t="shared" ref="AC229:AC233" si="555">+AB229-AA229</f>
        <v>0</v>
      </c>
      <c r="AD229" s="63">
        <f t="shared" ref="AD229:AD233" si="556">IF(P229-150000000&lt;0,0,(P229-150000000))*AB229</f>
        <v>0</v>
      </c>
      <c r="AE229" s="2">
        <v>6096186.9900000002</v>
      </c>
      <c r="AF229" s="63">
        <f t="shared" ref="AF229:AF233" si="557">+AD229+Z229</f>
        <v>6096186.9900000002</v>
      </c>
      <c r="AG229" s="63">
        <f t="shared" ref="AG229:AG233" si="558">+AF229-AE229</f>
        <v>0</v>
      </c>
      <c r="AH229" s="2">
        <v>3000000</v>
      </c>
      <c r="AI229" s="66">
        <f t="shared" ref="AI229" si="559">IF(L229&lt;15000000,0,IF(AND(15000000&lt;=L229,L229&lt;20000000),1000000,IF(AND(20000000&lt;=L229,L229&lt;30000000),2000000,IF(AND(30000000&lt;=L229,L229&lt;60000000),3000000,IF(AND(60000000&lt;=L229,L229&lt;100000000),4000000,IF(AND(100000000&lt;=L229,L229&lt;150000000),5000000,IF(AND(150000000&lt;=L229,L229&lt;230000000),6000000,7000000)))))))</f>
        <v>3000000</v>
      </c>
      <c r="AJ229" s="66">
        <f t="shared" ref="AJ229" si="560">+AI229-AH229</f>
        <v>0</v>
      </c>
      <c r="AK229" s="4">
        <v>9096186.9900000002</v>
      </c>
      <c r="AM229" s="4">
        <f t="shared" si="451"/>
        <v>9096186.9900000002</v>
      </c>
      <c r="AN229" s="67">
        <f t="shared" ref="AN229:AN233" si="561">SUM(AL229,AI229,AF229,U229)</f>
        <v>9096186.9900000002</v>
      </c>
      <c r="AO229" s="67">
        <f t="shared" ref="AO229:AO233" si="562">+AN229-AM229</f>
        <v>0</v>
      </c>
      <c r="AP229" t="s">
        <v>79</v>
      </c>
      <c r="AQ229" s="18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</row>
    <row r="230" spans="1:79">
      <c r="A230" s="20">
        <v>1429</v>
      </c>
      <c r="B230" t="s">
        <v>263</v>
      </c>
      <c r="C230" t="s">
        <v>2</v>
      </c>
      <c r="D230" t="s">
        <v>286</v>
      </c>
      <c r="E230" t="s">
        <v>353</v>
      </c>
      <c r="F230" s="2">
        <v>45371119000</v>
      </c>
      <c r="G230" s="2">
        <v>0</v>
      </c>
      <c r="H230" s="2">
        <v>45371119000</v>
      </c>
      <c r="I230" s="2">
        <v>68057342</v>
      </c>
      <c r="J230" s="2">
        <v>0</v>
      </c>
      <c r="K230" s="2">
        <v>68057342</v>
      </c>
      <c r="L230" s="2">
        <v>49908894.399999999</v>
      </c>
      <c r="M230" s="2">
        <v>0</v>
      </c>
      <c r="N230" s="63">
        <f t="shared" si="445"/>
        <v>0</v>
      </c>
      <c r="O230" s="63">
        <f t="shared" si="446"/>
        <v>0</v>
      </c>
      <c r="P230" s="2">
        <v>49908894.399999999</v>
      </c>
      <c r="Q230" s="63">
        <f t="shared" si="447"/>
        <v>49908894.399999999</v>
      </c>
      <c r="R230" s="63">
        <f t="shared" si="448"/>
        <v>0</v>
      </c>
      <c r="S230" s="15">
        <v>0.1</v>
      </c>
      <c r="T230" s="2">
        <v>0</v>
      </c>
      <c r="U230" s="63">
        <f t="shared" si="449"/>
        <v>0</v>
      </c>
      <c r="V230" s="63">
        <f t="shared" si="450"/>
        <v>0</v>
      </c>
      <c r="W230" s="13">
        <v>0.3</v>
      </c>
      <c r="X230" s="13"/>
      <c r="Y230" s="13"/>
      <c r="Z230" s="68">
        <f t="shared" ref="Z230:Z233" si="563">IF(L230&lt;150000000,P230,IF(AND(L230&gt;150000000,P230&gt;150000000),150000000,P230))*30%</f>
        <v>14972668.319999998</v>
      </c>
      <c r="AA230" s="15">
        <v>0</v>
      </c>
      <c r="AB230" s="69">
        <f t="shared" si="554"/>
        <v>0</v>
      </c>
      <c r="AC230" s="68">
        <f t="shared" si="555"/>
        <v>0</v>
      </c>
      <c r="AD230" s="68">
        <f t="shared" si="556"/>
        <v>0</v>
      </c>
      <c r="AE230" s="2">
        <v>14972668.32</v>
      </c>
      <c r="AF230" s="68">
        <f t="shared" si="557"/>
        <v>14972668.319999998</v>
      </c>
      <c r="AG230" s="68">
        <f t="shared" si="558"/>
        <v>0</v>
      </c>
      <c r="AH230" s="2">
        <v>0</v>
      </c>
      <c r="AI230" s="2"/>
      <c r="AJ230" s="2"/>
      <c r="AK230" s="4">
        <v>14972668.32</v>
      </c>
      <c r="AM230" s="4">
        <f t="shared" si="451"/>
        <v>14972668.32</v>
      </c>
      <c r="AN230" s="67">
        <f t="shared" si="561"/>
        <v>14972668.319999998</v>
      </c>
      <c r="AO230" s="67">
        <f t="shared" si="562"/>
        <v>0</v>
      </c>
      <c r="AP230" t="s">
        <v>43</v>
      </c>
      <c r="AQ230" s="18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</row>
    <row r="231" spans="1:79">
      <c r="A231" s="20">
        <v>1430</v>
      </c>
      <c r="B231" t="s">
        <v>263</v>
      </c>
      <c r="C231" t="s">
        <v>2</v>
      </c>
      <c r="D231" t="s">
        <v>200</v>
      </c>
      <c r="E231" t="s">
        <v>354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63">
        <f t="shared" si="445"/>
        <v>0</v>
      </c>
      <c r="O231" s="63">
        <f t="shared" si="446"/>
        <v>0</v>
      </c>
      <c r="P231" s="2">
        <v>0</v>
      </c>
      <c r="Q231" s="63">
        <f t="shared" si="447"/>
        <v>0</v>
      </c>
      <c r="R231" s="63">
        <f t="shared" si="448"/>
        <v>0</v>
      </c>
      <c r="S231" s="15">
        <v>0.1</v>
      </c>
      <c r="T231" s="2">
        <v>0</v>
      </c>
      <c r="U231" s="63">
        <f t="shared" si="449"/>
        <v>0</v>
      </c>
      <c r="V231" s="63">
        <f t="shared" si="450"/>
        <v>0</v>
      </c>
      <c r="W231" s="13">
        <v>0.3</v>
      </c>
      <c r="X231" s="13"/>
      <c r="Y231" s="13"/>
      <c r="Z231" s="68">
        <f t="shared" si="563"/>
        <v>0</v>
      </c>
      <c r="AA231" s="15">
        <v>0</v>
      </c>
      <c r="AB231" s="69">
        <f t="shared" si="554"/>
        <v>0</v>
      </c>
      <c r="AC231" s="68">
        <f t="shared" si="555"/>
        <v>0</v>
      </c>
      <c r="AD231" s="68">
        <f t="shared" si="556"/>
        <v>0</v>
      </c>
      <c r="AE231" s="2">
        <v>0</v>
      </c>
      <c r="AF231" s="68">
        <f t="shared" si="557"/>
        <v>0</v>
      </c>
      <c r="AG231" s="68">
        <f t="shared" si="558"/>
        <v>0</v>
      </c>
      <c r="AH231" s="2">
        <v>0</v>
      </c>
      <c r="AI231" s="2"/>
      <c r="AJ231" s="2"/>
      <c r="AK231" s="4">
        <v>0</v>
      </c>
      <c r="AM231" s="4">
        <f t="shared" si="451"/>
        <v>0</v>
      </c>
      <c r="AN231" s="67">
        <f t="shared" si="561"/>
        <v>0</v>
      </c>
      <c r="AO231" s="67">
        <f t="shared" si="562"/>
        <v>0</v>
      </c>
      <c r="AP231" t="s">
        <v>241</v>
      </c>
      <c r="AQ231" s="18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</row>
    <row r="232" spans="1:79">
      <c r="A232" s="20">
        <v>1431</v>
      </c>
      <c r="B232" t="s">
        <v>263</v>
      </c>
      <c r="C232" t="s">
        <v>2</v>
      </c>
      <c r="D232" t="s">
        <v>326</v>
      </c>
      <c r="E232" t="s">
        <v>355</v>
      </c>
      <c r="F232" s="2">
        <v>133180000</v>
      </c>
      <c r="G232" s="2">
        <v>0</v>
      </c>
      <c r="H232" s="2">
        <v>133180000</v>
      </c>
      <c r="I232" s="2">
        <v>466130</v>
      </c>
      <c r="J232" s="2">
        <v>0</v>
      </c>
      <c r="K232" s="2">
        <v>466130</v>
      </c>
      <c r="L232" s="2">
        <v>412858</v>
      </c>
      <c r="M232" s="2">
        <v>0</v>
      </c>
      <c r="N232" s="63">
        <f t="shared" si="445"/>
        <v>0</v>
      </c>
      <c r="O232" s="63">
        <f t="shared" si="446"/>
        <v>0</v>
      </c>
      <c r="P232" s="2">
        <v>412858</v>
      </c>
      <c r="Q232" s="63">
        <f t="shared" si="447"/>
        <v>412858</v>
      </c>
      <c r="R232" s="63">
        <f t="shared" si="448"/>
        <v>0</v>
      </c>
      <c r="S232" s="15">
        <v>0.1</v>
      </c>
      <c r="T232" s="2">
        <v>0</v>
      </c>
      <c r="U232" s="63">
        <f t="shared" si="449"/>
        <v>0</v>
      </c>
      <c r="V232" s="63">
        <f t="shared" si="450"/>
        <v>0</v>
      </c>
      <c r="W232" s="13">
        <v>0.3</v>
      </c>
      <c r="X232" s="13"/>
      <c r="Y232" s="13"/>
      <c r="Z232" s="68">
        <f t="shared" si="563"/>
        <v>123857.4</v>
      </c>
      <c r="AA232" s="15">
        <v>0</v>
      </c>
      <c r="AB232" s="69">
        <f t="shared" si="554"/>
        <v>0</v>
      </c>
      <c r="AC232" s="68">
        <f t="shared" si="555"/>
        <v>0</v>
      </c>
      <c r="AD232" s="68">
        <f t="shared" si="556"/>
        <v>0</v>
      </c>
      <c r="AE232" s="2">
        <v>123857.4</v>
      </c>
      <c r="AF232" s="68">
        <f t="shared" si="557"/>
        <v>123857.4</v>
      </c>
      <c r="AG232" s="68">
        <f t="shared" si="558"/>
        <v>0</v>
      </c>
      <c r="AH232" s="2">
        <v>0</v>
      </c>
      <c r="AI232" s="2"/>
      <c r="AJ232" s="2"/>
      <c r="AK232" s="4">
        <v>123857.4</v>
      </c>
      <c r="AM232" s="4">
        <f t="shared" si="451"/>
        <v>123857.4</v>
      </c>
      <c r="AN232" s="67">
        <f t="shared" si="561"/>
        <v>123857.4</v>
      </c>
      <c r="AO232" s="67">
        <f t="shared" si="562"/>
        <v>0</v>
      </c>
      <c r="AP232" t="s">
        <v>336</v>
      </c>
      <c r="AQ232" s="18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</row>
    <row r="233" spans="1:79">
      <c r="A233" s="20">
        <v>1432</v>
      </c>
      <c r="B233" t="s">
        <v>263</v>
      </c>
      <c r="C233" t="s">
        <v>2</v>
      </c>
      <c r="D233" t="s">
        <v>326</v>
      </c>
      <c r="E233" t="s">
        <v>356</v>
      </c>
      <c r="F233" s="2">
        <v>2222680000</v>
      </c>
      <c r="G233" s="2">
        <v>0</v>
      </c>
      <c r="H233" s="2">
        <v>2222680000</v>
      </c>
      <c r="I233" s="2">
        <v>7379432</v>
      </c>
      <c r="J233" s="2">
        <v>0</v>
      </c>
      <c r="K233" s="2">
        <v>7379432</v>
      </c>
      <c r="L233" s="2">
        <v>6490360</v>
      </c>
      <c r="M233" s="2">
        <v>0</v>
      </c>
      <c r="N233" s="63">
        <f t="shared" si="445"/>
        <v>0</v>
      </c>
      <c r="O233" s="63">
        <f t="shared" si="446"/>
        <v>0</v>
      </c>
      <c r="P233" s="2">
        <v>6490360</v>
      </c>
      <c r="Q233" s="63">
        <f t="shared" si="447"/>
        <v>6490360</v>
      </c>
      <c r="R233" s="63">
        <f t="shared" si="448"/>
        <v>0</v>
      </c>
      <c r="S233" s="15">
        <v>0.1</v>
      </c>
      <c r="T233" s="2">
        <v>0</v>
      </c>
      <c r="U233" s="63">
        <f t="shared" si="449"/>
        <v>0</v>
      </c>
      <c r="V233" s="63">
        <f t="shared" si="450"/>
        <v>0</v>
      </c>
      <c r="W233" s="13">
        <v>0.3</v>
      </c>
      <c r="X233" s="13"/>
      <c r="Y233" s="13"/>
      <c r="Z233" s="68">
        <f t="shared" si="563"/>
        <v>1947108</v>
      </c>
      <c r="AA233" s="15">
        <v>0</v>
      </c>
      <c r="AB233" s="69">
        <f t="shared" si="554"/>
        <v>0</v>
      </c>
      <c r="AC233" s="68">
        <f t="shared" si="555"/>
        <v>0</v>
      </c>
      <c r="AD233" s="68">
        <f t="shared" si="556"/>
        <v>0</v>
      </c>
      <c r="AE233" s="2">
        <v>1947108</v>
      </c>
      <c r="AF233" s="68">
        <f t="shared" si="557"/>
        <v>1947108</v>
      </c>
      <c r="AG233" s="68">
        <f t="shared" si="558"/>
        <v>0</v>
      </c>
      <c r="AH233" s="2">
        <v>0</v>
      </c>
      <c r="AI233" s="2"/>
      <c r="AJ233" s="2"/>
      <c r="AK233" s="4">
        <v>1947108</v>
      </c>
      <c r="AM233" s="4">
        <f t="shared" si="451"/>
        <v>1947108</v>
      </c>
      <c r="AN233" s="67">
        <f t="shared" si="561"/>
        <v>1947108</v>
      </c>
      <c r="AO233" s="67">
        <f t="shared" si="562"/>
        <v>0</v>
      </c>
      <c r="AP233" t="s">
        <v>336</v>
      </c>
      <c r="AQ233" s="18"/>
      <c r="AU233"/>
      <c r="AV233"/>
      <c r="AW233"/>
      <c r="AX233"/>
    </row>
    <row r="234" spans="1:79">
      <c r="A234" s="20">
        <v>1434</v>
      </c>
      <c r="B234" t="s">
        <v>264</v>
      </c>
      <c r="C234" t="s">
        <v>2</v>
      </c>
      <c r="D234" t="s">
        <v>326</v>
      </c>
      <c r="E234" t="s">
        <v>357</v>
      </c>
      <c r="F234" s="2">
        <v>7710800000</v>
      </c>
      <c r="G234" s="2">
        <v>1708292000</v>
      </c>
      <c r="H234" s="2">
        <v>6002508000</v>
      </c>
      <c r="I234" s="2">
        <v>19832195</v>
      </c>
      <c r="J234" s="2">
        <v>4759091</v>
      </c>
      <c r="K234" s="2">
        <v>15073104</v>
      </c>
      <c r="L234" s="2">
        <v>16747875</v>
      </c>
      <c r="M234" s="2">
        <v>4075774.2</v>
      </c>
      <c r="N234" s="63">
        <f t="shared" si="445"/>
        <v>4075774.2</v>
      </c>
      <c r="O234" s="63">
        <f t="shared" si="446"/>
        <v>0</v>
      </c>
      <c r="P234" s="2">
        <v>12672100.800000001</v>
      </c>
      <c r="Q234" s="63">
        <f t="shared" si="447"/>
        <v>12672100.800000001</v>
      </c>
      <c r="R234" s="63">
        <f t="shared" si="448"/>
        <v>0</v>
      </c>
      <c r="S234" s="15">
        <v>0.1</v>
      </c>
      <c r="T234" s="2">
        <v>407577.42</v>
      </c>
      <c r="U234" s="63">
        <f t="shared" si="449"/>
        <v>407577.42000000004</v>
      </c>
      <c r="V234" s="63">
        <f t="shared" si="450"/>
        <v>0</v>
      </c>
      <c r="W234" s="13">
        <v>0.1</v>
      </c>
      <c r="X234" s="64">
        <f t="shared" ref="X234" si="564">IF(L234&lt;15000000,0%,IF(AND(15000000&lt;=L234,L234&lt;30000000),10%,IF(AND(30000000&lt;=L234,L234&lt;60000000),15%,IF(AND(60000000&lt;=L234,L234&lt;100000000),20%,25%))))</f>
        <v>0.1</v>
      </c>
      <c r="Y234" s="63">
        <f t="shared" ref="Y234" si="565">+X234-W234</f>
        <v>0</v>
      </c>
      <c r="Z234" s="63">
        <f t="shared" ref="Z234" si="566">IF(L234&lt;150000000,P234,IF(AND(L234&gt;150000000,P234&gt;150000000),150000000,P234))*X234</f>
        <v>1267210.08</v>
      </c>
      <c r="AA234" s="15">
        <v>0</v>
      </c>
      <c r="AB234" s="65">
        <f t="shared" ref="AB234:AB236" si="567">IF(L234&lt;150000000,0%,IF(AND(150000000&lt;=L234,L234&lt;230000000),40%,IF(AND(230000000&lt;=L234,L234&lt;300000000),45%,50%)))</f>
        <v>0</v>
      </c>
      <c r="AC234" s="63">
        <f t="shared" ref="AC234:AC236" si="568">+AB234-AA234</f>
        <v>0</v>
      </c>
      <c r="AD234" s="63">
        <f t="shared" ref="AD234:AD236" si="569">IF(P234-150000000&lt;0,0,(P234-150000000))*AB234</f>
        <v>0</v>
      </c>
      <c r="AE234" s="2">
        <v>1267210.08</v>
      </c>
      <c r="AF234" s="63">
        <f t="shared" ref="AF234:AF236" si="570">+AD234+Z234</f>
        <v>1267210.08</v>
      </c>
      <c r="AG234" s="63">
        <f t="shared" ref="AG234:AG236" si="571">+AF234-AE234</f>
        <v>0</v>
      </c>
      <c r="AH234" s="2">
        <v>1000000</v>
      </c>
      <c r="AI234" s="66">
        <f t="shared" ref="AI234" si="572">IF(L234&lt;15000000,0,IF(AND(15000000&lt;=L234,L234&lt;20000000),1000000,IF(AND(20000000&lt;=L234,L234&lt;30000000),2000000,IF(AND(30000000&lt;=L234,L234&lt;60000000),3000000,IF(AND(60000000&lt;=L234,L234&lt;100000000),4000000,IF(AND(100000000&lt;=L234,L234&lt;150000000),5000000,IF(AND(150000000&lt;=L234,L234&lt;230000000),6000000,7000000)))))))</f>
        <v>1000000</v>
      </c>
      <c r="AJ234" s="66">
        <f t="shared" ref="AJ234" si="573">+AI234-AH234</f>
        <v>0</v>
      </c>
      <c r="AK234" s="4">
        <v>2674787.5</v>
      </c>
      <c r="AM234" s="4">
        <f t="shared" si="451"/>
        <v>2674787.5</v>
      </c>
      <c r="AN234" s="67">
        <f t="shared" ref="AN234:AN236" si="574">SUM(AL234,AI234,AF234,U234)</f>
        <v>2674787.5</v>
      </c>
      <c r="AO234" s="67">
        <f t="shared" ref="AO234:AO236" si="575">+AN234-AM234</f>
        <v>0</v>
      </c>
      <c r="AP234" t="s">
        <v>336</v>
      </c>
      <c r="AQ234" s="18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</row>
    <row r="235" spans="1:79">
      <c r="A235" s="20">
        <v>1435</v>
      </c>
      <c r="B235" t="s">
        <v>263</v>
      </c>
      <c r="C235" t="s">
        <v>2</v>
      </c>
      <c r="D235" t="s">
        <v>287</v>
      </c>
      <c r="E235" t="s">
        <v>358</v>
      </c>
      <c r="F235" s="2">
        <v>4239016000</v>
      </c>
      <c r="G235" s="2">
        <v>0</v>
      </c>
      <c r="H235" s="2">
        <v>4239016000</v>
      </c>
      <c r="I235" s="2">
        <v>12603340</v>
      </c>
      <c r="J235" s="2">
        <v>0</v>
      </c>
      <c r="K235" s="2">
        <v>12603340</v>
      </c>
      <c r="L235" s="2">
        <v>10907733.6</v>
      </c>
      <c r="M235" s="2">
        <v>0</v>
      </c>
      <c r="N235" s="63">
        <f t="shared" si="445"/>
        <v>0</v>
      </c>
      <c r="O235" s="63">
        <f t="shared" si="446"/>
        <v>0</v>
      </c>
      <c r="P235" s="2">
        <v>10907733.6</v>
      </c>
      <c r="Q235" s="63">
        <f t="shared" si="447"/>
        <v>10907733.6</v>
      </c>
      <c r="R235" s="63">
        <f t="shared" si="448"/>
        <v>0</v>
      </c>
      <c r="S235" s="15">
        <v>0.1</v>
      </c>
      <c r="T235" s="2">
        <v>0</v>
      </c>
      <c r="U235" s="63">
        <f t="shared" si="449"/>
        <v>0</v>
      </c>
      <c r="V235" s="63">
        <f t="shared" si="450"/>
        <v>0</v>
      </c>
      <c r="W235" s="13">
        <v>0.3</v>
      </c>
      <c r="X235" s="13"/>
      <c r="Y235" s="13"/>
      <c r="Z235" s="68">
        <f t="shared" ref="Z235:Z236" si="576">IF(L235&lt;150000000,P235,IF(AND(L235&gt;150000000,P235&gt;150000000),150000000,P235))*30%</f>
        <v>3272320.0799999996</v>
      </c>
      <c r="AA235" s="15">
        <v>0</v>
      </c>
      <c r="AB235" s="69">
        <f t="shared" si="567"/>
        <v>0</v>
      </c>
      <c r="AC235" s="68">
        <f t="shared" si="568"/>
        <v>0</v>
      </c>
      <c r="AD235" s="68">
        <f t="shared" si="569"/>
        <v>0</v>
      </c>
      <c r="AE235" s="2">
        <v>3272320.08</v>
      </c>
      <c r="AF235" s="68">
        <f t="shared" si="570"/>
        <v>3272320.0799999996</v>
      </c>
      <c r="AG235" s="68">
        <f t="shared" si="571"/>
        <v>0</v>
      </c>
      <c r="AH235" s="2">
        <v>0</v>
      </c>
      <c r="AI235" s="2"/>
      <c r="AJ235" s="2"/>
      <c r="AK235" s="4">
        <v>3272320.08</v>
      </c>
      <c r="AM235" s="4">
        <f t="shared" si="451"/>
        <v>3272320.08</v>
      </c>
      <c r="AN235" s="67">
        <f t="shared" si="574"/>
        <v>3272320.0799999996</v>
      </c>
      <c r="AO235" s="67">
        <f t="shared" si="575"/>
        <v>0</v>
      </c>
      <c r="AP235" t="s">
        <v>192</v>
      </c>
      <c r="AQ235" s="18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</row>
    <row r="236" spans="1:79">
      <c r="A236" s="20">
        <v>1436</v>
      </c>
      <c r="B236" t="s">
        <v>263</v>
      </c>
      <c r="C236" t="s">
        <v>2</v>
      </c>
      <c r="D236" t="s">
        <v>8</v>
      </c>
      <c r="E236" t="s">
        <v>359</v>
      </c>
      <c r="F236" s="2">
        <v>18216673400</v>
      </c>
      <c r="G236" s="2">
        <v>676700000</v>
      </c>
      <c r="H236" s="2">
        <v>17539973400</v>
      </c>
      <c r="I236" s="2">
        <v>48293922</v>
      </c>
      <c r="J236" s="2">
        <v>2176502</v>
      </c>
      <c r="K236" s="2">
        <v>46117420</v>
      </c>
      <c r="L236" s="2">
        <v>41007252.640000001</v>
      </c>
      <c r="M236" s="2">
        <v>1905822</v>
      </c>
      <c r="N236" s="63">
        <f t="shared" si="445"/>
        <v>1905822</v>
      </c>
      <c r="O236" s="63">
        <f t="shared" si="446"/>
        <v>0</v>
      </c>
      <c r="P236" s="2">
        <v>39101430.640000001</v>
      </c>
      <c r="Q236" s="63">
        <f t="shared" si="447"/>
        <v>39101430.640000001</v>
      </c>
      <c r="R236" s="63">
        <f t="shared" si="448"/>
        <v>0</v>
      </c>
      <c r="S236" s="15">
        <v>0.1</v>
      </c>
      <c r="T236" s="2">
        <v>190582.2</v>
      </c>
      <c r="U236" s="63">
        <f t="shared" si="449"/>
        <v>190582.2</v>
      </c>
      <c r="V236" s="63">
        <f t="shared" si="450"/>
        <v>0</v>
      </c>
      <c r="W236" s="13">
        <v>0.3</v>
      </c>
      <c r="X236" s="13"/>
      <c r="Y236" s="13"/>
      <c r="Z236" s="68">
        <f t="shared" si="576"/>
        <v>11730429.192</v>
      </c>
      <c r="AA236" s="15">
        <v>0</v>
      </c>
      <c r="AB236" s="69">
        <f t="shared" si="567"/>
        <v>0</v>
      </c>
      <c r="AC236" s="68">
        <f t="shared" si="568"/>
        <v>0</v>
      </c>
      <c r="AD236" s="68">
        <f t="shared" si="569"/>
        <v>0</v>
      </c>
      <c r="AE236" s="2">
        <v>11730429.192</v>
      </c>
      <c r="AF236" s="68">
        <f t="shared" si="570"/>
        <v>11730429.192</v>
      </c>
      <c r="AG236" s="68">
        <f t="shared" si="571"/>
        <v>0</v>
      </c>
      <c r="AH236" s="2">
        <v>0</v>
      </c>
      <c r="AI236" s="2"/>
      <c r="AJ236" s="2"/>
      <c r="AK236" s="4">
        <v>11921011.392000001</v>
      </c>
      <c r="AM236" s="4">
        <f t="shared" si="451"/>
        <v>11921011.392000001</v>
      </c>
      <c r="AN236" s="67">
        <f t="shared" si="574"/>
        <v>11921011.391999999</v>
      </c>
      <c r="AO236" s="67">
        <f t="shared" si="575"/>
        <v>0</v>
      </c>
      <c r="AP236" t="s">
        <v>33</v>
      </c>
      <c r="AQ236" s="18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</row>
    <row r="237" spans="1:79">
      <c r="A237" s="20">
        <v>1438</v>
      </c>
      <c r="B237" t="s">
        <v>264</v>
      </c>
      <c r="C237" t="s">
        <v>2</v>
      </c>
      <c r="D237" t="s">
        <v>326</v>
      </c>
      <c r="E237" t="s">
        <v>360</v>
      </c>
      <c r="F237" s="2">
        <v>5977035000</v>
      </c>
      <c r="G237" s="2">
        <v>0</v>
      </c>
      <c r="H237" s="2">
        <v>5977035000</v>
      </c>
      <c r="I237" s="2">
        <v>18372482</v>
      </c>
      <c r="J237" s="2">
        <v>0</v>
      </c>
      <c r="K237" s="2">
        <v>18372482</v>
      </c>
      <c r="L237" s="2">
        <v>15981668</v>
      </c>
      <c r="M237" s="2">
        <v>0</v>
      </c>
      <c r="N237" s="63">
        <f t="shared" si="445"/>
        <v>0</v>
      </c>
      <c r="O237" s="63">
        <f t="shared" si="446"/>
        <v>0</v>
      </c>
      <c r="P237" s="2">
        <v>15981668</v>
      </c>
      <c r="Q237" s="63">
        <f t="shared" si="447"/>
        <v>15981668</v>
      </c>
      <c r="R237" s="63">
        <f t="shared" si="448"/>
        <v>0</v>
      </c>
      <c r="S237" s="15">
        <v>0.1</v>
      </c>
      <c r="T237" s="2">
        <v>0</v>
      </c>
      <c r="U237" s="63">
        <f t="shared" si="449"/>
        <v>0</v>
      </c>
      <c r="V237" s="63">
        <f t="shared" si="450"/>
        <v>0</v>
      </c>
      <c r="W237" s="13">
        <v>0.1</v>
      </c>
      <c r="X237" s="64">
        <f t="shared" ref="X237" si="577">IF(L237&lt;15000000,0%,IF(AND(15000000&lt;=L237,L237&lt;30000000),10%,IF(AND(30000000&lt;=L237,L237&lt;60000000),15%,IF(AND(60000000&lt;=L237,L237&lt;100000000),20%,25%))))</f>
        <v>0.1</v>
      </c>
      <c r="Y237" s="63">
        <f t="shared" ref="Y237" si="578">+X237-W237</f>
        <v>0</v>
      </c>
      <c r="Z237" s="63">
        <f t="shared" ref="Z237" si="579">IF(L237&lt;150000000,P237,IF(AND(L237&gt;150000000,P237&gt;150000000),150000000,P237))*X237</f>
        <v>1598166.8</v>
      </c>
      <c r="AA237" s="15">
        <v>0</v>
      </c>
      <c r="AB237" s="65">
        <f t="shared" ref="AB237:AB238" si="580">IF(L237&lt;150000000,0%,IF(AND(150000000&lt;=L237,L237&lt;230000000),40%,IF(AND(230000000&lt;=L237,L237&lt;300000000),45%,50%)))</f>
        <v>0</v>
      </c>
      <c r="AC237" s="63">
        <f t="shared" ref="AC237:AC238" si="581">+AB237-AA237</f>
        <v>0</v>
      </c>
      <c r="AD237" s="63">
        <f t="shared" ref="AD237:AD238" si="582">IF(P237-150000000&lt;0,0,(P237-150000000))*AB237</f>
        <v>0</v>
      </c>
      <c r="AE237" s="2">
        <v>1598166.8</v>
      </c>
      <c r="AF237" s="63">
        <f t="shared" ref="AF237:AF238" si="583">+AD237+Z237</f>
        <v>1598166.8</v>
      </c>
      <c r="AG237" s="63">
        <f t="shared" ref="AG237:AG238" si="584">+AF237-AE237</f>
        <v>0</v>
      </c>
      <c r="AH237" s="2">
        <v>1000000</v>
      </c>
      <c r="AI237" s="66">
        <f t="shared" ref="AI237" si="585">IF(L237&lt;15000000,0,IF(AND(15000000&lt;=L237,L237&lt;20000000),1000000,IF(AND(20000000&lt;=L237,L237&lt;30000000),2000000,IF(AND(30000000&lt;=L237,L237&lt;60000000),3000000,IF(AND(60000000&lt;=L237,L237&lt;100000000),4000000,IF(AND(100000000&lt;=L237,L237&lt;150000000),5000000,IF(AND(150000000&lt;=L237,L237&lt;230000000),6000000,7000000)))))))</f>
        <v>1000000</v>
      </c>
      <c r="AJ237" s="66">
        <f t="shared" ref="AJ237" si="586">+AI237-AH237</f>
        <v>0</v>
      </c>
      <c r="AK237" s="4">
        <v>2598166.7999999998</v>
      </c>
      <c r="AM237" s="4">
        <f t="shared" si="451"/>
        <v>2598166.7999999998</v>
      </c>
      <c r="AN237" s="67">
        <f t="shared" ref="AN237:AN238" si="587">SUM(AL237,AI237,AF237,U237)</f>
        <v>2598166.7999999998</v>
      </c>
      <c r="AO237" s="67">
        <f t="shared" ref="AO237:AO238" si="588">+AN237-AM237</f>
        <v>0</v>
      </c>
      <c r="AP237" t="s">
        <v>336</v>
      </c>
      <c r="AQ237" s="18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</row>
    <row r="238" spans="1:79">
      <c r="A238" s="20">
        <v>1443</v>
      </c>
      <c r="B238" t="s">
        <v>263</v>
      </c>
      <c r="C238" t="s">
        <v>2</v>
      </c>
      <c r="D238" t="s">
        <v>4</v>
      </c>
      <c r="E238" t="s">
        <v>361</v>
      </c>
      <c r="F238" s="2">
        <v>23338875000</v>
      </c>
      <c r="G238" s="2">
        <v>84000000</v>
      </c>
      <c r="H238" s="2">
        <v>23254875000</v>
      </c>
      <c r="I238" s="2">
        <v>36670226</v>
      </c>
      <c r="J238" s="2">
        <v>294000</v>
      </c>
      <c r="K238" s="2">
        <v>36376226</v>
      </c>
      <c r="L238" s="2">
        <v>27334676</v>
      </c>
      <c r="M238" s="2">
        <v>260400</v>
      </c>
      <c r="N238" s="63">
        <f t="shared" si="445"/>
        <v>260400</v>
      </c>
      <c r="O238" s="63">
        <f t="shared" si="446"/>
        <v>0</v>
      </c>
      <c r="P238" s="2">
        <v>27074276</v>
      </c>
      <c r="Q238" s="63">
        <f t="shared" si="447"/>
        <v>27074276</v>
      </c>
      <c r="R238" s="63">
        <f t="shared" si="448"/>
        <v>0</v>
      </c>
      <c r="S238" s="15">
        <v>0.1</v>
      </c>
      <c r="T238" s="2">
        <v>26040</v>
      </c>
      <c r="U238" s="63">
        <f t="shared" si="449"/>
        <v>26040</v>
      </c>
      <c r="V238" s="63">
        <f t="shared" si="450"/>
        <v>0</v>
      </c>
      <c r="W238" s="13">
        <v>0.3</v>
      </c>
      <c r="X238" s="13"/>
      <c r="Y238" s="13"/>
      <c r="Z238" s="68">
        <f>IF(L238&lt;150000000,P238,IF(AND(L238&gt;150000000,P238&gt;150000000),150000000,P238))*30%</f>
        <v>8122282.7999999998</v>
      </c>
      <c r="AA238" s="15">
        <v>0</v>
      </c>
      <c r="AB238" s="69">
        <f t="shared" si="580"/>
        <v>0</v>
      </c>
      <c r="AC238" s="68">
        <f t="shared" si="581"/>
        <v>0</v>
      </c>
      <c r="AD238" s="68">
        <f t="shared" si="582"/>
        <v>0</v>
      </c>
      <c r="AE238" s="2">
        <v>8122282.7999999998</v>
      </c>
      <c r="AF238" s="68">
        <f t="shared" si="583"/>
        <v>8122282.7999999998</v>
      </c>
      <c r="AG238" s="68">
        <f t="shared" si="584"/>
        <v>0</v>
      </c>
      <c r="AH238" s="2">
        <v>0</v>
      </c>
      <c r="AI238" s="2"/>
      <c r="AJ238" s="2"/>
      <c r="AK238" s="4">
        <v>8148322.7999999998</v>
      </c>
      <c r="AM238" s="4">
        <f t="shared" si="451"/>
        <v>8148322.7999999998</v>
      </c>
      <c r="AN238" s="67">
        <f t="shared" si="587"/>
        <v>8148322.7999999998</v>
      </c>
      <c r="AO238" s="67">
        <f t="shared" si="588"/>
        <v>0</v>
      </c>
      <c r="AP238" t="s">
        <v>41</v>
      </c>
      <c r="AQ238" s="1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</row>
    <row r="239" spans="1:79">
      <c r="A239" s="20">
        <v>1444</v>
      </c>
      <c r="B239" t="s">
        <v>264</v>
      </c>
      <c r="C239" t="s">
        <v>2</v>
      </c>
      <c r="D239" t="s">
        <v>286</v>
      </c>
      <c r="E239" t="s">
        <v>362</v>
      </c>
      <c r="F239" s="2">
        <v>5240228000</v>
      </c>
      <c r="G239" s="2">
        <v>69529000</v>
      </c>
      <c r="H239" s="2">
        <v>5170699000</v>
      </c>
      <c r="I239" s="2">
        <v>16844919</v>
      </c>
      <c r="J239" s="2">
        <v>243352</v>
      </c>
      <c r="K239" s="2">
        <v>16601567</v>
      </c>
      <c r="L239" s="2">
        <v>14748827.800000001</v>
      </c>
      <c r="M239" s="2">
        <v>215540.4</v>
      </c>
      <c r="N239" s="63">
        <f t="shared" si="445"/>
        <v>215540.4</v>
      </c>
      <c r="O239" s="63">
        <f t="shared" si="446"/>
        <v>0</v>
      </c>
      <c r="P239" s="2">
        <v>14533287.4</v>
      </c>
      <c r="Q239" s="63">
        <f t="shared" si="447"/>
        <v>14533287.4</v>
      </c>
      <c r="R239" s="63">
        <f t="shared" si="448"/>
        <v>0</v>
      </c>
      <c r="S239" s="15">
        <v>0</v>
      </c>
      <c r="T239" s="2">
        <v>0</v>
      </c>
      <c r="U239" s="63">
        <f t="shared" si="449"/>
        <v>0</v>
      </c>
      <c r="V239" s="63">
        <f t="shared" si="450"/>
        <v>0</v>
      </c>
      <c r="W239" s="13">
        <v>0</v>
      </c>
      <c r="X239" s="64">
        <f t="shared" ref="X239" si="589">IF(L239&lt;15000000,0%,IF(AND(15000000&lt;=L239,L239&lt;30000000),10%,IF(AND(30000000&lt;=L239,L239&lt;60000000),15%,IF(AND(60000000&lt;=L239,L239&lt;100000000),20%,25%))))</f>
        <v>0</v>
      </c>
      <c r="Y239" s="63">
        <f t="shared" ref="Y239" si="590">+X239-W239</f>
        <v>0</v>
      </c>
      <c r="Z239" s="63">
        <f t="shared" ref="Z239" si="591">IF(L239&lt;150000000,P239,IF(AND(L239&gt;150000000,P239&gt;150000000),150000000,P239))*X239</f>
        <v>0</v>
      </c>
      <c r="AA239" s="15">
        <v>0</v>
      </c>
      <c r="AB239" s="65">
        <f t="shared" ref="AB239:AB242" si="592">IF(L239&lt;150000000,0%,IF(AND(150000000&lt;=L239,L239&lt;230000000),40%,IF(AND(230000000&lt;=L239,L239&lt;300000000),45%,50%)))</f>
        <v>0</v>
      </c>
      <c r="AC239" s="63">
        <f t="shared" ref="AC239:AC242" si="593">+AB239-AA239</f>
        <v>0</v>
      </c>
      <c r="AD239" s="63">
        <f t="shared" ref="AD239:AD242" si="594">IF(P239-150000000&lt;0,0,(P239-150000000))*AB239</f>
        <v>0</v>
      </c>
      <c r="AE239" s="2">
        <v>0</v>
      </c>
      <c r="AF239" s="63">
        <f t="shared" ref="AF239:AF242" si="595">+AD239+Z239</f>
        <v>0</v>
      </c>
      <c r="AG239" s="63">
        <f t="shared" ref="AG239:AG242" si="596">+AF239-AE239</f>
        <v>0</v>
      </c>
      <c r="AH239" s="2">
        <v>0</v>
      </c>
      <c r="AI239" s="66">
        <f t="shared" ref="AI239" si="597">IF(L239&lt;15000000,0,IF(AND(15000000&lt;=L239,L239&lt;20000000),1000000,IF(AND(20000000&lt;=L239,L239&lt;30000000),2000000,IF(AND(30000000&lt;=L239,L239&lt;60000000),3000000,IF(AND(60000000&lt;=L239,L239&lt;100000000),4000000,IF(AND(100000000&lt;=L239,L239&lt;150000000),5000000,IF(AND(150000000&lt;=L239,L239&lt;230000000),6000000,7000000)))))))</f>
        <v>0</v>
      </c>
      <c r="AJ239" s="66">
        <f t="shared" ref="AJ239" si="598">+AI239-AH239</f>
        <v>0</v>
      </c>
      <c r="AK239" s="4">
        <v>0</v>
      </c>
      <c r="AM239" s="4">
        <f t="shared" si="451"/>
        <v>0</v>
      </c>
      <c r="AN239" s="67">
        <f t="shared" ref="AN239:AN242" si="599">SUM(AL239,AI239,AF239,U239)</f>
        <v>0</v>
      </c>
      <c r="AO239" s="67">
        <f t="shared" ref="AO239:AO242" si="600">+AN239-AM239</f>
        <v>0</v>
      </c>
      <c r="AP239" t="s">
        <v>95</v>
      </c>
      <c r="AQ239" s="18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</row>
    <row r="240" spans="1:79">
      <c r="A240" s="20">
        <v>1445</v>
      </c>
      <c r="B240" t="s">
        <v>263</v>
      </c>
      <c r="C240" t="s">
        <v>2</v>
      </c>
      <c r="D240" t="s">
        <v>326</v>
      </c>
      <c r="E240" t="s">
        <v>363</v>
      </c>
      <c r="F240" s="2">
        <v>8556305000</v>
      </c>
      <c r="G240" s="2">
        <v>0</v>
      </c>
      <c r="H240" s="2">
        <v>8556305000</v>
      </c>
      <c r="I240" s="2">
        <v>24803837</v>
      </c>
      <c r="J240" s="2">
        <v>0</v>
      </c>
      <c r="K240" s="2">
        <v>24803837</v>
      </c>
      <c r="L240" s="2">
        <v>21381315</v>
      </c>
      <c r="M240" s="2">
        <v>0</v>
      </c>
      <c r="N240" s="63">
        <f t="shared" si="445"/>
        <v>0</v>
      </c>
      <c r="O240" s="63">
        <f t="shared" si="446"/>
        <v>0</v>
      </c>
      <c r="P240" s="2">
        <v>21381315</v>
      </c>
      <c r="Q240" s="63">
        <f t="shared" si="447"/>
        <v>21381315</v>
      </c>
      <c r="R240" s="63">
        <f t="shared" si="448"/>
        <v>0</v>
      </c>
      <c r="S240" s="15">
        <v>0.1</v>
      </c>
      <c r="T240" s="2">
        <v>0</v>
      </c>
      <c r="U240" s="63">
        <f t="shared" si="449"/>
        <v>0</v>
      </c>
      <c r="V240" s="63">
        <f t="shared" si="450"/>
        <v>0</v>
      </c>
      <c r="W240" s="13">
        <v>0.3</v>
      </c>
      <c r="X240" s="13"/>
      <c r="Y240" s="13"/>
      <c r="Z240" s="68">
        <f t="shared" ref="Z240:Z242" si="601">IF(L240&lt;150000000,P240,IF(AND(L240&gt;150000000,P240&gt;150000000),150000000,P240))*30%</f>
        <v>6414394.5</v>
      </c>
      <c r="AA240" s="15">
        <v>0</v>
      </c>
      <c r="AB240" s="69">
        <f t="shared" si="592"/>
        <v>0</v>
      </c>
      <c r="AC240" s="68">
        <f t="shared" si="593"/>
        <v>0</v>
      </c>
      <c r="AD240" s="68">
        <f t="shared" si="594"/>
        <v>0</v>
      </c>
      <c r="AE240" s="2">
        <v>6414394.5</v>
      </c>
      <c r="AF240" s="68">
        <f t="shared" si="595"/>
        <v>6414394.5</v>
      </c>
      <c r="AG240" s="68">
        <f t="shared" si="596"/>
        <v>0</v>
      </c>
      <c r="AH240" s="2">
        <v>0</v>
      </c>
      <c r="AI240" s="2"/>
      <c r="AJ240" s="2"/>
      <c r="AK240" s="4">
        <v>6414394.5</v>
      </c>
      <c r="AM240" s="4">
        <f t="shared" si="451"/>
        <v>6414394.5</v>
      </c>
      <c r="AN240" s="67">
        <f t="shared" si="599"/>
        <v>6414394.5</v>
      </c>
      <c r="AO240" s="67">
        <f t="shared" si="600"/>
        <v>0</v>
      </c>
      <c r="AP240" t="s">
        <v>336</v>
      </c>
      <c r="AQ240" s="18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</row>
    <row r="241" spans="1:79">
      <c r="A241" s="20">
        <v>1447</v>
      </c>
      <c r="B241" t="s">
        <v>263</v>
      </c>
      <c r="C241" t="s">
        <v>2</v>
      </c>
      <c r="D241" t="s">
        <v>286</v>
      </c>
      <c r="E241" t="s">
        <v>364</v>
      </c>
      <c r="F241" s="2">
        <v>1271015000</v>
      </c>
      <c r="G241" s="2">
        <v>0</v>
      </c>
      <c r="H241" s="2">
        <v>1271015000</v>
      </c>
      <c r="I241" s="2">
        <v>4118071</v>
      </c>
      <c r="J241" s="2">
        <v>0</v>
      </c>
      <c r="K241" s="2">
        <v>4118071</v>
      </c>
      <c r="L241" s="2">
        <v>3609665</v>
      </c>
      <c r="M241" s="2">
        <v>0</v>
      </c>
      <c r="N241" s="63">
        <f t="shared" si="445"/>
        <v>0</v>
      </c>
      <c r="O241" s="63">
        <f t="shared" si="446"/>
        <v>0</v>
      </c>
      <c r="P241" s="2">
        <v>3609665</v>
      </c>
      <c r="Q241" s="63">
        <f t="shared" si="447"/>
        <v>3609665</v>
      </c>
      <c r="R241" s="63">
        <f t="shared" si="448"/>
        <v>0</v>
      </c>
      <c r="S241" s="15">
        <v>0.1</v>
      </c>
      <c r="T241" s="2">
        <v>0</v>
      </c>
      <c r="U241" s="63">
        <f t="shared" si="449"/>
        <v>0</v>
      </c>
      <c r="V241" s="63">
        <f t="shared" si="450"/>
        <v>0</v>
      </c>
      <c r="W241" s="13">
        <v>0.3</v>
      </c>
      <c r="X241" s="13"/>
      <c r="Y241" s="13"/>
      <c r="Z241" s="68">
        <f t="shared" si="601"/>
        <v>1082899.5</v>
      </c>
      <c r="AA241" s="15">
        <v>0</v>
      </c>
      <c r="AB241" s="69">
        <f t="shared" si="592"/>
        <v>0</v>
      </c>
      <c r="AC241" s="68">
        <f t="shared" si="593"/>
        <v>0</v>
      </c>
      <c r="AD241" s="68">
        <f t="shared" si="594"/>
        <v>0</v>
      </c>
      <c r="AE241" s="2">
        <v>1082899.5</v>
      </c>
      <c r="AF241" s="68">
        <f t="shared" si="595"/>
        <v>1082899.5</v>
      </c>
      <c r="AG241" s="68">
        <f t="shared" si="596"/>
        <v>0</v>
      </c>
      <c r="AH241" s="2">
        <v>0</v>
      </c>
      <c r="AI241" s="2"/>
      <c r="AJ241" s="2"/>
      <c r="AK241" s="4">
        <v>1082899.5</v>
      </c>
      <c r="AM241" s="4">
        <f t="shared" si="451"/>
        <v>1082899.5</v>
      </c>
      <c r="AN241" s="67">
        <f t="shared" si="599"/>
        <v>1082899.5</v>
      </c>
      <c r="AO241" s="67">
        <f t="shared" si="600"/>
        <v>0</v>
      </c>
      <c r="AP241" t="s">
        <v>45</v>
      </c>
      <c r="AQ241" s="18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</row>
    <row r="242" spans="1:79">
      <c r="A242" s="20">
        <v>1449</v>
      </c>
      <c r="B242" t="s">
        <v>263</v>
      </c>
      <c r="C242" t="s">
        <v>2</v>
      </c>
      <c r="D242" t="s">
        <v>326</v>
      </c>
      <c r="E242" t="s">
        <v>322</v>
      </c>
      <c r="F242" s="2">
        <v>365500000</v>
      </c>
      <c r="G242" s="2">
        <v>0</v>
      </c>
      <c r="H242" s="2">
        <v>365500000</v>
      </c>
      <c r="I242" s="2">
        <v>1096500</v>
      </c>
      <c r="J242" s="2">
        <v>0</v>
      </c>
      <c r="K242" s="2">
        <v>1096500</v>
      </c>
      <c r="L242" s="2">
        <v>950300</v>
      </c>
      <c r="M242" s="2">
        <v>0</v>
      </c>
      <c r="N242" s="63">
        <f t="shared" si="445"/>
        <v>0</v>
      </c>
      <c r="O242" s="63">
        <f t="shared" si="446"/>
        <v>0</v>
      </c>
      <c r="P242" s="2">
        <v>950300</v>
      </c>
      <c r="Q242" s="63">
        <f t="shared" si="447"/>
        <v>950300</v>
      </c>
      <c r="R242" s="63">
        <f t="shared" si="448"/>
        <v>0</v>
      </c>
      <c r="S242" s="15">
        <v>0.1</v>
      </c>
      <c r="T242" s="2">
        <v>0</v>
      </c>
      <c r="U242" s="63">
        <f t="shared" si="449"/>
        <v>0</v>
      </c>
      <c r="V242" s="63">
        <f t="shared" si="450"/>
        <v>0</v>
      </c>
      <c r="W242" s="13">
        <v>0.3</v>
      </c>
      <c r="X242" s="13"/>
      <c r="Y242" s="13"/>
      <c r="Z242" s="68">
        <f t="shared" si="601"/>
        <v>285090</v>
      </c>
      <c r="AA242" s="15">
        <v>0</v>
      </c>
      <c r="AB242" s="69">
        <f t="shared" si="592"/>
        <v>0</v>
      </c>
      <c r="AC242" s="68">
        <f t="shared" si="593"/>
        <v>0</v>
      </c>
      <c r="AD242" s="68">
        <f t="shared" si="594"/>
        <v>0</v>
      </c>
      <c r="AE242" s="2">
        <v>285090</v>
      </c>
      <c r="AF242" s="68">
        <f t="shared" si="595"/>
        <v>285090</v>
      </c>
      <c r="AG242" s="68">
        <f t="shared" si="596"/>
        <v>0</v>
      </c>
      <c r="AH242" s="2">
        <v>0</v>
      </c>
      <c r="AI242" s="2"/>
      <c r="AJ242" s="2"/>
      <c r="AK242" s="4">
        <v>285090</v>
      </c>
      <c r="AM242" s="4">
        <f t="shared" si="451"/>
        <v>285090</v>
      </c>
      <c r="AN242" s="67">
        <f t="shared" si="599"/>
        <v>285090</v>
      </c>
      <c r="AO242" s="67">
        <f t="shared" si="600"/>
        <v>0</v>
      </c>
      <c r="AP242" t="s">
        <v>336</v>
      </c>
      <c r="AQ242" s="18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</row>
    <row r="243" spans="1:79">
      <c r="A243" s="20">
        <v>1452</v>
      </c>
      <c r="B243" t="s">
        <v>264</v>
      </c>
      <c r="C243" t="s">
        <v>2</v>
      </c>
      <c r="D243" t="s">
        <v>200</v>
      </c>
      <c r="E243" t="s">
        <v>365</v>
      </c>
      <c r="F243" s="2">
        <v>5300305000</v>
      </c>
      <c r="G243" s="2">
        <v>0</v>
      </c>
      <c r="H243" s="2">
        <v>5300305000</v>
      </c>
      <c r="I243" s="2">
        <v>13277231</v>
      </c>
      <c r="J243" s="2">
        <v>0</v>
      </c>
      <c r="K243" s="2">
        <v>13277231</v>
      </c>
      <c r="L243" s="2">
        <v>11157109</v>
      </c>
      <c r="M243" s="2">
        <v>0</v>
      </c>
      <c r="N243" s="63">
        <f t="shared" si="445"/>
        <v>0</v>
      </c>
      <c r="O243" s="63">
        <f t="shared" si="446"/>
        <v>0</v>
      </c>
      <c r="P243" s="2">
        <v>11157109</v>
      </c>
      <c r="Q243" s="63">
        <f t="shared" si="447"/>
        <v>11157109</v>
      </c>
      <c r="R243" s="63">
        <f t="shared" si="448"/>
        <v>0</v>
      </c>
      <c r="S243" s="15">
        <v>0</v>
      </c>
      <c r="T243" s="2">
        <v>0</v>
      </c>
      <c r="U243" s="63">
        <f t="shared" si="449"/>
        <v>0</v>
      </c>
      <c r="V243" s="63">
        <f t="shared" si="450"/>
        <v>0</v>
      </c>
      <c r="W243" s="13">
        <v>0</v>
      </c>
      <c r="X243" s="64">
        <f t="shared" ref="X243" si="602">IF(L243&lt;15000000,0%,IF(AND(15000000&lt;=L243,L243&lt;30000000),10%,IF(AND(30000000&lt;=L243,L243&lt;60000000),15%,IF(AND(60000000&lt;=L243,L243&lt;100000000),20%,25%))))</f>
        <v>0</v>
      </c>
      <c r="Y243" s="63">
        <f t="shared" ref="Y243" si="603">+X243-W243</f>
        <v>0</v>
      </c>
      <c r="Z243" s="63">
        <f t="shared" ref="Z243" si="604">IF(L243&lt;150000000,P243,IF(AND(L243&gt;150000000,P243&gt;150000000),150000000,P243))*X243</f>
        <v>0</v>
      </c>
      <c r="AA243" s="15">
        <v>0</v>
      </c>
      <c r="AB243" s="65">
        <f t="shared" ref="AB243:AB244" si="605">IF(L243&lt;150000000,0%,IF(AND(150000000&lt;=L243,L243&lt;230000000),40%,IF(AND(230000000&lt;=L243,L243&lt;300000000),45%,50%)))</f>
        <v>0</v>
      </c>
      <c r="AC243" s="63">
        <f t="shared" ref="AC243:AC244" si="606">+AB243-AA243</f>
        <v>0</v>
      </c>
      <c r="AD243" s="63">
        <f t="shared" ref="AD243:AD244" si="607">IF(P243-150000000&lt;0,0,(P243-150000000))*AB243</f>
        <v>0</v>
      </c>
      <c r="AE243" s="2">
        <v>0</v>
      </c>
      <c r="AF243" s="63">
        <f t="shared" ref="AF243:AF244" si="608">+AD243+Z243</f>
        <v>0</v>
      </c>
      <c r="AG243" s="63">
        <f t="shared" ref="AG243:AG244" si="609">+AF243-AE243</f>
        <v>0</v>
      </c>
      <c r="AH243" s="2">
        <v>0</v>
      </c>
      <c r="AI243" s="66">
        <f t="shared" ref="AI243" si="610">IF(L243&lt;15000000,0,IF(AND(15000000&lt;=L243,L243&lt;20000000),1000000,IF(AND(20000000&lt;=L243,L243&lt;30000000),2000000,IF(AND(30000000&lt;=L243,L243&lt;60000000),3000000,IF(AND(60000000&lt;=L243,L243&lt;100000000),4000000,IF(AND(100000000&lt;=L243,L243&lt;150000000),5000000,IF(AND(150000000&lt;=L243,L243&lt;230000000),6000000,7000000)))))))</f>
        <v>0</v>
      </c>
      <c r="AJ243" s="66">
        <f t="shared" ref="AJ243" si="611">+AI243-AH243</f>
        <v>0</v>
      </c>
      <c r="AK243" s="4">
        <v>0</v>
      </c>
      <c r="AM243" s="4">
        <f t="shared" si="451"/>
        <v>0</v>
      </c>
      <c r="AN243" s="67">
        <f t="shared" ref="AN243:AN244" si="612">SUM(AL243,AI243,AF243,U243)</f>
        <v>0</v>
      </c>
      <c r="AO243" s="67">
        <f t="shared" ref="AO243:AO244" si="613">+AN243-AM243</f>
        <v>0</v>
      </c>
      <c r="AP243" t="s">
        <v>184</v>
      </c>
      <c r="AQ243" s="18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</row>
    <row r="244" spans="1:79">
      <c r="A244" s="20">
        <v>1455</v>
      </c>
      <c r="B244" t="s">
        <v>263</v>
      </c>
      <c r="C244" t="s">
        <v>2</v>
      </c>
      <c r="D244" t="s">
        <v>286</v>
      </c>
      <c r="E244" t="s">
        <v>366</v>
      </c>
      <c r="F244" s="2">
        <v>17697484000</v>
      </c>
      <c r="G244" s="2">
        <v>0</v>
      </c>
      <c r="H244" s="2">
        <v>17697484000</v>
      </c>
      <c r="I244" s="2">
        <v>31344401</v>
      </c>
      <c r="J244" s="2">
        <v>0</v>
      </c>
      <c r="K244" s="2">
        <v>31344401</v>
      </c>
      <c r="L244" s="2">
        <v>24265407.399999999</v>
      </c>
      <c r="M244" s="2">
        <v>0</v>
      </c>
      <c r="N244" s="63">
        <f t="shared" si="445"/>
        <v>0</v>
      </c>
      <c r="O244" s="63">
        <f t="shared" si="446"/>
        <v>0</v>
      </c>
      <c r="P244" s="2">
        <v>24265407.399999999</v>
      </c>
      <c r="Q244" s="63">
        <f t="shared" si="447"/>
        <v>24265407.399999999</v>
      </c>
      <c r="R244" s="63">
        <f t="shared" si="448"/>
        <v>0</v>
      </c>
      <c r="S244" s="15">
        <v>0.1</v>
      </c>
      <c r="T244" s="2">
        <v>0</v>
      </c>
      <c r="U244" s="63">
        <f t="shared" si="449"/>
        <v>0</v>
      </c>
      <c r="V244" s="63">
        <f t="shared" si="450"/>
        <v>0</v>
      </c>
      <c r="W244" s="13">
        <v>0.3</v>
      </c>
      <c r="X244" s="13"/>
      <c r="Y244" s="13"/>
      <c r="Z244" s="68">
        <f>IF(L244&lt;150000000,P244,IF(AND(L244&gt;150000000,P244&gt;150000000),150000000,P244))*30%</f>
        <v>7279622.2199999997</v>
      </c>
      <c r="AA244" s="15">
        <v>0</v>
      </c>
      <c r="AB244" s="69">
        <f t="shared" si="605"/>
        <v>0</v>
      </c>
      <c r="AC244" s="68">
        <f t="shared" si="606"/>
        <v>0</v>
      </c>
      <c r="AD244" s="68">
        <f t="shared" si="607"/>
        <v>0</v>
      </c>
      <c r="AE244" s="2">
        <v>7279622.2199999997</v>
      </c>
      <c r="AF244" s="68">
        <f t="shared" si="608"/>
        <v>7279622.2199999997</v>
      </c>
      <c r="AG244" s="68">
        <f t="shared" si="609"/>
        <v>0</v>
      </c>
      <c r="AH244" s="2">
        <v>0</v>
      </c>
      <c r="AI244" s="2"/>
      <c r="AJ244" s="2"/>
      <c r="AK244" s="4">
        <v>7279622.2199999997</v>
      </c>
      <c r="AM244" s="4">
        <f t="shared" si="451"/>
        <v>7279622.2199999997</v>
      </c>
      <c r="AN244" s="67">
        <f t="shared" si="612"/>
        <v>7279622.2199999997</v>
      </c>
      <c r="AO244" s="67">
        <f t="shared" si="613"/>
        <v>0</v>
      </c>
      <c r="AP244" t="s">
        <v>45</v>
      </c>
      <c r="AQ244" s="18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</row>
    <row r="245" spans="1:79">
      <c r="A245" s="20">
        <v>1456</v>
      </c>
      <c r="B245" t="s">
        <v>264</v>
      </c>
      <c r="C245" t="s">
        <v>9</v>
      </c>
      <c r="D245" t="s">
        <v>15</v>
      </c>
      <c r="E245" t="s">
        <v>367</v>
      </c>
      <c r="F245" s="2">
        <v>6120100000</v>
      </c>
      <c r="G245" s="2">
        <v>0</v>
      </c>
      <c r="H245" s="2">
        <v>6120100000</v>
      </c>
      <c r="I245" s="2">
        <v>17805502</v>
      </c>
      <c r="J245" s="2">
        <v>0</v>
      </c>
      <c r="K245" s="2">
        <v>17805502</v>
      </c>
      <c r="L245" s="2">
        <v>15357462</v>
      </c>
      <c r="M245" s="2">
        <v>0</v>
      </c>
      <c r="N245" s="63">
        <f t="shared" si="445"/>
        <v>0</v>
      </c>
      <c r="O245" s="63">
        <f t="shared" si="446"/>
        <v>0</v>
      </c>
      <c r="P245" s="2">
        <v>15357462</v>
      </c>
      <c r="Q245" s="63">
        <f t="shared" si="447"/>
        <v>15357462</v>
      </c>
      <c r="R245" s="63">
        <f t="shared" si="448"/>
        <v>0</v>
      </c>
      <c r="S245" s="15">
        <v>0.1</v>
      </c>
      <c r="T245" s="2">
        <v>0</v>
      </c>
      <c r="U245" s="63">
        <f t="shared" si="449"/>
        <v>0</v>
      </c>
      <c r="V245" s="63">
        <f t="shared" si="450"/>
        <v>0</v>
      </c>
      <c r="W245" s="13">
        <v>0.1</v>
      </c>
      <c r="X245" s="64">
        <f t="shared" ref="X245" si="614">IF(L245&lt;15000000,0%,IF(AND(15000000&lt;=L245,L245&lt;30000000),10%,IF(AND(30000000&lt;=L245,L245&lt;60000000),15%,IF(AND(60000000&lt;=L245,L245&lt;100000000),20%,25%))))</f>
        <v>0.1</v>
      </c>
      <c r="Y245" s="63">
        <f t="shared" ref="Y245" si="615">+X245-W245</f>
        <v>0</v>
      </c>
      <c r="Z245" s="63">
        <f t="shared" ref="Z245" si="616">IF(L245&lt;150000000,P245,IF(AND(L245&gt;150000000,P245&gt;150000000),150000000,P245))*X245</f>
        <v>1535746.2000000002</v>
      </c>
      <c r="AA245" s="15">
        <v>0</v>
      </c>
      <c r="AB245" s="65">
        <f t="shared" ref="AB245:AB248" si="617">IF(L245&lt;150000000,0%,IF(AND(150000000&lt;=L245,L245&lt;230000000),40%,IF(AND(230000000&lt;=L245,L245&lt;300000000),45%,50%)))</f>
        <v>0</v>
      </c>
      <c r="AC245" s="63">
        <f t="shared" ref="AC245:AC248" si="618">+AB245-AA245</f>
        <v>0</v>
      </c>
      <c r="AD245" s="63">
        <f t="shared" ref="AD245:AD248" si="619">IF(P245-150000000&lt;0,0,(P245-150000000))*AB245</f>
        <v>0</v>
      </c>
      <c r="AE245" s="2">
        <v>1535746.2</v>
      </c>
      <c r="AF245" s="63">
        <f t="shared" ref="AF245:AF248" si="620">+AD245+Z245</f>
        <v>1535746.2000000002</v>
      </c>
      <c r="AG245" s="63">
        <f t="shared" ref="AG245:AG248" si="621">+AF245-AE245</f>
        <v>0</v>
      </c>
      <c r="AH245" s="2">
        <v>1000000</v>
      </c>
      <c r="AI245" s="66">
        <f t="shared" ref="AI245" si="622">IF(L245&lt;15000000,0,IF(AND(15000000&lt;=L245,L245&lt;20000000),1000000,IF(AND(20000000&lt;=L245,L245&lt;30000000),2000000,IF(AND(30000000&lt;=L245,L245&lt;60000000),3000000,IF(AND(60000000&lt;=L245,L245&lt;100000000),4000000,IF(AND(100000000&lt;=L245,L245&lt;150000000),5000000,IF(AND(150000000&lt;=L245,L245&lt;230000000),6000000,7000000)))))))</f>
        <v>1000000</v>
      </c>
      <c r="AJ245" s="66">
        <f t="shared" ref="AJ245" si="623">+AI245-AH245</f>
        <v>0</v>
      </c>
      <c r="AK245" s="4">
        <v>2535746.2000000002</v>
      </c>
      <c r="AM245" s="4">
        <f t="shared" si="451"/>
        <v>2535746.2000000002</v>
      </c>
      <c r="AN245" s="67">
        <f t="shared" ref="AN245:AN248" si="624">SUM(AL245,AI245,AF245,U245)</f>
        <v>2535746.2000000002</v>
      </c>
      <c r="AO245" s="67">
        <f t="shared" ref="AO245:AO248" si="625">+AN245-AM245</f>
        <v>0</v>
      </c>
      <c r="AP245" t="s">
        <v>17</v>
      </c>
      <c r="AQ245" s="18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</row>
    <row r="246" spans="1:79">
      <c r="A246" s="20">
        <v>1460</v>
      </c>
      <c r="B246" t="s">
        <v>263</v>
      </c>
      <c r="C246" t="s">
        <v>9</v>
      </c>
      <c r="D246" t="s">
        <v>384</v>
      </c>
      <c r="E246" t="s">
        <v>368</v>
      </c>
      <c r="F246" s="2">
        <v>63897554000</v>
      </c>
      <c r="G246" s="2">
        <v>0</v>
      </c>
      <c r="H246" s="2">
        <v>63897554000</v>
      </c>
      <c r="I246" s="2">
        <v>97887112</v>
      </c>
      <c r="J246" s="2">
        <v>0</v>
      </c>
      <c r="K246" s="2">
        <v>97887112</v>
      </c>
      <c r="L246" s="2">
        <v>72328090.400000006</v>
      </c>
      <c r="M246" s="2">
        <v>0</v>
      </c>
      <c r="N246" s="63">
        <f t="shared" si="445"/>
        <v>0</v>
      </c>
      <c r="O246" s="63">
        <f t="shared" si="446"/>
        <v>0</v>
      </c>
      <c r="P246" s="2">
        <v>72328090.400000006</v>
      </c>
      <c r="Q246" s="63">
        <f t="shared" si="447"/>
        <v>72328090.400000006</v>
      </c>
      <c r="R246" s="63">
        <f t="shared" si="448"/>
        <v>0</v>
      </c>
      <c r="S246" s="15">
        <v>0.1</v>
      </c>
      <c r="T246" s="2">
        <v>0</v>
      </c>
      <c r="U246" s="63">
        <f t="shared" si="449"/>
        <v>0</v>
      </c>
      <c r="V246" s="63">
        <f t="shared" si="450"/>
        <v>0</v>
      </c>
      <c r="W246" s="13">
        <v>0.3</v>
      </c>
      <c r="X246" s="13"/>
      <c r="Y246" s="13"/>
      <c r="Z246" s="68">
        <f t="shared" ref="Z246:Z248" si="626">IF(L246&lt;150000000,P246,IF(AND(L246&gt;150000000,P246&gt;150000000),150000000,P246))*30%</f>
        <v>21698427.120000001</v>
      </c>
      <c r="AA246" s="15">
        <v>0</v>
      </c>
      <c r="AB246" s="69">
        <f t="shared" si="617"/>
        <v>0</v>
      </c>
      <c r="AC246" s="68">
        <f t="shared" si="618"/>
        <v>0</v>
      </c>
      <c r="AD246" s="68">
        <f t="shared" si="619"/>
        <v>0</v>
      </c>
      <c r="AE246" s="2">
        <v>21698427.120000001</v>
      </c>
      <c r="AF246" s="68">
        <f t="shared" si="620"/>
        <v>21698427.120000001</v>
      </c>
      <c r="AG246" s="68">
        <f t="shared" si="621"/>
        <v>0</v>
      </c>
      <c r="AH246" s="2">
        <v>0</v>
      </c>
      <c r="AI246" s="2"/>
      <c r="AJ246" s="2"/>
      <c r="AK246" s="4">
        <v>21698427.120000001</v>
      </c>
      <c r="AM246" s="4">
        <f t="shared" si="451"/>
        <v>21698427.120000001</v>
      </c>
      <c r="AN246" s="67">
        <f t="shared" si="624"/>
        <v>21698427.120000001</v>
      </c>
      <c r="AO246" s="67">
        <f t="shared" si="625"/>
        <v>0</v>
      </c>
      <c r="AP246" t="s">
        <v>62</v>
      </c>
      <c r="AQ246" s="18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</row>
    <row r="247" spans="1:79">
      <c r="A247" s="20">
        <v>1461</v>
      </c>
      <c r="B247" t="s">
        <v>263</v>
      </c>
      <c r="C247" t="s">
        <v>9</v>
      </c>
      <c r="D247" t="s">
        <v>384</v>
      </c>
      <c r="E247" t="s">
        <v>369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63">
        <f t="shared" si="445"/>
        <v>0</v>
      </c>
      <c r="O247" s="63">
        <f t="shared" si="446"/>
        <v>0</v>
      </c>
      <c r="P247" s="2">
        <v>0</v>
      </c>
      <c r="Q247" s="63">
        <f t="shared" si="447"/>
        <v>0</v>
      </c>
      <c r="R247" s="63">
        <f t="shared" si="448"/>
        <v>0</v>
      </c>
      <c r="S247" s="15">
        <v>0.1</v>
      </c>
      <c r="T247" s="2">
        <v>0</v>
      </c>
      <c r="U247" s="63">
        <f t="shared" si="449"/>
        <v>0</v>
      </c>
      <c r="V247" s="63">
        <f t="shared" si="450"/>
        <v>0</v>
      </c>
      <c r="W247" s="13">
        <v>0.3</v>
      </c>
      <c r="X247" s="13"/>
      <c r="Y247" s="13"/>
      <c r="Z247" s="68">
        <f t="shared" si="626"/>
        <v>0</v>
      </c>
      <c r="AA247" s="15">
        <v>0</v>
      </c>
      <c r="AB247" s="69">
        <f t="shared" si="617"/>
        <v>0</v>
      </c>
      <c r="AC247" s="68">
        <f t="shared" si="618"/>
        <v>0</v>
      </c>
      <c r="AD247" s="68">
        <f t="shared" si="619"/>
        <v>0</v>
      </c>
      <c r="AE247" s="2">
        <v>0</v>
      </c>
      <c r="AF247" s="68">
        <f t="shared" si="620"/>
        <v>0</v>
      </c>
      <c r="AG247" s="68">
        <f t="shared" si="621"/>
        <v>0</v>
      </c>
      <c r="AH247" s="2">
        <v>0</v>
      </c>
      <c r="AI247" s="2"/>
      <c r="AJ247" s="2"/>
      <c r="AK247" s="4">
        <v>0</v>
      </c>
      <c r="AM247" s="4">
        <f t="shared" si="451"/>
        <v>0</v>
      </c>
      <c r="AN247" s="67">
        <f t="shared" si="624"/>
        <v>0</v>
      </c>
      <c r="AO247" s="67">
        <f t="shared" si="625"/>
        <v>0</v>
      </c>
      <c r="AP247" t="s">
        <v>63</v>
      </c>
      <c r="AQ247" s="18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</row>
    <row r="248" spans="1:79">
      <c r="A248" s="20">
        <v>1462</v>
      </c>
      <c r="B248" t="s">
        <v>263</v>
      </c>
      <c r="C248" t="s">
        <v>9</v>
      </c>
      <c r="D248" t="s">
        <v>27</v>
      </c>
      <c r="E248" t="s">
        <v>370</v>
      </c>
      <c r="F248" s="2">
        <v>3485587000</v>
      </c>
      <c r="G248" s="2">
        <v>0</v>
      </c>
      <c r="H248" s="2">
        <v>3485587000</v>
      </c>
      <c r="I248" s="2">
        <v>10610252</v>
      </c>
      <c r="J248" s="2">
        <v>0</v>
      </c>
      <c r="K248" s="2">
        <v>10610252</v>
      </c>
      <c r="L248" s="2">
        <v>9216017.1999999993</v>
      </c>
      <c r="M248" s="2">
        <v>0</v>
      </c>
      <c r="N248" s="63">
        <f t="shared" si="445"/>
        <v>0</v>
      </c>
      <c r="O248" s="63">
        <f t="shared" si="446"/>
        <v>0</v>
      </c>
      <c r="P248" s="2">
        <v>9216017.1999999993</v>
      </c>
      <c r="Q248" s="63">
        <f t="shared" si="447"/>
        <v>9216017.1999999993</v>
      </c>
      <c r="R248" s="63">
        <f t="shared" si="448"/>
        <v>0</v>
      </c>
      <c r="S248" s="15">
        <v>0.1</v>
      </c>
      <c r="T248" s="2">
        <v>0</v>
      </c>
      <c r="U248" s="63">
        <f t="shared" si="449"/>
        <v>0</v>
      </c>
      <c r="V248" s="63">
        <f t="shared" si="450"/>
        <v>0</v>
      </c>
      <c r="W248" s="13">
        <v>0.3</v>
      </c>
      <c r="X248" s="13"/>
      <c r="Y248" s="13"/>
      <c r="Z248" s="68">
        <f t="shared" si="626"/>
        <v>2764805.1599999997</v>
      </c>
      <c r="AA248" s="15">
        <v>0</v>
      </c>
      <c r="AB248" s="69">
        <f t="shared" si="617"/>
        <v>0</v>
      </c>
      <c r="AC248" s="68">
        <f t="shared" si="618"/>
        <v>0</v>
      </c>
      <c r="AD248" s="68">
        <f t="shared" si="619"/>
        <v>0</v>
      </c>
      <c r="AE248" s="2">
        <v>2764805.16</v>
      </c>
      <c r="AF248" s="68">
        <f t="shared" si="620"/>
        <v>2764805.1599999997</v>
      </c>
      <c r="AG248" s="68">
        <f t="shared" si="621"/>
        <v>0</v>
      </c>
      <c r="AH248" s="2">
        <v>0</v>
      </c>
      <c r="AI248" s="2"/>
      <c r="AJ248" s="2"/>
      <c r="AK248" s="4">
        <v>2764805.16</v>
      </c>
      <c r="AM248" s="4">
        <f t="shared" si="451"/>
        <v>2764805.16</v>
      </c>
      <c r="AN248" s="67">
        <f t="shared" si="624"/>
        <v>2764805.1599999997</v>
      </c>
      <c r="AO248" s="67">
        <f t="shared" si="625"/>
        <v>0</v>
      </c>
      <c r="AP248" t="s">
        <v>32</v>
      </c>
      <c r="AQ248" s="1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</row>
    <row r="249" spans="1:79">
      <c r="A249" s="20">
        <v>1466</v>
      </c>
      <c r="B249" t="s">
        <v>264</v>
      </c>
      <c r="C249" t="s">
        <v>2</v>
      </c>
      <c r="D249" t="s">
        <v>286</v>
      </c>
      <c r="E249" t="s">
        <v>371</v>
      </c>
      <c r="F249" s="2">
        <v>1920310000</v>
      </c>
      <c r="G249" s="2">
        <v>0</v>
      </c>
      <c r="H249" s="2">
        <v>1920310000</v>
      </c>
      <c r="I249" s="2">
        <v>5941923</v>
      </c>
      <c r="J249" s="2">
        <v>0</v>
      </c>
      <c r="K249" s="2">
        <v>5941923</v>
      </c>
      <c r="L249" s="2">
        <v>5173799</v>
      </c>
      <c r="M249" s="2">
        <v>0</v>
      </c>
      <c r="N249" s="63">
        <f t="shared" si="445"/>
        <v>0</v>
      </c>
      <c r="O249" s="63">
        <f t="shared" si="446"/>
        <v>0</v>
      </c>
      <c r="P249" s="2">
        <v>5173799</v>
      </c>
      <c r="Q249" s="63">
        <f t="shared" si="447"/>
        <v>5173799</v>
      </c>
      <c r="R249" s="63">
        <f t="shared" si="448"/>
        <v>0</v>
      </c>
      <c r="S249" s="15">
        <v>0</v>
      </c>
      <c r="T249" s="2">
        <v>0</v>
      </c>
      <c r="U249" s="63">
        <f t="shared" si="449"/>
        <v>0</v>
      </c>
      <c r="V249" s="63">
        <f t="shared" si="450"/>
        <v>0</v>
      </c>
      <c r="W249" s="13">
        <v>0</v>
      </c>
      <c r="X249" s="64">
        <f t="shared" ref="X249:X250" si="627">IF(L249&lt;15000000,0%,IF(AND(15000000&lt;=L249,L249&lt;30000000),10%,IF(AND(30000000&lt;=L249,L249&lt;60000000),15%,IF(AND(60000000&lt;=L249,L249&lt;100000000),20%,25%))))</f>
        <v>0</v>
      </c>
      <c r="Y249" s="63">
        <f t="shared" ref="Y249:Y250" si="628">+X249-W249</f>
        <v>0</v>
      </c>
      <c r="Z249" s="63">
        <f t="shared" ref="Z249:Z250" si="629">IF(L249&lt;150000000,P249,IF(AND(L249&gt;150000000,P249&gt;150000000),150000000,P249))*X249</f>
        <v>0</v>
      </c>
      <c r="AA249" s="15">
        <v>0</v>
      </c>
      <c r="AB249" s="65">
        <f t="shared" ref="AB249:AB254" si="630">IF(L249&lt;150000000,0%,IF(AND(150000000&lt;=L249,L249&lt;230000000),40%,IF(AND(230000000&lt;=L249,L249&lt;300000000),45%,50%)))</f>
        <v>0</v>
      </c>
      <c r="AC249" s="63">
        <f t="shared" ref="AC249:AC254" si="631">+AB249-AA249</f>
        <v>0</v>
      </c>
      <c r="AD249" s="63">
        <f t="shared" ref="AD249:AD254" si="632">IF(P249-150000000&lt;0,0,(P249-150000000))*AB249</f>
        <v>0</v>
      </c>
      <c r="AE249" s="2">
        <v>0</v>
      </c>
      <c r="AF249" s="63">
        <f t="shared" ref="AF249:AF254" si="633">+AD249+Z249</f>
        <v>0</v>
      </c>
      <c r="AG249" s="63">
        <f t="shared" ref="AG249:AG254" si="634">+AF249-AE249</f>
        <v>0</v>
      </c>
      <c r="AH249" s="2">
        <v>0</v>
      </c>
      <c r="AI249" s="66">
        <f t="shared" ref="AI249:AI250" si="635">IF(L249&lt;15000000,0,IF(AND(15000000&lt;=L249,L249&lt;20000000),1000000,IF(AND(20000000&lt;=L249,L249&lt;30000000),2000000,IF(AND(30000000&lt;=L249,L249&lt;60000000),3000000,IF(AND(60000000&lt;=L249,L249&lt;100000000),4000000,IF(AND(100000000&lt;=L249,L249&lt;150000000),5000000,IF(AND(150000000&lt;=L249,L249&lt;230000000),6000000,7000000)))))))</f>
        <v>0</v>
      </c>
      <c r="AJ249" s="66">
        <f t="shared" ref="AJ249:AJ250" si="636">+AI249-AH249</f>
        <v>0</v>
      </c>
      <c r="AK249" s="4">
        <v>0</v>
      </c>
      <c r="AM249" s="4">
        <f t="shared" si="451"/>
        <v>0</v>
      </c>
      <c r="AN249" s="67">
        <f t="shared" ref="AN249:AN254" si="637">SUM(AL249,AI249,AF249,U249)</f>
        <v>0</v>
      </c>
      <c r="AO249" s="67">
        <f t="shared" ref="AO249:AO254" si="638">+AN249-AM249</f>
        <v>0</v>
      </c>
      <c r="AP249" t="s">
        <v>43</v>
      </c>
      <c r="AQ249" s="18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</row>
    <row r="250" spans="1:79">
      <c r="A250" s="20">
        <v>1471</v>
      </c>
      <c r="B250" t="s">
        <v>264</v>
      </c>
      <c r="C250" t="s">
        <v>2</v>
      </c>
      <c r="D250" t="s">
        <v>287</v>
      </c>
      <c r="E250" t="s">
        <v>372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63">
        <f t="shared" si="445"/>
        <v>0</v>
      </c>
      <c r="O250" s="63">
        <f t="shared" si="446"/>
        <v>0</v>
      </c>
      <c r="P250" s="2">
        <v>0</v>
      </c>
      <c r="Q250" s="63">
        <f t="shared" si="447"/>
        <v>0</v>
      </c>
      <c r="R250" s="63">
        <f t="shared" si="448"/>
        <v>0</v>
      </c>
      <c r="S250" s="15">
        <v>0</v>
      </c>
      <c r="T250" s="2">
        <v>0</v>
      </c>
      <c r="U250" s="63">
        <f t="shared" si="449"/>
        <v>0</v>
      </c>
      <c r="V250" s="63">
        <f t="shared" si="450"/>
        <v>0</v>
      </c>
      <c r="W250" s="13">
        <v>0</v>
      </c>
      <c r="X250" s="64">
        <f t="shared" si="627"/>
        <v>0</v>
      </c>
      <c r="Y250" s="63">
        <f t="shared" si="628"/>
        <v>0</v>
      </c>
      <c r="Z250" s="63">
        <f t="shared" si="629"/>
        <v>0</v>
      </c>
      <c r="AA250" s="15">
        <v>0</v>
      </c>
      <c r="AB250" s="65">
        <f t="shared" si="630"/>
        <v>0</v>
      </c>
      <c r="AC250" s="63">
        <f t="shared" si="631"/>
        <v>0</v>
      </c>
      <c r="AD250" s="63">
        <f t="shared" si="632"/>
        <v>0</v>
      </c>
      <c r="AE250" s="2">
        <v>0</v>
      </c>
      <c r="AF250" s="63">
        <f t="shared" si="633"/>
        <v>0</v>
      </c>
      <c r="AG250" s="63">
        <f t="shared" si="634"/>
        <v>0</v>
      </c>
      <c r="AH250" s="2">
        <v>0</v>
      </c>
      <c r="AI250" s="66">
        <f t="shared" si="635"/>
        <v>0</v>
      </c>
      <c r="AJ250" s="66">
        <f t="shared" si="636"/>
        <v>0</v>
      </c>
      <c r="AK250" s="4">
        <v>0</v>
      </c>
      <c r="AM250" s="4">
        <f t="shared" si="451"/>
        <v>0</v>
      </c>
      <c r="AN250" s="67">
        <f t="shared" si="637"/>
        <v>0</v>
      </c>
      <c r="AO250" s="67">
        <f t="shared" si="638"/>
        <v>0</v>
      </c>
      <c r="AP250" t="s">
        <v>166</v>
      </c>
      <c r="AQ250" s="18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</row>
    <row r="251" spans="1:79">
      <c r="A251" s="20">
        <v>1474</v>
      </c>
      <c r="B251" t="s">
        <v>263</v>
      </c>
      <c r="C251" t="s">
        <v>2</v>
      </c>
      <c r="D251" t="s">
        <v>286</v>
      </c>
      <c r="E251" t="s">
        <v>374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63">
        <f t="shared" si="445"/>
        <v>0</v>
      </c>
      <c r="O251" s="63">
        <f t="shared" si="446"/>
        <v>0</v>
      </c>
      <c r="P251" s="2">
        <v>0</v>
      </c>
      <c r="Q251" s="63">
        <f t="shared" si="447"/>
        <v>0</v>
      </c>
      <c r="R251" s="63">
        <f t="shared" si="448"/>
        <v>0</v>
      </c>
      <c r="S251" s="15">
        <v>0.1</v>
      </c>
      <c r="T251" s="2">
        <v>0</v>
      </c>
      <c r="U251" s="63">
        <f t="shared" si="449"/>
        <v>0</v>
      </c>
      <c r="V251" s="63">
        <f t="shared" si="450"/>
        <v>0</v>
      </c>
      <c r="W251" s="13">
        <v>0.3</v>
      </c>
      <c r="X251" s="13"/>
      <c r="Y251" s="13"/>
      <c r="Z251" s="68">
        <f t="shared" ref="Z251:Z254" si="639">IF(L251&lt;150000000,P251,IF(AND(L251&gt;150000000,P251&gt;150000000),150000000,P251))*30%</f>
        <v>0</v>
      </c>
      <c r="AA251" s="15">
        <v>0</v>
      </c>
      <c r="AB251" s="69">
        <f t="shared" si="630"/>
        <v>0</v>
      </c>
      <c r="AC251" s="68">
        <f t="shared" si="631"/>
        <v>0</v>
      </c>
      <c r="AD251" s="68">
        <f t="shared" si="632"/>
        <v>0</v>
      </c>
      <c r="AE251" s="2">
        <v>0</v>
      </c>
      <c r="AF251" s="68">
        <f t="shared" si="633"/>
        <v>0</v>
      </c>
      <c r="AG251" s="68">
        <f t="shared" si="634"/>
        <v>0</v>
      </c>
      <c r="AH251" s="2">
        <v>0</v>
      </c>
      <c r="AI251" s="2"/>
      <c r="AJ251" s="2"/>
      <c r="AK251" s="4">
        <v>0</v>
      </c>
      <c r="AM251" s="4">
        <f t="shared" si="451"/>
        <v>0</v>
      </c>
      <c r="AN251" s="67">
        <f t="shared" si="637"/>
        <v>0</v>
      </c>
      <c r="AO251" s="67">
        <f t="shared" si="638"/>
        <v>0</v>
      </c>
      <c r="AP251" t="s">
        <v>95</v>
      </c>
      <c r="AQ251" s="18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</row>
    <row r="252" spans="1:79">
      <c r="A252" s="20">
        <v>1475</v>
      </c>
      <c r="B252" t="s">
        <v>263</v>
      </c>
      <c r="C252" t="s">
        <v>2</v>
      </c>
      <c r="D252" t="s">
        <v>326</v>
      </c>
      <c r="E252" t="s">
        <v>375</v>
      </c>
      <c r="F252" s="2">
        <v>533382000</v>
      </c>
      <c r="G252" s="2">
        <v>0</v>
      </c>
      <c r="H252" s="2">
        <v>533382000</v>
      </c>
      <c r="I252" s="2">
        <v>1866839</v>
      </c>
      <c r="J252" s="2">
        <v>0</v>
      </c>
      <c r="K252" s="2">
        <v>1866839</v>
      </c>
      <c r="L252" s="2">
        <v>1653486.2</v>
      </c>
      <c r="M252" s="2">
        <v>0</v>
      </c>
      <c r="N252" s="63">
        <f t="shared" si="445"/>
        <v>0</v>
      </c>
      <c r="O252" s="63">
        <f t="shared" si="446"/>
        <v>0</v>
      </c>
      <c r="P252" s="2">
        <v>1653486.2</v>
      </c>
      <c r="Q252" s="63">
        <f t="shared" si="447"/>
        <v>1653486.2</v>
      </c>
      <c r="R252" s="63">
        <f t="shared" si="448"/>
        <v>0</v>
      </c>
      <c r="S252" s="15">
        <v>0.1</v>
      </c>
      <c r="T252" s="2">
        <v>0</v>
      </c>
      <c r="U252" s="63">
        <f t="shared" si="449"/>
        <v>0</v>
      </c>
      <c r="V252" s="63">
        <f t="shared" si="450"/>
        <v>0</v>
      </c>
      <c r="W252" s="13">
        <v>0.3</v>
      </c>
      <c r="X252" s="13"/>
      <c r="Y252" s="13"/>
      <c r="Z252" s="68">
        <f t="shared" si="639"/>
        <v>496045.86</v>
      </c>
      <c r="AA252" s="15">
        <v>0</v>
      </c>
      <c r="AB252" s="69">
        <f t="shared" si="630"/>
        <v>0</v>
      </c>
      <c r="AC252" s="68">
        <f t="shared" si="631"/>
        <v>0</v>
      </c>
      <c r="AD252" s="68">
        <f t="shared" si="632"/>
        <v>0</v>
      </c>
      <c r="AE252" s="2">
        <v>496045.86</v>
      </c>
      <c r="AF252" s="68">
        <f t="shared" si="633"/>
        <v>496045.86</v>
      </c>
      <c r="AG252" s="68">
        <f t="shared" si="634"/>
        <v>0</v>
      </c>
      <c r="AH252" s="2">
        <v>0</v>
      </c>
      <c r="AI252" s="2"/>
      <c r="AJ252" s="2"/>
      <c r="AK252" s="4">
        <v>496045.86</v>
      </c>
      <c r="AM252" s="4">
        <f t="shared" si="451"/>
        <v>496045.86</v>
      </c>
      <c r="AN252" s="67">
        <f t="shared" si="637"/>
        <v>496045.86</v>
      </c>
      <c r="AO252" s="67">
        <f t="shared" si="638"/>
        <v>0</v>
      </c>
      <c r="AP252" t="s">
        <v>336</v>
      </c>
      <c r="AQ252" s="18"/>
      <c r="AU252"/>
      <c r="AV252"/>
      <c r="AW252"/>
      <c r="AX252"/>
      <c r="AY252"/>
      <c r="AZ252"/>
      <c r="BA252"/>
      <c r="BB25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</row>
    <row r="253" spans="1:79">
      <c r="A253" s="20">
        <v>1477</v>
      </c>
      <c r="B253" t="s">
        <v>263</v>
      </c>
      <c r="C253" t="s">
        <v>2</v>
      </c>
      <c r="D253" t="s">
        <v>286</v>
      </c>
      <c r="E253" t="s">
        <v>376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63">
        <f t="shared" si="445"/>
        <v>0</v>
      </c>
      <c r="O253" s="63">
        <f t="shared" si="446"/>
        <v>0</v>
      </c>
      <c r="P253" s="2">
        <v>0</v>
      </c>
      <c r="Q253" s="63">
        <f t="shared" si="447"/>
        <v>0</v>
      </c>
      <c r="R253" s="63">
        <f t="shared" si="448"/>
        <v>0</v>
      </c>
      <c r="S253" s="15">
        <v>0.1</v>
      </c>
      <c r="T253" s="2">
        <v>0</v>
      </c>
      <c r="U253" s="63">
        <f t="shared" si="449"/>
        <v>0</v>
      </c>
      <c r="V253" s="63">
        <f t="shared" si="450"/>
        <v>0</v>
      </c>
      <c r="W253" s="13">
        <v>0.3</v>
      </c>
      <c r="X253" s="13"/>
      <c r="Y253" s="13"/>
      <c r="Z253" s="68">
        <f t="shared" si="639"/>
        <v>0</v>
      </c>
      <c r="AA253" s="15">
        <v>0</v>
      </c>
      <c r="AB253" s="69">
        <f t="shared" si="630"/>
        <v>0</v>
      </c>
      <c r="AC253" s="68">
        <f t="shared" si="631"/>
        <v>0</v>
      </c>
      <c r="AD253" s="68">
        <f t="shared" si="632"/>
        <v>0</v>
      </c>
      <c r="AE253" s="2">
        <v>0</v>
      </c>
      <c r="AF253" s="68">
        <f t="shared" si="633"/>
        <v>0</v>
      </c>
      <c r="AG253" s="68">
        <f t="shared" si="634"/>
        <v>0</v>
      </c>
      <c r="AH253" s="2">
        <v>0</v>
      </c>
      <c r="AI253" s="2"/>
      <c r="AJ253" s="2"/>
      <c r="AK253" s="4">
        <v>0</v>
      </c>
      <c r="AM253" s="4">
        <f t="shared" si="451"/>
        <v>0</v>
      </c>
      <c r="AN253" s="67">
        <f t="shared" si="637"/>
        <v>0</v>
      </c>
      <c r="AO253" s="67">
        <f t="shared" si="638"/>
        <v>0</v>
      </c>
      <c r="AP253" t="s">
        <v>45</v>
      </c>
      <c r="AQ253" s="18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</row>
    <row r="254" spans="1:79">
      <c r="A254" s="20">
        <v>1478</v>
      </c>
      <c r="B254" t="s">
        <v>263</v>
      </c>
      <c r="C254" t="s">
        <v>2</v>
      </c>
      <c r="D254" t="s">
        <v>286</v>
      </c>
      <c r="E254" t="s">
        <v>377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63">
        <f t="shared" si="445"/>
        <v>0</v>
      </c>
      <c r="O254" s="63">
        <f t="shared" si="446"/>
        <v>0</v>
      </c>
      <c r="P254" s="2">
        <v>0</v>
      </c>
      <c r="Q254" s="63">
        <f t="shared" si="447"/>
        <v>0</v>
      </c>
      <c r="R254" s="63">
        <f t="shared" si="448"/>
        <v>0</v>
      </c>
      <c r="S254" s="15">
        <v>0.1</v>
      </c>
      <c r="T254" s="2">
        <v>0</v>
      </c>
      <c r="U254" s="63">
        <f t="shared" si="449"/>
        <v>0</v>
      </c>
      <c r="V254" s="63">
        <f t="shared" si="450"/>
        <v>0</v>
      </c>
      <c r="W254" s="13">
        <v>0.3</v>
      </c>
      <c r="X254" s="13"/>
      <c r="Y254" s="13"/>
      <c r="Z254" s="68">
        <f t="shared" si="639"/>
        <v>0</v>
      </c>
      <c r="AA254" s="15">
        <v>0</v>
      </c>
      <c r="AB254" s="69">
        <f t="shared" si="630"/>
        <v>0</v>
      </c>
      <c r="AC254" s="68">
        <f t="shared" si="631"/>
        <v>0</v>
      </c>
      <c r="AD254" s="68">
        <f t="shared" si="632"/>
        <v>0</v>
      </c>
      <c r="AE254" s="2">
        <v>0</v>
      </c>
      <c r="AF254" s="68">
        <f t="shared" si="633"/>
        <v>0</v>
      </c>
      <c r="AG254" s="68">
        <f t="shared" si="634"/>
        <v>0</v>
      </c>
      <c r="AH254" s="2">
        <v>0</v>
      </c>
      <c r="AI254" s="2"/>
      <c r="AJ254" s="2"/>
      <c r="AK254" s="4">
        <v>0</v>
      </c>
      <c r="AM254" s="4">
        <f t="shared" si="451"/>
        <v>0</v>
      </c>
      <c r="AN254" s="67">
        <f t="shared" si="637"/>
        <v>0</v>
      </c>
      <c r="AO254" s="67">
        <f t="shared" si="638"/>
        <v>0</v>
      </c>
      <c r="AP254" t="s">
        <v>95</v>
      </c>
      <c r="AQ254" s="18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</row>
    <row r="255" spans="1:79">
      <c r="A255" s="20">
        <v>1481</v>
      </c>
      <c r="B255" t="s">
        <v>264</v>
      </c>
      <c r="C255" t="s">
        <v>2</v>
      </c>
      <c r="D255" t="s">
        <v>8</v>
      </c>
      <c r="E255" t="s">
        <v>378</v>
      </c>
      <c r="F255" s="2">
        <v>1630512000</v>
      </c>
      <c r="G255" s="2">
        <v>0</v>
      </c>
      <c r="H255" s="2">
        <v>1630512000</v>
      </c>
      <c r="I255" s="2">
        <v>5030943</v>
      </c>
      <c r="J255" s="2">
        <v>0</v>
      </c>
      <c r="K255" s="2">
        <v>5030943</v>
      </c>
      <c r="L255" s="2">
        <v>4378738.2</v>
      </c>
      <c r="M255" s="2">
        <v>0</v>
      </c>
      <c r="N255" s="63">
        <f t="shared" si="445"/>
        <v>0</v>
      </c>
      <c r="O255" s="63">
        <f t="shared" si="446"/>
        <v>0</v>
      </c>
      <c r="P255" s="2">
        <v>4378738.2</v>
      </c>
      <c r="Q255" s="63">
        <f t="shared" si="447"/>
        <v>4378738.2</v>
      </c>
      <c r="R255" s="63">
        <f t="shared" si="448"/>
        <v>0</v>
      </c>
      <c r="S255" s="15">
        <v>0</v>
      </c>
      <c r="T255" s="2">
        <v>0</v>
      </c>
      <c r="U255" s="63">
        <f t="shared" si="449"/>
        <v>0</v>
      </c>
      <c r="V255" s="63">
        <f t="shared" si="450"/>
        <v>0</v>
      </c>
      <c r="W255" s="13">
        <v>0</v>
      </c>
      <c r="X255" s="64">
        <f t="shared" ref="X255:X256" si="640">IF(L255&lt;15000000,0%,IF(AND(15000000&lt;=L255,L255&lt;30000000),10%,IF(AND(30000000&lt;=L255,L255&lt;60000000),15%,IF(AND(60000000&lt;=L255,L255&lt;100000000),20%,25%))))</f>
        <v>0</v>
      </c>
      <c r="Y255" s="63">
        <f t="shared" ref="Y255:Y256" si="641">+X255-W255</f>
        <v>0</v>
      </c>
      <c r="Z255" s="63">
        <f t="shared" ref="Z255:Z256" si="642">IF(L255&lt;150000000,P255,IF(AND(L255&gt;150000000,P255&gt;150000000),150000000,P255))*X255</f>
        <v>0</v>
      </c>
      <c r="AA255" s="15">
        <v>0</v>
      </c>
      <c r="AB255" s="65">
        <f t="shared" ref="AB255:AB260" si="643">IF(L255&lt;150000000,0%,IF(AND(150000000&lt;=L255,L255&lt;230000000),40%,IF(AND(230000000&lt;=L255,L255&lt;300000000),45%,50%)))</f>
        <v>0</v>
      </c>
      <c r="AC255" s="63">
        <f t="shared" ref="AC255:AC260" si="644">+AB255-AA255</f>
        <v>0</v>
      </c>
      <c r="AD255" s="63">
        <f t="shared" ref="AD255:AD260" si="645">IF(P255-150000000&lt;0,0,(P255-150000000))*AB255</f>
        <v>0</v>
      </c>
      <c r="AE255" s="2">
        <v>0</v>
      </c>
      <c r="AF255" s="63">
        <f t="shared" ref="AF255:AF260" si="646">+AD255+Z255</f>
        <v>0</v>
      </c>
      <c r="AG255" s="63">
        <f t="shared" ref="AG255:AG260" si="647">+AF255-AE255</f>
        <v>0</v>
      </c>
      <c r="AH255" s="2">
        <v>0</v>
      </c>
      <c r="AI255" s="66">
        <f t="shared" ref="AI255:AI256" si="648">IF(L255&lt;15000000,0,IF(AND(15000000&lt;=L255,L255&lt;20000000),1000000,IF(AND(20000000&lt;=L255,L255&lt;30000000),2000000,IF(AND(30000000&lt;=L255,L255&lt;60000000),3000000,IF(AND(60000000&lt;=L255,L255&lt;100000000),4000000,IF(AND(100000000&lt;=L255,L255&lt;150000000),5000000,IF(AND(150000000&lt;=L255,L255&lt;230000000),6000000,7000000)))))))</f>
        <v>0</v>
      </c>
      <c r="AJ255" s="66">
        <f t="shared" ref="AJ255:AJ256" si="649">+AI255-AH255</f>
        <v>0</v>
      </c>
      <c r="AK255" s="4">
        <v>0</v>
      </c>
      <c r="AM255" s="4">
        <f t="shared" si="451"/>
        <v>0</v>
      </c>
      <c r="AN255" s="67">
        <f t="shared" ref="AN255:AN260" si="650">SUM(AL255,AI255,AF255,U255)</f>
        <v>0</v>
      </c>
      <c r="AO255" s="67">
        <f t="shared" ref="AO255:AO260" si="651">+AN255-AM255</f>
        <v>0</v>
      </c>
      <c r="AP255" t="s">
        <v>38</v>
      </c>
      <c r="AQ255" s="18"/>
      <c r="AU255"/>
      <c r="AV255"/>
      <c r="AW255"/>
      <c r="AX255"/>
      <c r="AY255"/>
      <c r="AZ255"/>
      <c r="BA255"/>
      <c r="BB255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</row>
    <row r="256" spans="1:79" s="36" customFormat="1">
      <c r="A256" s="47">
        <v>1485</v>
      </c>
      <c r="B256" s="36" t="s">
        <v>264</v>
      </c>
      <c r="C256" s="36" t="s">
        <v>2</v>
      </c>
      <c r="D256" s="36" t="s">
        <v>286</v>
      </c>
      <c r="E256" s="36" t="s">
        <v>379</v>
      </c>
      <c r="F256" s="37">
        <v>35028993000</v>
      </c>
      <c r="G256" s="37">
        <v>484993000</v>
      </c>
      <c r="H256" s="37">
        <v>34544000000</v>
      </c>
      <c r="I256" s="37">
        <v>54384399</v>
      </c>
      <c r="J256" s="37">
        <v>1517877</v>
      </c>
      <c r="K256" s="37">
        <v>52866522</v>
      </c>
      <c r="L256" s="37">
        <v>40372801.799999997</v>
      </c>
      <c r="M256" s="37">
        <v>1323879.8</v>
      </c>
      <c r="N256" s="63">
        <f t="shared" si="445"/>
        <v>1323879.8</v>
      </c>
      <c r="O256" s="63">
        <f t="shared" si="446"/>
        <v>0</v>
      </c>
      <c r="P256" s="37">
        <v>39048922</v>
      </c>
      <c r="Q256" s="63">
        <f t="shared" si="447"/>
        <v>39048922</v>
      </c>
      <c r="R256" s="63">
        <f t="shared" si="448"/>
        <v>0</v>
      </c>
      <c r="S256" s="48">
        <v>0.1</v>
      </c>
      <c r="T256" s="37">
        <v>132387.98000000001</v>
      </c>
      <c r="U256" s="63">
        <f t="shared" si="449"/>
        <v>132387.98000000001</v>
      </c>
      <c r="V256" s="63">
        <f t="shared" si="450"/>
        <v>0</v>
      </c>
      <c r="W256" s="49">
        <v>0.15</v>
      </c>
      <c r="X256" s="64">
        <f t="shared" si="640"/>
        <v>0.15</v>
      </c>
      <c r="Y256" s="63">
        <f t="shared" si="641"/>
        <v>0</v>
      </c>
      <c r="Z256" s="63">
        <f t="shared" si="642"/>
        <v>5857338.2999999998</v>
      </c>
      <c r="AA256" s="48">
        <v>0</v>
      </c>
      <c r="AB256" s="65">
        <f t="shared" si="643"/>
        <v>0</v>
      </c>
      <c r="AC256" s="63">
        <f t="shared" si="644"/>
        <v>0</v>
      </c>
      <c r="AD256" s="63">
        <f t="shared" si="645"/>
        <v>0</v>
      </c>
      <c r="AE256" s="37">
        <v>5857338.2999999998</v>
      </c>
      <c r="AF256" s="63">
        <f t="shared" si="646"/>
        <v>5857338.2999999998</v>
      </c>
      <c r="AG256" s="63">
        <f t="shared" si="647"/>
        <v>0</v>
      </c>
      <c r="AH256" s="37">
        <v>3000000</v>
      </c>
      <c r="AI256" s="66">
        <f t="shared" si="648"/>
        <v>3000000</v>
      </c>
      <c r="AJ256" s="66">
        <f t="shared" si="649"/>
        <v>0</v>
      </c>
      <c r="AK256" s="38">
        <v>8989726.2799999993</v>
      </c>
      <c r="AL256" s="38">
        <v>-230231</v>
      </c>
      <c r="AM256" s="38">
        <f t="shared" si="451"/>
        <v>8759495.2799999993</v>
      </c>
      <c r="AN256" s="67">
        <f t="shared" si="650"/>
        <v>8759495.2800000012</v>
      </c>
      <c r="AO256" s="67">
        <f t="shared" si="651"/>
        <v>0</v>
      </c>
      <c r="AP256" s="36" t="s">
        <v>45</v>
      </c>
      <c r="AQ256" s="50"/>
      <c r="AR256" s="38"/>
      <c r="AS256" s="38"/>
      <c r="AT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</row>
    <row r="257" spans="1:79">
      <c r="A257" s="20">
        <v>1487</v>
      </c>
      <c r="B257" t="s">
        <v>263</v>
      </c>
      <c r="C257" t="s">
        <v>2</v>
      </c>
      <c r="D257" t="s">
        <v>287</v>
      </c>
      <c r="E257" t="s">
        <v>397</v>
      </c>
      <c r="F257" s="2">
        <v>2686456000</v>
      </c>
      <c r="G257" s="2">
        <v>0</v>
      </c>
      <c r="H257" s="2">
        <v>2686456000</v>
      </c>
      <c r="I257" s="2">
        <v>7204840</v>
      </c>
      <c r="J257" s="2">
        <v>0</v>
      </c>
      <c r="K257" s="2">
        <v>7204840</v>
      </c>
      <c r="L257" s="2">
        <v>6130257.5999999996</v>
      </c>
      <c r="M257" s="2">
        <v>0</v>
      </c>
      <c r="N257" s="63">
        <f t="shared" si="445"/>
        <v>0</v>
      </c>
      <c r="O257" s="63">
        <f t="shared" si="446"/>
        <v>0</v>
      </c>
      <c r="P257" s="2">
        <v>6130257.5999999996</v>
      </c>
      <c r="Q257" s="63">
        <f t="shared" si="447"/>
        <v>6130257.5999999996</v>
      </c>
      <c r="R257" s="63">
        <f t="shared" si="448"/>
        <v>0</v>
      </c>
      <c r="S257" s="15">
        <v>0.1</v>
      </c>
      <c r="T257" s="2">
        <v>0</v>
      </c>
      <c r="U257" s="63">
        <f t="shared" si="449"/>
        <v>0</v>
      </c>
      <c r="V257" s="63">
        <f t="shared" si="450"/>
        <v>0</v>
      </c>
      <c r="W257" s="13">
        <v>0.3</v>
      </c>
      <c r="X257" s="13"/>
      <c r="Y257" s="13"/>
      <c r="Z257" s="68">
        <f t="shared" ref="Z257:Z260" si="652">IF(L257&lt;150000000,P257,IF(AND(L257&gt;150000000,P257&gt;150000000),150000000,P257))*30%</f>
        <v>1839077.2799999998</v>
      </c>
      <c r="AA257" s="15">
        <v>0</v>
      </c>
      <c r="AB257" s="69">
        <f t="shared" si="643"/>
        <v>0</v>
      </c>
      <c r="AC257" s="68">
        <f t="shared" si="644"/>
        <v>0</v>
      </c>
      <c r="AD257" s="68">
        <f t="shared" si="645"/>
        <v>0</v>
      </c>
      <c r="AE257" s="2">
        <v>1839077.28</v>
      </c>
      <c r="AF257" s="68">
        <f t="shared" si="646"/>
        <v>1839077.2799999998</v>
      </c>
      <c r="AG257" s="68">
        <f t="shared" si="647"/>
        <v>0</v>
      </c>
      <c r="AH257" s="2">
        <v>0</v>
      </c>
      <c r="AI257" s="2"/>
      <c r="AJ257" s="2"/>
      <c r="AK257" s="4">
        <v>1839077.28</v>
      </c>
      <c r="AM257" s="4">
        <f t="shared" si="451"/>
        <v>1839077.28</v>
      </c>
      <c r="AN257" s="67">
        <f t="shared" si="650"/>
        <v>1839077.2799999998</v>
      </c>
      <c r="AO257" s="67">
        <f t="shared" si="651"/>
        <v>0</v>
      </c>
      <c r="AP257" t="s">
        <v>87</v>
      </c>
      <c r="AQ257" s="18"/>
      <c r="AU257"/>
      <c r="AV257"/>
      <c r="AW257"/>
      <c r="AX257"/>
    </row>
    <row r="258" spans="1:79">
      <c r="A258" s="20">
        <v>1489</v>
      </c>
      <c r="B258" t="s">
        <v>263</v>
      </c>
      <c r="C258" t="s">
        <v>9</v>
      </c>
      <c r="D258" t="s">
        <v>384</v>
      </c>
      <c r="E258" t="s">
        <v>380</v>
      </c>
      <c r="F258" s="2">
        <v>5420020000</v>
      </c>
      <c r="G258" s="2">
        <v>0</v>
      </c>
      <c r="H258" s="2">
        <v>5420020000</v>
      </c>
      <c r="I258" s="2">
        <v>13583326</v>
      </c>
      <c r="J258" s="2">
        <v>0</v>
      </c>
      <c r="K258" s="2">
        <v>13583326</v>
      </c>
      <c r="L258" s="2">
        <v>11415318</v>
      </c>
      <c r="M258" s="2">
        <v>0</v>
      </c>
      <c r="N258" s="63">
        <f t="shared" si="445"/>
        <v>0</v>
      </c>
      <c r="O258" s="63">
        <f t="shared" si="446"/>
        <v>0</v>
      </c>
      <c r="P258" s="2">
        <v>11415318</v>
      </c>
      <c r="Q258" s="63">
        <f t="shared" si="447"/>
        <v>11415318</v>
      </c>
      <c r="R258" s="63">
        <f t="shared" si="448"/>
        <v>0</v>
      </c>
      <c r="S258" s="15">
        <v>0.1</v>
      </c>
      <c r="T258" s="2">
        <v>0</v>
      </c>
      <c r="U258" s="63">
        <f t="shared" si="449"/>
        <v>0</v>
      </c>
      <c r="V258" s="63">
        <f t="shared" si="450"/>
        <v>0</v>
      </c>
      <c r="W258" s="13">
        <v>0.3</v>
      </c>
      <c r="X258" s="13"/>
      <c r="Y258" s="13"/>
      <c r="Z258" s="68">
        <f t="shared" si="652"/>
        <v>3424595.4</v>
      </c>
      <c r="AA258" s="15">
        <v>0</v>
      </c>
      <c r="AB258" s="69">
        <f t="shared" si="643"/>
        <v>0</v>
      </c>
      <c r="AC258" s="68">
        <f t="shared" si="644"/>
        <v>0</v>
      </c>
      <c r="AD258" s="68">
        <f t="shared" si="645"/>
        <v>0</v>
      </c>
      <c r="AE258" s="2">
        <v>3424595.4</v>
      </c>
      <c r="AF258" s="68">
        <f t="shared" si="646"/>
        <v>3424595.4</v>
      </c>
      <c r="AG258" s="68">
        <f t="shared" si="647"/>
        <v>0</v>
      </c>
      <c r="AH258" s="2">
        <v>0</v>
      </c>
      <c r="AI258" s="2"/>
      <c r="AJ258" s="2"/>
      <c r="AK258" s="4">
        <v>3424595.4</v>
      </c>
      <c r="AM258" s="4">
        <f t="shared" si="451"/>
        <v>3424595.4</v>
      </c>
      <c r="AN258" s="67">
        <f t="shared" si="650"/>
        <v>3424595.4</v>
      </c>
      <c r="AO258" s="67">
        <f t="shared" si="651"/>
        <v>0</v>
      </c>
      <c r="AP258" t="s">
        <v>70</v>
      </c>
      <c r="AQ258" s="18"/>
      <c r="AU258"/>
      <c r="AV258"/>
      <c r="AW258"/>
      <c r="AX258"/>
    </row>
    <row r="259" spans="1:79">
      <c r="A259" s="20">
        <v>1491</v>
      </c>
      <c r="B259" t="s">
        <v>263</v>
      </c>
      <c r="C259" t="s">
        <v>9</v>
      </c>
      <c r="D259" t="s">
        <v>27</v>
      </c>
      <c r="E259" t="s">
        <v>381</v>
      </c>
      <c r="F259" s="2">
        <v>99082000</v>
      </c>
      <c r="G259" s="2">
        <v>0</v>
      </c>
      <c r="H259" s="2">
        <v>99082000</v>
      </c>
      <c r="I259" s="2">
        <v>346789</v>
      </c>
      <c r="J259" s="2">
        <v>0</v>
      </c>
      <c r="K259" s="2">
        <v>346789</v>
      </c>
      <c r="L259" s="2">
        <v>307156.2</v>
      </c>
      <c r="M259" s="2">
        <v>0</v>
      </c>
      <c r="N259" s="63">
        <f t="shared" ref="N259:N322" si="653">J259-G259*0.04/100</f>
        <v>0</v>
      </c>
      <c r="O259" s="63">
        <f t="shared" ref="O259:O322" si="654">+N259-M259</f>
        <v>0</v>
      </c>
      <c r="P259" s="2">
        <v>307156.2</v>
      </c>
      <c r="Q259" s="63">
        <f t="shared" ref="Q259:Q322" si="655">K259-H259*0.04/100</f>
        <v>307156.2</v>
      </c>
      <c r="R259" s="63">
        <f t="shared" ref="R259:R322" si="656">+Q259-P259</f>
        <v>0</v>
      </c>
      <c r="S259" s="15">
        <v>0.1</v>
      </c>
      <c r="T259" s="2">
        <v>0</v>
      </c>
      <c r="U259" s="63">
        <f t="shared" ref="U259:U322" si="657">+S259*N259</f>
        <v>0</v>
      </c>
      <c r="V259" s="63">
        <f t="shared" ref="V259:V322" si="658">+U259-T259</f>
        <v>0</v>
      </c>
      <c r="W259" s="13">
        <v>0.3</v>
      </c>
      <c r="X259" s="13"/>
      <c r="Y259" s="13"/>
      <c r="Z259" s="68">
        <f t="shared" si="652"/>
        <v>92146.86</v>
      </c>
      <c r="AA259" s="15">
        <v>0</v>
      </c>
      <c r="AB259" s="69">
        <f t="shared" si="643"/>
        <v>0</v>
      </c>
      <c r="AC259" s="68">
        <f t="shared" si="644"/>
        <v>0</v>
      </c>
      <c r="AD259" s="68">
        <f t="shared" si="645"/>
        <v>0</v>
      </c>
      <c r="AE259" s="2">
        <v>92146.86</v>
      </c>
      <c r="AF259" s="68">
        <f t="shared" si="646"/>
        <v>92146.86</v>
      </c>
      <c r="AG259" s="68">
        <f t="shared" si="647"/>
        <v>0</v>
      </c>
      <c r="AH259" s="2">
        <v>0</v>
      </c>
      <c r="AI259" s="2"/>
      <c r="AJ259" s="2"/>
      <c r="AK259" s="4">
        <v>92146.86</v>
      </c>
      <c r="AM259" s="4">
        <f t="shared" ref="AM259:AM322" si="659">AK259+AL259</f>
        <v>92146.86</v>
      </c>
      <c r="AN259" s="67">
        <f t="shared" si="650"/>
        <v>92146.86</v>
      </c>
      <c r="AO259" s="67">
        <f t="shared" si="651"/>
        <v>0</v>
      </c>
      <c r="AP259" t="s">
        <v>76</v>
      </c>
      <c r="AQ259" s="18"/>
      <c r="AU259"/>
      <c r="AV259"/>
      <c r="AW259"/>
      <c r="AX259"/>
    </row>
    <row r="260" spans="1:79">
      <c r="A260" s="20">
        <v>1493</v>
      </c>
      <c r="B260" t="s">
        <v>263</v>
      </c>
      <c r="C260" t="s">
        <v>2</v>
      </c>
      <c r="D260" t="s">
        <v>286</v>
      </c>
      <c r="E260" t="s">
        <v>382</v>
      </c>
      <c r="F260" s="2">
        <v>18956829000</v>
      </c>
      <c r="G260" s="2">
        <v>2160593000</v>
      </c>
      <c r="H260" s="2">
        <v>16796236000</v>
      </c>
      <c r="I260" s="2">
        <v>41311626</v>
      </c>
      <c r="J260" s="2">
        <v>6220439</v>
      </c>
      <c r="K260" s="2">
        <v>35091187</v>
      </c>
      <c r="L260" s="2">
        <v>33728894.399999999</v>
      </c>
      <c r="M260" s="2">
        <v>5356201.8</v>
      </c>
      <c r="N260" s="63">
        <f t="shared" si="653"/>
        <v>5356201.8</v>
      </c>
      <c r="O260" s="63">
        <f t="shared" si="654"/>
        <v>0</v>
      </c>
      <c r="P260" s="2">
        <v>28372692.600000001</v>
      </c>
      <c r="Q260" s="63">
        <f t="shared" si="655"/>
        <v>28372692.600000001</v>
      </c>
      <c r="R260" s="63">
        <f t="shared" si="656"/>
        <v>0</v>
      </c>
      <c r="S260" s="15">
        <v>0.1</v>
      </c>
      <c r="T260" s="2">
        <v>535620.18000000005</v>
      </c>
      <c r="U260" s="63">
        <f t="shared" si="657"/>
        <v>535620.18000000005</v>
      </c>
      <c r="V260" s="63">
        <f t="shared" si="658"/>
        <v>0</v>
      </c>
      <c r="W260" s="13">
        <v>0.3</v>
      </c>
      <c r="X260" s="13"/>
      <c r="Y260" s="13"/>
      <c r="Z260" s="68">
        <f t="shared" si="652"/>
        <v>8511807.7799999993</v>
      </c>
      <c r="AA260" s="15">
        <v>0</v>
      </c>
      <c r="AB260" s="69">
        <f t="shared" si="643"/>
        <v>0</v>
      </c>
      <c r="AC260" s="68">
        <f t="shared" si="644"/>
        <v>0</v>
      </c>
      <c r="AD260" s="68">
        <f t="shared" si="645"/>
        <v>0</v>
      </c>
      <c r="AE260" s="2">
        <v>8511807.7799999993</v>
      </c>
      <c r="AF260" s="68">
        <f t="shared" si="646"/>
        <v>8511807.7799999993</v>
      </c>
      <c r="AG260" s="68">
        <f t="shared" si="647"/>
        <v>0</v>
      </c>
      <c r="AH260" s="2">
        <v>0</v>
      </c>
      <c r="AI260" s="2"/>
      <c r="AJ260" s="2"/>
      <c r="AK260" s="4">
        <v>9047427.9600000009</v>
      </c>
      <c r="AM260" s="4">
        <f t="shared" si="659"/>
        <v>9047427.9600000009</v>
      </c>
      <c r="AN260" s="67">
        <f t="shared" si="650"/>
        <v>9047427.959999999</v>
      </c>
      <c r="AO260" s="67">
        <f t="shared" si="651"/>
        <v>0</v>
      </c>
      <c r="AP260" t="s">
        <v>45</v>
      </c>
      <c r="AQ260" s="18"/>
      <c r="AU260"/>
      <c r="AV260"/>
      <c r="AW260"/>
      <c r="AX260"/>
    </row>
    <row r="261" spans="1:79">
      <c r="A261" s="20">
        <v>1494</v>
      </c>
      <c r="B261" t="s">
        <v>264</v>
      </c>
      <c r="C261" t="s">
        <v>2</v>
      </c>
      <c r="D261" t="s">
        <v>326</v>
      </c>
      <c r="E261" t="s">
        <v>373</v>
      </c>
      <c r="F261" s="2">
        <v>10718732000</v>
      </c>
      <c r="G261" s="2">
        <v>0</v>
      </c>
      <c r="H261" s="2">
        <v>10718732000</v>
      </c>
      <c r="I261" s="2">
        <v>25289977</v>
      </c>
      <c r="J261" s="2">
        <v>0</v>
      </c>
      <c r="K261" s="2">
        <v>25289977</v>
      </c>
      <c r="L261" s="2">
        <v>21002484.199999999</v>
      </c>
      <c r="M261" s="2">
        <v>0</v>
      </c>
      <c r="N261" s="63">
        <f t="shared" si="653"/>
        <v>0</v>
      </c>
      <c r="O261" s="63">
        <f t="shared" si="654"/>
        <v>0</v>
      </c>
      <c r="P261" s="2">
        <v>21002484.199999999</v>
      </c>
      <c r="Q261" s="63">
        <f t="shared" si="655"/>
        <v>21002484.199999999</v>
      </c>
      <c r="R261" s="63">
        <f t="shared" si="656"/>
        <v>0</v>
      </c>
      <c r="S261" s="15">
        <v>0.1</v>
      </c>
      <c r="T261" s="2">
        <v>0</v>
      </c>
      <c r="U261" s="63">
        <f t="shared" si="657"/>
        <v>0</v>
      </c>
      <c r="V261" s="63">
        <f t="shared" si="658"/>
        <v>0</v>
      </c>
      <c r="W261" s="13">
        <v>0.1</v>
      </c>
      <c r="X261" s="64">
        <f t="shared" ref="X261" si="660">IF(L261&lt;15000000,0%,IF(AND(15000000&lt;=L261,L261&lt;30000000),10%,IF(AND(30000000&lt;=L261,L261&lt;60000000),15%,IF(AND(60000000&lt;=L261,L261&lt;100000000),20%,25%))))</f>
        <v>0.1</v>
      </c>
      <c r="Y261" s="63">
        <f t="shared" ref="Y261" si="661">+X261-W261</f>
        <v>0</v>
      </c>
      <c r="Z261" s="63">
        <f t="shared" ref="Z261" si="662">IF(L261&lt;150000000,P261,IF(AND(L261&gt;150000000,P261&gt;150000000),150000000,P261))*X261</f>
        <v>2100248.42</v>
      </c>
      <c r="AA261" s="15">
        <v>0</v>
      </c>
      <c r="AB261" s="65">
        <f t="shared" ref="AB261:AB271" si="663">IF(L261&lt;150000000,0%,IF(AND(150000000&lt;=L261,L261&lt;230000000),40%,IF(AND(230000000&lt;=L261,L261&lt;300000000),45%,50%)))</f>
        <v>0</v>
      </c>
      <c r="AC261" s="63">
        <f t="shared" ref="AC261:AC271" si="664">+AB261-AA261</f>
        <v>0</v>
      </c>
      <c r="AD261" s="63">
        <f t="shared" ref="AD261:AD271" si="665">IF(P261-150000000&lt;0,0,(P261-150000000))*AB261</f>
        <v>0</v>
      </c>
      <c r="AE261" s="2">
        <v>2100248.42</v>
      </c>
      <c r="AF261" s="63">
        <f t="shared" ref="AF261:AF271" si="666">+AD261+Z261</f>
        <v>2100248.42</v>
      </c>
      <c r="AG261" s="63">
        <f t="shared" ref="AG261:AG271" si="667">+AF261-AE261</f>
        <v>0</v>
      </c>
      <c r="AH261" s="2">
        <v>2000000</v>
      </c>
      <c r="AI261" s="66">
        <f t="shared" ref="AI261" si="668">IF(L261&lt;15000000,0,IF(AND(15000000&lt;=L261,L261&lt;20000000),1000000,IF(AND(20000000&lt;=L261,L261&lt;30000000),2000000,IF(AND(30000000&lt;=L261,L261&lt;60000000),3000000,IF(AND(60000000&lt;=L261,L261&lt;100000000),4000000,IF(AND(100000000&lt;=L261,L261&lt;150000000),5000000,IF(AND(150000000&lt;=L261,L261&lt;230000000),6000000,7000000)))))))</f>
        <v>2000000</v>
      </c>
      <c r="AJ261" s="66">
        <f t="shared" ref="AJ261" si="669">+AI261-AH261</f>
        <v>0</v>
      </c>
      <c r="AK261" s="4">
        <v>4100248.42</v>
      </c>
      <c r="AM261" s="4">
        <f t="shared" si="659"/>
        <v>4100248.42</v>
      </c>
      <c r="AN261" s="67">
        <f t="shared" ref="AN261:AN271" si="670">SUM(AL261,AI261,AF261,U261)</f>
        <v>4100248.42</v>
      </c>
      <c r="AO261" s="67">
        <f t="shared" ref="AO261:AO271" si="671">+AN261-AM261</f>
        <v>0</v>
      </c>
      <c r="AP261" t="s">
        <v>336</v>
      </c>
      <c r="AQ261" s="18"/>
      <c r="AU261"/>
      <c r="AV261"/>
      <c r="AW261"/>
      <c r="AX261"/>
    </row>
    <row r="262" spans="1:79">
      <c r="A262" s="20">
        <v>1498</v>
      </c>
      <c r="B262" t="s">
        <v>263</v>
      </c>
      <c r="C262" t="s">
        <v>2</v>
      </c>
      <c r="D262" t="s">
        <v>326</v>
      </c>
      <c r="E262" t="s">
        <v>387</v>
      </c>
      <c r="F262" s="2">
        <v>1182323000</v>
      </c>
      <c r="G262" s="2">
        <v>0</v>
      </c>
      <c r="H262" s="2">
        <v>1182323000</v>
      </c>
      <c r="I262" s="2">
        <v>3250135</v>
      </c>
      <c r="J262" s="2">
        <v>0</v>
      </c>
      <c r="K262" s="2">
        <v>3250135</v>
      </c>
      <c r="L262" s="2">
        <v>2777205.8</v>
      </c>
      <c r="M262" s="2">
        <v>0</v>
      </c>
      <c r="N262" s="63">
        <f t="shared" si="653"/>
        <v>0</v>
      </c>
      <c r="O262" s="63">
        <f t="shared" si="654"/>
        <v>0</v>
      </c>
      <c r="P262" s="2">
        <v>2777205.8</v>
      </c>
      <c r="Q262" s="63">
        <f t="shared" si="655"/>
        <v>2777205.8</v>
      </c>
      <c r="R262" s="63">
        <f t="shared" si="656"/>
        <v>0</v>
      </c>
      <c r="S262" s="15">
        <v>0.1</v>
      </c>
      <c r="T262" s="2">
        <v>0</v>
      </c>
      <c r="U262" s="63">
        <f t="shared" si="657"/>
        <v>0</v>
      </c>
      <c r="V262" s="63">
        <f t="shared" si="658"/>
        <v>0</v>
      </c>
      <c r="W262" s="13">
        <v>0.3</v>
      </c>
      <c r="X262" s="13"/>
      <c r="Y262" s="13"/>
      <c r="Z262" s="68">
        <f t="shared" ref="Z262:Z271" si="672">IF(L262&lt;150000000,P262,IF(AND(L262&gt;150000000,P262&gt;150000000),150000000,P262))*30%</f>
        <v>833161.73999999987</v>
      </c>
      <c r="AA262" s="15">
        <v>0</v>
      </c>
      <c r="AB262" s="69">
        <f t="shared" si="663"/>
        <v>0</v>
      </c>
      <c r="AC262" s="68">
        <f t="shared" si="664"/>
        <v>0</v>
      </c>
      <c r="AD262" s="68">
        <f t="shared" si="665"/>
        <v>0</v>
      </c>
      <c r="AE262" s="2">
        <v>833161.74</v>
      </c>
      <c r="AF262" s="68">
        <f t="shared" si="666"/>
        <v>833161.73999999987</v>
      </c>
      <c r="AG262" s="68">
        <f t="shared" si="667"/>
        <v>0</v>
      </c>
      <c r="AH262" s="2">
        <v>0</v>
      </c>
      <c r="AI262" s="2"/>
      <c r="AJ262" s="2"/>
      <c r="AK262" s="4">
        <v>833161.74</v>
      </c>
      <c r="AM262" s="4">
        <f t="shared" si="659"/>
        <v>833161.74</v>
      </c>
      <c r="AN262" s="67">
        <f t="shared" si="670"/>
        <v>833161.73999999987</v>
      </c>
      <c r="AO262" s="67">
        <f t="shared" si="671"/>
        <v>0</v>
      </c>
      <c r="AP262" t="s">
        <v>336</v>
      </c>
      <c r="AQ262" s="18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</row>
    <row r="263" spans="1:79">
      <c r="A263" s="20">
        <v>1499</v>
      </c>
      <c r="B263" t="s">
        <v>263</v>
      </c>
      <c r="C263" t="s">
        <v>9</v>
      </c>
      <c r="D263" t="s">
        <v>385</v>
      </c>
      <c r="E263" t="s">
        <v>383</v>
      </c>
      <c r="F263" s="2">
        <v>3326519000</v>
      </c>
      <c r="G263" s="2">
        <v>0</v>
      </c>
      <c r="H263" s="2">
        <v>3326519000</v>
      </c>
      <c r="I263" s="2">
        <v>10066470</v>
      </c>
      <c r="J263" s="2">
        <v>0</v>
      </c>
      <c r="K263" s="2">
        <v>10066470</v>
      </c>
      <c r="L263" s="2">
        <v>8735862.4000000004</v>
      </c>
      <c r="M263" s="2">
        <v>0</v>
      </c>
      <c r="N263" s="63">
        <f t="shared" si="653"/>
        <v>0</v>
      </c>
      <c r="O263" s="63">
        <f t="shared" si="654"/>
        <v>0</v>
      </c>
      <c r="P263" s="2">
        <v>8735862.4000000004</v>
      </c>
      <c r="Q263" s="63">
        <f t="shared" si="655"/>
        <v>8735862.4000000004</v>
      </c>
      <c r="R263" s="63">
        <f t="shared" si="656"/>
        <v>0</v>
      </c>
      <c r="S263" s="15">
        <v>0.1</v>
      </c>
      <c r="T263" s="2">
        <v>0</v>
      </c>
      <c r="U263" s="63">
        <f t="shared" si="657"/>
        <v>0</v>
      </c>
      <c r="V263" s="63">
        <f t="shared" si="658"/>
        <v>0</v>
      </c>
      <c r="W263" s="13">
        <v>0.3</v>
      </c>
      <c r="X263" s="13"/>
      <c r="Y263" s="13"/>
      <c r="Z263" s="68">
        <f t="shared" si="672"/>
        <v>2620758.7200000002</v>
      </c>
      <c r="AA263" s="15">
        <v>0</v>
      </c>
      <c r="AB263" s="69">
        <f t="shared" si="663"/>
        <v>0</v>
      </c>
      <c r="AC263" s="68">
        <f t="shared" si="664"/>
        <v>0</v>
      </c>
      <c r="AD263" s="68">
        <f t="shared" si="665"/>
        <v>0</v>
      </c>
      <c r="AE263" s="2">
        <v>2620758.7200000002</v>
      </c>
      <c r="AF263" s="68">
        <f t="shared" si="666"/>
        <v>2620758.7200000002</v>
      </c>
      <c r="AG263" s="68">
        <f t="shared" si="667"/>
        <v>0</v>
      </c>
      <c r="AH263" s="2">
        <v>0</v>
      </c>
      <c r="AI263" s="2"/>
      <c r="AJ263" s="2"/>
      <c r="AK263" s="4">
        <v>2620758.7200000002</v>
      </c>
      <c r="AM263" s="4">
        <f t="shared" si="659"/>
        <v>2620758.7200000002</v>
      </c>
      <c r="AN263" s="67">
        <f t="shared" si="670"/>
        <v>2620758.7200000002</v>
      </c>
      <c r="AO263" s="67">
        <f t="shared" si="671"/>
        <v>0</v>
      </c>
      <c r="AP263" t="s">
        <v>79</v>
      </c>
      <c r="AQ263" s="18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</row>
    <row r="264" spans="1:79">
      <c r="A264" s="20">
        <v>1501</v>
      </c>
      <c r="B264" t="s">
        <v>263</v>
      </c>
      <c r="C264" t="s">
        <v>2</v>
      </c>
      <c r="D264" t="s">
        <v>286</v>
      </c>
      <c r="E264" t="s">
        <v>450</v>
      </c>
      <c r="F264" s="2">
        <v>92419701000</v>
      </c>
      <c r="G264" s="2">
        <v>0</v>
      </c>
      <c r="H264" s="2">
        <v>92419701000</v>
      </c>
      <c r="I264" s="2">
        <v>160783145</v>
      </c>
      <c r="J264" s="2">
        <v>0</v>
      </c>
      <c r="K264" s="2">
        <v>160783145</v>
      </c>
      <c r="L264" s="2">
        <v>123815264.59999999</v>
      </c>
      <c r="M264" s="2">
        <v>0</v>
      </c>
      <c r="N264" s="63">
        <f t="shared" si="653"/>
        <v>0</v>
      </c>
      <c r="O264" s="63">
        <f t="shared" si="654"/>
        <v>0</v>
      </c>
      <c r="P264" s="2">
        <v>123815264.59999999</v>
      </c>
      <c r="Q264" s="63">
        <f t="shared" si="655"/>
        <v>123815264.59999999</v>
      </c>
      <c r="R264" s="63">
        <f t="shared" si="656"/>
        <v>0</v>
      </c>
      <c r="S264" s="15">
        <v>0.1</v>
      </c>
      <c r="T264" s="2">
        <v>0</v>
      </c>
      <c r="U264" s="63">
        <f t="shared" si="657"/>
        <v>0</v>
      </c>
      <c r="V264" s="63">
        <f t="shared" si="658"/>
        <v>0</v>
      </c>
      <c r="W264" s="13">
        <v>0.3</v>
      </c>
      <c r="X264" s="13"/>
      <c r="Y264" s="13"/>
      <c r="Z264" s="68">
        <f t="shared" si="672"/>
        <v>37144579.379999995</v>
      </c>
      <c r="AA264" s="15">
        <v>0</v>
      </c>
      <c r="AB264" s="69">
        <f t="shared" si="663"/>
        <v>0</v>
      </c>
      <c r="AC264" s="68">
        <f t="shared" si="664"/>
        <v>0</v>
      </c>
      <c r="AD264" s="68">
        <f t="shared" si="665"/>
        <v>0</v>
      </c>
      <c r="AE264" s="2">
        <v>37144579.380000003</v>
      </c>
      <c r="AF264" s="68">
        <f t="shared" si="666"/>
        <v>37144579.379999995</v>
      </c>
      <c r="AG264" s="68">
        <f t="shared" si="667"/>
        <v>0</v>
      </c>
      <c r="AH264" s="2">
        <v>0</v>
      </c>
      <c r="AI264" s="2"/>
      <c r="AJ264" s="2"/>
      <c r="AK264" s="4">
        <v>37144579.380000003</v>
      </c>
      <c r="AM264" s="4">
        <f t="shared" si="659"/>
        <v>37144579.380000003</v>
      </c>
      <c r="AN264" s="67">
        <f t="shared" si="670"/>
        <v>37144579.379999995</v>
      </c>
      <c r="AO264" s="67">
        <f t="shared" si="671"/>
        <v>0</v>
      </c>
      <c r="AP264" t="s">
        <v>95</v>
      </c>
      <c r="AQ264" s="18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</row>
    <row r="265" spans="1:79">
      <c r="A265" s="20">
        <v>1506</v>
      </c>
      <c r="B265" t="s">
        <v>263</v>
      </c>
      <c r="C265" t="s">
        <v>2</v>
      </c>
      <c r="D265" t="s">
        <v>4</v>
      </c>
      <c r="E265" t="s">
        <v>389</v>
      </c>
      <c r="F265" s="2">
        <v>17116435000</v>
      </c>
      <c r="G265" s="2">
        <v>6939280000</v>
      </c>
      <c r="H265" s="2">
        <v>10177155000</v>
      </c>
      <c r="I265" s="2">
        <v>34376675</v>
      </c>
      <c r="J265" s="2">
        <v>14813049</v>
      </c>
      <c r="K265" s="2">
        <v>19563626</v>
      </c>
      <c r="L265" s="2">
        <v>27530101</v>
      </c>
      <c r="M265" s="2">
        <v>12037337</v>
      </c>
      <c r="N265" s="63">
        <f t="shared" si="653"/>
        <v>12037337</v>
      </c>
      <c r="O265" s="63">
        <f t="shared" si="654"/>
        <v>0</v>
      </c>
      <c r="P265" s="2">
        <v>15492764</v>
      </c>
      <c r="Q265" s="63">
        <f t="shared" si="655"/>
        <v>15492764</v>
      </c>
      <c r="R265" s="63">
        <f t="shared" si="656"/>
        <v>0</v>
      </c>
      <c r="S265" s="15">
        <v>0.1</v>
      </c>
      <c r="T265" s="2">
        <v>1203733.7</v>
      </c>
      <c r="U265" s="63">
        <f t="shared" si="657"/>
        <v>1203733.7</v>
      </c>
      <c r="V265" s="63">
        <f t="shared" si="658"/>
        <v>0</v>
      </c>
      <c r="W265" s="13">
        <v>0.3</v>
      </c>
      <c r="X265" s="13"/>
      <c r="Y265" s="13"/>
      <c r="Z265" s="68">
        <f t="shared" si="672"/>
        <v>4647829.2</v>
      </c>
      <c r="AA265" s="15">
        <v>0</v>
      </c>
      <c r="AB265" s="69">
        <f t="shared" si="663"/>
        <v>0</v>
      </c>
      <c r="AC265" s="68">
        <f t="shared" si="664"/>
        <v>0</v>
      </c>
      <c r="AD265" s="68">
        <f t="shared" si="665"/>
        <v>0</v>
      </c>
      <c r="AE265" s="2">
        <v>4647829.2</v>
      </c>
      <c r="AF265" s="68">
        <f t="shared" si="666"/>
        <v>4647829.2</v>
      </c>
      <c r="AG265" s="68">
        <f t="shared" si="667"/>
        <v>0</v>
      </c>
      <c r="AH265" s="2">
        <v>0</v>
      </c>
      <c r="AI265" s="2"/>
      <c r="AJ265" s="2"/>
      <c r="AK265" s="4">
        <v>5851562.9000000004</v>
      </c>
      <c r="AM265" s="4">
        <f t="shared" si="659"/>
        <v>5851562.9000000004</v>
      </c>
      <c r="AN265" s="67">
        <f t="shared" si="670"/>
        <v>5851562.9000000004</v>
      </c>
      <c r="AO265" s="67">
        <f t="shared" si="671"/>
        <v>0</v>
      </c>
      <c r="AP265" t="s">
        <v>279</v>
      </c>
      <c r="AQ265" s="18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</row>
    <row r="266" spans="1:79" s="32" customFormat="1">
      <c r="A266" s="51">
        <v>1510</v>
      </c>
      <c r="B266" s="32" t="s">
        <v>263</v>
      </c>
      <c r="C266" s="32" t="s">
        <v>2</v>
      </c>
      <c r="D266" s="32" t="s">
        <v>4</v>
      </c>
      <c r="E266" s="32" t="s">
        <v>390</v>
      </c>
      <c r="F266" s="52">
        <v>252805385000</v>
      </c>
      <c r="G266" s="52">
        <v>0</v>
      </c>
      <c r="H266" s="52">
        <v>252805385000</v>
      </c>
      <c r="I266" s="52">
        <v>392633986</v>
      </c>
      <c r="J266" s="52">
        <v>0</v>
      </c>
      <c r="K266" s="52">
        <v>392633986</v>
      </c>
      <c r="L266" s="52">
        <v>291511832</v>
      </c>
      <c r="M266" s="52">
        <v>0</v>
      </c>
      <c r="N266" s="63">
        <f t="shared" si="653"/>
        <v>0</v>
      </c>
      <c r="O266" s="63">
        <f t="shared" si="654"/>
        <v>0</v>
      </c>
      <c r="P266" s="52">
        <v>291511832</v>
      </c>
      <c r="Q266" s="63">
        <f t="shared" si="655"/>
        <v>291511832</v>
      </c>
      <c r="R266" s="63">
        <f t="shared" si="656"/>
        <v>0</v>
      </c>
      <c r="S266" s="53">
        <v>0.4</v>
      </c>
      <c r="T266" s="52">
        <v>0</v>
      </c>
      <c r="U266" s="63">
        <f t="shared" si="657"/>
        <v>0</v>
      </c>
      <c r="V266" s="63">
        <f t="shared" si="658"/>
        <v>0</v>
      </c>
      <c r="W266" s="54">
        <v>0.4</v>
      </c>
      <c r="X266" s="54"/>
      <c r="Y266" s="54"/>
      <c r="Z266" s="68">
        <v>0</v>
      </c>
      <c r="AA266" s="53">
        <v>0.4</v>
      </c>
      <c r="AB266" s="53">
        <v>0.4</v>
      </c>
      <c r="AC266" s="68">
        <f t="shared" si="664"/>
        <v>0</v>
      </c>
      <c r="AD266" s="68">
        <f>+AB266*Q266</f>
        <v>116604732.80000001</v>
      </c>
      <c r="AE266" s="52">
        <f>P266*W266</f>
        <v>116604732.80000001</v>
      </c>
      <c r="AF266" s="68">
        <f t="shared" si="666"/>
        <v>116604732.80000001</v>
      </c>
      <c r="AG266" s="68">
        <f t="shared" si="667"/>
        <v>0</v>
      </c>
      <c r="AH266" s="52">
        <v>0</v>
      </c>
      <c r="AI266" s="52"/>
      <c r="AJ266" s="52"/>
      <c r="AK266" s="33">
        <f>T266+AE266</f>
        <v>116604732.80000001</v>
      </c>
      <c r="AL266" s="33"/>
      <c r="AM266" s="33">
        <f t="shared" si="659"/>
        <v>116604732.80000001</v>
      </c>
      <c r="AN266" s="67">
        <f t="shared" si="670"/>
        <v>116604732.80000001</v>
      </c>
      <c r="AO266" s="67">
        <f t="shared" si="671"/>
        <v>0</v>
      </c>
      <c r="AP266" s="32" t="s">
        <v>250</v>
      </c>
      <c r="AQ266" s="55"/>
      <c r="AR266" s="33"/>
      <c r="AS266" s="33"/>
      <c r="AT266" s="33"/>
    </row>
    <row r="267" spans="1:79">
      <c r="A267" s="20">
        <v>1518</v>
      </c>
      <c r="B267" t="s">
        <v>263</v>
      </c>
      <c r="C267" t="s">
        <v>9</v>
      </c>
      <c r="D267" t="s">
        <v>385</v>
      </c>
      <c r="E267" t="s">
        <v>391</v>
      </c>
      <c r="F267" s="2">
        <v>59512592000</v>
      </c>
      <c r="G267" s="2">
        <v>0</v>
      </c>
      <c r="H267" s="2">
        <v>59512592000</v>
      </c>
      <c r="I267" s="2">
        <v>91967201</v>
      </c>
      <c r="J267" s="2">
        <v>0</v>
      </c>
      <c r="K267" s="2">
        <v>91967201</v>
      </c>
      <c r="L267" s="2">
        <v>68162164.200000003</v>
      </c>
      <c r="M267" s="2">
        <v>0</v>
      </c>
      <c r="N267" s="63">
        <f t="shared" si="653"/>
        <v>0</v>
      </c>
      <c r="O267" s="63">
        <f t="shared" si="654"/>
        <v>0</v>
      </c>
      <c r="P267" s="2">
        <v>68162164.200000003</v>
      </c>
      <c r="Q267" s="63">
        <f t="shared" si="655"/>
        <v>68162164.200000003</v>
      </c>
      <c r="R267" s="63">
        <f t="shared" si="656"/>
        <v>0</v>
      </c>
      <c r="S267" s="15">
        <v>0.1</v>
      </c>
      <c r="T267" s="2">
        <v>0</v>
      </c>
      <c r="U267" s="63">
        <f t="shared" si="657"/>
        <v>0</v>
      </c>
      <c r="V267" s="63">
        <f t="shared" si="658"/>
        <v>0</v>
      </c>
      <c r="W267" s="13">
        <v>0.3</v>
      </c>
      <c r="X267" s="13"/>
      <c r="Y267" s="13"/>
      <c r="Z267" s="68">
        <f t="shared" si="672"/>
        <v>20448649.260000002</v>
      </c>
      <c r="AA267" s="15">
        <v>0</v>
      </c>
      <c r="AB267" s="69">
        <f t="shared" si="663"/>
        <v>0</v>
      </c>
      <c r="AC267" s="68">
        <f t="shared" si="664"/>
        <v>0</v>
      </c>
      <c r="AD267" s="68">
        <f t="shared" si="665"/>
        <v>0</v>
      </c>
      <c r="AE267" s="2">
        <v>20448649.260000002</v>
      </c>
      <c r="AF267" s="68">
        <f t="shared" si="666"/>
        <v>20448649.260000002</v>
      </c>
      <c r="AG267" s="68">
        <f t="shared" si="667"/>
        <v>0</v>
      </c>
      <c r="AH267" s="2">
        <v>0</v>
      </c>
      <c r="AI267" s="2"/>
      <c r="AJ267" s="2"/>
      <c r="AK267" s="4">
        <v>20448649.260000002</v>
      </c>
      <c r="AM267" s="4">
        <f t="shared" si="659"/>
        <v>20448649.260000002</v>
      </c>
      <c r="AN267" s="67">
        <f t="shared" si="670"/>
        <v>20448649.260000002</v>
      </c>
      <c r="AO267" s="67">
        <f t="shared" si="671"/>
        <v>0</v>
      </c>
      <c r="AP267" t="s">
        <v>19</v>
      </c>
      <c r="AQ267" s="18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</row>
    <row r="268" spans="1:79">
      <c r="A268" s="20">
        <v>1519</v>
      </c>
      <c r="B268" t="s">
        <v>263</v>
      </c>
      <c r="C268" t="s">
        <v>2</v>
      </c>
      <c r="D268" t="s">
        <v>8</v>
      </c>
      <c r="E268" t="s">
        <v>57</v>
      </c>
      <c r="F268" s="2">
        <v>21829202000</v>
      </c>
      <c r="G268" s="2">
        <v>0</v>
      </c>
      <c r="H268" s="2">
        <v>21829202000</v>
      </c>
      <c r="I268" s="2">
        <v>44409866</v>
      </c>
      <c r="J268" s="2">
        <v>0</v>
      </c>
      <c r="K268" s="2">
        <v>44409866</v>
      </c>
      <c r="L268" s="2">
        <v>35678185.200000003</v>
      </c>
      <c r="M268" s="2">
        <v>0</v>
      </c>
      <c r="N268" s="63">
        <f t="shared" si="653"/>
        <v>0</v>
      </c>
      <c r="O268" s="63">
        <f t="shared" si="654"/>
        <v>0</v>
      </c>
      <c r="P268" s="2">
        <v>35678185.200000003</v>
      </c>
      <c r="Q268" s="63">
        <f t="shared" si="655"/>
        <v>35678185.200000003</v>
      </c>
      <c r="R268" s="63">
        <f t="shared" si="656"/>
        <v>0</v>
      </c>
      <c r="S268" s="15">
        <v>0.1</v>
      </c>
      <c r="T268" s="2">
        <v>0</v>
      </c>
      <c r="U268" s="63">
        <f t="shared" si="657"/>
        <v>0</v>
      </c>
      <c r="V268" s="63">
        <f t="shared" si="658"/>
        <v>0</v>
      </c>
      <c r="W268" s="13">
        <v>0.3</v>
      </c>
      <c r="X268" s="13"/>
      <c r="Y268" s="13"/>
      <c r="Z268" s="68">
        <f t="shared" si="672"/>
        <v>10703455.560000001</v>
      </c>
      <c r="AA268" s="15">
        <v>0</v>
      </c>
      <c r="AB268" s="69">
        <f t="shared" si="663"/>
        <v>0</v>
      </c>
      <c r="AC268" s="68">
        <f t="shared" si="664"/>
        <v>0</v>
      </c>
      <c r="AD268" s="68">
        <f t="shared" si="665"/>
        <v>0</v>
      </c>
      <c r="AE268" s="2">
        <v>10703455.560000001</v>
      </c>
      <c r="AF268" s="68">
        <f t="shared" si="666"/>
        <v>10703455.560000001</v>
      </c>
      <c r="AG268" s="68">
        <f t="shared" si="667"/>
        <v>0</v>
      </c>
      <c r="AH268" s="2">
        <v>0</v>
      </c>
      <c r="AI268" s="2"/>
      <c r="AJ268" s="2"/>
      <c r="AK268" s="4">
        <v>10703455.560000001</v>
      </c>
      <c r="AM268" s="4">
        <f t="shared" si="659"/>
        <v>10703455.560000001</v>
      </c>
      <c r="AN268" s="67">
        <f t="shared" si="670"/>
        <v>10703455.560000001</v>
      </c>
      <c r="AO268" s="67">
        <f t="shared" si="671"/>
        <v>0</v>
      </c>
      <c r="AP268" t="s">
        <v>42</v>
      </c>
      <c r="AQ268" s="1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</row>
    <row r="269" spans="1:79">
      <c r="A269" s="20">
        <v>1522</v>
      </c>
      <c r="B269" t="s">
        <v>263</v>
      </c>
      <c r="C269" t="s">
        <v>2</v>
      </c>
      <c r="D269" t="s">
        <v>200</v>
      </c>
      <c r="E269" t="s">
        <v>392</v>
      </c>
      <c r="F269" s="2">
        <v>37107099600</v>
      </c>
      <c r="G269" s="2">
        <v>0</v>
      </c>
      <c r="H269" s="2">
        <v>37107099600</v>
      </c>
      <c r="I269" s="2">
        <v>62552854</v>
      </c>
      <c r="J269" s="2">
        <v>0</v>
      </c>
      <c r="K269" s="2">
        <v>62552854</v>
      </c>
      <c r="L269" s="2">
        <v>47710014.159999996</v>
      </c>
      <c r="M269" s="2">
        <v>0</v>
      </c>
      <c r="N269" s="63">
        <f t="shared" si="653"/>
        <v>0</v>
      </c>
      <c r="O269" s="63">
        <f t="shared" si="654"/>
        <v>0</v>
      </c>
      <c r="P269" s="2">
        <v>47710014.159999996</v>
      </c>
      <c r="Q269" s="63">
        <f t="shared" si="655"/>
        <v>47710014.159999996</v>
      </c>
      <c r="R269" s="63">
        <f t="shared" si="656"/>
        <v>0</v>
      </c>
      <c r="S269" s="15">
        <v>0.1</v>
      </c>
      <c r="T269" s="2">
        <v>0</v>
      </c>
      <c r="U269" s="63">
        <f t="shared" si="657"/>
        <v>0</v>
      </c>
      <c r="V269" s="63">
        <f t="shared" si="658"/>
        <v>0</v>
      </c>
      <c r="W269" s="13">
        <v>0.3</v>
      </c>
      <c r="X269" s="13"/>
      <c r="Y269" s="13"/>
      <c r="Z269" s="68">
        <f t="shared" si="672"/>
        <v>14313004.247999998</v>
      </c>
      <c r="AA269" s="15">
        <v>0</v>
      </c>
      <c r="AB269" s="69">
        <f t="shared" si="663"/>
        <v>0</v>
      </c>
      <c r="AC269" s="68">
        <f t="shared" si="664"/>
        <v>0</v>
      </c>
      <c r="AD269" s="68">
        <f t="shared" si="665"/>
        <v>0</v>
      </c>
      <c r="AE269" s="2">
        <v>14313004.248</v>
      </c>
      <c r="AF269" s="68">
        <f t="shared" si="666"/>
        <v>14313004.247999998</v>
      </c>
      <c r="AG269" s="68">
        <f t="shared" si="667"/>
        <v>0</v>
      </c>
      <c r="AH269" s="2">
        <v>0</v>
      </c>
      <c r="AI269" s="2"/>
      <c r="AJ269" s="2"/>
      <c r="AK269" s="4">
        <v>14313004.248</v>
      </c>
      <c r="AM269" s="4">
        <f t="shared" si="659"/>
        <v>14313004.248</v>
      </c>
      <c r="AN269" s="67">
        <f t="shared" si="670"/>
        <v>14313004.247999998</v>
      </c>
      <c r="AO269" s="67">
        <f t="shared" si="671"/>
        <v>0</v>
      </c>
      <c r="AP269" t="s">
        <v>241</v>
      </c>
      <c r="AQ269" s="18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</row>
    <row r="270" spans="1:79">
      <c r="A270" s="20">
        <v>1523</v>
      </c>
      <c r="B270" t="s">
        <v>263</v>
      </c>
      <c r="C270" t="s">
        <v>2</v>
      </c>
      <c r="D270" t="s">
        <v>326</v>
      </c>
      <c r="E270" t="s">
        <v>393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63">
        <f t="shared" si="653"/>
        <v>0</v>
      </c>
      <c r="O270" s="63">
        <f t="shared" si="654"/>
        <v>0</v>
      </c>
      <c r="P270" s="2">
        <v>0</v>
      </c>
      <c r="Q270" s="63">
        <f t="shared" si="655"/>
        <v>0</v>
      </c>
      <c r="R270" s="63">
        <f t="shared" si="656"/>
        <v>0</v>
      </c>
      <c r="S270" s="15">
        <v>0.1</v>
      </c>
      <c r="T270" s="2">
        <v>0</v>
      </c>
      <c r="U270" s="63">
        <f t="shared" si="657"/>
        <v>0</v>
      </c>
      <c r="V270" s="63">
        <f t="shared" si="658"/>
        <v>0</v>
      </c>
      <c r="W270" s="13">
        <v>0.3</v>
      </c>
      <c r="X270" s="13"/>
      <c r="Y270" s="13"/>
      <c r="Z270" s="68">
        <f t="shared" si="672"/>
        <v>0</v>
      </c>
      <c r="AA270" s="15">
        <v>0</v>
      </c>
      <c r="AB270" s="69">
        <f t="shared" si="663"/>
        <v>0</v>
      </c>
      <c r="AC270" s="68">
        <f t="shared" si="664"/>
        <v>0</v>
      </c>
      <c r="AD270" s="68">
        <f t="shared" si="665"/>
        <v>0</v>
      </c>
      <c r="AE270" s="2">
        <v>0</v>
      </c>
      <c r="AF270" s="68">
        <f t="shared" si="666"/>
        <v>0</v>
      </c>
      <c r="AG270" s="68">
        <f t="shared" si="667"/>
        <v>0</v>
      </c>
      <c r="AH270" s="2">
        <v>0</v>
      </c>
      <c r="AI270" s="2"/>
      <c r="AJ270" s="2"/>
      <c r="AK270" s="4">
        <v>0</v>
      </c>
      <c r="AM270" s="4">
        <f t="shared" si="659"/>
        <v>0</v>
      </c>
      <c r="AN270" s="67">
        <f t="shared" si="670"/>
        <v>0</v>
      </c>
      <c r="AO270" s="67">
        <f t="shared" si="671"/>
        <v>0</v>
      </c>
      <c r="AP270" t="s">
        <v>336</v>
      </c>
      <c r="AQ270" s="18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</row>
    <row r="271" spans="1:79">
      <c r="A271" s="20">
        <v>1524</v>
      </c>
      <c r="B271" t="s">
        <v>263</v>
      </c>
      <c r="C271" t="s">
        <v>9</v>
      </c>
      <c r="D271" t="s">
        <v>15</v>
      </c>
      <c r="E271" t="s">
        <v>394</v>
      </c>
      <c r="F271" s="2">
        <v>1184394000</v>
      </c>
      <c r="G271" s="2">
        <v>0</v>
      </c>
      <c r="H271" s="2">
        <v>1184394000</v>
      </c>
      <c r="I271" s="2">
        <v>4077082</v>
      </c>
      <c r="J271" s="2">
        <v>0</v>
      </c>
      <c r="K271" s="2">
        <v>4077082</v>
      </c>
      <c r="L271" s="2">
        <v>3603324.4</v>
      </c>
      <c r="M271" s="2">
        <v>0</v>
      </c>
      <c r="N271" s="63">
        <f t="shared" si="653"/>
        <v>0</v>
      </c>
      <c r="O271" s="63">
        <f t="shared" si="654"/>
        <v>0</v>
      </c>
      <c r="P271" s="2">
        <v>3603324.4</v>
      </c>
      <c r="Q271" s="63">
        <f t="shared" si="655"/>
        <v>3603324.4</v>
      </c>
      <c r="R271" s="63">
        <f t="shared" si="656"/>
        <v>0</v>
      </c>
      <c r="S271" s="15">
        <v>0.1</v>
      </c>
      <c r="T271" s="2">
        <v>0</v>
      </c>
      <c r="U271" s="63">
        <f t="shared" si="657"/>
        <v>0</v>
      </c>
      <c r="V271" s="63">
        <f t="shared" si="658"/>
        <v>0</v>
      </c>
      <c r="W271" s="13">
        <v>0.3</v>
      </c>
      <c r="X271" s="13"/>
      <c r="Y271" s="13"/>
      <c r="Z271" s="68">
        <f t="shared" si="672"/>
        <v>1080997.3199999998</v>
      </c>
      <c r="AA271" s="15">
        <v>0</v>
      </c>
      <c r="AB271" s="69">
        <f t="shared" si="663"/>
        <v>0</v>
      </c>
      <c r="AC271" s="68">
        <f t="shared" si="664"/>
        <v>0</v>
      </c>
      <c r="AD271" s="68">
        <f t="shared" si="665"/>
        <v>0</v>
      </c>
      <c r="AE271" s="2">
        <v>1080997.32</v>
      </c>
      <c r="AF271" s="68">
        <f t="shared" si="666"/>
        <v>1080997.3199999998</v>
      </c>
      <c r="AG271" s="68">
        <f t="shared" si="667"/>
        <v>0</v>
      </c>
      <c r="AH271" s="2">
        <v>0</v>
      </c>
      <c r="AI271" s="2"/>
      <c r="AJ271" s="2"/>
      <c r="AK271" s="4">
        <v>1080997.32</v>
      </c>
      <c r="AM271" s="4">
        <f t="shared" si="659"/>
        <v>1080997.32</v>
      </c>
      <c r="AN271" s="67">
        <f t="shared" si="670"/>
        <v>1080997.3199999998</v>
      </c>
      <c r="AO271" s="67">
        <f t="shared" si="671"/>
        <v>0</v>
      </c>
      <c r="AP271" t="s">
        <v>31</v>
      </c>
      <c r="AQ271" s="18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</row>
    <row r="272" spans="1:79">
      <c r="A272" s="20">
        <v>1528</v>
      </c>
      <c r="B272" t="s">
        <v>264</v>
      </c>
      <c r="C272" t="s">
        <v>9</v>
      </c>
      <c r="D272" t="s">
        <v>27</v>
      </c>
      <c r="E272" t="s">
        <v>398</v>
      </c>
      <c r="F272" s="2">
        <v>32719732000</v>
      </c>
      <c r="G272" s="2">
        <v>0</v>
      </c>
      <c r="H272" s="2">
        <v>32719732000</v>
      </c>
      <c r="I272" s="2">
        <v>64922345</v>
      </c>
      <c r="J272" s="2">
        <v>0</v>
      </c>
      <c r="K272" s="2">
        <v>64922345</v>
      </c>
      <c r="L272" s="2">
        <v>51834452.200000003</v>
      </c>
      <c r="M272" s="2">
        <v>0</v>
      </c>
      <c r="N272" s="63">
        <f t="shared" si="653"/>
        <v>0</v>
      </c>
      <c r="O272" s="63">
        <f t="shared" si="654"/>
        <v>0</v>
      </c>
      <c r="P272" s="2">
        <v>51834452.200000003</v>
      </c>
      <c r="Q272" s="63">
        <f t="shared" si="655"/>
        <v>51834452.200000003</v>
      </c>
      <c r="R272" s="63">
        <f t="shared" si="656"/>
        <v>0</v>
      </c>
      <c r="S272" s="15">
        <v>0.1</v>
      </c>
      <c r="T272" s="2">
        <v>0</v>
      </c>
      <c r="U272" s="63">
        <f t="shared" si="657"/>
        <v>0</v>
      </c>
      <c r="V272" s="63">
        <f t="shared" si="658"/>
        <v>0</v>
      </c>
      <c r="W272" s="13">
        <v>0.15</v>
      </c>
      <c r="X272" s="64">
        <f t="shared" ref="X272" si="673">IF(L272&lt;15000000,0%,IF(AND(15000000&lt;=L272,L272&lt;30000000),10%,IF(AND(30000000&lt;=L272,L272&lt;60000000),15%,IF(AND(60000000&lt;=L272,L272&lt;100000000),20%,25%))))</f>
        <v>0.15</v>
      </c>
      <c r="Y272" s="63">
        <f t="shared" ref="Y272" si="674">+X272-W272</f>
        <v>0</v>
      </c>
      <c r="Z272" s="63">
        <f t="shared" ref="Z272" si="675">IF(L272&lt;150000000,P272,IF(AND(L272&gt;150000000,P272&gt;150000000),150000000,P272))*X272</f>
        <v>7775167.8300000001</v>
      </c>
      <c r="AA272" s="15">
        <v>0</v>
      </c>
      <c r="AB272" s="65">
        <f t="shared" ref="AB272:AB275" si="676">IF(L272&lt;150000000,0%,IF(AND(150000000&lt;=L272,L272&lt;230000000),40%,IF(AND(230000000&lt;=L272,L272&lt;300000000),45%,50%)))</f>
        <v>0</v>
      </c>
      <c r="AC272" s="63">
        <f t="shared" ref="AC272:AC275" si="677">+AB272-AA272</f>
        <v>0</v>
      </c>
      <c r="AD272" s="63">
        <f t="shared" ref="AD272:AD275" si="678">IF(P272-150000000&lt;0,0,(P272-150000000))*AB272</f>
        <v>0</v>
      </c>
      <c r="AE272" s="2">
        <v>7775167.8300000001</v>
      </c>
      <c r="AF272" s="63">
        <f t="shared" ref="AF272:AF275" si="679">+AD272+Z272</f>
        <v>7775167.8300000001</v>
      </c>
      <c r="AG272" s="63">
        <f t="shared" ref="AG272:AG275" si="680">+AF272-AE272</f>
        <v>0</v>
      </c>
      <c r="AH272" s="2">
        <v>3000000</v>
      </c>
      <c r="AI272" s="66">
        <f t="shared" ref="AI272" si="681">IF(L272&lt;15000000,0,IF(AND(15000000&lt;=L272,L272&lt;20000000),1000000,IF(AND(20000000&lt;=L272,L272&lt;30000000),2000000,IF(AND(30000000&lt;=L272,L272&lt;60000000),3000000,IF(AND(60000000&lt;=L272,L272&lt;100000000),4000000,IF(AND(100000000&lt;=L272,L272&lt;150000000),5000000,IF(AND(150000000&lt;=L272,L272&lt;230000000),6000000,7000000)))))))</f>
        <v>3000000</v>
      </c>
      <c r="AJ272" s="66">
        <f t="shared" ref="AJ272" si="682">+AI272-AH272</f>
        <v>0</v>
      </c>
      <c r="AK272" s="4">
        <v>10775167.83</v>
      </c>
      <c r="AM272" s="4">
        <f t="shared" si="659"/>
        <v>10775167.83</v>
      </c>
      <c r="AN272" s="67">
        <f t="shared" ref="AN272:AN275" si="683">SUM(AL272,AI272,AF272,U272)</f>
        <v>10775167.83</v>
      </c>
      <c r="AO272" s="67">
        <f t="shared" ref="AO272:AO275" si="684">+AN272-AM272</f>
        <v>0</v>
      </c>
      <c r="AP272" t="s">
        <v>29</v>
      </c>
      <c r="AQ272" s="18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</row>
    <row r="273" spans="1:79">
      <c r="A273" s="20">
        <v>1529</v>
      </c>
      <c r="B273" t="s">
        <v>263</v>
      </c>
      <c r="C273" t="s">
        <v>2</v>
      </c>
      <c r="D273" t="s">
        <v>326</v>
      </c>
      <c r="E273" t="s">
        <v>399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63">
        <f t="shared" si="653"/>
        <v>0</v>
      </c>
      <c r="O273" s="63">
        <f t="shared" si="654"/>
        <v>0</v>
      </c>
      <c r="P273" s="2">
        <v>0</v>
      </c>
      <c r="Q273" s="63">
        <f t="shared" si="655"/>
        <v>0</v>
      </c>
      <c r="R273" s="63">
        <f t="shared" si="656"/>
        <v>0</v>
      </c>
      <c r="S273" s="15">
        <v>0.1</v>
      </c>
      <c r="T273" s="2">
        <v>0</v>
      </c>
      <c r="U273" s="63">
        <f t="shared" si="657"/>
        <v>0</v>
      </c>
      <c r="V273" s="63">
        <f t="shared" si="658"/>
        <v>0</v>
      </c>
      <c r="W273" s="13">
        <v>0.3</v>
      </c>
      <c r="X273" s="13"/>
      <c r="Y273" s="13"/>
      <c r="Z273" s="68">
        <f t="shared" ref="Z273:Z275" si="685">IF(L273&lt;150000000,P273,IF(AND(L273&gt;150000000,P273&gt;150000000),150000000,P273))*30%</f>
        <v>0</v>
      </c>
      <c r="AA273" s="15">
        <v>0</v>
      </c>
      <c r="AB273" s="69">
        <f t="shared" si="676"/>
        <v>0</v>
      </c>
      <c r="AC273" s="68">
        <f t="shared" si="677"/>
        <v>0</v>
      </c>
      <c r="AD273" s="68">
        <f t="shared" si="678"/>
        <v>0</v>
      </c>
      <c r="AE273" s="2">
        <v>0</v>
      </c>
      <c r="AF273" s="68">
        <f t="shared" si="679"/>
        <v>0</v>
      </c>
      <c r="AG273" s="68">
        <f t="shared" si="680"/>
        <v>0</v>
      </c>
      <c r="AH273" s="2">
        <v>0</v>
      </c>
      <c r="AI273" s="2"/>
      <c r="AJ273" s="2"/>
      <c r="AK273" s="4">
        <v>0</v>
      </c>
      <c r="AM273" s="4">
        <f t="shared" si="659"/>
        <v>0</v>
      </c>
      <c r="AN273" s="67">
        <f t="shared" si="683"/>
        <v>0</v>
      </c>
      <c r="AO273" s="67">
        <f t="shared" si="684"/>
        <v>0</v>
      </c>
      <c r="AP273" t="s">
        <v>336</v>
      </c>
      <c r="AQ273" s="18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</row>
    <row r="274" spans="1:79">
      <c r="A274" s="20">
        <v>1532</v>
      </c>
      <c r="B274" t="s">
        <v>263</v>
      </c>
      <c r="C274" t="s">
        <v>9</v>
      </c>
      <c r="D274" t="s">
        <v>385</v>
      </c>
      <c r="E274" t="s">
        <v>400</v>
      </c>
      <c r="F274" s="2">
        <v>162221840000</v>
      </c>
      <c r="G274" s="2">
        <v>0</v>
      </c>
      <c r="H274" s="2">
        <v>162221840000</v>
      </c>
      <c r="I274" s="2">
        <v>269088836</v>
      </c>
      <c r="J274" s="2">
        <v>0</v>
      </c>
      <c r="K274" s="2">
        <v>269088836</v>
      </c>
      <c r="L274" s="2">
        <v>204200100</v>
      </c>
      <c r="M274" s="2">
        <v>0</v>
      </c>
      <c r="N274" s="63">
        <f t="shared" si="653"/>
        <v>0</v>
      </c>
      <c r="O274" s="63">
        <f t="shared" si="654"/>
        <v>0</v>
      </c>
      <c r="P274" s="2">
        <v>204200100</v>
      </c>
      <c r="Q274" s="63">
        <f t="shared" si="655"/>
        <v>204200100</v>
      </c>
      <c r="R274" s="63">
        <f t="shared" si="656"/>
        <v>0</v>
      </c>
      <c r="S274" s="15">
        <v>0.1</v>
      </c>
      <c r="T274" s="2">
        <v>0</v>
      </c>
      <c r="U274" s="63">
        <f t="shared" si="657"/>
        <v>0</v>
      </c>
      <c r="V274" s="63">
        <f t="shared" si="658"/>
        <v>0</v>
      </c>
      <c r="W274" s="13">
        <v>0.3</v>
      </c>
      <c r="X274" s="13"/>
      <c r="Y274" s="13"/>
      <c r="Z274" s="68">
        <f t="shared" si="685"/>
        <v>45000000</v>
      </c>
      <c r="AA274" s="15">
        <v>0.4</v>
      </c>
      <c r="AB274" s="69">
        <f t="shared" si="676"/>
        <v>0.4</v>
      </c>
      <c r="AC274" s="68">
        <f t="shared" si="677"/>
        <v>0</v>
      </c>
      <c r="AD274" s="68">
        <f t="shared" si="678"/>
        <v>21680040</v>
      </c>
      <c r="AE274" s="2">
        <v>66680040</v>
      </c>
      <c r="AF274" s="68">
        <f t="shared" si="679"/>
        <v>66680040</v>
      </c>
      <c r="AG274" s="68">
        <f t="shared" si="680"/>
        <v>0</v>
      </c>
      <c r="AH274" s="2">
        <v>0</v>
      </c>
      <c r="AI274" s="2"/>
      <c r="AJ274" s="2"/>
      <c r="AK274" s="4">
        <v>66680040</v>
      </c>
      <c r="AM274" s="4">
        <f t="shared" si="659"/>
        <v>66680040</v>
      </c>
      <c r="AN274" s="67">
        <f t="shared" si="683"/>
        <v>66680040</v>
      </c>
      <c r="AO274" s="67">
        <f t="shared" si="684"/>
        <v>0</v>
      </c>
      <c r="AP274" t="s">
        <v>39</v>
      </c>
      <c r="AQ274" s="18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</row>
    <row r="275" spans="1:79">
      <c r="A275" s="20">
        <v>1533</v>
      </c>
      <c r="B275" t="s">
        <v>263</v>
      </c>
      <c r="C275" t="s">
        <v>9</v>
      </c>
      <c r="D275" t="s">
        <v>384</v>
      </c>
      <c r="E275" t="s">
        <v>401</v>
      </c>
      <c r="F275" s="2">
        <v>1036676000</v>
      </c>
      <c r="G275" s="2">
        <v>0</v>
      </c>
      <c r="H275" s="2">
        <v>1036676000</v>
      </c>
      <c r="I275" s="2">
        <v>3384373</v>
      </c>
      <c r="J275" s="2">
        <v>0</v>
      </c>
      <c r="K275" s="2">
        <v>3384373</v>
      </c>
      <c r="L275" s="2">
        <v>2969702.6</v>
      </c>
      <c r="M275" s="2">
        <v>0</v>
      </c>
      <c r="N275" s="63">
        <f t="shared" si="653"/>
        <v>0</v>
      </c>
      <c r="O275" s="63">
        <f t="shared" si="654"/>
        <v>0</v>
      </c>
      <c r="P275" s="2">
        <v>2969702.6</v>
      </c>
      <c r="Q275" s="63">
        <f t="shared" si="655"/>
        <v>2969702.6</v>
      </c>
      <c r="R275" s="63">
        <f t="shared" si="656"/>
        <v>0</v>
      </c>
      <c r="S275" s="15">
        <v>0.1</v>
      </c>
      <c r="T275" s="2">
        <v>0</v>
      </c>
      <c r="U275" s="63">
        <f t="shared" si="657"/>
        <v>0</v>
      </c>
      <c r="V275" s="63">
        <f t="shared" si="658"/>
        <v>0</v>
      </c>
      <c r="W275" s="13">
        <v>0.3</v>
      </c>
      <c r="X275" s="13"/>
      <c r="Y275" s="13"/>
      <c r="Z275" s="68">
        <f t="shared" si="685"/>
        <v>890910.78</v>
      </c>
      <c r="AA275" s="15">
        <v>0</v>
      </c>
      <c r="AB275" s="69">
        <f t="shared" si="676"/>
        <v>0</v>
      </c>
      <c r="AC275" s="68">
        <f t="shared" si="677"/>
        <v>0</v>
      </c>
      <c r="AD275" s="68">
        <f t="shared" si="678"/>
        <v>0</v>
      </c>
      <c r="AE275" s="2">
        <v>890910.78</v>
      </c>
      <c r="AF275" s="68">
        <f t="shared" si="679"/>
        <v>890910.78</v>
      </c>
      <c r="AG275" s="68">
        <f t="shared" si="680"/>
        <v>0</v>
      </c>
      <c r="AH275" s="2">
        <v>0</v>
      </c>
      <c r="AI275" s="2"/>
      <c r="AJ275" s="2"/>
      <c r="AK275" s="4">
        <v>890910.78</v>
      </c>
      <c r="AM275" s="4">
        <f t="shared" si="659"/>
        <v>890910.78</v>
      </c>
      <c r="AN275" s="67">
        <f t="shared" si="683"/>
        <v>890910.78</v>
      </c>
      <c r="AO275" s="67">
        <f t="shared" si="684"/>
        <v>0</v>
      </c>
      <c r="AP275" t="s">
        <v>35</v>
      </c>
      <c r="AQ275" s="18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</row>
    <row r="276" spans="1:79">
      <c r="A276" s="20">
        <v>1536</v>
      </c>
      <c r="B276" t="s">
        <v>264</v>
      </c>
      <c r="C276" t="s">
        <v>2</v>
      </c>
      <c r="D276" t="s">
        <v>286</v>
      </c>
      <c r="E276" t="s">
        <v>404</v>
      </c>
      <c r="F276" s="2">
        <v>6710819000</v>
      </c>
      <c r="G276" s="2">
        <v>0</v>
      </c>
      <c r="H276" s="2">
        <v>6710819000</v>
      </c>
      <c r="I276" s="2">
        <v>20404596</v>
      </c>
      <c r="J276" s="2">
        <v>0</v>
      </c>
      <c r="K276" s="2">
        <v>20404596</v>
      </c>
      <c r="L276" s="2">
        <v>17720268.399999999</v>
      </c>
      <c r="M276" s="2">
        <v>0</v>
      </c>
      <c r="N276" s="63">
        <f t="shared" si="653"/>
        <v>0</v>
      </c>
      <c r="O276" s="63">
        <f t="shared" si="654"/>
        <v>0</v>
      </c>
      <c r="P276" s="2">
        <v>17720268.399999999</v>
      </c>
      <c r="Q276" s="63">
        <f t="shared" si="655"/>
        <v>17720268.399999999</v>
      </c>
      <c r="R276" s="63">
        <f t="shared" si="656"/>
        <v>0</v>
      </c>
      <c r="S276" s="15">
        <v>0.1</v>
      </c>
      <c r="T276" s="2">
        <v>0</v>
      </c>
      <c r="U276" s="63">
        <f t="shared" si="657"/>
        <v>0</v>
      </c>
      <c r="V276" s="63">
        <f t="shared" si="658"/>
        <v>0</v>
      </c>
      <c r="W276" s="13">
        <v>0.1</v>
      </c>
      <c r="X276" s="64">
        <f t="shared" ref="X276" si="686">IF(L276&lt;15000000,0%,IF(AND(15000000&lt;=L276,L276&lt;30000000),10%,IF(AND(30000000&lt;=L276,L276&lt;60000000),15%,IF(AND(60000000&lt;=L276,L276&lt;100000000),20%,25%))))</f>
        <v>0.1</v>
      </c>
      <c r="Y276" s="63">
        <f t="shared" ref="Y276" si="687">+X276-W276</f>
        <v>0</v>
      </c>
      <c r="Z276" s="63">
        <f t="shared" ref="Z276" si="688">IF(L276&lt;150000000,P276,IF(AND(L276&gt;150000000,P276&gt;150000000),150000000,P276))*X276</f>
        <v>1772026.8399999999</v>
      </c>
      <c r="AA276" s="15">
        <v>0</v>
      </c>
      <c r="AB276" s="65">
        <f t="shared" ref="AB276:AB299" si="689">IF(L276&lt;150000000,0%,IF(AND(150000000&lt;=L276,L276&lt;230000000),40%,IF(AND(230000000&lt;=L276,L276&lt;300000000),45%,50%)))</f>
        <v>0</v>
      </c>
      <c r="AC276" s="63">
        <f t="shared" ref="AC276:AC299" si="690">+AB276-AA276</f>
        <v>0</v>
      </c>
      <c r="AD276" s="63">
        <f t="shared" ref="AD276:AD299" si="691">IF(P276-150000000&lt;0,0,(P276-150000000))*AB276</f>
        <v>0</v>
      </c>
      <c r="AE276" s="2">
        <v>1772026.84</v>
      </c>
      <c r="AF276" s="63">
        <f t="shared" ref="AF276:AF299" si="692">+AD276+Z276</f>
        <v>1772026.8399999999</v>
      </c>
      <c r="AG276" s="63">
        <f t="shared" ref="AG276:AG299" si="693">+AF276-AE276</f>
        <v>0</v>
      </c>
      <c r="AH276" s="2">
        <v>1000000</v>
      </c>
      <c r="AI276" s="66">
        <f t="shared" ref="AI276" si="694">IF(L276&lt;15000000,0,IF(AND(15000000&lt;=L276,L276&lt;20000000),1000000,IF(AND(20000000&lt;=L276,L276&lt;30000000),2000000,IF(AND(30000000&lt;=L276,L276&lt;60000000),3000000,IF(AND(60000000&lt;=L276,L276&lt;100000000),4000000,IF(AND(100000000&lt;=L276,L276&lt;150000000),5000000,IF(AND(150000000&lt;=L276,L276&lt;230000000),6000000,7000000)))))))</f>
        <v>1000000</v>
      </c>
      <c r="AJ276" s="66">
        <f t="shared" ref="AJ276" si="695">+AI276-AH276</f>
        <v>0</v>
      </c>
      <c r="AK276" s="4">
        <v>2772026.84</v>
      </c>
      <c r="AM276" s="4">
        <f t="shared" si="659"/>
        <v>2772026.84</v>
      </c>
      <c r="AN276" s="67">
        <f t="shared" ref="AN276:AN299" si="696">SUM(AL276,AI276,AF276,U276)</f>
        <v>2772026.84</v>
      </c>
      <c r="AO276" s="67">
        <f t="shared" ref="AO276:AO299" si="697">+AN276-AM276</f>
        <v>0</v>
      </c>
      <c r="AP276" t="s">
        <v>43</v>
      </c>
      <c r="AQ276" s="18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</row>
    <row r="277" spans="1:79" s="40" customFormat="1">
      <c r="A277" s="20">
        <v>1537</v>
      </c>
      <c r="B277" t="s">
        <v>263</v>
      </c>
      <c r="C277" t="s">
        <v>2</v>
      </c>
      <c r="D277" t="s">
        <v>287</v>
      </c>
      <c r="E277" t="s">
        <v>405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63">
        <f t="shared" si="653"/>
        <v>0</v>
      </c>
      <c r="O277" s="63">
        <f t="shared" si="654"/>
        <v>0</v>
      </c>
      <c r="P277" s="2">
        <v>0</v>
      </c>
      <c r="Q277" s="63">
        <f t="shared" si="655"/>
        <v>0</v>
      </c>
      <c r="R277" s="63">
        <f t="shared" si="656"/>
        <v>0</v>
      </c>
      <c r="S277" s="15">
        <v>0.1</v>
      </c>
      <c r="T277" s="2">
        <v>0</v>
      </c>
      <c r="U277" s="63">
        <f t="shared" si="657"/>
        <v>0</v>
      </c>
      <c r="V277" s="63">
        <f t="shared" si="658"/>
        <v>0</v>
      </c>
      <c r="W277" s="13">
        <v>0.3</v>
      </c>
      <c r="X277" s="13"/>
      <c r="Y277" s="13"/>
      <c r="Z277" s="68">
        <f t="shared" ref="Z277:Z299" si="698">IF(L277&lt;150000000,P277,IF(AND(L277&gt;150000000,P277&gt;150000000),150000000,P277))*30%</f>
        <v>0</v>
      </c>
      <c r="AA277" s="15">
        <v>0</v>
      </c>
      <c r="AB277" s="69">
        <f t="shared" si="689"/>
        <v>0</v>
      </c>
      <c r="AC277" s="68">
        <f t="shared" si="690"/>
        <v>0</v>
      </c>
      <c r="AD277" s="68">
        <f t="shared" si="691"/>
        <v>0</v>
      </c>
      <c r="AE277" s="2">
        <v>0</v>
      </c>
      <c r="AF277" s="68">
        <f t="shared" si="692"/>
        <v>0</v>
      </c>
      <c r="AG277" s="68">
        <f t="shared" si="693"/>
        <v>0</v>
      </c>
      <c r="AH277" s="2">
        <v>0</v>
      </c>
      <c r="AI277" s="2"/>
      <c r="AJ277" s="2"/>
      <c r="AK277" s="4">
        <v>0</v>
      </c>
      <c r="AL277" s="4"/>
      <c r="AM277" s="4">
        <f t="shared" si="659"/>
        <v>0</v>
      </c>
      <c r="AN277" s="67">
        <f t="shared" si="696"/>
        <v>0</v>
      </c>
      <c r="AO277" s="67">
        <f t="shared" si="697"/>
        <v>0</v>
      </c>
      <c r="AP277" t="s">
        <v>192</v>
      </c>
      <c r="AQ277" s="18"/>
      <c r="AR277" s="4"/>
      <c r="AS277" s="4"/>
      <c r="AT277" s="4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</row>
    <row r="278" spans="1:79">
      <c r="A278" s="20">
        <v>1538</v>
      </c>
      <c r="B278" t="s">
        <v>263</v>
      </c>
      <c r="C278" t="s">
        <v>2</v>
      </c>
      <c r="D278" t="s">
        <v>326</v>
      </c>
      <c r="E278" t="s">
        <v>406</v>
      </c>
      <c r="F278" s="2">
        <v>6000000</v>
      </c>
      <c r="G278" s="2">
        <v>0</v>
      </c>
      <c r="H278" s="2">
        <v>6000000</v>
      </c>
      <c r="I278" s="2">
        <v>21000</v>
      </c>
      <c r="J278" s="2">
        <v>0</v>
      </c>
      <c r="K278" s="2">
        <v>21000</v>
      </c>
      <c r="L278" s="2">
        <v>18600</v>
      </c>
      <c r="M278" s="2">
        <v>0</v>
      </c>
      <c r="N278" s="63">
        <f t="shared" si="653"/>
        <v>0</v>
      </c>
      <c r="O278" s="63">
        <f t="shared" si="654"/>
        <v>0</v>
      </c>
      <c r="P278" s="2">
        <v>18600</v>
      </c>
      <c r="Q278" s="63">
        <f t="shared" si="655"/>
        <v>18600</v>
      </c>
      <c r="R278" s="63">
        <f t="shared" si="656"/>
        <v>0</v>
      </c>
      <c r="S278" s="15">
        <v>0.1</v>
      </c>
      <c r="T278" s="2">
        <v>0</v>
      </c>
      <c r="U278" s="63">
        <f t="shared" si="657"/>
        <v>0</v>
      </c>
      <c r="V278" s="63">
        <f t="shared" si="658"/>
        <v>0</v>
      </c>
      <c r="W278" s="13">
        <v>0.3</v>
      </c>
      <c r="X278" s="13"/>
      <c r="Y278" s="13"/>
      <c r="Z278" s="68">
        <f t="shared" si="698"/>
        <v>5580</v>
      </c>
      <c r="AA278" s="15">
        <v>0</v>
      </c>
      <c r="AB278" s="69">
        <f t="shared" si="689"/>
        <v>0</v>
      </c>
      <c r="AC278" s="68">
        <f t="shared" si="690"/>
        <v>0</v>
      </c>
      <c r="AD278" s="68">
        <f t="shared" si="691"/>
        <v>0</v>
      </c>
      <c r="AE278" s="2">
        <v>5580</v>
      </c>
      <c r="AF278" s="68">
        <f t="shared" si="692"/>
        <v>5580</v>
      </c>
      <c r="AG278" s="68">
        <f t="shared" si="693"/>
        <v>0</v>
      </c>
      <c r="AH278" s="2">
        <v>0</v>
      </c>
      <c r="AI278" s="2"/>
      <c r="AJ278" s="2"/>
      <c r="AK278" s="4">
        <v>5580</v>
      </c>
      <c r="AM278" s="4">
        <f t="shared" si="659"/>
        <v>5580</v>
      </c>
      <c r="AN278" s="67">
        <f t="shared" si="696"/>
        <v>5580</v>
      </c>
      <c r="AO278" s="67">
        <f t="shared" si="697"/>
        <v>0</v>
      </c>
      <c r="AP278" t="s">
        <v>336</v>
      </c>
      <c r="AQ278" s="1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</row>
    <row r="279" spans="1:79">
      <c r="A279" s="20">
        <v>1539</v>
      </c>
      <c r="B279" t="s">
        <v>263</v>
      </c>
      <c r="C279" t="s">
        <v>9</v>
      </c>
      <c r="D279" t="s">
        <v>385</v>
      </c>
      <c r="E279" t="s">
        <v>407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63">
        <f t="shared" si="653"/>
        <v>0</v>
      </c>
      <c r="O279" s="63">
        <f t="shared" si="654"/>
        <v>0</v>
      </c>
      <c r="P279" s="2">
        <v>0</v>
      </c>
      <c r="Q279" s="63">
        <f t="shared" si="655"/>
        <v>0</v>
      </c>
      <c r="R279" s="63">
        <f t="shared" si="656"/>
        <v>0</v>
      </c>
      <c r="S279" s="15">
        <v>0.1</v>
      </c>
      <c r="T279" s="2">
        <v>0</v>
      </c>
      <c r="U279" s="63">
        <f t="shared" si="657"/>
        <v>0</v>
      </c>
      <c r="V279" s="63">
        <f t="shared" si="658"/>
        <v>0</v>
      </c>
      <c r="W279" s="13">
        <v>0.3</v>
      </c>
      <c r="X279" s="13"/>
      <c r="Y279" s="13"/>
      <c r="Z279" s="68">
        <f t="shared" si="698"/>
        <v>0</v>
      </c>
      <c r="AA279" s="15">
        <v>0</v>
      </c>
      <c r="AB279" s="69">
        <f t="shared" si="689"/>
        <v>0</v>
      </c>
      <c r="AC279" s="68">
        <f t="shared" si="690"/>
        <v>0</v>
      </c>
      <c r="AD279" s="68">
        <f t="shared" si="691"/>
        <v>0</v>
      </c>
      <c r="AE279" s="2">
        <v>0</v>
      </c>
      <c r="AF279" s="68">
        <f t="shared" si="692"/>
        <v>0</v>
      </c>
      <c r="AG279" s="68">
        <f t="shared" si="693"/>
        <v>0</v>
      </c>
      <c r="AH279" s="2">
        <v>0</v>
      </c>
      <c r="AI279" s="2"/>
      <c r="AJ279" s="2"/>
      <c r="AK279" s="4">
        <v>0</v>
      </c>
      <c r="AM279" s="4">
        <f t="shared" si="659"/>
        <v>0</v>
      </c>
      <c r="AN279" s="67">
        <f t="shared" si="696"/>
        <v>0</v>
      </c>
      <c r="AO279" s="67">
        <f t="shared" si="697"/>
        <v>0</v>
      </c>
      <c r="AP279" t="s">
        <v>39</v>
      </c>
      <c r="AQ279" s="18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</row>
    <row r="280" spans="1:79">
      <c r="A280" s="20">
        <v>1542</v>
      </c>
      <c r="B280" t="s">
        <v>263</v>
      </c>
      <c r="C280" t="s">
        <v>2</v>
      </c>
      <c r="D280" t="s">
        <v>286</v>
      </c>
      <c r="E280" t="s">
        <v>408</v>
      </c>
      <c r="F280" s="2">
        <v>40052571700</v>
      </c>
      <c r="G280" s="2">
        <v>0</v>
      </c>
      <c r="H280" s="2">
        <v>40052571700</v>
      </c>
      <c r="I280" s="2">
        <v>83809065</v>
      </c>
      <c r="J280" s="2">
        <v>0</v>
      </c>
      <c r="K280" s="2">
        <v>83809065</v>
      </c>
      <c r="L280" s="2">
        <v>67788036.319999993</v>
      </c>
      <c r="M280" s="2">
        <v>0</v>
      </c>
      <c r="N280" s="63">
        <f t="shared" si="653"/>
        <v>0</v>
      </c>
      <c r="O280" s="63">
        <f t="shared" si="654"/>
        <v>0</v>
      </c>
      <c r="P280" s="2">
        <v>67788036.319999993</v>
      </c>
      <c r="Q280" s="63">
        <f t="shared" si="655"/>
        <v>67788036.319999993</v>
      </c>
      <c r="R280" s="63">
        <f t="shared" si="656"/>
        <v>0</v>
      </c>
      <c r="S280" s="15">
        <v>0.1</v>
      </c>
      <c r="T280" s="2">
        <v>0</v>
      </c>
      <c r="U280" s="63">
        <f t="shared" si="657"/>
        <v>0</v>
      </c>
      <c r="V280" s="63">
        <f t="shared" si="658"/>
        <v>0</v>
      </c>
      <c r="W280" s="13">
        <v>0.3</v>
      </c>
      <c r="X280" s="13"/>
      <c r="Y280" s="13"/>
      <c r="Z280" s="68">
        <f t="shared" si="698"/>
        <v>20336410.895999998</v>
      </c>
      <c r="AA280" s="15">
        <v>0</v>
      </c>
      <c r="AB280" s="69">
        <f t="shared" si="689"/>
        <v>0</v>
      </c>
      <c r="AC280" s="68">
        <f t="shared" si="690"/>
        <v>0</v>
      </c>
      <c r="AD280" s="68">
        <f t="shared" si="691"/>
        <v>0</v>
      </c>
      <c r="AE280" s="2">
        <v>20336410.896000002</v>
      </c>
      <c r="AF280" s="68">
        <f t="shared" si="692"/>
        <v>20336410.895999998</v>
      </c>
      <c r="AG280" s="68">
        <f t="shared" si="693"/>
        <v>0</v>
      </c>
      <c r="AH280" s="2">
        <v>0</v>
      </c>
      <c r="AI280" s="2"/>
      <c r="AJ280" s="2"/>
      <c r="AK280" s="4">
        <v>20336410.896000002</v>
      </c>
      <c r="AM280" s="4">
        <f t="shared" si="659"/>
        <v>20336410.896000002</v>
      </c>
      <c r="AN280" s="67">
        <f t="shared" si="696"/>
        <v>20336410.895999998</v>
      </c>
      <c r="AO280" s="67">
        <f t="shared" si="697"/>
        <v>0</v>
      </c>
      <c r="AP280" t="s">
        <v>43</v>
      </c>
      <c r="AQ280" s="18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</row>
    <row r="281" spans="1:79" s="36" customFormat="1">
      <c r="A281" s="20">
        <v>1543</v>
      </c>
      <c r="B281" t="s">
        <v>263</v>
      </c>
      <c r="C281" t="s">
        <v>2</v>
      </c>
      <c r="D281" t="s">
        <v>200</v>
      </c>
      <c r="E281" t="s">
        <v>409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63">
        <f t="shared" si="653"/>
        <v>0</v>
      </c>
      <c r="O281" s="63">
        <f t="shared" si="654"/>
        <v>0</v>
      </c>
      <c r="P281" s="2">
        <v>0</v>
      </c>
      <c r="Q281" s="63">
        <f t="shared" si="655"/>
        <v>0</v>
      </c>
      <c r="R281" s="63">
        <f t="shared" si="656"/>
        <v>0</v>
      </c>
      <c r="S281" s="15">
        <v>0.1</v>
      </c>
      <c r="T281" s="2">
        <v>0</v>
      </c>
      <c r="U281" s="63">
        <f t="shared" si="657"/>
        <v>0</v>
      </c>
      <c r="V281" s="63">
        <f t="shared" si="658"/>
        <v>0</v>
      </c>
      <c r="W281" s="13">
        <v>0.3</v>
      </c>
      <c r="X281" s="13"/>
      <c r="Y281" s="13"/>
      <c r="Z281" s="68">
        <f t="shared" si="698"/>
        <v>0</v>
      </c>
      <c r="AA281" s="15">
        <v>0</v>
      </c>
      <c r="AB281" s="69">
        <f t="shared" si="689"/>
        <v>0</v>
      </c>
      <c r="AC281" s="68">
        <f t="shared" si="690"/>
        <v>0</v>
      </c>
      <c r="AD281" s="68">
        <f t="shared" si="691"/>
        <v>0</v>
      </c>
      <c r="AE281" s="2">
        <v>0</v>
      </c>
      <c r="AF281" s="68">
        <f t="shared" si="692"/>
        <v>0</v>
      </c>
      <c r="AG281" s="68">
        <f t="shared" si="693"/>
        <v>0</v>
      </c>
      <c r="AH281" s="2">
        <v>0</v>
      </c>
      <c r="AI281" s="2"/>
      <c r="AJ281" s="2"/>
      <c r="AK281" s="4">
        <v>0</v>
      </c>
      <c r="AL281" s="4"/>
      <c r="AM281" s="4">
        <f t="shared" si="659"/>
        <v>0</v>
      </c>
      <c r="AN281" s="67">
        <f t="shared" si="696"/>
        <v>0</v>
      </c>
      <c r="AO281" s="67">
        <f t="shared" si="697"/>
        <v>0</v>
      </c>
      <c r="AP281" t="s">
        <v>184</v>
      </c>
      <c r="AQ281" s="18"/>
      <c r="AR281" s="4"/>
      <c r="AS281" s="4"/>
      <c r="AT281" s="4"/>
      <c r="AU281"/>
    </row>
    <row r="282" spans="1:79" s="41" customFormat="1">
      <c r="A282" s="20">
        <v>1544</v>
      </c>
      <c r="B282" t="s">
        <v>263</v>
      </c>
      <c r="C282" t="s">
        <v>2</v>
      </c>
      <c r="D282" t="s">
        <v>200</v>
      </c>
      <c r="E282" t="s">
        <v>410</v>
      </c>
      <c r="F282" s="2">
        <v>36019487000</v>
      </c>
      <c r="G282" s="2">
        <v>0</v>
      </c>
      <c r="H282" s="2">
        <v>36019487000</v>
      </c>
      <c r="I282" s="2">
        <v>59333168</v>
      </c>
      <c r="J282" s="2">
        <v>0</v>
      </c>
      <c r="K282" s="2">
        <v>59333168</v>
      </c>
      <c r="L282" s="2">
        <v>44925373.200000003</v>
      </c>
      <c r="M282" s="2">
        <v>0</v>
      </c>
      <c r="N282" s="63">
        <f t="shared" si="653"/>
        <v>0</v>
      </c>
      <c r="O282" s="63">
        <f t="shared" si="654"/>
        <v>0</v>
      </c>
      <c r="P282" s="2">
        <v>44925373.200000003</v>
      </c>
      <c r="Q282" s="63">
        <f t="shared" si="655"/>
        <v>44925373.200000003</v>
      </c>
      <c r="R282" s="63">
        <f t="shared" si="656"/>
        <v>0</v>
      </c>
      <c r="S282" s="15">
        <v>0.1</v>
      </c>
      <c r="T282" s="2">
        <v>0</v>
      </c>
      <c r="U282" s="63">
        <f t="shared" si="657"/>
        <v>0</v>
      </c>
      <c r="V282" s="63">
        <f t="shared" si="658"/>
        <v>0</v>
      </c>
      <c r="W282" s="13">
        <v>0.3</v>
      </c>
      <c r="X282" s="13"/>
      <c r="Y282" s="13"/>
      <c r="Z282" s="68">
        <f t="shared" si="698"/>
        <v>13477611.960000001</v>
      </c>
      <c r="AA282" s="15">
        <v>0</v>
      </c>
      <c r="AB282" s="69">
        <f t="shared" si="689"/>
        <v>0</v>
      </c>
      <c r="AC282" s="68">
        <f t="shared" si="690"/>
        <v>0</v>
      </c>
      <c r="AD282" s="68">
        <f t="shared" si="691"/>
        <v>0</v>
      </c>
      <c r="AE282" s="2">
        <v>13477611.960000001</v>
      </c>
      <c r="AF282" s="68">
        <f t="shared" si="692"/>
        <v>13477611.960000001</v>
      </c>
      <c r="AG282" s="68">
        <f t="shared" si="693"/>
        <v>0</v>
      </c>
      <c r="AH282" s="2">
        <v>0</v>
      </c>
      <c r="AI282" s="2"/>
      <c r="AJ282" s="2"/>
      <c r="AK282" s="4">
        <v>13477611.960000001</v>
      </c>
      <c r="AL282" s="4"/>
      <c r="AM282" s="4">
        <f t="shared" si="659"/>
        <v>13477611.960000001</v>
      </c>
      <c r="AN282" s="67">
        <f t="shared" si="696"/>
        <v>13477611.960000001</v>
      </c>
      <c r="AO282" s="67">
        <f t="shared" si="697"/>
        <v>0</v>
      </c>
      <c r="AP282" t="s">
        <v>184</v>
      </c>
      <c r="AQ282" s="18"/>
      <c r="AR282" s="4"/>
      <c r="AS282" s="4"/>
      <c r="AT282" s="4"/>
      <c r="AU282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</row>
    <row r="283" spans="1:79">
      <c r="A283" s="20">
        <v>1545</v>
      </c>
      <c r="B283" t="s">
        <v>263</v>
      </c>
      <c r="C283" t="s">
        <v>2</v>
      </c>
      <c r="D283" t="s">
        <v>326</v>
      </c>
      <c r="E283" t="s">
        <v>411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63">
        <f t="shared" si="653"/>
        <v>0</v>
      </c>
      <c r="O283" s="63">
        <f t="shared" si="654"/>
        <v>0</v>
      </c>
      <c r="P283" s="2">
        <v>0</v>
      </c>
      <c r="Q283" s="63">
        <f t="shared" si="655"/>
        <v>0</v>
      </c>
      <c r="R283" s="63">
        <f t="shared" si="656"/>
        <v>0</v>
      </c>
      <c r="S283" s="15">
        <v>0.1</v>
      </c>
      <c r="T283" s="2">
        <v>0</v>
      </c>
      <c r="U283" s="63">
        <f t="shared" si="657"/>
        <v>0</v>
      </c>
      <c r="V283" s="63">
        <f t="shared" si="658"/>
        <v>0</v>
      </c>
      <c r="W283" s="13">
        <v>0.3</v>
      </c>
      <c r="X283" s="13"/>
      <c r="Y283" s="13"/>
      <c r="Z283" s="68">
        <f t="shared" si="698"/>
        <v>0</v>
      </c>
      <c r="AA283" s="15">
        <v>0</v>
      </c>
      <c r="AB283" s="69">
        <f t="shared" si="689"/>
        <v>0</v>
      </c>
      <c r="AC283" s="68">
        <f t="shared" si="690"/>
        <v>0</v>
      </c>
      <c r="AD283" s="68">
        <f t="shared" si="691"/>
        <v>0</v>
      </c>
      <c r="AE283" s="2">
        <v>0</v>
      </c>
      <c r="AF283" s="68">
        <f t="shared" si="692"/>
        <v>0</v>
      </c>
      <c r="AG283" s="68">
        <f t="shared" si="693"/>
        <v>0</v>
      </c>
      <c r="AH283" s="2">
        <v>0</v>
      </c>
      <c r="AI283" s="2"/>
      <c r="AJ283" s="2"/>
      <c r="AK283" s="4">
        <v>0</v>
      </c>
      <c r="AM283" s="4">
        <f t="shared" si="659"/>
        <v>0</v>
      </c>
      <c r="AN283" s="67">
        <f t="shared" si="696"/>
        <v>0</v>
      </c>
      <c r="AO283" s="67">
        <f t="shared" si="697"/>
        <v>0</v>
      </c>
      <c r="AP283" t="s">
        <v>336</v>
      </c>
      <c r="AQ283" s="18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</row>
    <row r="284" spans="1:79">
      <c r="A284" s="20">
        <v>1546</v>
      </c>
      <c r="B284" t="s">
        <v>263</v>
      </c>
      <c r="C284" t="s">
        <v>2</v>
      </c>
      <c r="D284" t="s">
        <v>4</v>
      </c>
      <c r="E284" t="s">
        <v>412</v>
      </c>
      <c r="F284" s="2">
        <v>52196672000</v>
      </c>
      <c r="G284" s="2">
        <v>0</v>
      </c>
      <c r="H284" s="2">
        <v>52196672000</v>
      </c>
      <c r="I284" s="2">
        <v>85301346</v>
      </c>
      <c r="J284" s="2">
        <v>0</v>
      </c>
      <c r="K284" s="2">
        <v>85301346</v>
      </c>
      <c r="L284" s="2">
        <v>64422677.200000003</v>
      </c>
      <c r="M284" s="2">
        <v>0</v>
      </c>
      <c r="N284" s="63">
        <f t="shared" si="653"/>
        <v>0</v>
      </c>
      <c r="O284" s="63">
        <f t="shared" si="654"/>
        <v>0</v>
      </c>
      <c r="P284" s="2">
        <v>64422677.200000003</v>
      </c>
      <c r="Q284" s="63">
        <f t="shared" si="655"/>
        <v>64422677.200000003</v>
      </c>
      <c r="R284" s="63">
        <f t="shared" si="656"/>
        <v>0</v>
      </c>
      <c r="S284" s="15">
        <v>0.1</v>
      </c>
      <c r="T284" s="2">
        <v>0</v>
      </c>
      <c r="U284" s="63">
        <f t="shared" si="657"/>
        <v>0</v>
      </c>
      <c r="V284" s="63">
        <f t="shared" si="658"/>
        <v>0</v>
      </c>
      <c r="W284" s="13">
        <v>0.3</v>
      </c>
      <c r="X284" s="13"/>
      <c r="Y284" s="13"/>
      <c r="Z284" s="68">
        <f t="shared" si="698"/>
        <v>19326803.16</v>
      </c>
      <c r="AA284" s="15">
        <v>0</v>
      </c>
      <c r="AB284" s="69">
        <f t="shared" si="689"/>
        <v>0</v>
      </c>
      <c r="AC284" s="68">
        <f t="shared" si="690"/>
        <v>0</v>
      </c>
      <c r="AD284" s="68">
        <f t="shared" si="691"/>
        <v>0</v>
      </c>
      <c r="AE284" s="2">
        <v>19326803.16</v>
      </c>
      <c r="AF284" s="68">
        <f t="shared" si="692"/>
        <v>19326803.16</v>
      </c>
      <c r="AG284" s="68">
        <f t="shared" si="693"/>
        <v>0</v>
      </c>
      <c r="AH284" s="2">
        <v>0</v>
      </c>
      <c r="AI284" s="2"/>
      <c r="AJ284" s="2"/>
      <c r="AK284" s="4">
        <v>19326803.16</v>
      </c>
      <c r="AM284" s="4">
        <f t="shared" si="659"/>
        <v>19326803.16</v>
      </c>
      <c r="AN284" s="67">
        <f t="shared" si="696"/>
        <v>19326803.16</v>
      </c>
      <c r="AO284" s="67">
        <f t="shared" si="697"/>
        <v>0</v>
      </c>
      <c r="AP284" t="s">
        <v>215</v>
      </c>
      <c r="AQ284" s="18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</row>
    <row r="285" spans="1:79" s="36" customFormat="1">
      <c r="A285" s="20">
        <v>1552</v>
      </c>
      <c r="B285" t="s">
        <v>263</v>
      </c>
      <c r="C285" t="s">
        <v>2</v>
      </c>
      <c r="D285" t="s">
        <v>326</v>
      </c>
      <c r="E285" t="s">
        <v>413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63">
        <f t="shared" si="653"/>
        <v>0</v>
      </c>
      <c r="O285" s="63">
        <f t="shared" si="654"/>
        <v>0</v>
      </c>
      <c r="P285" s="2">
        <v>0</v>
      </c>
      <c r="Q285" s="63">
        <f t="shared" si="655"/>
        <v>0</v>
      </c>
      <c r="R285" s="63">
        <f t="shared" si="656"/>
        <v>0</v>
      </c>
      <c r="S285" s="15">
        <v>0.1</v>
      </c>
      <c r="T285" s="2">
        <v>0</v>
      </c>
      <c r="U285" s="63">
        <f t="shared" si="657"/>
        <v>0</v>
      </c>
      <c r="V285" s="63">
        <f t="shared" si="658"/>
        <v>0</v>
      </c>
      <c r="W285" s="13">
        <v>0.3</v>
      </c>
      <c r="X285" s="13"/>
      <c r="Y285" s="13"/>
      <c r="Z285" s="68">
        <f t="shared" si="698"/>
        <v>0</v>
      </c>
      <c r="AA285" s="15">
        <v>0</v>
      </c>
      <c r="AB285" s="69">
        <f t="shared" si="689"/>
        <v>0</v>
      </c>
      <c r="AC285" s="68">
        <f t="shared" si="690"/>
        <v>0</v>
      </c>
      <c r="AD285" s="68">
        <f t="shared" si="691"/>
        <v>0</v>
      </c>
      <c r="AE285" s="2">
        <v>0</v>
      </c>
      <c r="AF285" s="68">
        <f t="shared" si="692"/>
        <v>0</v>
      </c>
      <c r="AG285" s="68">
        <f t="shared" si="693"/>
        <v>0</v>
      </c>
      <c r="AH285" s="2">
        <v>0</v>
      </c>
      <c r="AI285" s="2"/>
      <c r="AJ285" s="2"/>
      <c r="AK285" s="4">
        <v>0</v>
      </c>
      <c r="AL285" s="4"/>
      <c r="AM285" s="4">
        <f t="shared" si="659"/>
        <v>0</v>
      </c>
      <c r="AN285" s="67">
        <f t="shared" si="696"/>
        <v>0</v>
      </c>
      <c r="AO285" s="67">
        <f t="shared" si="697"/>
        <v>0</v>
      </c>
      <c r="AP285" t="s">
        <v>336</v>
      </c>
      <c r="AQ285" s="18"/>
      <c r="AR285" s="4"/>
      <c r="AS285" s="4"/>
      <c r="AT285" s="4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</row>
    <row r="286" spans="1:79" s="41" customFormat="1">
      <c r="A286" s="20">
        <v>1555</v>
      </c>
      <c r="B286" t="s">
        <v>263</v>
      </c>
      <c r="C286" t="s">
        <v>2</v>
      </c>
      <c r="D286" t="s">
        <v>200</v>
      </c>
      <c r="E286" t="s">
        <v>414</v>
      </c>
      <c r="F286" s="2">
        <v>543729000</v>
      </c>
      <c r="G286" s="2">
        <v>0</v>
      </c>
      <c r="H286" s="2">
        <v>543729000</v>
      </c>
      <c r="I286" s="2">
        <v>1823998</v>
      </c>
      <c r="J286" s="2">
        <v>0</v>
      </c>
      <c r="K286" s="2">
        <v>1823998</v>
      </c>
      <c r="L286" s="2">
        <v>1606506.4</v>
      </c>
      <c r="M286" s="2">
        <v>0</v>
      </c>
      <c r="N286" s="63">
        <f t="shared" si="653"/>
        <v>0</v>
      </c>
      <c r="O286" s="63">
        <f t="shared" si="654"/>
        <v>0</v>
      </c>
      <c r="P286" s="2">
        <v>1606506.4</v>
      </c>
      <c r="Q286" s="63">
        <f t="shared" si="655"/>
        <v>1606506.4</v>
      </c>
      <c r="R286" s="63">
        <f t="shared" si="656"/>
        <v>0</v>
      </c>
      <c r="S286" s="15">
        <v>0.1</v>
      </c>
      <c r="T286" s="2">
        <v>0</v>
      </c>
      <c r="U286" s="63">
        <f t="shared" si="657"/>
        <v>0</v>
      </c>
      <c r="V286" s="63">
        <f t="shared" si="658"/>
        <v>0</v>
      </c>
      <c r="W286" s="13">
        <v>0.3</v>
      </c>
      <c r="X286" s="13"/>
      <c r="Y286" s="13"/>
      <c r="Z286" s="68">
        <f t="shared" si="698"/>
        <v>481951.91999999993</v>
      </c>
      <c r="AA286" s="15">
        <v>0</v>
      </c>
      <c r="AB286" s="69">
        <f t="shared" si="689"/>
        <v>0</v>
      </c>
      <c r="AC286" s="68">
        <f t="shared" si="690"/>
        <v>0</v>
      </c>
      <c r="AD286" s="68">
        <f t="shared" si="691"/>
        <v>0</v>
      </c>
      <c r="AE286" s="2">
        <v>481951.92</v>
      </c>
      <c r="AF286" s="68">
        <f t="shared" si="692"/>
        <v>481951.91999999993</v>
      </c>
      <c r="AG286" s="68">
        <f t="shared" si="693"/>
        <v>0</v>
      </c>
      <c r="AH286" s="2">
        <v>0</v>
      </c>
      <c r="AI286" s="2"/>
      <c r="AJ286" s="2"/>
      <c r="AK286" s="4">
        <v>481951.92</v>
      </c>
      <c r="AL286" s="4"/>
      <c r="AM286" s="4">
        <f t="shared" si="659"/>
        <v>481951.92</v>
      </c>
      <c r="AN286" s="67">
        <f t="shared" si="696"/>
        <v>481951.91999999993</v>
      </c>
      <c r="AO286" s="67">
        <f t="shared" si="697"/>
        <v>0</v>
      </c>
      <c r="AP286" t="s">
        <v>241</v>
      </c>
      <c r="AQ286" s="18"/>
      <c r="AR286" s="4"/>
      <c r="AS286" s="4"/>
      <c r="AT286" s="4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</row>
    <row r="287" spans="1:79" s="40" customFormat="1">
      <c r="A287" s="20">
        <v>1558</v>
      </c>
      <c r="B287" t="s">
        <v>263</v>
      </c>
      <c r="C287" t="s">
        <v>9</v>
      </c>
      <c r="D287" t="s">
        <v>385</v>
      </c>
      <c r="E287" t="s">
        <v>415</v>
      </c>
      <c r="F287" s="2">
        <v>16950510000</v>
      </c>
      <c r="G287" s="2">
        <v>0</v>
      </c>
      <c r="H287" s="2">
        <v>16950510000</v>
      </c>
      <c r="I287" s="2">
        <v>33536831</v>
      </c>
      <c r="J287" s="2">
        <v>0</v>
      </c>
      <c r="K287" s="2">
        <v>33536831</v>
      </c>
      <c r="L287" s="2">
        <v>26756627</v>
      </c>
      <c r="M287" s="2">
        <v>0</v>
      </c>
      <c r="N287" s="63">
        <f t="shared" si="653"/>
        <v>0</v>
      </c>
      <c r="O287" s="63">
        <f t="shared" si="654"/>
        <v>0</v>
      </c>
      <c r="P287" s="2">
        <v>26756627</v>
      </c>
      <c r="Q287" s="63">
        <f t="shared" si="655"/>
        <v>26756627</v>
      </c>
      <c r="R287" s="63">
        <f t="shared" si="656"/>
        <v>0</v>
      </c>
      <c r="S287" s="15">
        <v>0.1</v>
      </c>
      <c r="T287" s="2">
        <v>0</v>
      </c>
      <c r="U287" s="63">
        <f t="shared" si="657"/>
        <v>0</v>
      </c>
      <c r="V287" s="63">
        <f t="shared" si="658"/>
        <v>0</v>
      </c>
      <c r="W287" s="13">
        <v>0.3</v>
      </c>
      <c r="X287" s="13"/>
      <c r="Y287" s="13"/>
      <c r="Z287" s="68">
        <f t="shared" si="698"/>
        <v>8026988.0999999996</v>
      </c>
      <c r="AA287" s="15">
        <v>0</v>
      </c>
      <c r="AB287" s="69">
        <f t="shared" si="689"/>
        <v>0</v>
      </c>
      <c r="AC287" s="68">
        <f t="shared" si="690"/>
        <v>0</v>
      </c>
      <c r="AD287" s="68">
        <f t="shared" si="691"/>
        <v>0</v>
      </c>
      <c r="AE287" s="2">
        <v>8026988.0999999996</v>
      </c>
      <c r="AF287" s="68">
        <f t="shared" si="692"/>
        <v>8026988.0999999996</v>
      </c>
      <c r="AG287" s="68">
        <f t="shared" si="693"/>
        <v>0</v>
      </c>
      <c r="AH287" s="2">
        <v>0</v>
      </c>
      <c r="AI287" s="2"/>
      <c r="AJ287" s="2"/>
      <c r="AK287" s="4">
        <v>8026988.0999999996</v>
      </c>
      <c r="AL287" s="4"/>
      <c r="AM287" s="4">
        <f t="shared" si="659"/>
        <v>8026988.0999999996</v>
      </c>
      <c r="AN287" s="67">
        <f t="shared" si="696"/>
        <v>8026988.0999999996</v>
      </c>
      <c r="AO287" s="67">
        <f t="shared" si="697"/>
        <v>0</v>
      </c>
      <c r="AP287" t="s">
        <v>39</v>
      </c>
      <c r="AQ287" s="18"/>
      <c r="AR287" s="4"/>
      <c r="AS287" s="4"/>
      <c r="AT287" s="4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</row>
    <row r="288" spans="1:79">
      <c r="A288" s="20">
        <v>1559</v>
      </c>
      <c r="B288" t="s">
        <v>263</v>
      </c>
      <c r="C288" t="s">
        <v>2</v>
      </c>
      <c r="D288" t="s">
        <v>287</v>
      </c>
      <c r="E288" t="s">
        <v>416</v>
      </c>
      <c r="F288" s="2">
        <v>215829000</v>
      </c>
      <c r="G288" s="2">
        <v>45820000</v>
      </c>
      <c r="H288" s="2">
        <v>170009000</v>
      </c>
      <c r="I288" s="2">
        <v>755403</v>
      </c>
      <c r="J288" s="2">
        <v>160370</v>
      </c>
      <c r="K288" s="2">
        <v>595033</v>
      </c>
      <c r="L288" s="2">
        <v>669071.4</v>
      </c>
      <c r="M288" s="2">
        <v>142042</v>
      </c>
      <c r="N288" s="63">
        <f t="shared" si="653"/>
        <v>142042</v>
      </c>
      <c r="O288" s="63">
        <f t="shared" si="654"/>
        <v>0</v>
      </c>
      <c r="P288" s="2">
        <v>527029.4</v>
      </c>
      <c r="Q288" s="63">
        <f t="shared" si="655"/>
        <v>527029.4</v>
      </c>
      <c r="R288" s="63">
        <f t="shared" si="656"/>
        <v>0</v>
      </c>
      <c r="S288" s="15">
        <v>0.1</v>
      </c>
      <c r="T288" s="2">
        <v>14204.2</v>
      </c>
      <c r="U288" s="63">
        <f t="shared" si="657"/>
        <v>14204.2</v>
      </c>
      <c r="V288" s="63">
        <f t="shared" si="658"/>
        <v>0</v>
      </c>
      <c r="W288" s="13">
        <v>0.3</v>
      </c>
      <c r="X288" s="13"/>
      <c r="Y288" s="13"/>
      <c r="Z288" s="68">
        <f t="shared" si="698"/>
        <v>158108.82</v>
      </c>
      <c r="AA288" s="15">
        <v>0</v>
      </c>
      <c r="AB288" s="69">
        <f t="shared" si="689"/>
        <v>0</v>
      </c>
      <c r="AC288" s="68">
        <f t="shared" si="690"/>
        <v>0</v>
      </c>
      <c r="AD288" s="68">
        <f t="shared" si="691"/>
        <v>0</v>
      </c>
      <c r="AE288" s="2">
        <v>158108.82</v>
      </c>
      <c r="AF288" s="68">
        <f t="shared" si="692"/>
        <v>158108.82</v>
      </c>
      <c r="AG288" s="68">
        <f t="shared" si="693"/>
        <v>0</v>
      </c>
      <c r="AH288" s="2">
        <v>0</v>
      </c>
      <c r="AI288" s="2"/>
      <c r="AJ288" s="2"/>
      <c r="AK288" s="4">
        <v>172313.02</v>
      </c>
      <c r="AM288" s="4">
        <f t="shared" si="659"/>
        <v>172313.02</v>
      </c>
      <c r="AN288" s="67">
        <f t="shared" si="696"/>
        <v>172313.02000000002</v>
      </c>
      <c r="AO288" s="67">
        <f t="shared" si="697"/>
        <v>0</v>
      </c>
      <c r="AP288" t="s">
        <v>166</v>
      </c>
      <c r="AQ288" s="1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</row>
    <row r="289" spans="1:79">
      <c r="A289" s="20">
        <v>1565</v>
      </c>
      <c r="B289" t="s">
        <v>263</v>
      </c>
      <c r="C289" t="s">
        <v>2</v>
      </c>
      <c r="D289" t="s">
        <v>8</v>
      </c>
      <c r="E289" t="s">
        <v>417</v>
      </c>
      <c r="F289" s="2">
        <v>2716760000</v>
      </c>
      <c r="G289" s="2">
        <v>0</v>
      </c>
      <c r="H289" s="2">
        <v>2716760000</v>
      </c>
      <c r="I289" s="2">
        <v>7884055</v>
      </c>
      <c r="J289" s="2">
        <v>0</v>
      </c>
      <c r="K289" s="2">
        <v>7884055</v>
      </c>
      <c r="L289" s="2">
        <v>6797351</v>
      </c>
      <c r="M289" s="2">
        <v>0</v>
      </c>
      <c r="N289" s="63">
        <f t="shared" si="653"/>
        <v>0</v>
      </c>
      <c r="O289" s="63">
        <f t="shared" si="654"/>
        <v>0</v>
      </c>
      <c r="P289" s="2">
        <v>6797351</v>
      </c>
      <c r="Q289" s="63">
        <f t="shared" si="655"/>
        <v>6797351</v>
      </c>
      <c r="R289" s="63">
        <f t="shared" si="656"/>
        <v>0</v>
      </c>
      <c r="S289" s="15">
        <v>0.1</v>
      </c>
      <c r="T289" s="2">
        <v>0</v>
      </c>
      <c r="U289" s="63">
        <f t="shared" si="657"/>
        <v>0</v>
      </c>
      <c r="V289" s="63">
        <f t="shared" si="658"/>
        <v>0</v>
      </c>
      <c r="W289" s="13">
        <v>0.3</v>
      </c>
      <c r="X289" s="13"/>
      <c r="Y289" s="13"/>
      <c r="Z289" s="68">
        <f t="shared" si="698"/>
        <v>2039205.2999999998</v>
      </c>
      <c r="AA289" s="15">
        <v>0</v>
      </c>
      <c r="AB289" s="69">
        <f t="shared" si="689"/>
        <v>0</v>
      </c>
      <c r="AC289" s="68">
        <f t="shared" si="690"/>
        <v>0</v>
      </c>
      <c r="AD289" s="68">
        <f t="shared" si="691"/>
        <v>0</v>
      </c>
      <c r="AE289" s="2">
        <v>2039205.3</v>
      </c>
      <c r="AF289" s="68">
        <f t="shared" si="692"/>
        <v>2039205.2999999998</v>
      </c>
      <c r="AG289" s="68">
        <f t="shared" si="693"/>
        <v>0</v>
      </c>
      <c r="AH289" s="2">
        <v>0</v>
      </c>
      <c r="AI289" s="2"/>
      <c r="AJ289" s="2"/>
      <c r="AK289" s="4">
        <v>2039205.3</v>
      </c>
      <c r="AM289" s="4">
        <f t="shared" si="659"/>
        <v>2039205.3</v>
      </c>
      <c r="AN289" s="67">
        <f t="shared" si="696"/>
        <v>2039205.2999999998</v>
      </c>
      <c r="AO289" s="67">
        <f t="shared" si="697"/>
        <v>0</v>
      </c>
      <c r="AP289" t="s">
        <v>33</v>
      </c>
      <c r="AQ289" s="18"/>
      <c r="AU289"/>
      <c r="AV289"/>
      <c r="AW289"/>
      <c r="AX289"/>
    </row>
    <row r="290" spans="1:79">
      <c r="A290" s="20">
        <v>1566</v>
      </c>
      <c r="B290" t="s">
        <v>263</v>
      </c>
      <c r="C290" t="s">
        <v>2</v>
      </c>
      <c r="D290" t="s">
        <v>200</v>
      </c>
      <c r="E290" t="s">
        <v>418</v>
      </c>
      <c r="F290" s="2">
        <v>18215473000</v>
      </c>
      <c r="G290" s="2">
        <v>1123923000</v>
      </c>
      <c r="H290" s="2">
        <v>17091550000</v>
      </c>
      <c r="I290" s="2">
        <v>47080587</v>
      </c>
      <c r="J290" s="2">
        <v>3689597</v>
      </c>
      <c r="K290" s="2">
        <v>43390990</v>
      </c>
      <c r="L290" s="2">
        <v>39794397.799999997</v>
      </c>
      <c r="M290" s="2">
        <v>3240027.8</v>
      </c>
      <c r="N290" s="63">
        <f t="shared" si="653"/>
        <v>3240027.8</v>
      </c>
      <c r="O290" s="63">
        <f t="shared" si="654"/>
        <v>0</v>
      </c>
      <c r="P290" s="2">
        <v>36554370</v>
      </c>
      <c r="Q290" s="63">
        <f t="shared" si="655"/>
        <v>36554370</v>
      </c>
      <c r="R290" s="63">
        <f t="shared" si="656"/>
        <v>0</v>
      </c>
      <c r="S290" s="15">
        <v>0.1</v>
      </c>
      <c r="T290" s="2">
        <v>324002.78000000003</v>
      </c>
      <c r="U290" s="63">
        <f t="shared" si="657"/>
        <v>324002.78000000003</v>
      </c>
      <c r="V290" s="63">
        <f t="shared" si="658"/>
        <v>0</v>
      </c>
      <c r="W290" s="13">
        <v>0.3</v>
      </c>
      <c r="X290" s="13"/>
      <c r="Y290" s="13"/>
      <c r="Z290" s="68">
        <f t="shared" si="698"/>
        <v>10966311</v>
      </c>
      <c r="AA290" s="15">
        <v>0</v>
      </c>
      <c r="AB290" s="69">
        <f t="shared" si="689"/>
        <v>0</v>
      </c>
      <c r="AC290" s="68">
        <f t="shared" si="690"/>
        <v>0</v>
      </c>
      <c r="AD290" s="68">
        <f t="shared" si="691"/>
        <v>0</v>
      </c>
      <c r="AE290" s="2">
        <v>10966311</v>
      </c>
      <c r="AF290" s="68">
        <f t="shared" si="692"/>
        <v>10966311</v>
      </c>
      <c r="AG290" s="68">
        <f t="shared" si="693"/>
        <v>0</v>
      </c>
      <c r="AH290" s="2">
        <v>0</v>
      </c>
      <c r="AI290" s="2"/>
      <c r="AJ290" s="2"/>
      <c r="AK290" s="4">
        <v>11290313.779999999</v>
      </c>
      <c r="AM290" s="4">
        <f t="shared" si="659"/>
        <v>11290313.779999999</v>
      </c>
      <c r="AN290" s="67">
        <f t="shared" si="696"/>
        <v>11290313.779999999</v>
      </c>
      <c r="AO290" s="67">
        <f t="shared" si="697"/>
        <v>0</v>
      </c>
      <c r="AP290" t="s">
        <v>184</v>
      </c>
      <c r="AQ290" s="18"/>
      <c r="AU290"/>
      <c r="AV290"/>
      <c r="AW290"/>
      <c r="AX290"/>
    </row>
    <row r="291" spans="1:79" s="40" customFormat="1">
      <c r="A291" s="20">
        <v>1568</v>
      </c>
      <c r="B291" t="s">
        <v>263</v>
      </c>
      <c r="C291" t="s">
        <v>2</v>
      </c>
      <c r="D291" t="s">
        <v>4</v>
      </c>
      <c r="E291" t="s">
        <v>419</v>
      </c>
      <c r="F291" s="2">
        <v>19500217000</v>
      </c>
      <c r="G291" s="2">
        <v>0</v>
      </c>
      <c r="H291" s="2">
        <v>19500217000</v>
      </c>
      <c r="I291" s="2">
        <v>40992437</v>
      </c>
      <c r="J291" s="2">
        <v>0</v>
      </c>
      <c r="K291" s="2">
        <v>40992437</v>
      </c>
      <c r="L291" s="2">
        <v>33192350.199999999</v>
      </c>
      <c r="M291" s="2">
        <v>0</v>
      </c>
      <c r="N291" s="63">
        <f t="shared" si="653"/>
        <v>0</v>
      </c>
      <c r="O291" s="63">
        <f t="shared" si="654"/>
        <v>0</v>
      </c>
      <c r="P291" s="2">
        <v>33192350.199999999</v>
      </c>
      <c r="Q291" s="63">
        <f t="shared" si="655"/>
        <v>33192350.199999999</v>
      </c>
      <c r="R291" s="63">
        <f t="shared" si="656"/>
        <v>0</v>
      </c>
      <c r="S291" s="15">
        <v>0.1</v>
      </c>
      <c r="T291" s="2">
        <v>0</v>
      </c>
      <c r="U291" s="63">
        <f t="shared" si="657"/>
        <v>0</v>
      </c>
      <c r="V291" s="63">
        <f t="shared" si="658"/>
        <v>0</v>
      </c>
      <c r="W291" s="13">
        <v>0.3</v>
      </c>
      <c r="X291" s="13"/>
      <c r="Y291" s="13"/>
      <c r="Z291" s="68">
        <f t="shared" si="698"/>
        <v>9957705.0599999987</v>
      </c>
      <c r="AA291" s="15">
        <v>0</v>
      </c>
      <c r="AB291" s="69">
        <f t="shared" si="689"/>
        <v>0</v>
      </c>
      <c r="AC291" s="68">
        <f t="shared" si="690"/>
        <v>0</v>
      </c>
      <c r="AD291" s="68">
        <f t="shared" si="691"/>
        <v>0</v>
      </c>
      <c r="AE291" s="2">
        <v>9957705.0600000005</v>
      </c>
      <c r="AF291" s="68">
        <f t="shared" si="692"/>
        <v>9957705.0599999987</v>
      </c>
      <c r="AG291" s="68">
        <f t="shared" si="693"/>
        <v>0</v>
      </c>
      <c r="AH291" s="2">
        <v>0</v>
      </c>
      <c r="AI291" s="2"/>
      <c r="AJ291" s="2"/>
      <c r="AK291" s="4">
        <v>9957705.0600000005</v>
      </c>
      <c r="AL291" s="4"/>
      <c r="AM291" s="4">
        <f t="shared" si="659"/>
        <v>9957705.0600000005</v>
      </c>
      <c r="AN291" s="67">
        <f t="shared" si="696"/>
        <v>9957705.0599999987</v>
      </c>
      <c r="AO291" s="67">
        <f t="shared" si="697"/>
        <v>0</v>
      </c>
      <c r="AP291" t="s">
        <v>215</v>
      </c>
      <c r="AQ291" s="18"/>
      <c r="AR291" s="4"/>
      <c r="AS291" s="4"/>
      <c r="AT291" s="4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</row>
    <row r="292" spans="1:79">
      <c r="A292" s="20">
        <v>1571</v>
      </c>
      <c r="B292" t="s">
        <v>263</v>
      </c>
      <c r="C292" t="s">
        <v>9</v>
      </c>
      <c r="D292" t="s">
        <v>384</v>
      </c>
      <c r="E292" t="s">
        <v>426</v>
      </c>
      <c r="F292" s="2">
        <v>8154400500</v>
      </c>
      <c r="G292" s="2">
        <v>0</v>
      </c>
      <c r="H292" s="2">
        <v>8154400500</v>
      </c>
      <c r="I292" s="2">
        <v>21868642</v>
      </c>
      <c r="J292" s="2">
        <v>0</v>
      </c>
      <c r="K292" s="2">
        <v>21868642</v>
      </c>
      <c r="L292" s="2">
        <v>18606881.800000001</v>
      </c>
      <c r="M292" s="2">
        <v>0</v>
      </c>
      <c r="N292" s="63">
        <f t="shared" si="653"/>
        <v>0</v>
      </c>
      <c r="O292" s="63">
        <f t="shared" si="654"/>
        <v>0</v>
      </c>
      <c r="P292" s="2">
        <v>18606881.800000001</v>
      </c>
      <c r="Q292" s="63">
        <f t="shared" si="655"/>
        <v>18606881.800000001</v>
      </c>
      <c r="R292" s="63">
        <f t="shared" si="656"/>
        <v>0</v>
      </c>
      <c r="S292" s="15">
        <v>0.1</v>
      </c>
      <c r="T292" s="2">
        <v>0</v>
      </c>
      <c r="U292" s="63">
        <f t="shared" si="657"/>
        <v>0</v>
      </c>
      <c r="V292" s="63">
        <f t="shared" si="658"/>
        <v>0</v>
      </c>
      <c r="W292" s="13">
        <v>0.3</v>
      </c>
      <c r="X292" s="13"/>
      <c r="Y292" s="13"/>
      <c r="Z292" s="68">
        <f t="shared" si="698"/>
        <v>5582064.54</v>
      </c>
      <c r="AA292" s="15">
        <v>0</v>
      </c>
      <c r="AB292" s="69">
        <f t="shared" si="689"/>
        <v>0</v>
      </c>
      <c r="AC292" s="68">
        <f t="shared" si="690"/>
        <v>0</v>
      </c>
      <c r="AD292" s="68">
        <f t="shared" si="691"/>
        <v>0</v>
      </c>
      <c r="AE292" s="2">
        <v>5582064.54</v>
      </c>
      <c r="AF292" s="68">
        <f t="shared" si="692"/>
        <v>5582064.54</v>
      </c>
      <c r="AG292" s="68">
        <f t="shared" si="693"/>
        <v>0</v>
      </c>
      <c r="AH292" s="2">
        <v>0</v>
      </c>
      <c r="AI292" s="2"/>
      <c r="AJ292" s="2"/>
      <c r="AK292" s="4">
        <v>5582064.54</v>
      </c>
      <c r="AM292" s="4">
        <f t="shared" si="659"/>
        <v>5582064.54</v>
      </c>
      <c r="AN292" s="67">
        <f t="shared" si="696"/>
        <v>5582064.54</v>
      </c>
      <c r="AO292" s="67">
        <f t="shared" si="697"/>
        <v>0</v>
      </c>
      <c r="AP292" t="s">
        <v>35</v>
      </c>
      <c r="AQ292" s="18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</row>
    <row r="293" spans="1:79" s="41" customFormat="1">
      <c r="A293" s="20">
        <v>1572</v>
      </c>
      <c r="B293" t="s">
        <v>263</v>
      </c>
      <c r="C293" t="s">
        <v>2</v>
      </c>
      <c r="D293" t="s">
        <v>200</v>
      </c>
      <c r="E293" t="s">
        <v>420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63">
        <f t="shared" si="653"/>
        <v>0</v>
      </c>
      <c r="O293" s="63">
        <f t="shared" si="654"/>
        <v>0</v>
      </c>
      <c r="P293" s="2">
        <v>0</v>
      </c>
      <c r="Q293" s="63">
        <f t="shared" si="655"/>
        <v>0</v>
      </c>
      <c r="R293" s="63">
        <f t="shared" si="656"/>
        <v>0</v>
      </c>
      <c r="S293" s="15">
        <v>0.1</v>
      </c>
      <c r="T293" s="2">
        <v>0</v>
      </c>
      <c r="U293" s="63">
        <f t="shared" si="657"/>
        <v>0</v>
      </c>
      <c r="V293" s="63">
        <f t="shared" si="658"/>
        <v>0</v>
      </c>
      <c r="W293" s="13">
        <v>0.3</v>
      </c>
      <c r="X293" s="13"/>
      <c r="Y293" s="13"/>
      <c r="Z293" s="68">
        <f t="shared" si="698"/>
        <v>0</v>
      </c>
      <c r="AA293" s="15">
        <v>0</v>
      </c>
      <c r="AB293" s="69">
        <f t="shared" si="689"/>
        <v>0</v>
      </c>
      <c r="AC293" s="68">
        <f t="shared" si="690"/>
        <v>0</v>
      </c>
      <c r="AD293" s="68">
        <f t="shared" si="691"/>
        <v>0</v>
      </c>
      <c r="AE293" s="2">
        <v>0</v>
      </c>
      <c r="AF293" s="68">
        <f t="shared" si="692"/>
        <v>0</v>
      </c>
      <c r="AG293" s="68">
        <f t="shared" si="693"/>
        <v>0</v>
      </c>
      <c r="AH293" s="2">
        <v>0</v>
      </c>
      <c r="AI293" s="2"/>
      <c r="AJ293" s="2"/>
      <c r="AK293" s="4">
        <v>0</v>
      </c>
      <c r="AL293" s="4"/>
      <c r="AM293" s="4">
        <f t="shared" si="659"/>
        <v>0</v>
      </c>
      <c r="AN293" s="67">
        <f t="shared" si="696"/>
        <v>0</v>
      </c>
      <c r="AO293" s="67">
        <f t="shared" si="697"/>
        <v>0</v>
      </c>
      <c r="AP293" t="s">
        <v>241</v>
      </c>
      <c r="AQ293" s="18"/>
      <c r="AR293" s="4"/>
      <c r="AS293" s="4"/>
      <c r="AT293" s="4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</row>
    <row r="294" spans="1:79">
      <c r="A294" s="20">
        <v>1573</v>
      </c>
      <c r="B294" t="s">
        <v>263</v>
      </c>
      <c r="C294" t="s">
        <v>2</v>
      </c>
      <c r="D294" t="s">
        <v>200</v>
      </c>
      <c r="E294" t="s">
        <v>421</v>
      </c>
      <c r="F294" s="2">
        <v>1882600000</v>
      </c>
      <c r="G294" s="2">
        <v>0</v>
      </c>
      <c r="H294" s="2">
        <v>1882600000</v>
      </c>
      <c r="I294" s="2">
        <v>5051653</v>
      </c>
      <c r="J294" s="2">
        <v>0</v>
      </c>
      <c r="K294" s="2">
        <v>5051653</v>
      </c>
      <c r="L294" s="2">
        <v>4298613</v>
      </c>
      <c r="M294" s="2">
        <v>0</v>
      </c>
      <c r="N294" s="63">
        <f t="shared" si="653"/>
        <v>0</v>
      </c>
      <c r="O294" s="63">
        <f t="shared" si="654"/>
        <v>0</v>
      </c>
      <c r="P294" s="2">
        <v>4298613</v>
      </c>
      <c r="Q294" s="63">
        <f t="shared" si="655"/>
        <v>4298613</v>
      </c>
      <c r="R294" s="63">
        <f t="shared" si="656"/>
        <v>0</v>
      </c>
      <c r="S294" s="15">
        <v>0.1</v>
      </c>
      <c r="T294" s="2">
        <v>0</v>
      </c>
      <c r="U294" s="63">
        <f t="shared" si="657"/>
        <v>0</v>
      </c>
      <c r="V294" s="63">
        <f t="shared" si="658"/>
        <v>0</v>
      </c>
      <c r="W294" s="13">
        <v>0.3</v>
      </c>
      <c r="X294" s="13"/>
      <c r="Y294" s="13"/>
      <c r="Z294" s="68">
        <f t="shared" si="698"/>
        <v>1289583.8999999999</v>
      </c>
      <c r="AA294" s="15">
        <v>0</v>
      </c>
      <c r="AB294" s="69">
        <f t="shared" si="689"/>
        <v>0</v>
      </c>
      <c r="AC294" s="68">
        <f t="shared" si="690"/>
        <v>0</v>
      </c>
      <c r="AD294" s="68">
        <f t="shared" si="691"/>
        <v>0</v>
      </c>
      <c r="AE294" s="2">
        <v>1289583.8999999999</v>
      </c>
      <c r="AF294" s="68">
        <f t="shared" si="692"/>
        <v>1289583.8999999999</v>
      </c>
      <c r="AG294" s="68">
        <f t="shared" si="693"/>
        <v>0</v>
      </c>
      <c r="AH294" s="2">
        <v>0</v>
      </c>
      <c r="AI294" s="2"/>
      <c r="AJ294" s="2"/>
      <c r="AK294" s="4">
        <v>1289583.8999999999</v>
      </c>
      <c r="AM294" s="4">
        <f t="shared" si="659"/>
        <v>1289583.8999999999</v>
      </c>
      <c r="AN294" s="67">
        <f t="shared" si="696"/>
        <v>1289583.8999999999</v>
      </c>
      <c r="AO294" s="67">
        <f t="shared" si="697"/>
        <v>0</v>
      </c>
      <c r="AP294" t="s">
        <v>241</v>
      </c>
      <c r="AQ294" s="18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</row>
    <row r="295" spans="1:79" s="36" customFormat="1">
      <c r="A295" s="20">
        <v>1574</v>
      </c>
      <c r="B295" t="s">
        <v>263</v>
      </c>
      <c r="C295" t="s">
        <v>2</v>
      </c>
      <c r="D295" t="s">
        <v>4</v>
      </c>
      <c r="E295" t="s">
        <v>422</v>
      </c>
      <c r="F295" s="2">
        <v>49138615000</v>
      </c>
      <c r="G295" s="2">
        <v>14285100000</v>
      </c>
      <c r="H295" s="2">
        <v>34853515000</v>
      </c>
      <c r="I295" s="2">
        <v>80982108</v>
      </c>
      <c r="J295" s="2">
        <v>24216874</v>
      </c>
      <c r="K295" s="2">
        <v>56765234</v>
      </c>
      <c r="L295" s="2">
        <v>61326662</v>
      </c>
      <c r="M295" s="2">
        <v>18502834</v>
      </c>
      <c r="N295" s="63">
        <f t="shared" si="653"/>
        <v>18502834</v>
      </c>
      <c r="O295" s="63">
        <f t="shared" si="654"/>
        <v>0</v>
      </c>
      <c r="P295" s="2">
        <v>42823828</v>
      </c>
      <c r="Q295" s="63">
        <f t="shared" si="655"/>
        <v>42823828</v>
      </c>
      <c r="R295" s="63">
        <f t="shared" si="656"/>
        <v>0</v>
      </c>
      <c r="S295" s="15">
        <v>0.1</v>
      </c>
      <c r="T295" s="2">
        <v>1850283.4</v>
      </c>
      <c r="U295" s="63">
        <f t="shared" si="657"/>
        <v>1850283.4000000001</v>
      </c>
      <c r="V295" s="63">
        <f t="shared" si="658"/>
        <v>0</v>
      </c>
      <c r="W295" s="13">
        <v>0.3</v>
      </c>
      <c r="X295" s="13"/>
      <c r="Y295" s="13"/>
      <c r="Z295" s="68">
        <f t="shared" si="698"/>
        <v>12847148.4</v>
      </c>
      <c r="AA295" s="15">
        <v>0</v>
      </c>
      <c r="AB295" s="69">
        <f t="shared" si="689"/>
        <v>0</v>
      </c>
      <c r="AC295" s="68">
        <f t="shared" si="690"/>
        <v>0</v>
      </c>
      <c r="AD295" s="68">
        <f t="shared" si="691"/>
        <v>0</v>
      </c>
      <c r="AE295" s="2">
        <v>12847148.4</v>
      </c>
      <c r="AF295" s="68">
        <f t="shared" si="692"/>
        <v>12847148.4</v>
      </c>
      <c r="AG295" s="68">
        <f t="shared" si="693"/>
        <v>0</v>
      </c>
      <c r="AH295" s="2">
        <v>0</v>
      </c>
      <c r="AI295" s="2"/>
      <c r="AJ295" s="2"/>
      <c r="AK295" s="4">
        <v>14697431.800000001</v>
      </c>
      <c r="AL295" s="4"/>
      <c r="AM295" s="4">
        <f t="shared" si="659"/>
        <v>14697431.800000001</v>
      </c>
      <c r="AN295" s="67">
        <f t="shared" si="696"/>
        <v>14697431.800000001</v>
      </c>
      <c r="AO295" s="67">
        <f t="shared" si="697"/>
        <v>0</v>
      </c>
      <c r="AP295" t="s">
        <v>279</v>
      </c>
      <c r="AQ295" s="18"/>
      <c r="AR295" s="4"/>
      <c r="AS295" s="4"/>
      <c r="AT295" s="4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</row>
    <row r="296" spans="1:79" s="36" customFormat="1">
      <c r="A296" s="47">
        <v>1575</v>
      </c>
      <c r="B296" s="36" t="s">
        <v>263</v>
      </c>
      <c r="C296" s="36" t="s">
        <v>2</v>
      </c>
      <c r="D296" s="36" t="s">
        <v>200</v>
      </c>
      <c r="E296" s="36" t="s">
        <v>423</v>
      </c>
      <c r="F296" s="37">
        <v>687909250000</v>
      </c>
      <c r="G296" s="37">
        <v>0</v>
      </c>
      <c r="H296" s="37">
        <v>687909250000</v>
      </c>
      <c r="I296" s="37">
        <v>1032193389</v>
      </c>
      <c r="J296" s="37">
        <v>0</v>
      </c>
      <c r="K296" s="37">
        <v>1032193389</v>
      </c>
      <c r="L296" s="37">
        <v>757029689</v>
      </c>
      <c r="M296" s="37">
        <v>0</v>
      </c>
      <c r="N296" s="63">
        <f t="shared" si="653"/>
        <v>0</v>
      </c>
      <c r="O296" s="63">
        <f t="shared" si="654"/>
        <v>0</v>
      </c>
      <c r="P296" s="37">
        <v>757029689</v>
      </c>
      <c r="Q296" s="63">
        <f t="shared" si="655"/>
        <v>757029689</v>
      </c>
      <c r="R296" s="63">
        <f t="shared" si="656"/>
        <v>0</v>
      </c>
      <c r="S296" s="48">
        <v>0.5</v>
      </c>
      <c r="T296" s="37">
        <v>0</v>
      </c>
      <c r="U296" s="63">
        <f t="shared" si="657"/>
        <v>0</v>
      </c>
      <c r="V296" s="63">
        <f t="shared" si="658"/>
        <v>0</v>
      </c>
      <c r="W296" s="49">
        <v>0.5</v>
      </c>
      <c r="X296" s="49"/>
      <c r="Y296" s="49"/>
      <c r="Z296" s="68">
        <v>0</v>
      </c>
      <c r="AA296" s="48">
        <v>0.5</v>
      </c>
      <c r="AB296" s="69">
        <f t="shared" si="689"/>
        <v>0.5</v>
      </c>
      <c r="AC296" s="68">
        <f t="shared" si="690"/>
        <v>0</v>
      </c>
      <c r="AD296" s="68">
        <f>+AB296*Q296</f>
        <v>378514844.5</v>
      </c>
      <c r="AE296" s="37">
        <f>P296*W296</f>
        <v>378514844.5</v>
      </c>
      <c r="AF296" s="68">
        <f t="shared" si="692"/>
        <v>378514844.5</v>
      </c>
      <c r="AG296" s="68">
        <f t="shared" si="693"/>
        <v>0</v>
      </c>
      <c r="AH296" s="37">
        <v>0</v>
      </c>
      <c r="AI296" s="37"/>
      <c r="AJ296" s="37"/>
      <c r="AK296" s="38">
        <f>T296+AE296</f>
        <v>378514844.5</v>
      </c>
      <c r="AL296" s="38"/>
      <c r="AM296" s="38">
        <f t="shared" si="659"/>
        <v>378514844.5</v>
      </c>
      <c r="AN296" s="67">
        <f t="shared" si="696"/>
        <v>378514844.5</v>
      </c>
      <c r="AO296" s="67">
        <f t="shared" si="697"/>
        <v>0</v>
      </c>
      <c r="AP296" s="36" t="s">
        <v>203</v>
      </c>
      <c r="AQ296" s="50"/>
      <c r="AR296" s="38"/>
      <c r="AS296" s="38"/>
      <c r="AT296" s="38"/>
    </row>
    <row r="297" spans="1:79">
      <c r="A297" s="20">
        <v>1576</v>
      </c>
      <c r="B297" t="s">
        <v>263</v>
      </c>
      <c r="C297" t="s">
        <v>9</v>
      </c>
      <c r="D297" t="s">
        <v>384</v>
      </c>
      <c r="E297" t="s">
        <v>424</v>
      </c>
      <c r="F297" s="2">
        <v>6622394000</v>
      </c>
      <c r="G297" s="2">
        <v>0</v>
      </c>
      <c r="H297" s="2">
        <v>6622394000</v>
      </c>
      <c r="I297" s="2">
        <v>17933548</v>
      </c>
      <c r="J297" s="2">
        <v>0</v>
      </c>
      <c r="K297" s="2">
        <v>17933548</v>
      </c>
      <c r="L297" s="2">
        <v>15284590.4</v>
      </c>
      <c r="M297" s="2">
        <v>0</v>
      </c>
      <c r="N297" s="63">
        <f t="shared" si="653"/>
        <v>0</v>
      </c>
      <c r="O297" s="63">
        <f t="shared" si="654"/>
        <v>0</v>
      </c>
      <c r="P297" s="2">
        <v>15284590.4</v>
      </c>
      <c r="Q297" s="63">
        <f t="shared" si="655"/>
        <v>15284590.4</v>
      </c>
      <c r="R297" s="63">
        <f t="shared" si="656"/>
        <v>0</v>
      </c>
      <c r="S297" s="15">
        <v>0.1</v>
      </c>
      <c r="T297" s="2">
        <v>0</v>
      </c>
      <c r="U297" s="63">
        <f t="shared" si="657"/>
        <v>0</v>
      </c>
      <c r="V297" s="63">
        <f t="shared" si="658"/>
        <v>0</v>
      </c>
      <c r="W297" s="13">
        <v>0.3</v>
      </c>
      <c r="X297" s="13"/>
      <c r="Y297" s="13"/>
      <c r="Z297" s="68">
        <f t="shared" si="698"/>
        <v>4585377.12</v>
      </c>
      <c r="AA297" s="15">
        <v>0</v>
      </c>
      <c r="AB297" s="69">
        <f t="shared" si="689"/>
        <v>0</v>
      </c>
      <c r="AC297" s="68">
        <f t="shared" si="690"/>
        <v>0</v>
      </c>
      <c r="AD297" s="68">
        <f t="shared" si="691"/>
        <v>0</v>
      </c>
      <c r="AE297" s="2">
        <v>4585377.12</v>
      </c>
      <c r="AF297" s="68">
        <f t="shared" si="692"/>
        <v>4585377.12</v>
      </c>
      <c r="AG297" s="68">
        <f t="shared" si="693"/>
        <v>0</v>
      </c>
      <c r="AH297" s="2">
        <v>0</v>
      </c>
      <c r="AI297" s="2"/>
      <c r="AJ297" s="2"/>
      <c r="AK297" s="4">
        <v>4585377.12</v>
      </c>
      <c r="AM297" s="4">
        <f t="shared" si="659"/>
        <v>4585377.12</v>
      </c>
      <c r="AN297" s="67">
        <f t="shared" si="696"/>
        <v>4585377.12</v>
      </c>
      <c r="AO297" s="67">
        <f t="shared" si="697"/>
        <v>0</v>
      </c>
      <c r="AP297" t="s">
        <v>35</v>
      </c>
      <c r="AQ297" s="18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</row>
    <row r="298" spans="1:79" s="36" customFormat="1">
      <c r="A298" s="20">
        <v>1578</v>
      </c>
      <c r="B298" t="s">
        <v>263</v>
      </c>
      <c r="C298" t="s">
        <v>2</v>
      </c>
      <c r="D298" t="s">
        <v>286</v>
      </c>
      <c r="E298" t="s">
        <v>427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63">
        <f t="shared" si="653"/>
        <v>0</v>
      </c>
      <c r="O298" s="63">
        <f t="shared" si="654"/>
        <v>0</v>
      </c>
      <c r="P298" s="2">
        <v>0</v>
      </c>
      <c r="Q298" s="63">
        <f t="shared" si="655"/>
        <v>0</v>
      </c>
      <c r="R298" s="63">
        <f t="shared" si="656"/>
        <v>0</v>
      </c>
      <c r="S298" s="15">
        <v>0.1</v>
      </c>
      <c r="T298" s="2">
        <v>0</v>
      </c>
      <c r="U298" s="63">
        <f t="shared" si="657"/>
        <v>0</v>
      </c>
      <c r="V298" s="63">
        <f t="shared" si="658"/>
        <v>0</v>
      </c>
      <c r="W298" s="13">
        <v>0.3</v>
      </c>
      <c r="X298" s="13"/>
      <c r="Y298" s="13"/>
      <c r="Z298" s="68">
        <f t="shared" si="698"/>
        <v>0</v>
      </c>
      <c r="AA298" s="15">
        <v>0</v>
      </c>
      <c r="AB298" s="69">
        <f t="shared" si="689"/>
        <v>0</v>
      </c>
      <c r="AC298" s="68">
        <f t="shared" si="690"/>
        <v>0</v>
      </c>
      <c r="AD298" s="68">
        <f t="shared" si="691"/>
        <v>0</v>
      </c>
      <c r="AE298" s="2">
        <v>0</v>
      </c>
      <c r="AF298" s="68">
        <f t="shared" si="692"/>
        <v>0</v>
      </c>
      <c r="AG298" s="68">
        <f t="shared" si="693"/>
        <v>0</v>
      </c>
      <c r="AH298" s="2">
        <v>0</v>
      </c>
      <c r="AI298" s="2"/>
      <c r="AJ298" s="2"/>
      <c r="AK298" s="4">
        <v>0</v>
      </c>
      <c r="AL298" s="4"/>
      <c r="AM298" s="4">
        <f t="shared" si="659"/>
        <v>0</v>
      </c>
      <c r="AN298" s="67">
        <f t="shared" si="696"/>
        <v>0</v>
      </c>
      <c r="AO298" s="67">
        <f t="shared" si="697"/>
        <v>0</v>
      </c>
      <c r="AP298" t="s">
        <v>45</v>
      </c>
      <c r="AQ298" s="18"/>
      <c r="AR298" s="4"/>
      <c r="AS298" s="4"/>
      <c r="AT298" s="4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</row>
    <row r="299" spans="1:79" s="40" customFormat="1">
      <c r="A299" s="20">
        <v>1579</v>
      </c>
      <c r="B299" t="s">
        <v>263</v>
      </c>
      <c r="C299" t="s">
        <v>2</v>
      </c>
      <c r="D299" t="s">
        <v>326</v>
      </c>
      <c r="E299" t="s">
        <v>178</v>
      </c>
      <c r="F299" s="2">
        <v>556350000</v>
      </c>
      <c r="G299" s="2">
        <v>0</v>
      </c>
      <c r="H299" s="2">
        <v>556350000</v>
      </c>
      <c r="I299" s="2">
        <v>1831225</v>
      </c>
      <c r="J299" s="2">
        <v>0</v>
      </c>
      <c r="K299" s="2">
        <v>1831225</v>
      </c>
      <c r="L299" s="2">
        <v>1608685</v>
      </c>
      <c r="M299" s="2">
        <v>0</v>
      </c>
      <c r="N299" s="63">
        <f t="shared" si="653"/>
        <v>0</v>
      </c>
      <c r="O299" s="63">
        <f t="shared" si="654"/>
        <v>0</v>
      </c>
      <c r="P299" s="2">
        <v>1608685</v>
      </c>
      <c r="Q299" s="63">
        <f t="shared" si="655"/>
        <v>1608685</v>
      </c>
      <c r="R299" s="63">
        <f t="shared" si="656"/>
        <v>0</v>
      </c>
      <c r="S299" s="15">
        <v>0.1</v>
      </c>
      <c r="T299" s="2">
        <v>0</v>
      </c>
      <c r="U299" s="63">
        <f t="shared" si="657"/>
        <v>0</v>
      </c>
      <c r="V299" s="63">
        <f t="shared" si="658"/>
        <v>0</v>
      </c>
      <c r="W299" s="13">
        <v>0.3</v>
      </c>
      <c r="X299" s="13"/>
      <c r="Y299" s="13"/>
      <c r="Z299" s="68">
        <f t="shared" si="698"/>
        <v>482605.5</v>
      </c>
      <c r="AA299" s="15">
        <v>0</v>
      </c>
      <c r="AB299" s="69">
        <f t="shared" si="689"/>
        <v>0</v>
      </c>
      <c r="AC299" s="68">
        <f t="shared" si="690"/>
        <v>0</v>
      </c>
      <c r="AD299" s="68">
        <f t="shared" si="691"/>
        <v>0</v>
      </c>
      <c r="AE299" s="2">
        <v>482605.5</v>
      </c>
      <c r="AF299" s="68">
        <f t="shared" si="692"/>
        <v>482605.5</v>
      </c>
      <c r="AG299" s="68">
        <f t="shared" si="693"/>
        <v>0</v>
      </c>
      <c r="AH299" s="2">
        <v>0</v>
      </c>
      <c r="AI299" s="2"/>
      <c r="AJ299" s="2"/>
      <c r="AK299" s="4">
        <v>482605.5</v>
      </c>
      <c r="AL299" s="4"/>
      <c r="AM299" s="4">
        <f t="shared" si="659"/>
        <v>482605.5</v>
      </c>
      <c r="AN299" s="67">
        <f t="shared" si="696"/>
        <v>482605.5</v>
      </c>
      <c r="AO299" s="67">
        <f t="shared" si="697"/>
        <v>0</v>
      </c>
      <c r="AP299" t="s">
        <v>336</v>
      </c>
      <c r="AQ299" s="18"/>
      <c r="AR299" s="4"/>
      <c r="AS299" s="4"/>
      <c r="AT299" s="4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</row>
    <row r="300" spans="1:79">
      <c r="A300" s="20">
        <v>1580</v>
      </c>
      <c r="B300" t="s">
        <v>264</v>
      </c>
      <c r="C300" t="s">
        <v>2</v>
      </c>
      <c r="D300" t="s">
        <v>286</v>
      </c>
      <c r="E300" t="s">
        <v>428</v>
      </c>
      <c r="F300" s="2">
        <v>8118544000</v>
      </c>
      <c r="G300" s="2">
        <v>4142307000</v>
      </c>
      <c r="H300" s="2">
        <v>3976237000</v>
      </c>
      <c r="I300" s="2">
        <v>24043859</v>
      </c>
      <c r="J300" s="2">
        <v>11834379</v>
      </c>
      <c r="K300" s="2">
        <v>12209480</v>
      </c>
      <c r="L300" s="2">
        <v>20796441.399999999</v>
      </c>
      <c r="M300" s="2">
        <v>10177456.199999999</v>
      </c>
      <c r="N300" s="63">
        <f t="shared" si="653"/>
        <v>10177456.199999999</v>
      </c>
      <c r="O300" s="63">
        <f t="shared" si="654"/>
        <v>0</v>
      </c>
      <c r="P300" s="2">
        <v>10618985.199999999</v>
      </c>
      <c r="Q300" s="63">
        <f t="shared" si="655"/>
        <v>10618985.199999999</v>
      </c>
      <c r="R300" s="63">
        <f t="shared" si="656"/>
        <v>0</v>
      </c>
      <c r="S300" s="15">
        <v>0.1</v>
      </c>
      <c r="T300" s="2">
        <v>1017745.62</v>
      </c>
      <c r="U300" s="63">
        <f t="shared" si="657"/>
        <v>1017745.62</v>
      </c>
      <c r="V300" s="63">
        <f t="shared" si="658"/>
        <v>0</v>
      </c>
      <c r="W300" s="13">
        <v>0.1</v>
      </c>
      <c r="X300" s="64">
        <f t="shared" ref="X300" si="699">IF(L300&lt;15000000,0%,IF(AND(15000000&lt;=L300,L300&lt;30000000),10%,IF(AND(30000000&lt;=L300,L300&lt;60000000),15%,IF(AND(60000000&lt;=L300,L300&lt;100000000),20%,25%))))</f>
        <v>0.1</v>
      </c>
      <c r="Y300" s="63">
        <f t="shared" ref="Y300" si="700">+X300-W300</f>
        <v>0</v>
      </c>
      <c r="Z300" s="63">
        <f t="shared" ref="Z300" si="701">IF(L300&lt;150000000,P300,IF(AND(L300&gt;150000000,P300&gt;150000000),150000000,P300))*X300</f>
        <v>1061898.52</v>
      </c>
      <c r="AA300" s="15">
        <v>0</v>
      </c>
      <c r="AB300" s="65">
        <f t="shared" ref="AB300:AB309" si="702">IF(L300&lt;150000000,0%,IF(AND(150000000&lt;=L300,L300&lt;230000000),40%,IF(AND(230000000&lt;=L300,L300&lt;300000000),45%,50%)))</f>
        <v>0</v>
      </c>
      <c r="AC300" s="63">
        <f t="shared" ref="AC300:AC309" si="703">+AB300-AA300</f>
        <v>0</v>
      </c>
      <c r="AD300" s="63">
        <f t="shared" ref="AD300:AD309" si="704">IF(P300-150000000&lt;0,0,(P300-150000000))*AB300</f>
        <v>0</v>
      </c>
      <c r="AE300" s="2">
        <v>1061898.52</v>
      </c>
      <c r="AF300" s="63">
        <f t="shared" ref="AF300:AF309" si="705">+AD300+Z300</f>
        <v>1061898.52</v>
      </c>
      <c r="AG300" s="63">
        <f t="shared" ref="AG300:AG309" si="706">+AF300-AE300</f>
        <v>0</v>
      </c>
      <c r="AH300" s="2">
        <v>2000000</v>
      </c>
      <c r="AI300" s="66">
        <f t="shared" ref="AI300" si="707">IF(L300&lt;15000000,0,IF(AND(15000000&lt;=L300,L300&lt;20000000),1000000,IF(AND(20000000&lt;=L300,L300&lt;30000000),2000000,IF(AND(30000000&lt;=L300,L300&lt;60000000),3000000,IF(AND(60000000&lt;=L300,L300&lt;100000000),4000000,IF(AND(100000000&lt;=L300,L300&lt;150000000),5000000,IF(AND(150000000&lt;=L300,L300&lt;230000000),6000000,7000000)))))))</f>
        <v>2000000</v>
      </c>
      <c r="AJ300" s="66">
        <f t="shared" ref="AJ300" si="708">+AI300-AH300</f>
        <v>0</v>
      </c>
      <c r="AK300" s="4">
        <v>4079644.14</v>
      </c>
      <c r="AM300" s="4">
        <f t="shared" si="659"/>
        <v>4079644.14</v>
      </c>
      <c r="AN300" s="67">
        <f t="shared" ref="AN300:AN309" si="709">SUM(AL300,AI300,AF300,U300)</f>
        <v>4079644.14</v>
      </c>
      <c r="AO300" s="67">
        <f t="shared" ref="AO300:AO309" si="710">+AN300-AM300</f>
        <v>0</v>
      </c>
      <c r="AP300" t="s">
        <v>45</v>
      </c>
      <c r="AQ300" s="18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</row>
    <row r="301" spans="1:79">
      <c r="A301" s="20">
        <v>1581</v>
      </c>
      <c r="B301" t="s">
        <v>263</v>
      </c>
      <c r="C301" t="s">
        <v>2</v>
      </c>
      <c r="D301" t="s">
        <v>326</v>
      </c>
      <c r="E301" t="s">
        <v>429</v>
      </c>
      <c r="F301" s="2">
        <v>9600000</v>
      </c>
      <c r="G301" s="2">
        <v>0</v>
      </c>
      <c r="H301" s="2">
        <v>9600000</v>
      </c>
      <c r="I301" s="2">
        <v>33600</v>
      </c>
      <c r="J301" s="2">
        <v>0</v>
      </c>
      <c r="K301" s="2">
        <v>33600</v>
      </c>
      <c r="L301" s="2">
        <v>29760</v>
      </c>
      <c r="M301" s="2">
        <v>0</v>
      </c>
      <c r="N301" s="63">
        <f t="shared" si="653"/>
        <v>0</v>
      </c>
      <c r="O301" s="63">
        <f t="shared" si="654"/>
        <v>0</v>
      </c>
      <c r="P301" s="2">
        <v>29760</v>
      </c>
      <c r="Q301" s="63">
        <f t="shared" si="655"/>
        <v>29760</v>
      </c>
      <c r="R301" s="63">
        <f t="shared" si="656"/>
        <v>0</v>
      </c>
      <c r="S301" s="15">
        <v>0.1</v>
      </c>
      <c r="T301" s="2">
        <v>0</v>
      </c>
      <c r="U301" s="63">
        <f t="shared" si="657"/>
        <v>0</v>
      </c>
      <c r="V301" s="63">
        <f t="shared" si="658"/>
        <v>0</v>
      </c>
      <c r="W301" s="13">
        <v>0.3</v>
      </c>
      <c r="X301" s="13"/>
      <c r="Y301" s="13"/>
      <c r="Z301" s="68">
        <f t="shared" ref="Z301:Z309" si="711">IF(L301&lt;150000000,P301,IF(AND(L301&gt;150000000,P301&gt;150000000),150000000,P301))*30%</f>
        <v>8928</v>
      </c>
      <c r="AA301" s="15">
        <v>0</v>
      </c>
      <c r="AB301" s="69">
        <f t="shared" si="702"/>
        <v>0</v>
      </c>
      <c r="AC301" s="68">
        <f t="shared" si="703"/>
        <v>0</v>
      </c>
      <c r="AD301" s="68">
        <f t="shared" si="704"/>
        <v>0</v>
      </c>
      <c r="AE301" s="2">
        <v>8928</v>
      </c>
      <c r="AF301" s="68">
        <f t="shared" si="705"/>
        <v>8928</v>
      </c>
      <c r="AG301" s="68">
        <f t="shared" si="706"/>
        <v>0</v>
      </c>
      <c r="AH301" s="2">
        <v>0</v>
      </c>
      <c r="AI301" s="2"/>
      <c r="AJ301" s="2"/>
      <c r="AK301" s="4">
        <v>8928</v>
      </c>
      <c r="AM301" s="4">
        <f t="shared" si="659"/>
        <v>8928</v>
      </c>
      <c r="AN301" s="67">
        <f t="shared" si="709"/>
        <v>8928</v>
      </c>
      <c r="AO301" s="67">
        <f t="shared" si="710"/>
        <v>0</v>
      </c>
      <c r="AP301" t="s">
        <v>336</v>
      </c>
      <c r="AQ301" s="18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</row>
    <row r="302" spans="1:79" s="32" customFormat="1">
      <c r="A302" s="20">
        <v>1585</v>
      </c>
      <c r="B302" t="s">
        <v>263</v>
      </c>
      <c r="C302" t="s">
        <v>2</v>
      </c>
      <c r="D302" t="s">
        <v>8</v>
      </c>
      <c r="E302" t="s">
        <v>430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63">
        <f t="shared" si="653"/>
        <v>0</v>
      </c>
      <c r="O302" s="63">
        <f t="shared" si="654"/>
        <v>0</v>
      </c>
      <c r="P302" s="2">
        <v>0</v>
      </c>
      <c r="Q302" s="63">
        <f t="shared" si="655"/>
        <v>0</v>
      </c>
      <c r="R302" s="63">
        <f t="shared" si="656"/>
        <v>0</v>
      </c>
      <c r="S302" s="15">
        <v>0.1</v>
      </c>
      <c r="T302" s="2">
        <v>0</v>
      </c>
      <c r="U302" s="63">
        <f t="shared" si="657"/>
        <v>0</v>
      </c>
      <c r="V302" s="63">
        <f t="shared" si="658"/>
        <v>0</v>
      </c>
      <c r="W302" s="13">
        <v>0.3</v>
      </c>
      <c r="X302" s="13"/>
      <c r="Y302" s="13"/>
      <c r="Z302" s="68">
        <f t="shared" si="711"/>
        <v>0</v>
      </c>
      <c r="AA302" s="15">
        <v>0</v>
      </c>
      <c r="AB302" s="69">
        <f t="shared" si="702"/>
        <v>0</v>
      </c>
      <c r="AC302" s="68">
        <f t="shared" si="703"/>
        <v>0</v>
      </c>
      <c r="AD302" s="68">
        <f t="shared" si="704"/>
        <v>0</v>
      </c>
      <c r="AE302" s="2">
        <v>0</v>
      </c>
      <c r="AF302" s="68">
        <f t="shared" si="705"/>
        <v>0</v>
      </c>
      <c r="AG302" s="68">
        <f t="shared" si="706"/>
        <v>0</v>
      </c>
      <c r="AH302" s="2">
        <v>0</v>
      </c>
      <c r="AI302" s="2"/>
      <c r="AJ302" s="2"/>
      <c r="AK302" s="4">
        <v>0</v>
      </c>
      <c r="AL302" s="4"/>
      <c r="AM302" s="4">
        <f t="shared" si="659"/>
        <v>0</v>
      </c>
      <c r="AN302" s="67">
        <f t="shared" si="709"/>
        <v>0</v>
      </c>
      <c r="AO302" s="67">
        <f t="shared" si="710"/>
        <v>0</v>
      </c>
      <c r="AP302" t="s">
        <v>42</v>
      </c>
      <c r="AQ302" s="18"/>
      <c r="AR302" s="4"/>
      <c r="AS302" s="4"/>
      <c r="AT302" s="4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</row>
    <row r="303" spans="1:79">
      <c r="A303" s="20">
        <v>1586</v>
      </c>
      <c r="B303" t="s">
        <v>263</v>
      </c>
      <c r="C303" t="s">
        <v>2</v>
      </c>
      <c r="D303" t="s">
        <v>287</v>
      </c>
      <c r="E303" t="s">
        <v>431</v>
      </c>
      <c r="F303" s="2">
        <v>4635773000</v>
      </c>
      <c r="G303" s="2">
        <v>297630000</v>
      </c>
      <c r="H303" s="2">
        <v>4338143000</v>
      </c>
      <c r="I303" s="2">
        <v>9993957</v>
      </c>
      <c r="J303" s="2">
        <v>1041705</v>
      </c>
      <c r="K303" s="2">
        <v>8952252</v>
      </c>
      <c r="L303" s="2">
        <v>8139647.7999999998</v>
      </c>
      <c r="M303" s="2">
        <v>922653</v>
      </c>
      <c r="N303" s="63">
        <f t="shared" si="653"/>
        <v>922653</v>
      </c>
      <c r="O303" s="63">
        <f t="shared" si="654"/>
        <v>0</v>
      </c>
      <c r="P303" s="2">
        <v>7216994.7999999998</v>
      </c>
      <c r="Q303" s="63">
        <f t="shared" si="655"/>
        <v>7216994.7999999998</v>
      </c>
      <c r="R303" s="63">
        <f t="shared" si="656"/>
        <v>0</v>
      </c>
      <c r="S303" s="15">
        <v>0.1</v>
      </c>
      <c r="T303" s="2">
        <v>92265.3</v>
      </c>
      <c r="U303" s="63">
        <f t="shared" si="657"/>
        <v>92265.3</v>
      </c>
      <c r="V303" s="63">
        <f t="shared" si="658"/>
        <v>0</v>
      </c>
      <c r="W303" s="13">
        <v>0.3</v>
      </c>
      <c r="X303" s="13"/>
      <c r="Y303" s="13"/>
      <c r="Z303" s="68">
        <f t="shared" si="711"/>
        <v>2165098.44</v>
      </c>
      <c r="AA303" s="15">
        <v>0</v>
      </c>
      <c r="AB303" s="69">
        <f t="shared" si="702"/>
        <v>0</v>
      </c>
      <c r="AC303" s="68">
        <f t="shared" si="703"/>
        <v>0</v>
      </c>
      <c r="AD303" s="68">
        <f t="shared" si="704"/>
        <v>0</v>
      </c>
      <c r="AE303" s="2">
        <v>2165098.44</v>
      </c>
      <c r="AF303" s="68">
        <f t="shared" si="705"/>
        <v>2165098.44</v>
      </c>
      <c r="AG303" s="68">
        <f t="shared" si="706"/>
        <v>0</v>
      </c>
      <c r="AH303" s="2">
        <v>0</v>
      </c>
      <c r="AI303" s="2"/>
      <c r="AJ303" s="2"/>
      <c r="AK303" s="4">
        <v>2257363.7400000002</v>
      </c>
      <c r="AM303" s="4">
        <f t="shared" si="659"/>
        <v>2257363.7400000002</v>
      </c>
      <c r="AN303" s="67">
        <f t="shared" si="709"/>
        <v>2257363.7399999998</v>
      </c>
      <c r="AO303" s="67">
        <f t="shared" si="710"/>
        <v>0</v>
      </c>
      <c r="AP303" t="s">
        <v>192</v>
      </c>
      <c r="AQ303" s="18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</row>
    <row r="304" spans="1:79">
      <c r="A304" s="20">
        <v>1587</v>
      </c>
      <c r="B304" t="s">
        <v>263</v>
      </c>
      <c r="C304" t="s">
        <v>2</v>
      </c>
      <c r="D304" t="s">
        <v>287</v>
      </c>
      <c r="E304" t="s">
        <v>432</v>
      </c>
      <c r="F304" s="2">
        <v>552287000</v>
      </c>
      <c r="G304" s="2">
        <v>181082000</v>
      </c>
      <c r="H304" s="2">
        <v>371205000</v>
      </c>
      <c r="I304" s="2">
        <v>1754928</v>
      </c>
      <c r="J304" s="2">
        <v>455710</v>
      </c>
      <c r="K304" s="2">
        <v>1299218</v>
      </c>
      <c r="L304" s="2">
        <v>1534013.2</v>
      </c>
      <c r="M304" s="2">
        <v>383277.2</v>
      </c>
      <c r="N304" s="63">
        <f t="shared" si="653"/>
        <v>383277.2</v>
      </c>
      <c r="O304" s="63">
        <f t="shared" si="654"/>
        <v>0</v>
      </c>
      <c r="P304" s="2">
        <v>1150736</v>
      </c>
      <c r="Q304" s="63">
        <f t="shared" si="655"/>
        <v>1150736</v>
      </c>
      <c r="R304" s="63">
        <f t="shared" si="656"/>
        <v>0</v>
      </c>
      <c r="S304" s="15">
        <v>0.1</v>
      </c>
      <c r="T304" s="2">
        <v>38327.72</v>
      </c>
      <c r="U304" s="63">
        <f t="shared" si="657"/>
        <v>38327.72</v>
      </c>
      <c r="V304" s="63">
        <f t="shared" si="658"/>
        <v>0</v>
      </c>
      <c r="W304" s="13">
        <v>0.3</v>
      </c>
      <c r="X304" s="13"/>
      <c r="Y304" s="13"/>
      <c r="Z304" s="68">
        <f t="shared" si="711"/>
        <v>345220.8</v>
      </c>
      <c r="AA304" s="15">
        <v>0</v>
      </c>
      <c r="AB304" s="69">
        <f t="shared" si="702"/>
        <v>0</v>
      </c>
      <c r="AC304" s="68">
        <f t="shared" si="703"/>
        <v>0</v>
      </c>
      <c r="AD304" s="68">
        <f t="shared" si="704"/>
        <v>0</v>
      </c>
      <c r="AE304" s="2">
        <v>345220.8</v>
      </c>
      <c r="AF304" s="68">
        <f t="shared" si="705"/>
        <v>345220.8</v>
      </c>
      <c r="AG304" s="68">
        <f t="shared" si="706"/>
        <v>0</v>
      </c>
      <c r="AH304" s="2">
        <v>0</v>
      </c>
      <c r="AI304" s="2"/>
      <c r="AJ304" s="2"/>
      <c r="AK304" s="4">
        <v>383548.52</v>
      </c>
      <c r="AM304" s="4">
        <f t="shared" si="659"/>
        <v>383548.52</v>
      </c>
      <c r="AN304" s="67">
        <f t="shared" si="709"/>
        <v>383548.52</v>
      </c>
      <c r="AO304" s="67">
        <f t="shared" si="710"/>
        <v>0</v>
      </c>
      <c r="AP304" t="s">
        <v>192</v>
      </c>
      <c r="AQ304" s="18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</row>
    <row r="305" spans="1:79">
      <c r="A305" s="20">
        <v>1589</v>
      </c>
      <c r="B305" t="s">
        <v>263</v>
      </c>
      <c r="C305" t="s">
        <v>2</v>
      </c>
      <c r="D305" t="s">
        <v>386</v>
      </c>
      <c r="E305" t="s">
        <v>433</v>
      </c>
      <c r="F305" s="2">
        <v>4709993000</v>
      </c>
      <c r="G305" s="2">
        <v>64944000</v>
      </c>
      <c r="H305" s="2">
        <v>4645049000</v>
      </c>
      <c r="I305" s="2">
        <v>14804026</v>
      </c>
      <c r="J305" s="2">
        <v>172068</v>
      </c>
      <c r="K305" s="2">
        <v>14631958</v>
      </c>
      <c r="L305" s="2">
        <v>12920028.800000001</v>
      </c>
      <c r="M305" s="2">
        <v>146090.4</v>
      </c>
      <c r="N305" s="63">
        <f t="shared" si="653"/>
        <v>146090.4</v>
      </c>
      <c r="O305" s="63">
        <f t="shared" si="654"/>
        <v>0</v>
      </c>
      <c r="P305" s="2">
        <v>12773938.4</v>
      </c>
      <c r="Q305" s="63">
        <f t="shared" si="655"/>
        <v>12773938.4</v>
      </c>
      <c r="R305" s="63">
        <f t="shared" si="656"/>
        <v>0</v>
      </c>
      <c r="S305" s="15">
        <v>0.1</v>
      </c>
      <c r="T305" s="2">
        <v>14609.04</v>
      </c>
      <c r="U305" s="63">
        <f t="shared" si="657"/>
        <v>14609.04</v>
      </c>
      <c r="V305" s="63">
        <f t="shared" si="658"/>
        <v>0</v>
      </c>
      <c r="W305" s="13">
        <v>0.3</v>
      </c>
      <c r="X305" s="13"/>
      <c r="Y305" s="13"/>
      <c r="Z305" s="68">
        <f t="shared" si="711"/>
        <v>3832181.52</v>
      </c>
      <c r="AA305" s="15">
        <v>0</v>
      </c>
      <c r="AB305" s="69">
        <f t="shared" si="702"/>
        <v>0</v>
      </c>
      <c r="AC305" s="68">
        <f t="shared" si="703"/>
        <v>0</v>
      </c>
      <c r="AD305" s="68">
        <f t="shared" si="704"/>
        <v>0</v>
      </c>
      <c r="AE305" s="2">
        <v>3832181.52</v>
      </c>
      <c r="AF305" s="68">
        <f t="shared" si="705"/>
        <v>3832181.52</v>
      </c>
      <c r="AG305" s="68">
        <f t="shared" si="706"/>
        <v>0</v>
      </c>
      <c r="AH305" s="2">
        <v>0</v>
      </c>
      <c r="AI305" s="2"/>
      <c r="AJ305" s="2"/>
      <c r="AK305" s="4">
        <v>3846790.56</v>
      </c>
      <c r="AM305" s="4">
        <f t="shared" si="659"/>
        <v>3846790.56</v>
      </c>
      <c r="AN305" s="67">
        <f t="shared" si="709"/>
        <v>3846790.56</v>
      </c>
      <c r="AO305" s="67">
        <f t="shared" si="710"/>
        <v>0</v>
      </c>
      <c r="AP305" t="s">
        <v>434</v>
      </c>
      <c r="AQ305" s="18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</row>
    <row r="306" spans="1:79" s="39" customFormat="1">
      <c r="A306" s="20">
        <v>1591</v>
      </c>
      <c r="B306" t="s">
        <v>263</v>
      </c>
      <c r="C306" t="s">
        <v>2</v>
      </c>
      <c r="D306" t="s">
        <v>386</v>
      </c>
      <c r="E306" t="s">
        <v>435</v>
      </c>
      <c r="F306" s="2">
        <v>473635000</v>
      </c>
      <c r="G306" s="2">
        <v>0</v>
      </c>
      <c r="H306" s="2">
        <v>473635000</v>
      </c>
      <c r="I306" s="2">
        <v>1657727</v>
      </c>
      <c r="J306" s="2">
        <v>0</v>
      </c>
      <c r="K306" s="2">
        <v>1657727</v>
      </c>
      <c r="L306" s="2">
        <v>1468273</v>
      </c>
      <c r="M306" s="2">
        <v>0</v>
      </c>
      <c r="N306" s="63">
        <f t="shared" si="653"/>
        <v>0</v>
      </c>
      <c r="O306" s="63">
        <f t="shared" si="654"/>
        <v>0</v>
      </c>
      <c r="P306" s="2">
        <v>1468273</v>
      </c>
      <c r="Q306" s="63">
        <f t="shared" si="655"/>
        <v>1468273</v>
      </c>
      <c r="R306" s="63">
        <f t="shared" si="656"/>
        <v>0</v>
      </c>
      <c r="S306" s="15">
        <v>0.1</v>
      </c>
      <c r="T306" s="2">
        <v>0</v>
      </c>
      <c r="U306" s="63">
        <f t="shared" si="657"/>
        <v>0</v>
      </c>
      <c r="V306" s="63">
        <f t="shared" si="658"/>
        <v>0</v>
      </c>
      <c r="W306" s="13">
        <v>0.3</v>
      </c>
      <c r="X306" s="13"/>
      <c r="Y306" s="13"/>
      <c r="Z306" s="68">
        <f t="shared" si="711"/>
        <v>440481.89999999997</v>
      </c>
      <c r="AA306" s="15">
        <v>0</v>
      </c>
      <c r="AB306" s="69">
        <f t="shared" si="702"/>
        <v>0</v>
      </c>
      <c r="AC306" s="68">
        <f t="shared" si="703"/>
        <v>0</v>
      </c>
      <c r="AD306" s="68">
        <f t="shared" si="704"/>
        <v>0</v>
      </c>
      <c r="AE306" s="2">
        <v>440481.9</v>
      </c>
      <c r="AF306" s="68">
        <f t="shared" si="705"/>
        <v>440481.89999999997</v>
      </c>
      <c r="AG306" s="68">
        <f t="shared" si="706"/>
        <v>0</v>
      </c>
      <c r="AH306" s="2">
        <v>0</v>
      </c>
      <c r="AI306" s="2"/>
      <c r="AJ306" s="2"/>
      <c r="AK306" s="4">
        <v>440481.9</v>
      </c>
      <c r="AL306" s="4"/>
      <c r="AM306" s="4">
        <f t="shared" si="659"/>
        <v>440481.9</v>
      </c>
      <c r="AN306" s="67">
        <f t="shared" si="709"/>
        <v>440481.89999999997</v>
      </c>
      <c r="AO306" s="67">
        <f t="shared" si="710"/>
        <v>0</v>
      </c>
      <c r="AP306" t="s">
        <v>434</v>
      </c>
      <c r="AQ306" s="18"/>
      <c r="AR306" s="4"/>
      <c r="AS306" s="4"/>
      <c r="AT306" s="4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</row>
    <row r="307" spans="1:79" s="32" customFormat="1">
      <c r="A307" s="51">
        <v>1593</v>
      </c>
      <c r="B307" s="32" t="s">
        <v>263</v>
      </c>
      <c r="C307" s="32" t="s">
        <v>2</v>
      </c>
      <c r="D307" s="32" t="s">
        <v>326</v>
      </c>
      <c r="E307" s="32" t="s">
        <v>388</v>
      </c>
      <c r="F307" s="52">
        <v>5479047000</v>
      </c>
      <c r="G307" s="52">
        <v>0</v>
      </c>
      <c r="H307" s="52">
        <v>5479047000</v>
      </c>
      <c r="I307" s="52">
        <v>15483665</v>
      </c>
      <c r="J307" s="52">
        <v>0</v>
      </c>
      <c r="K307" s="52">
        <v>15483665</v>
      </c>
      <c r="L307" s="52">
        <v>13292046.199999999</v>
      </c>
      <c r="M307" s="52">
        <v>0</v>
      </c>
      <c r="N307" s="63">
        <f t="shared" si="653"/>
        <v>0</v>
      </c>
      <c r="O307" s="63">
        <f t="shared" si="654"/>
        <v>0</v>
      </c>
      <c r="P307" s="52">
        <v>13292046.199999999</v>
      </c>
      <c r="Q307" s="63">
        <f t="shared" si="655"/>
        <v>13292046.199999999</v>
      </c>
      <c r="R307" s="63">
        <f t="shared" si="656"/>
        <v>0</v>
      </c>
      <c r="S307" s="53">
        <v>0.1</v>
      </c>
      <c r="T307" s="52">
        <v>0</v>
      </c>
      <c r="U307" s="63">
        <f t="shared" si="657"/>
        <v>0</v>
      </c>
      <c r="V307" s="63">
        <f t="shared" si="658"/>
        <v>0</v>
      </c>
      <c r="W307" s="54">
        <v>0.3</v>
      </c>
      <c r="X307" s="54"/>
      <c r="Y307" s="54"/>
      <c r="Z307" s="68">
        <f t="shared" si="711"/>
        <v>3987613.8599999994</v>
      </c>
      <c r="AA307" s="53">
        <v>0</v>
      </c>
      <c r="AB307" s="69">
        <f t="shared" si="702"/>
        <v>0</v>
      </c>
      <c r="AC307" s="68">
        <f t="shared" si="703"/>
        <v>0</v>
      </c>
      <c r="AD307" s="68">
        <f t="shared" si="704"/>
        <v>0</v>
      </c>
      <c r="AE307" s="52">
        <v>3987613.86</v>
      </c>
      <c r="AF307" s="68">
        <f t="shared" si="705"/>
        <v>3987613.8599999994</v>
      </c>
      <c r="AG307" s="68">
        <f t="shared" si="706"/>
        <v>0</v>
      </c>
      <c r="AH307" s="52">
        <v>0</v>
      </c>
      <c r="AI307" s="52"/>
      <c r="AJ307" s="52"/>
      <c r="AK307" s="33">
        <v>3987613.86</v>
      </c>
      <c r="AL307" s="33"/>
      <c r="AM307" s="33">
        <f t="shared" si="659"/>
        <v>3987613.86</v>
      </c>
      <c r="AN307" s="67">
        <f t="shared" si="709"/>
        <v>3987613.8599999994</v>
      </c>
      <c r="AO307" s="67">
        <f t="shared" si="710"/>
        <v>0</v>
      </c>
      <c r="AP307" s="32" t="s">
        <v>336</v>
      </c>
      <c r="AQ307" s="55"/>
      <c r="AR307" s="33"/>
      <c r="AS307" s="33"/>
      <c r="AT307" s="33"/>
    </row>
    <row r="308" spans="1:79">
      <c r="A308" s="20">
        <v>1594</v>
      </c>
      <c r="B308" t="s">
        <v>263</v>
      </c>
      <c r="C308" t="s">
        <v>2</v>
      </c>
      <c r="D308" t="s">
        <v>287</v>
      </c>
      <c r="E308" t="s">
        <v>436</v>
      </c>
      <c r="F308" s="2">
        <v>5610009000</v>
      </c>
      <c r="G308" s="2">
        <v>361899000</v>
      </c>
      <c r="H308" s="2">
        <v>5248110000</v>
      </c>
      <c r="I308" s="2">
        <v>14255983</v>
      </c>
      <c r="J308" s="2">
        <v>1266647</v>
      </c>
      <c r="K308" s="2">
        <v>12989336</v>
      </c>
      <c r="L308" s="2">
        <v>12011979.4</v>
      </c>
      <c r="M308" s="2">
        <v>1121887.3999999999</v>
      </c>
      <c r="N308" s="63">
        <f t="shared" si="653"/>
        <v>1121887.3999999999</v>
      </c>
      <c r="O308" s="63">
        <f t="shared" si="654"/>
        <v>0</v>
      </c>
      <c r="P308" s="2">
        <v>10890092</v>
      </c>
      <c r="Q308" s="63">
        <f t="shared" si="655"/>
        <v>10890092</v>
      </c>
      <c r="R308" s="63">
        <f t="shared" si="656"/>
        <v>0</v>
      </c>
      <c r="S308" s="15">
        <v>0.1</v>
      </c>
      <c r="T308" s="2">
        <v>112188.74</v>
      </c>
      <c r="U308" s="63">
        <f t="shared" si="657"/>
        <v>112188.73999999999</v>
      </c>
      <c r="V308" s="63">
        <f t="shared" si="658"/>
        <v>0</v>
      </c>
      <c r="W308" s="13">
        <v>0.3</v>
      </c>
      <c r="X308" s="13"/>
      <c r="Y308" s="13"/>
      <c r="Z308" s="68">
        <f t="shared" si="711"/>
        <v>3267027.6</v>
      </c>
      <c r="AA308" s="15">
        <v>0</v>
      </c>
      <c r="AB308" s="69">
        <f t="shared" si="702"/>
        <v>0</v>
      </c>
      <c r="AC308" s="68">
        <f t="shared" si="703"/>
        <v>0</v>
      </c>
      <c r="AD308" s="68">
        <f t="shared" si="704"/>
        <v>0</v>
      </c>
      <c r="AE308" s="2">
        <v>3267027.6</v>
      </c>
      <c r="AF308" s="68">
        <f t="shared" si="705"/>
        <v>3267027.6</v>
      </c>
      <c r="AG308" s="68">
        <f t="shared" si="706"/>
        <v>0</v>
      </c>
      <c r="AH308" s="2">
        <v>0</v>
      </c>
      <c r="AI308" s="2"/>
      <c r="AJ308" s="2"/>
      <c r="AK308" s="4">
        <v>3379216.34</v>
      </c>
      <c r="AM308" s="4">
        <f t="shared" si="659"/>
        <v>3379216.34</v>
      </c>
      <c r="AN308" s="67">
        <f t="shared" si="709"/>
        <v>3379216.34</v>
      </c>
      <c r="AO308" s="67">
        <f t="shared" si="710"/>
        <v>0</v>
      </c>
      <c r="AP308" t="s">
        <v>166</v>
      </c>
      <c r="AQ308" s="1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</row>
    <row r="309" spans="1:79" s="32" customFormat="1">
      <c r="A309" s="20">
        <v>1595</v>
      </c>
      <c r="B309" t="s">
        <v>263</v>
      </c>
      <c r="C309" t="s">
        <v>2</v>
      </c>
      <c r="D309" t="s">
        <v>287</v>
      </c>
      <c r="E309" t="s">
        <v>437</v>
      </c>
      <c r="F309" s="2">
        <v>754376500</v>
      </c>
      <c r="G309" s="2">
        <v>0</v>
      </c>
      <c r="H309" s="2">
        <v>754376500</v>
      </c>
      <c r="I309" s="2">
        <v>2420856</v>
      </c>
      <c r="J309" s="2">
        <v>0</v>
      </c>
      <c r="K309" s="2">
        <v>2420856</v>
      </c>
      <c r="L309" s="2">
        <v>2119105.4</v>
      </c>
      <c r="M309" s="2">
        <v>0</v>
      </c>
      <c r="N309" s="63">
        <f t="shared" si="653"/>
        <v>0</v>
      </c>
      <c r="O309" s="63">
        <f t="shared" si="654"/>
        <v>0</v>
      </c>
      <c r="P309" s="2">
        <v>2119105.4</v>
      </c>
      <c r="Q309" s="63">
        <f t="shared" si="655"/>
        <v>2119105.4</v>
      </c>
      <c r="R309" s="63">
        <f t="shared" si="656"/>
        <v>0</v>
      </c>
      <c r="S309" s="15">
        <v>0.1</v>
      </c>
      <c r="T309" s="2">
        <v>0</v>
      </c>
      <c r="U309" s="63">
        <f t="shared" si="657"/>
        <v>0</v>
      </c>
      <c r="V309" s="63">
        <f t="shared" si="658"/>
        <v>0</v>
      </c>
      <c r="W309" s="13">
        <v>0.3</v>
      </c>
      <c r="X309" s="13"/>
      <c r="Y309" s="13"/>
      <c r="Z309" s="68">
        <f t="shared" si="711"/>
        <v>635731.62</v>
      </c>
      <c r="AA309" s="15">
        <v>0</v>
      </c>
      <c r="AB309" s="69">
        <f t="shared" si="702"/>
        <v>0</v>
      </c>
      <c r="AC309" s="68">
        <f t="shared" si="703"/>
        <v>0</v>
      </c>
      <c r="AD309" s="68">
        <f t="shared" si="704"/>
        <v>0</v>
      </c>
      <c r="AE309" s="2">
        <v>635731.62</v>
      </c>
      <c r="AF309" s="68">
        <f t="shared" si="705"/>
        <v>635731.62</v>
      </c>
      <c r="AG309" s="68">
        <f t="shared" si="706"/>
        <v>0</v>
      </c>
      <c r="AH309" s="2">
        <v>0</v>
      </c>
      <c r="AI309" s="2"/>
      <c r="AJ309" s="2"/>
      <c r="AK309" s="4">
        <v>635731.62</v>
      </c>
      <c r="AL309" s="4"/>
      <c r="AM309" s="4">
        <f t="shared" si="659"/>
        <v>635731.62</v>
      </c>
      <c r="AN309" s="67">
        <f t="shared" si="709"/>
        <v>635731.62</v>
      </c>
      <c r="AO309" s="67">
        <f t="shared" si="710"/>
        <v>0</v>
      </c>
      <c r="AP309" t="s">
        <v>166</v>
      </c>
      <c r="AQ309" s="18"/>
      <c r="AR309" s="4"/>
      <c r="AS309" s="4"/>
      <c r="AT309" s="4"/>
      <c r="AU309"/>
      <c r="AV309"/>
      <c r="AW309"/>
      <c r="AX309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</row>
    <row r="310" spans="1:79" s="32" customFormat="1">
      <c r="A310" s="51">
        <v>1596</v>
      </c>
      <c r="B310" s="32" t="s">
        <v>264</v>
      </c>
      <c r="C310" s="32" t="s">
        <v>2</v>
      </c>
      <c r="D310" t="s">
        <v>386</v>
      </c>
      <c r="E310" s="32" t="s">
        <v>438</v>
      </c>
      <c r="F310" s="52">
        <v>6561468000</v>
      </c>
      <c r="G310" s="52">
        <v>1186500000</v>
      </c>
      <c r="H310" s="52">
        <v>5374968000</v>
      </c>
      <c r="I310" s="52">
        <v>18736343</v>
      </c>
      <c r="J310" s="52">
        <v>3580300</v>
      </c>
      <c r="K310" s="52">
        <v>15156043</v>
      </c>
      <c r="L310" s="52">
        <v>16111755.800000001</v>
      </c>
      <c r="M310" s="52">
        <v>3105700</v>
      </c>
      <c r="N310" s="63">
        <f t="shared" si="653"/>
        <v>3105700</v>
      </c>
      <c r="O310" s="63">
        <f t="shared" si="654"/>
        <v>0</v>
      </c>
      <c r="P310" s="52">
        <v>13006055.800000001</v>
      </c>
      <c r="Q310" s="63">
        <f t="shared" si="655"/>
        <v>13006055.800000001</v>
      </c>
      <c r="R310" s="63">
        <f t="shared" si="656"/>
        <v>0</v>
      </c>
      <c r="S310" s="53">
        <v>0.1</v>
      </c>
      <c r="T310" s="52">
        <v>310570</v>
      </c>
      <c r="U310" s="63">
        <f t="shared" si="657"/>
        <v>310570</v>
      </c>
      <c r="V310" s="63">
        <f t="shared" si="658"/>
        <v>0</v>
      </c>
      <c r="W310" s="54">
        <v>0.1</v>
      </c>
      <c r="X310" s="64">
        <f t="shared" ref="X310:X311" si="712">IF(L310&lt;15000000,0%,IF(AND(15000000&lt;=L310,L310&lt;30000000),10%,IF(AND(30000000&lt;=L310,L310&lt;60000000),15%,IF(AND(60000000&lt;=L310,L310&lt;100000000),20%,25%))))</f>
        <v>0.1</v>
      </c>
      <c r="Y310" s="63">
        <f t="shared" ref="Y310:Y311" si="713">+X310-W310</f>
        <v>0</v>
      </c>
      <c r="Z310" s="63">
        <f t="shared" ref="Z310:Z311" si="714">IF(L310&lt;150000000,P310,IF(AND(L310&gt;150000000,P310&gt;150000000),150000000,P310))*X310</f>
        <v>1300605.58</v>
      </c>
      <c r="AA310" s="53">
        <v>0</v>
      </c>
      <c r="AB310" s="65">
        <f t="shared" ref="AB310:AB313" si="715">IF(L310&lt;150000000,0%,IF(AND(150000000&lt;=L310,L310&lt;230000000),40%,IF(AND(230000000&lt;=L310,L310&lt;300000000),45%,50%)))</f>
        <v>0</v>
      </c>
      <c r="AC310" s="63">
        <f t="shared" ref="AC310:AC313" si="716">+AB310-AA310</f>
        <v>0</v>
      </c>
      <c r="AD310" s="63">
        <f t="shared" ref="AD310:AD313" si="717">IF(P310-150000000&lt;0,0,(P310-150000000))*AB310</f>
        <v>0</v>
      </c>
      <c r="AE310" s="52">
        <v>1300605.58</v>
      </c>
      <c r="AF310" s="63">
        <f t="shared" ref="AF310:AF313" si="718">+AD310+Z310</f>
        <v>1300605.58</v>
      </c>
      <c r="AG310" s="63">
        <f t="shared" ref="AG310:AG313" si="719">+AF310-AE310</f>
        <v>0</v>
      </c>
      <c r="AH310" s="52">
        <v>1000000</v>
      </c>
      <c r="AI310" s="66">
        <f t="shared" ref="AI310:AI311" si="720">IF(L310&lt;15000000,0,IF(AND(15000000&lt;=L310,L310&lt;20000000),1000000,IF(AND(20000000&lt;=L310,L310&lt;30000000),2000000,IF(AND(30000000&lt;=L310,L310&lt;60000000),3000000,IF(AND(60000000&lt;=L310,L310&lt;100000000),4000000,IF(AND(100000000&lt;=L310,L310&lt;150000000),5000000,IF(AND(150000000&lt;=L310,L310&lt;230000000),6000000,7000000)))))))</f>
        <v>1000000</v>
      </c>
      <c r="AJ310" s="66">
        <f t="shared" ref="AJ310:AJ311" si="721">+AI310-AH310</f>
        <v>0</v>
      </c>
      <c r="AK310" s="33">
        <v>2611175.58</v>
      </c>
      <c r="AL310" s="33">
        <v>4000000</v>
      </c>
      <c r="AM310" s="33">
        <f t="shared" si="659"/>
        <v>6611175.5800000001</v>
      </c>
      <c r="AN310" s="67">
        <f t="shared" ref="AN310:AN313" si="722">SUM(AL310,AI310,AF310,U310)</f>
        <v>6611175.5800000001</v>
      </c>
      <c r="AO310" s="67">
        <f t="shared" ref="AO310:AO313" si="723">+AN310-AM310</f>
        <v>0</v>
      </c>
      <c r="AP310" s="32" t="s">
        <v>434</v>
      </c>
      <c r="AQ310" s="55"/>
      <c r="AR310" s="33"/>
      <c r="AS310" s="33"/>
      <c r="AT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</row>
    <row r="311" spans="1:79">
      <c r="A311" s="20">
        <v>1599</v>
      </c>
      <c r="B311" t="s">
        <v>264</v>
      </c>
      <c r="C311" t="s">
        <v>9</v>
      </c>
      <c r="D311" t="s">
        <v>385</v>
      </c>
      <c r="E311" t="s">
        <v>439</v>
      </c>
      <c r="F311" s="2">
        <v>7133536000</v>
      </c>
      <c r="G311" s="2">
        <v>0</v>
      </c>
      <c r="H311" s="2">
        <v>7133536000</v>
      </c>
      <c r="I311" s="2">
        <v>10700314</v>
      </c>
      <c r="J311" s="2">
        <v>0</v>
      </c>
      <c r="K311" s="2">
        <v>10700314</v>
      </c>
      <c r="L311" s="2">
        <v>7846899.5999999996</v>
      </c>
      <c r="M311" s="2">
        <v>0</v>
      </c>
      <c r="N311" s="63">
        <f t="shared" si="653"/>
        <v>0</v>
      </c>
      <c r="O311" s="63">
        <f t="shared" si="654"/>
        <v>0</v>
      </c>
      <c r="P311" s="2">
        <v>7846899.5999999996</v>
      </c>
      <c r="Q311" s="63">
        <f t="shared" si="655"/>
        <v>7846899.5999999996</v>
      </c>
      <c r="R311" s="63">
        <f t="shared" si="656"/>
        <v>0</v>
      </c>
      <c r="S311" s="15">
        <v>0</v>
      </c>
      <c r="T311" s="2">
        <v>0</v>
      </c>
      <c r="U311" s="63">
        <f t="shared" si="657"/>
        <v>0</v>
      </c>
      <c r="V311" s="63">
        <f t="shared" si="658"/>
        <v>0</v>
      </c>
      <c r="W311" s="13">
        <v>0</v>
      </c>
      <c r="X311" s="64">
        <f t="shared" si="712"/>
        <v>0</v>
      </c>
      <c r="Y311" s="63">
        <f t="shared" si="713"/>
        <v>0</v>
      </c>
      <c r="Z311" s="63">
        <f t="shared" si="714"/>
        <v>0</v>
      </c>
      <c r="AA311" s="15">
        <v>0</v>
      </c>
      <c r="AB311" s="65">
        <f t="shared" si="715"/>
        <v>0</v>
      </c>
      <c r="AC311" s="63">
        <f t="shared" si="716"/>
        <v>0</v>
      </c>
      <c r="AD311" s="63">
        <f t="shared" si="717"/>
        <v>0</v>
      </c>
      <c r="AE311" s="2">
        <v>0</v>
      </c>
      <c r="AF311" s="63">
        <f t="shared" si="718"/>
        <v>0</v>
      </c>
      <c r="AG311" s="63">
        <f t="shared" si="719"/>
        <v>0</v>
      </c>
      <c r="AH311" s="2">
        <v>0</v>
      </c>
      <c r="AI311" s="66">
        <f t="shared" si="720"/>
        <v>0</v>
      </c>
      <c r="AJ311" s="66">
        <f t="shared" si="721"/>
        <v>0</v>
      </c>
      <c r="AK311" s="4">
        <v>0</v>
      </c>
      <c r="AM311" s="4">
        <f t="shared" si="659"/>
        <v>0</v>
      </c>
      <c r="AN311" s="67">
        <f t="shared" si="722"/>
        <v>0</v>
      </c>
      <c r="AO311" s="67">
        <f t="shared" si="723"/>
        <v>0</v>
      </c>
      <c r="AP311" t="s">
        <v>39</v>
      </c>
      <c r="AQ311" s="18"/>
      <c r="AU311"/>
      <c r="AV311"/>
      <c r="AW311"/>
      <c r="AX311"/>
    </row>
    <row r="312" spans="1:79">
      <c r="A312" s="20">
        <v>1600</v>
      </c>
      <c r="B312" t="s">
        <v>263</v>
      </c>
      <c r="C312" t="s">
        <v>9</v>
      </c>
      <c r="D312" t="s">
        <v>15</v>
      </c>
      <c r="E312" t="s">
        <v>440</v>
      </c>
      <c r="F312" s="2">
        <v>19416038000</v>
      </c>
      <c r="G312" s="2">
        <v>0</v>
      </c>
      <c r="H312" s="2">
        <v>19416038000</v>
      </c>
      <c r="I312" s="2">
        <v>31260135</v>
      </c>
      <c r="J312" s="2">
        <v>0</v>
      </c>
      <c r="K312" s="2">
        <v>31260135</v>
      </c>
      <c r="L312" s="2">
        <v>23493719.800000001</v>
      </c>
      <c r="M312" s="2">
        <v>0</v>
      </c>
      <c r="N312" s="63">
        <f t="shared" si="653"/>
        <v>0</v>
      </c>
      <c r="O312" s="63">
        <f t="shared" si="654"/>
        <v>0</v>
      </c>
      <c r="P312" s="2">
        <v>23493719.800000001</v>
      </c>
      <c r="Q312" s="63">
        <f t="shared" si="655"/>
        <v>23493719.800000001</v>
      </c>
      <c r="R312" s="63">
        <f t="shared" si="656"/>
        <v>0</v>
      </c>
      <c r="S312" s="15">
        <v>0.1</v>
      </c>
      <c r="T312" s="2">
        <v>0</v>
      </c>
      <c r="U312" s="63">
        <f t="shared" si="657"/>
        <v>0</v>
      </c>
      <c r="V312" s="63">
        <f t="shared" si="658"/>
        <v>0</v>
      </c>
      <c r="W312" s="13">
        <v>0.3</v>
      </c>
      <c r="X312" s="13"/>
      <c r="Y312" s="13"/>
      <c r="Z312" s="68">
        <f t="shared" ref="Z312:Z313" si="724">IF(L312&lt;150000000,P312,IF(AND(L312&gt;150000000,P312&gt;150000000),150000000,P312))*30%</f>
        <v>7048115.9400000004</v>
      </c>
      <c r="AA312" s="15">
        <v>0</v>
      </c>
      <c r="AB312" s="69">
        <f t="shared" si="715"/>
        <v>0</v>
      </c>
      <c r="AC312" s="68">
        <f t="shared" si="716"/>
        <v>0</v>
      </c>
      <c r="AD312" s="68">
        <f t="shared" si="717"/>
        <v>0</v>
      </c>
      <c r="AE312" s="2">
        <v>7048115.9400000004</v>
      </c>
      <c r="AF312" s="68">
        <f t="shared" si="718"/>
        <v>7048115.9400000004</v>
      </c>
      <c r="AG312" s="68">
        <f t="shared" si="719"/>
        <v>0</v>
      </c>
      <c r="AH312" s="2">
        <v>0</v>
      </c>
      <c r="AI312" s="2"/>
      <c r="AJ312" s="2"/>
      <c r="AK312" s="4">
        <v>7048115.9400000004</v>
      </c>
      <c r="AM312" s="4">
        <f t="shared" si="659"/>
        <v>7048115.9400000004</v>
      </c>
      <c r="AN312" s="67">
        <f t="shared" si="722"/>
        <v>7048115.9400000004</v>
      </c>
      <c r="AO312" s="67">
        <f t="shared" si="723"/>
        <v>0</v>
      </c>
      <c r="AP312" t="s">
        <v>17</v>
      </c>
      <c r="AQ312" s="18"/>
      <c r="AU312"/>
      <c r="AV312"/>
      <c r="AW312"/>
      <c r="AX312"/>
    </row>
    <row r="313" spans="1:79" s="36" customFormat="1">
      <c r="A313" s="20">
        <v>1601</v>
      </c>
      <c r="B313" t="s">
        <v>263</v>
      </c>
      <c r="C313" t="s">
        <v>9</v>
      </c>
      <c r="D313" t="s">
        <v>15</v>
      </c>
      <c r="E313" t="s">
        <v>30</v>
      </c>
      <c r="F313" s="2">
        <v>21425570000</v>
      </c>
      <c r="G313" s="2">
        <v>0</v>
      </c>
      <c r="H313" s="2">
        <v>21425570000</v>
      </c>
      <c r="I313" s="2">
        <v>33159509</v>
      </c>
      <c r="J313" s="2">
        <v>0</v>
      </c>
      <c r="K313" s="2">
        <v>33159509</v>
      </c>
      <c r="L313" s="2">
        <v>24589281</v>
      </c>
      <c r="M313" s="2">
        <v>0</v>
      </c>
      <c r="N313" s="63">
        <f t="shared" si="653"/>
        <v>0</v>
      </c>
      <c r="O313" s="63">
        <f t="shared" si="654"/>
        <v>0</v>
      </c>
      <c r="P313" s="2">
        <v>24589281</v>
      </c>
      <c r="Q313" s="63">
        <f t="shared" si="655"/>
        <v>24589281</v>
      </c>
      <c r="R313" s="63">
        <f t="shared" si="656"/>
        <v>0</v>
      </c>
      <c r="S313" s="15">
        <v>0.1</v>
      </c>
      <c r="T313" s="2">
        <v>0</v>
      </c>
      <c r="U313" s="63">
        <f t="shared" si="657"/>
        <v>0</v>
      </c>
      <c r="V313" s="63">
        <f t="shared" si="658"/>
        <v>0</v>
      </c>
      <c r="W313" s="13">
        <v>0.3</v>
      </c>
      <c r="X313" s="13"/>
      <c r="Y313" s="13"/>
      <c r="Z313" s="68">
        <f t="shared" si="724"/>
        <v>7376784.2999999998</v>
      </c>
      <c r="AA313" s="15">
        <v>0</v>
      </c>
      <c r="AB313" s="69">
        <f t="shared" si="715"/>
        <v>0</v>
      </c>
      <c r="AC313" s="68">
        <f t="shared" si="716"/>
        <v>0</v>
      </c>
      <c r="AD313" s="68">
        <f t="shared" si="717"/>
        <v>0</v>
      </c>
      <c r="AE313" s="2">
        <v>7376784.2999999998</v>
      </c>
      <c r="AF313" s="68">
        <f t="shared" si="718"/>
        <v>7376784.2999999998</v>
      </c>
      <c r="AG313" s="68">
        <f t="shared" si="719"/>
        <v>0</v>
      </c>
      <c r="AH313" s="2">
        <v>0</v>
      </c>
      <c r="AI313" s="2"/>
      <c r="AJ313" s="2"/>
      <c r="AK313" s="4">
        <v>7376784.2999999998</v>
      </c>
      <c r="AL313" s="4"/>
      <c r="AM313" s="4">
        <f t="shared" si="659"/>
        <v>7376784.2999999998</v>
      </c>
      <c r="AN313" s="67">
        <f t="shared" si="722"/>
        <v>7376784.2999999998</v>
      </c>
      <c r="AO313" s="67">
        <f t="shared" si="723"/>
        <v>0</v>
      </c>
      <c r="AP313" t="s">
        <v>24</v>
      </c>
      <c r="AQ313" s="18"/>
      <c r="AR313" s="4"/>
      <c r="AS313" s="4"/>
      <c r="AT313" s="4"/>
      <c r="AU313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</row>
    <row r="314" spans="1:79" s="32" customFormat="1">
      <c r="A314" s="51">
        <v>1602</v>
      </c>
      <c r="B314" s="32" t="s">
        <v>264</v>
      </c>
      <c r="C314" s="32" t="s">
        <v>2</v>
      </c>
      <c r="D314" t="s">
        <v>386</v>
      </c>
      <c r="E314" s="32" t="s">
        <v>441</v>
      </c>
      <c r="F314" s="52">
        <v>7357827000</v>
      </c>
      <c r="G314" s="52">
        <v>0</v>
      </c>
      <c r="H314" s="52">
        <v>7357827000</v>
      </c>
      <c r="I314" s="52">
        <v>19265521</v>
      </c>
      <c r="J314" s="52">
        <v>0</v>
      </c>
      <c r="K314" s="52">
        <v>19265521</v>
      </c>
      <c r="L314" s="52">
        <v>16322390.199999999</v>
      </c>
      <c r="M314" s="52">
        <v>0</v>
      </c>
      <c r="N314" s="63">
        <f t="shared" si="653"/>
        <v>0</v>
      </c>
      <c r="O314" s="63">
        <f t="shared" si="654"/>
        <v>0</v>
      </c>
      <c r="P314" s="52">
        <v>16322390.199999999</v>
      </c>
      <c r="Q314" s="63">
        <f t="shared" si="655"/>
        <v>16322390.199999999</v>
      </c>
      <c r="R314" s="63">
        <f t="shared" si="656"/>
        <v>0</v>
      </c>
      <c r="S314" s="53">
        <v>0.1</v>
      </c>
      <c r="T314" s="52">
        <v>0</v>
      </c>
      <c r="U314" s="63">
        <f t="shared" si="657"/>
        <v>0</v>
      </c>
      <c r="V314" s="63">
        <f t="shared" si="658"/>
        <v>0</v>
      </c>
      <c r="W314" s="54">
        <v>0.1</v>
      </c>
      <c r="X314" s="64">
        <f t="shared" ref="X314" si="725">IF(L314&lt;15000000,0%,IF(AND(15000000&lt;=L314,L314&lt;30000000),10%,IF(AND(30000000&lt;=L314,L314&lt;60000000),15%,IF(AND(60000000&lt;=L314,L314&lt;100000000),20%,25%))))</f>
        <v>0.1</v>
      </c>
      <c r="Y314" s="63">
        <f t="shared" ref="Y314" si="726">+X314-W314</f>
        <v>0</v>
      </c>
      <c r="Z314" s="63">
        <f t="shared" ref="Z314" si="727">IF(L314&lt;150000000,P314,IF(AND(L314&gt;150000000,P314&gt;150000000),150000000,P314))*X314</f>
        <v>1632239.02</v>
      </c>
      <c r="AA314" s="53">
        <v>0</v>
      </c>
      <c r="AB314" s="65">
        <f t="shared" ref="AB314:AB326" si="728">IF(L314&lt;150000000,0%,IF(AND(150000000&lt;=L314,L314&lt;230000000),40%,IF(AND(230000000&lt;=L314,L314&lt;300000000),45%,50%)))</f>
        <v>0</v>
      </c>
      <c r="AC314" s="63">
        <f t="shared" ref="AC314:AC326" si="729">+AB314-AA314</f>
        <v>0</v>
      </c>
      <c r="AD314" s="63">
        <f t="shared" ref="AD314:AD326" si="730">IF(P314-150000000&lt;0,0,(P314-150000000))*AB314</f>
        <v>0</v>
      </c>
      <c r="AE314" s="52">
        <v>1632239.02</v>
      </c>
      <c r="AF314" s="63">
        <f t="shared" ref="AF314:AF326" si="731">+AD314+Z314</f>
        <v>1632239.02</v>
      </c>
      <c r="AG314" s="63">
        <f t="shared" ref="AG314:AG326" si="732">+AF314-AE314</f>
        <v>0</v>
      </c>
      <c r="AH314" s="52">
        <v>1000000</v>
      </c>
      <c r="AI314" s="66">
        <f t="shared" ref="AI314" si="733">IF(L314&lt;15000000,0,IF(AND(15000000&lt;=L314,L314&lt;20000000),1000000,IF(AND(20000000&lt;=L314,L314&lt;30000000),2000000,IF(AND(30000000&lt;=L314,L314&lt;60000000),3000000,IF(AND(60000000&lt;=L314,L314&lt;100000000),4000000,IF(AND(100000000&lt;=L314,L314&lt;150000000),5000000,IF(AND(150000000&lt;=L314,L314&lt;230000000),6000000,7000000)))))))</f>
        <v>1000000</v>
      </c>
      <c r="AJ314" s="66">
        <f t="shared" ref="AJ314" si="734">+AI314-AH314</f>
        <v>0</v>
      </c>
      <c r="AK314" s="33">
        <v>2632239.02</v>
      </c>
      <c r="AL314" s="33">
        <v>4000000</v>
      </c>
      <c r="AM314" s="33">
        <f t="shared" si="659"/>
        <v>6632239.0199999996</v>
      </c>
      <c r="AN314" s="67">
        <f t="shared" ref="AN314:AN326" si="735">SUM(AL314,AI314,AF314,U314)</f>
        <v>6632239.0199999996</v>
      </c>
      <c r="AO314" s="67">
        <f t="shared" ref="AO314:AO326" si="736">+AN314-AM314</f>
        <v>0</v>
      </c>
      <c r="AP314" s="32" t="s">
        <v>434</v>
      </c>
      <c r="AQ314" s="55"/>
      <c r="AR314" s="33"/>
      <c r="AS314" s="33"/>
      <c r="AT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</row>
    <row r="315" spans="1:79">
      <c r="A315" s="20">
        <v>1603</v>
      </c>
      <c r="B315" t="s">
        <v>263</v>
      </c>
      <c r="C315" t="s">
        <v>2</v>
      </c>
      <c r="D315" t="s">
        <v>287</v>
      </c>
      <c r="E315" t="s">
        <v>442</v>
      </c>
      <c r="F315" s="2">
        <v>1267939000</v>
      </c>
      <c r="G315" s="2">
        <v>0</v>
      </c>
      <c r="H315" s="2">
        <v>1267939000</v>
      </c>
      <c r="I315" s="2">
        <v>3920976</v>
      </c>
      <c r="J315" s="2">
        <v>0</v>
      </c>
      <c r="K315" s="2">
        <v>3920976</v>
      </c>
      <c r="L315" s="2">
        <v>3413800.4</v>
      </c>
      <c r="M315" s="2">
        <v>0</v>
      </c>
      <c r="N315" s="63">
        <f t="shared" si="653"/>
        <v>0</v>
      </c>
      <c r="O315" s="63">
        <f t="shared" si="654"/>
        <v>0</v>
      </c>
      <c r="P315" s="2">
        <v>3413800.4</v>
      </c>
      <c r="Q315" s="63">
        <f t="shared" si="655"/>
        <v>3413800.4</v>
      </c>
      <c r="R315" s="63">
        <f t="shared" si="656"/>
        <v>0</v>
      </c>
      <c r="S315" s="15">
        <v>0.1</v>
      </c>
      <c r="T315" s="2">
        <v>0</v>
      </c>
      <c r="U315" s="63">
        <f t="shared" si="657"/>
        <v>0</v>
      </c>
      <c r="V315" s="63">
        <f t="shared" si="658"/>
        <v>0</v>
      </c>
      <c r="W315" s="13">
        <v>0.3</v>
      </c>
      <c r="X315" s="13"/>
      <c r="Y315" s="13"/>
      <c r="Z315" s="68">
        <f t="shared" ref="Z315:Z326" si="737">IF(L315&lt;150000000,P315,IF(AND(L315&gt;150000000,P315&gt;150000000),150000000,P315))*30%</f>
        <v>1024140.1199999999</v>
      </c>
      <c r="AA315" s="15">
        <v>0</v>
      </c>
      <c r="AB315" s="69">
        <f t="shared" si="728"/>
        <v>0</v>
      </c>
      <c r="AC315" s="68">
        <f t="shared" si="729"/>
        <v>0</v>
      </c>
      <c r="AD315" s="68">
        <f t="shared" si="730"/>
        <v>0</v>
      </c>
      <c r="AE315" s="2">
        <v>1024140.12</v>
      </c>
      <c r="AF315" s="68">
        <f t="shared" si="731"/>
        <v>1024140.1199999999</v>
      </c>
      <c r="AG315" s="68">
        <f t="shared" si="732"/>
        <v>0</v>
      </c>
      <c r="AH315" s="2">
        <v>0</v>
      </c>
      <c r="AI315" s="2"/>
      <c r="AJ315" s="2"/>
      <c r="AK315" s="4">
        <v>1024140.12</v>
      </c>
      <c r="AM315" s="4">
        <f t="shared" si="659"/>
        <v>1024140.12</v>
      </c>
      <c r="AN315" s="67">
        <f t="shared" si="735"/>
        <v>1024140.1199999999</v>
      </c>
      <c r="AO315" s="67">
        <f t="shared" si="736"/>
        <v>0</v>
      </c>
      <c r="AP315" t="s">
        <v>166</v>
      </c>
      <c r="AQ315" s="18"/>
      <c r="AU315"/>
      <c r="AV315" s="44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</row>
    <row r="316" spans="1:79">
      <c r="A316" s="20">
        <v>1604</v>
      </c>
      <c r="B316" t="s">
        <v>263</v>
      </c>
      <c r="C316" t="s">
        <v>2</v>
      </c>
      <c r="D316" t="s">
        <v>287</v>
      </c>
      <c r="E316" t="s">
        <v>443</v>
      </c>
      <c r="F316" s="2">
        <v>2869146000</v>
      </c>
      <c r="G316" s="2">
        <v>0</v>
      </c>
      <c r="H316" s="2">
        <v>2869146000</v>
      </c>
      <c r="I316" s="2">
        <v>9176470</v>
      </c>
      <c r="J316" s="2">
        <v>0</v>
      </c>
      <c r="K316" s="2">
        <v>9176470</v>
      </c>
      <c r="L316" s="2">
        <v>8028811.5999999996</v>
      </c>
      <c r="M316" s="2">
        <v>0</v>
      </c>
      <c r="N316" s="63">
        <f t="shared" si="653"/>
        <v>0</v>
      </c>
      <c r="O316" s="63">
        <f t="shared" si="654"/>
        <v>0</v>
      </c>
      <c r="P316" s="2">
        <v>8028811.5999999996</v>
      </c>
      <c r="Q316" s="63">
        <f t="shared" si="655"/>
        <v>8028811.5999999996</v>
      </c>
      <c r="R316" s="63">
        <f t="shared" si="656"/>
        <v>0</v>
      </c>
      <c r="S316" s="15">
        <v>0.1</v>
      </c>
      <c r="T316" s="2">
        <v>0</v>
      </c>
      <c r="U316" s="63">
        <f t="shared" si="657"/>
        <v>0</v>
      </c>
      <c r="V316" s="63">
        <f t="shared" si="658"/>
        <v>0</v>
      </c>
      <c r="W316" s="13">
        <v>0.3</v>
      </c>
      <c r="X316" s="13"/>
      <c r="Y316" s="13"/>
      <c r="Z316" s="68">
        <f t="shared" si="737"/>
        <v>2408643.48</v>
      </c>
      <c r="AA316" s="15">
        <v>0</v>
      </c>
      <c r="AB316" s="69">
        <f t="shared" si="728"/>
        <v>0</v>
      </c>
      <c r="AC316" s="68">
        <f t="shared" si="729"/>
        <v>0</v>
      </c>
      <c r="AD316" s="68">
        <f t="shared" si="730"/>
        <v>0</v>
      </c>
      <c r="AE316" s="2">
        <v>2408643.48</v>
      </c>
      <c r="AF316" s="68">
        <f t="shared" si="731"/>
        <v>2408643.48</v>
      </c>
      <c r="AG316" s="68">
        <f t="shared" si="732"/>
        <v>0</v>
      </c>
      <c r="AH316" s="2">
        <v>0</v>
      </c>
      <c r="AI316" s="2"/>
      <c r="AJ316" s="2"/>
      <c r="AK316" s="4">
        <v>2408643.48</v>
      </c>
      <c r="AM316" s="4">
        <f t="shared" si="659"/>
        <v>2408643.48</v>
      </c>
      <c r="AN316" s="67">
        <f t="shared" si="735"/>
        <v>2408643.48</v>
      </c>
      <c r="AO316" s="67">
        <f t="shared" si="736"/>
        <v>0</v>
      </c>
      <c r="AP316" t="s">
        <v>166</v>
      </c>
      <c r="AQ316" s="18"/>
      <c r="AU316"/>
      <c r="AV316"/>
    </row>
    <row r="317" spans="1:79" s="32" customFormat="1">
      <c r="A317" s="20">
        <v>1605</v>
      </c>
      <c r="B317" t="s">
        <v>263</v>
      </c>
      <c r="C317" t="s">
        <v>2</v>
      </c>
      <c r="D317" t="s">
        <v>287</v>
      </c>
      <c r="E317" t="s">
        <v>444</v>
      </c>
      <c r="F317" s="2">
        <v>38945000</v>
      </c>
      <c r="G317" s="2">
        <v>0</v>
      </c>
      <c r="H317" s="2">
        <v>38945000</v>
      </c>
      <c r="I317" s="2">
        <v>136309</v>
      </c>
      <c r="J317" s="2">
        <v>0</v>
      </c>
      <c r="K317" s="2">
        <v>136309</v>
      </c>
      <c r="L317" s="2">
        <v>120731</v>
      </c>
      <c r="M317" s="2">
        <v>0</v>
      </c>
      <c r="N317" s="63">
        <f t="shared" si="653"/>
        <v>0</v>
      </c>
      <c r="O317" s="63">
        <f t="shared" si="654"/>
        <v>0</v>
      </c>
      <c r="P317" s="2">
        <v>120731</v>
      </c>
      <c r="Q317" s="63">
        <f t="shared" si="655"/>
        <v>120731</v>
      </c>
      <c r="R317" s="63">
        <f t="shared" si="656"/>
        <v>0</v>
      </c>
      <c r="S317" s="15">
        <v>0.1</v>
      </c>
      <c r="T317" s="2">
        <v>0</v>
      </c>
      <c r="U317" s="63">
        <f t="shared" si="657"/>
        <v>0</v>
      </c>
      <c r="V317" s="63">
        <f t="shared" si="658"/>
        <v>0</v>
      </c>
      <c r="W317" s="13">
        <v>0.3</v>
      </c>
      <c r="X317" s="13"/>
      <c r="Y317" s="13"/>
      <c r="Z317" s="68">
        <f t="shared" si="737"/>
        <v>36219.299999999996</v>
      </c>
      <c r="AA317" s="15">
        <v>0</v>
      </c>
      <c r="AB317" s="69">
        <f t="shared" si="728"/>
        <v>0</v>
      </c>
      <c r="AC317" s="68">
        <f t="shared" si="729"/>
        <v>0</v>
      </c>
      <c r="AD317" s="68">
        <f t="shared" si="730"/>
        <v>0</v>
      </c>
      <c r="AE317" s="2">
        <v>36219.300000000003</v>
      </c>
      <c r="AF317" s="68">
        <f t="shared" si="731"/>
        <v>36219.299999999996</v>
      </c>
      <c r="AG317" s="68">
        <f t="shared" si="732"/>
        <v>0</v>
      </c>
      <c r="AH317" s="2">
        <v>0</v>
      </c>
      <c r="AI317" s="2"/>
      <c r="AJ317" s="2"/>
      <c r="AK317" s="4">
        <v>36219.300000000003</v>
      </c>
      <c r="AL317" s="4"/>
      <c r="AM317" s="4">
        <f t="shared" si="659"/>
        <v>36219.300000000003</v>
      </c>
      <c r="AN317" s="67">
        <f t="shared" si="735"/>
        <v>36219.299999999996</v>
      </c>
      <c r="AO317" s="67">
        <f t="shared" si="736"/>
        <v>0</v>
      </c>
      <c r="AP317" t="s">
        <v>166</v>
      </c>
      <c r="AQ317" s="18"/>
      <c r="AR317" s="4"/>
      <c r="AS317" s="4"/>
      <c r="AT317" s="4"/>
      <c r="AU317"/>
      <c r="AV317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</row>
    <row r="318" spans="1:79" s="32" customFormat="1">
      <c r="A318" s="20">
        <v>1606</v>
      </c>
      <c r="B318" t="s">
        <v>263</v>
      </c>
      <c r="C318" t="s">
        <v>2</v>
      </c>
      <c r="D318" t="s">
        <v>326</v>
      </c>
      <c r="E318" t="s">
        <v>445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63">
        <f t="shared" si="653"/>
        <v>0</v>
      </c>
      <c r="O318" s="63">
        <f t="shared" si="654"/>
        <v>0</v>
      </c>
      <c r="P318" s="2">
        <v>0</v>
      </c>
      <c r="Q318" s="63">
        <f t="shared" si="655"/>
        <v>0</v>
      </c>
      <c r="R318" s="63">
        <f t="shared" si="656"/>
        <v>0</v>
      </c>
      <c r="S318" s="15">
        <v>0.1</v>
      </c>
      <c r="T318" s="2">
        <v>0</v>
      </c>
      <c r="U318" s="63">
        <f t="shared" si="657"/>
        <v>0</v>
      </c>
      <c r="V318" s="63">
        <f t="shared" si="658"/>
        <v>0</v>
      </c>
      <c r="W318" s="13">
        <v>0.3</v>
      </c>
      <c r="X318" s="13"/>
      <c r="Y318" s="13"/>
      <c r="Z318" s="68">
        <f t="shared" si="737"/>
        <v>0</v>
      </c>
      <c r="AA318" s="15">
        <v>0</v>
      </c>
      <c r="AB318" s="69">
        <f t="shared" si="728"/>
        <v>0</v>
      </c>
      <c r="AC318" s="68">
        <f t="shared" si="729"/>
        <v>0</v>
      </c>
      <c r="AD318" s="68">
        <f t="shared" si="730"/>
        <v>0</v>
      </c>
      <c r="AE318" s="2">
        <v>0</v>
      </c>
      <c r="AF318" s="68">
        <f t="shared" si="731"/>
        <v>0</v>
      </c>
      <c r="AG318" s="68">
        <f t="shared" si="732"/>
        <v>0</v>
      </c>
      <c r="AH318" s="2">
        <v>0</v>
      </c>
      <c r="AI318" s="2"/>
      <c r="AJ318" s="2"/>
      <c r="AK318" s="4">
        <v>0</v>
      </c>
      <c r="AL318" s="4"/>
      <c r="AM318" s="4">
        <f t="shared" si="659"/>
        <v>0</v>
      </c>
      <c r="AN318" s="67">
        <f t="shared" si="735"/>
        <v>0</v>
      </c>
      <c r="AO318" s="67">
        <f t="shared" si="736"/>
        <v>0</v>
      </c>
      <c r="AP318" t="s">
        <v>336</v>
      </c>
      <c r="AQ318" s="18"/>
      <c r="AR318" s="4"/>
      <c r="AS318" s="4"/>
      <c r="AT318" s="4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</row>
    <row r="319" spans="1:79" s="41" customFormat="1">
      <c r="A319" s="20">
        <v>1612</v>
      </c>
      <c r="B319" t="s">
        <v>263</v>
      </c>
      <c r="C319" t="s">
        <v>2</v>
      </c>
      <c r="D319" t="s">
        <v>4</v>
      </c>
      <c r="E319" t="s">
        <v>446</v>
      </c>
      <c r="F319" s="2">
        <v>735781000</v>
      </c>
      <c r="G319" s="2">
        <v>0</v>
      </c>
      <c r="H319" s="2">
        <v>735781000</v>
      </c>
      <c r="I319" s="2">
        <v>2504084</v>
      </c>
      <c r="J319" s="2">
        <v>0</v>
      </c>
      <c r="K319" s="2">
        <v>2504084</v>
      </c>
      <c r="L319" s="2">
        <v>2209771.6</v>
      </c>
      <c r="M319" s="2">
        <v>0</v>
      </c>
      <c r="N319" s="63">
        <f t="shared" si="653"/>
        <v>0</v>
      </c>
      <c r="O319" s="63">
        <f t="shared" si="654"/>
        <v>0</v>
      </c>
      <c r="P319" s="2">
        <v>2209771.6</v>
      </c>
      <c r="Q319" s="63">
        <f t="shared" si="655"/>
        <v>2209771.6</v>
      </c>
      <c r="R319" s="63">
        <f t="shared" si="656"/>
        <v>0</v>
      </c>
      <c r="S319" s="15">
        <v>0.1</v>
      </c>
      <c r="T319" s="2">
        <v>0</v>
      </c>
      <c r="U319" s="63">
        <f t="shared" si="657"/>
        <v>0</v>
      </c>
      <c r="V319" s="63">
        <f t="shared" si="658"/>
        <v>0</v>
      </c>
      <c r="W319" s="13">
        <v>0.3</v>
      </c>
      <c r="X319" s="13"/>
      <c r="Y319" s="13"/>
      <c r="Z319" s="68">
        <f t="shared" si="737"/>
        <v>662931.48</v>
      </c>
      <c r="AA319" s="15">
        <v>0</v>
      </c>
      <c r="AB319" s="69">
        <f t="shared" si="728"/>
        <v>0</v>
      </c>
      <c r="AC319" s="68">
        <f t="shared" si="729"/>
        <v>0</v>
      </c>
      <c r="AD319" s="68">
        <f t="shared" si="730"/>
        <v>0</v>
      </c>
      <c r="AE319" s="2">
        <v>662931.48</v>
      </c>
      <c r="AF319" s="68">
        <f t="shared" si="731"/>
        <v>662931.48</v>
      </c>
      <c r="AG319" s="68">
        <f t="shared" si="732"/>
        <v>0</v>
      </c>
      <c r="AH319" s="2">
        <v>0</v>
      </c>
      <c r="AI319" s="2"/>
      <c r="AJ319" s="2"/>
      <c r="AK319" s="4">
        <v>662931.48</v>
      </c>
      <c r="AL319" s="4"/>
      <c r="AM319" s="4">
        <f t="shared" si="659"/>
        <v>662931.48</v>
      </c>
      <c r="AN319" s="67">
        <f t="shared" si="735"/>
        <v>662931.48</v>
      </c>
      <c r="AO319" s="67">
        <f t="shared" si="736"/>
        <v>0</v>
      </c>
      <c r="AP319" t="s">
        <v>215</v>
      </c>
      <c r="AQ319" s="18"/>
      <c r="AR319" s="4"/>
      <c r="AS319" s="4"/>
      <c r="AT319" s="4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</row>
    <row r="320" spans="1:79">
      <c r="A320" s="20">
        <v>1613</v>
      </c>
      <c r="B320" t="s">
        <v>263</v>
      </c>
      <c r="C320" t="s">
        <v>2</v>
      </c>
      <c r="D320" t="s">
        <v>200</v>
      </c>
      <c r="E320" t="s">
        <v>447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63">
        <f t="shared" si="653"/>
        <v>0</v>
      </c>
      <c r="O320" s="63">
        <f t="shared" si="654"/>
        <v>0</v>
      </c>
      <c r="P320" s="2">
        <v>0</v>
      </c>
      <c r="Q320" s="63">
        <f t="shared" si="655"/>
        <v>0</v>
      </c>
      <c r="R320" s="63">
        <f t="shared" si="656"/>
        <v>0</v>
      </c>
      <c r="S320" s="15">
        <v>0.1</v>
      </c>
      <c r="T320" s="2">
        <v>0</v>
      </c>
      <c r="U320" s="63">
        <f t="shared" si="657"/>
        <v>0</v>
      </c>
      <c r="V320" s="63">
        <f t="shared" si="658"/>
        <v>0</v>
      </c>
      <c r="W320" s="13">
        <v>0.3</v>
      </c>
      <c r="X320" s="13"/>
      <c r="Y320" s="13"/>
      <c r="Z320" s="68">
        <f t="shared" si="737"/>
        <v>0</v>
      </c>
      <c r="AA320" s="15">
        <v>0</v>
      </c>
      <c r="AB320" s="69">
        <f t="shared" si="728"/>
        <v>0</v>
      </c>
      <c r="AC320" s="68">
        <f t="shared" si="729"/>
        <v>0</v>
      </c>
      <c r="AD320" s="68">
        <f t="shared" si="730"/>
        <v>0</v>
      </c>
      <c r="AE320" s="2">
        <v>0</v>
      </c>
      <c r="AF320" s="68">
        <f t="shared" si="731"/>
        <v>0</v>
      </c>
      <c r="AG320" s="68">
        <f t="shared" si="732"/>
        <v>0</v>
      </c>
      <c r="AH320" s="2">
        <v>0</v>
      </c>
      <c r="AI320" s="2"/>
      <c r="AJ320" s="2"/>
      <c r="AK320" s="4">
        <v>0</v>
      </c>
      <c r="AM320" s="4">
        <f t="shared" si="659"/>
        <v>0</v>
      </c>
      <c r="AN320" s="67">
        <f t="shared" si="735"/>
        <v>0</v>
      </c>
      <c r="AO320" s="67">
        <f t="shared" si="736"/>
        <v>0</v>
      </c>
      <c r="AP320" t="s">
        <v>241</v>
      </c>
      <c r="AQ320" s="18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</row>
    <row r="321" spans="1:79">
      <c r="A321" s="20">
        <v>1614</v>
      </c>
      <c r="B321" t="s">
        <v>263</v>
      </c>
      <c r="C321" t="s">
        <v>2</v>
      </c>
      <c r="D321" t="s">
        <v>200</v>
      </c>
      <c r="E321" t="s">
        <v>448</v>
      </c>
      <c r="F321" s="2">
        <v>3935000</v>
      </c>
      <c r="G321" s="2">
        <v>0</v>
      </c>
      <c r="H321" s="2">
        <v>3935000</v>
      </c>
      <c r="I321" s="2">
        <v>13773</v>
      </c>
      <c r="J321" s="2">
        <v>0</v>
      </c>
      <c r="K321" s="2">
        <v>13773</v>
      </c>
      <c r="L321" s="2">
        <v>12199</v>
      </c>
      <c r="M321" s="2">
        <v>0</v>
      </c>
      <c r="N321" s="63">
        <f t="shared" si="653"/>
        <v>0</v>
      </c>
      <c r="O321" s="63">
        <f t="shared" si="654"/>
        <v>0</v>
      </c>
      <c r="P321" s="2">
        <v>12199</v>
      </c>
      <c r="Q321" s="63">
        <f t="shared" si="655"/>
        <v>12199</v>
      </c>
      <c r="R321" s="63">
        <f t="shared" si="656"/>
        <v>0</v>
      </c>
      <c r="S321" s="15">
        <v>0.1</v>
      </c>
      <c r="T321" s="2">
        <v>0</v>
      </c>
      <c r="U321" s="63">
        <f t="shared" si="657"/>
        <v>0</v>
      </c>
      <c r="V321" s="63">
        <f t="shared" si="658"/>
        <v>0</v>
      </c>
      <c r="W321" s="13">
        <v>0.3</v>
      </c>
      <c r="X321" s="13"/>
      <c r="Y321" s="13"/>
      <c r="Z321" s="68">
        <f t="shared" si="737"/>
        <v>3659.7</v>
      </c>
      <c r="AA321" s="15">
        <v>0</v>
      </c>
      <c r="AB321" s="69">
        <f t="shared" si="728"/>
        <v>0</v>
      </c>
      <c r="AC321" s="68">
        <f t="shared" si="729"/>
        <v>0</v>
      </c>
      <c r="AD321" s="68">
        <f t="shared" si="730"/>
        <v>0</v>
      </c>
      <c r="AE321" s="2">
        <v>3659.7</v>
      </c>
      <c r="AF321" s="68">
        <f t="shared" si="731"/>
        <v>3659.7</v>
      </c>
      <c r="AG321" s="68">
        <f t="shared" si="732"/>
        <v>0</v>
      </c>
      <c r="AH321" s="2">
        <v>0</v>
      </c>
      <c r="AI321" s="2"/>
      <c r="AJ321" s="2"/>
      <c r="AK321" s="4">
        <v>3659.7</v>
      </c>
      <c r="AM321" s="4">
        <f t="shared" si="659"/>
        <v>3659.7</v>
      </c>
      <c r="AN321" s="67">
        <f t="shared" si="735"/>
        <v>3659.7</v>
      </c>
      <c r="AO321" s="67">
        <f t="shared" si="736"/>
        <v>0</v>
      </c>
      <c r="AP321" t="s">
        <v>241</v>
      </c>
      <c r="AQ321" s="18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</row>
    <row r="322" spans="1:79">
      <c r="A322" s="20">
        <v>1615</v>
      </c>
      <c r="B322" t="s">
        <v>263</v>
      </c>
      <c r="C322" t="s">
        <v>2</v>
      </c>
      <c r="D322" t="s">
        <v>326</v>
      </c>
      <c r="E322" t="s">
        <v>449</v>
      </c>
      <c r="F322" s="2">
        <v>3061860000</v>
      </c>
      <c r="G322" s="2">
        <v>0</v>
      </c>
      <c r="H322" s="2">
        <v>3061860000</v>
      </c>
      <c r="I322" s="2">
        <v>9118777</v>
      </c>
      <c r="J322" s="2">
        <v>0</v>
      </c>
      <c r="K322" s="2">
        <v>9118777</v>
      </c>
      <c r="L322" s="2">
        <v>7894033</v>
      </c>
      <c r="M322" s="2">
        <v>0</v>
      </c>
      <c r="N322" s="63">
        <f t="shared" si="653"/>
        <v>0</v>
      </c>
      <c r="O322" s="63">
        <f t="shared" si="654"/>
        <v>0</v>
      </c>
      <c r="P322" s="2">
        <v>7894033</v>
      </c>
      <c r="Q322" s="63">
        <f t="shared" si="655"/>
        <v>7894033</v>
      </c>
      <c r="R322" s="63">
        <f t="shared" si="656"/>
        <v>0</v>
      </c>
      <c r="S322" s="15">
        <v>0.1</v>
      </c>
      <c r="T322" s="2">
        <v>0</v>
      </c>
      <c r="U322" s="63">
        <f t="shared" si="657"/>
        <v>0</v>
      </c>
      <c r="V322" s="63">
        <f t="shared" si="658"/>
        <v>0</v>
      </c>
      <c r="W322" s="13">
        <v>0.3</v>
      </c>
      <c r="X322" s="13"/>
      <c r="Y322" s="13"/>
      <c r="Z322" s="68">
        <f t="shared" si="737"/>
        <v>2368209.9</v>
      </c>
      <c r="AA322" s="15">
        <v>0</v>
      </c>
      <c r="AB322" s="69">
        <f t="shared" si="728"/>
        <v>0</v>
      </c>
      <c r="AC322" s="68">
        <f t="shared" si="729"/>
        <v>0</v>
      </c>
      <c r="AD322" s="68">
        <f t="shared" si="730"/>
        <v>0</v>
      </c>
      <c r="AE322" s="2">
        <v>2368209.9</v>
      </c>
      <c r="AF322" s="68">
        <f t="shared" si="731"/>
        <v>2368209.9</v>
      </c>
      <c r="AG322" s="68">
        <f t="shared" si="732"/>
        <v>0</v>
      </c>
      <c r="AH322" s="2">
        <v>0</v>
      </c>
      <c r="AI322" s="2"/>
      <c r="AJ322" s="2"/>
      <c r="AK322" s="4">
        <v>2368209.9</v>
      </c>
      <c r="AM322" s="4">
        <f t="shared" si="659"/>
        <v>2368209.9</v>
      </c>
      <c r="AN322" s="67">
        <f t="shared" si="735"/>
        <v>2368209.9</v>
      </c>
      <c r="AO322" s="67">
        <f t="shared" si="736"/>
        <v>0</v>
      </c>
      <c r="AP322" t="s">
        <v>336</v>
      </c>
      <c r="AQ322" s="18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</row>
    <row r="323" spans="1:79">
      <c r="A323" s="20">
        <v>1618</v>
      </c>
      <c r="B323" t="s">
        <v>263</v>
      </c>
      <c r="C323" t="s">
        <v>2</v>
      </c>
      <c r="D323" t="s">
        <v>200</v>
      </c>
      <c r="E323" t="s">
        <v>452</v>
      </c>
      <c r="F323" s="2">
        <v>19511115000</v>
      </c>
      <c r="G323" s="2">
        <v>0</v>
      </c>
      <c r="H323" s="2">
        <v>19511115000</v>
      </c>
      <c r="I323" s="2">
        <v>33180187</v>
      </c>
      <c r="J323" s="2">
        <v>0</v>
      </c>
      <c r="K323" s="2">
        <v>33180187</v>
      </c>
      <c r="L323" s="2">
        <v>25375741</v>
      </c>
      <c r="M323" s="2">
        <v>0</v>
      </c>
      <c r="N323" s="63">
        <f t="shared" ref="N323:N386" si="738">J323-G323*0.04/100</f>
        <v>0</v>
      </c>
      <c r="O323" s="63">
        <f t="shared" ref="O323:O386" si="739">+N323-M323</f>
        <v>0</v>
      </c>
      <c r="P323" s="2">
        <v>25375741</v>
      </c>
      <c r="Q323" s="63">
        <f t="shared" ref="Q323:Q386" si="740">K323-H323*0.04/100</f>
        <v>25375741</v>
      </c>
      <c r="R323" s="63">
        <f t="shared" ref="R323:R386" si="741">+Q323-P323</f>
        <v>0</v>
      </c>
      <c r="S323" s="15">
        <v>0.1</v>
      </c>
      <c r="T323" s="2">
        <v>0</v>
      </c>
      <c r="U323" s="63">
        <f t="shared" ref="U323:U386" si="742">+S323*N323</f>
        <v>0</v>
      </c>
      <c r="V323" s="63">
        <f t="shared" ref="V323:V386" si="743">+U323-T323</f>
        <v>0</v>
      </c>
      <c r="W323" s="13">
        <v>0.3</v>
      </c>
      <c r="X323" s="13"/>
      <c r="Y323" s="13"/>
      <c r="Z323" s="68">
        <f t="shared" si="737"/>
        <v>7612722.2999999998</v>
      </c>
      <c r="AA323" s="15">
        <v>0</v>
      </c>
      <c r="AB323" s="69">
        <f t="shared" si="728"/>
        <v>0</v>
      </c>
      <c r="AC323" s="68">
        <f t="shared" si="729"/>
        <v>0</v>
      </c>
      <c r="AD323" s="68">
        <f t="shared" si="730"/>
        <v>0</v>
      </c>
      <c r="AE323" s="2">
        <v>7612722.2999999998</v>
      </c>
      <c r="AF323" s="68">
        <f t="shared" si="731"/>
        <v>7612722.2999999998</v>
      </c>
      <c r="AG323" s="68">
        <f t="shared" si="732"/>
        <v>0</v>
      </c>
      <c r="AH323" s="2">
        <v>0</v>
      </c>
      <c r="AI323" s="2"/>
      <c r="AJ323" s="2"/>
      <c r="AK323" s="4">
        <v>7612722.2999999998</v>
      </c>
      <c r="AM323" s="4">
        <f t="shared" ref="AM323:AM386" si="744">AK323+AL323</f>
        <v>7612722.2999999998</v>
      </c>
      <c r="AN323" s="67">
        <f t="shared" si="735"/>
        <v>7612722.2999999998</v>
      </c>
      <c r="AO323" s="67">
        <f t="shared" si="736"/>
        <v>0</v>
      </c>
      <c r="AP323" t="s">
        <v>184</v>
      </c>
      <c r="AQ323" s="18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</row>
    <row r="324" spans="1:79" s="36" customFormat="1">
      <c r="A324" s="20">
        <v>1621</v>
      </c>
      <c r="B324" t="s">
        <v>263</v>
      </c>
      <c r="C324" t="s">
        <v>2</v>
      </c>
      <c r="D324" t="s">
        <v>326</v>
      </c>
      <c r="E324" t="s">
        <v>453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63">
        <f t="shared" si="738"/>
        <v>0</v>
      </c>
      <c r="O324" s="63">
        <f t="shared" si="739"/>
        <v>0</v>
      </c>
      <c r="P324" s="2">
        <v>0</v>
      </c>
      <c r="Q324" s="63">
        <f t="shared" si="740"/>
        <v>0</v>
      </c>
      <c r="R324" s="63">
        <f t="shared" si="741"/>
        <v>0</v>
      </c>
      <c r="S324" s="15">
        <v>0.1</v>
      </c>
      <c r="T324" s="2">
        <v>0</v>
      </c>
      <c r="U324" s="63">
        <f t="shared" si="742"/>
        <v>0</v>
      </c>
      <c r="V324" s="63">
        <f t="shared" si="743"/>
        <v>0</v>
      </c>
      <c r="W324" s="13">
        <v>0.3</v>
      </c>
      <c r="X324" s="13"/>
      <c r="Y324" s="13"/>
      <c r="Z324" s="68">
        <f t="shared" si="737"/>
        <v>0</v>
      </c>
      <c r="AA324" s="15">
        <v>0</v>
      </c>
      <c r="AB324" s="69">
        <f t="shared" si="728"/>
        <v>0</v>
      </c>
      <c r="AC324" s="68">
        <f t="shared" si="729"/>
        <v>0</v>
      </c>
      <c r="AD324" s="68">
        <f t="shared" si="730"/>
        <v>0</v>
      </c>
      <c r="AE324" s="2">
        <v>0</v>
      </c>
      <c r="AF324" s="68">
        <f t="shared" si="731"/>
        <v>0</v>
      </c>
      <c r="AG324" s="68">
        <f t="shared" si="732"/>
        <v>0</v>
      </c>
      <c r="AH324" s="2">
        <v>0</v>
      </c>
      <c r="AI324" s="2"/>
      <c r="AJ324" s="2"/>
      <c r="AK324" s="4">
        <v>0</v>
      </c>
      <c r="AL324" s="4"/>
      <c r="AM324" s="4">
        <f t="shared" si="744"/>
        <v>0</v>
      </c>
      <c r="AN324" s="67">
        <f t="shared" si="735"/>
        <v>0</v>
      </c>
      <c r="AO324" s="67">
        <f t="shared" si="736"/>
        <v>0</v>
      </c>
      <c r="AP324" t="s">
        <v>336</v>
      </c>
      <c r="AQ324" s="18"/>
      <c r="AR324" s="4"/>
      <c r="AS324" s="4"/>
      <c r="AT324" s="4"/>
      <c r="AU324"/>
    </row>
    <row r="325" spans="1:79">
      <c r="A325" s="20">
        <v>1622</v>
      </c>
      <c r="B325" t="s">
        <v>263</v>
      </c>
      <c r="C325" t="s">
        <v>2</v>
      </c>
      <c r="D325" t="s">
        <v>287</v>
      </c>
      <c r="E325" t="s">
        <v>454</v>
      </c>
      <c r="F325" s="2">
        <v>7553304000</v>
      </c>
      <c r="G325" s="2">
        <v>0</v>
      </c>
      <c r="H325" s="2">
        <v>7553304000</v>
      </c>
      <c r="I325" s="2">
        <v>15636714</v>
      </c>
      <c r="J325" s="2">
        <v>0</v>
      </c>
      <c r="K325" s="2">
        <v>15636714</v>
      </c>
      <c r="L325" s="2">
        <v>12615392.4</v>
      </c>
      <c r="M325" s="2">
        <v>0</v>
      </c>
      <c r="N325" s="63">
        <f t="shared" si="738"/>
        <v>0</v>
      </c>
      <c r="O325" s="63">
        <f t="shared" si="739"/>
        <v>0</v>
      </c>
      <c r="P325" s="2">
        <v>12615392.4</v>
      </c>
      <c r="Q325" s="63">
        <f t="shared" si="740"/>
        <v>12615392.4</v>
      </c>
      <c r="R325" s="63">
        <f t="shared" si="741"/>
        <v>0</v>
      </c>
      <c r="S325" s="15">
        <v>0.1</v>
      </c>
      <c r="T325" s="2">
        <v>0</v>
      </c>
      <c r="U325" s="63">
        <f t="shared" si="742"/>
        <v>0</v>
      </c>
      <c r="V325" s="63">
        <f t="shared" si="743"/>
        <v>0</v>
      </c>
      <c r="W325" s="13">
        <v>0.3</v>
      </c>
      <c r="X325" s="13"/>
      <c r="Y325" s="13"/>
      <c r="Z325" s="68">
        <f t="shared" si="737"/>
        <v>3784617.7199999997</v>
      </c>
      <c r="AA325" s="15">
        <v>0</v>
      </c>
      <c r="AB325" s="69">
        <f t="shared" si="728"/>
        <v>0</v>
      </c>
      <c r="AC325" s="68">
        <f t="shared" si="729"/>
        <v>0</v>
      </c>
      <c r="AD325" s="68">
        <f t="shared" si="730"/>
        <v>0</v>
      </c>
      <c r="AE325" s="2">
        <v>3784617.72</v>
      </c>
      <c r="AF325" s="68">
        <f t="shared" si="731"/>
        <v>3784617.7199999997</v>
      </c>
      <c r="AG325" s="68">
        <f t="shared" si="732"/>
        <v>0</v>
      </c>
      <c r="AH325" s="2">
        <v>0</v>
      </c>
      <c r="AI325" s="2"/>
      <c r="AJ325" s="2"/>
      <c r="AK325" s="4">
        <v>3784617.72</v>
      </c>
      <c r="AM325" s="4">
        <f t="shared" si="744"/>
        <v>3784617.72</v>
      </c>
      <c r="AN325" s="67">
        <f t="shared" si="735"/>
        <v>3784617.7199999997</v>
      </c>
      <c r="AO325" s="67">
        <f t="shared" si="736"/>
        <v>0</v>
      </c>
      <c r="AP325" t="s">
        <v>192</v>
      </c>
      <c r="AQ325" s="18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</row>
    <row r="326" spans="1:79" s="40" customFormat="1">
      <c r="A326" s="20">
        <v>1623</v>
      </c>
      <c r="B326" t="s">
        <v>263</v>
      </c>
      <c r="C326" t="s">
        <v>2</v>
      </c>
      <c r="D326" t="s">
        <v>326</v>
      </c>
      <c r="E326" t="s">
        <v>455</v>
      </c>
      <c r="F326" s="2">
        <v>4090695000</v>
      </c>
      <c r="G326" s="2">
        <v>203098000</v>
      </c>
      <c r="H326" s="2">
        <v>3887597000</v>
      </c>
      <c r="I326" s="2">
        <v>11158223</v>
      </c>
      <c r="J326" s="2">
        <v>657618</v>
      </c>
      <c r="K326" s="2">
        <v>10500605</v>
      </c>
      <c r="L326" s="2">
        <v>9521945</v>
      </c>
      <c r="M326" s="2">
        <v>576378.80000000005</v>
      </c>
      <c r="N326" s="63">
        <f t="shared" si="738"/>
        <v>576378.80000000005</v>
      </c>
      <c r="O326" s="63">
        <f t="shared" si="739"/>
        <v>0</v>
      </c>
      <c r="P326" s="2">
        <v>8945566.1999999993</v>
      </c>
      <c r="Q326" s="63">
        <f t="shared" si="740"/>
        <v>8945566.1999999993</v>
      </c>
      <c r="R326" s="63">
        <f t="shared" si="741"/>
        <v>0</v>
      </c>
      <c r="S326" s="15">
        <v>0.1</v>
      </c>
      <c r="T326" s="2">
        <v>57637.88</v>
      </c>
      <c r="U326" s="63">
        <f t="shared" si="742"/>
        <v>57637.880000000005</v>
      </c>
      <c r="V326" s="63">
        <f t="shared" si="743"/>
        <v>0</v>
      </c>
      <c r="W326" s="13">
        <v>0.3</v>
      </c>
      <c r="X326" s="13"/>
      <c r="Y326" s="13"/>
      <c r="Z326" s="68">
        <f t="shared" si="737"/>
        <v>2683669.86</v>
      </c>
      <c r="AA326" s="15">
        <v>0</v>
      </c>
      <c r="AB326" s="69">
        <f t="shared" si="728"/>
        <v>0</v>
      </c>
      <c r="AC326" s="68">
        <f t="shared" si="729"/>
        <v>0</v>
      </c>
      <c r="AD326" s="68">
        <f t="shared" si="730"/>
        <v>0</v>
      </c>
      <c r="AE326" s="2">
        <v>2683669.86</v>
      </c>
      <c r="AF326" s="68">
        <f t="shared" si="731"/>
        <v>2683669.86</v>
      </c>
      <c r="AG326" s="68">
        <f t="shared" si="732"/>
        <v>0</v>
      </c>
      <c r="AH326" s="2">
        <v>0</v>
      </c>
      <c r="AI326" s="2"/>
      <c r="AJ326" s="2"/>
      <c r="AK326" s="4">
        <v>2741307.74</v>
      </c>
      <c r="AL326" s="4"/>
      <c r="AM326" s="4">
        <f t="shared" si="744"/>
        <v>2741307.74</v>
      </c>
      <c r="AN326" s="67">
        <f t="shared" si="735"/>
        <v>2741307.7399999998</v>
      </c>
      <c r="AO326" s="67">
        <f t="shared" si="736"/>
        <v>0</v>
      </c>
      <c r="AP326" t="s">
        <v>336</v>
      </c>
      <c r="AQ326" s="18"/>
      <c r="AR326" s="4"/>
      <c r="AS326" s="4"/>
      <c r="AT326" s="4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</row>
    <row r="327" spans="1:79" s="32" customFormat="1">
      <c r="A327" s="51">
        <v>1624</v>
      </c>
      <c r="B327" s="32" t="s">
        <v>264</v>
      </c>
      <c r="C327" s="32" t="s">
        <v>2</v>
      </c>
      <c r="D327" s="32" t="s">
        <v>326</v>
      </c>
      <c r="E327" s="32" t="s">
        <v>456</v>
      </c>
      <c r="F327" s="52">
        <v>1851893000</v>
      </c>
      <c r="G327" s="52">
        <v>0</v>
      </c>
      <c r="H327" s="52">
        <v>1851893000</v>
      </c>
      <c r="I327" s="52">
        <v>5548173</v>
      </c>
      <c r="J327" s="52">
        <v>0</v>
      </c>
      <c r="K327" s="52">
        <v>5548173</v>
      </c>
      <c r="L327" s="52">
        <v>4807415.8</v>
      </c>
      <c r="M327" s="52">
        <v>0</v>
      </c>
      <c r="N327" s="63">
        <f t="shared" si="738"/>
        <v>0</v>
      </c>
      <c r="O327" s="63">
        <f t="shared" si="739"/>
        <v>0</v>
      </c>
      <c r="P327" s="52">
        <v>4807415.8</v>
      </c>
      <c r="Q327" s="63">
        <f t="shared" si="740"/>
        <v>4807415.8</v>
      </c>
      <c r="R327" s="63">
        <f t="shared" si="741"/>
        <v>0</v>
      </c>
      <c r="S327" s="53">
        <v>0</v>
      </c>
      <c r="T327" s="52">
        <v>0</v>
      </c>
      <c r="U327" s="63">
        <f t="shared" si="742"/>
        <v>0</v>
      </c>
      <c r="V327" s="63">
        <f t="shared" si="743"/>
        <v>0</v>
      </c>
      <c r="W327" s="54">
        <v>0</v>
      </c>
      <c r="X327" s="64">
        <f t="shared" ref="X327" si="745">IF(L327&lt;15000000,0%,IF(AND(15000000&lt;=L327,L327&lt;30000000),10%,IF(AND(30000000&lt;=L327,L327&lt;60000000),15%,IF(AND(60000000&lt;=L327,L327&lt;100000000),20%,25%))))</f>
        <v>0</v>
      </c>
      <c r="Y327" s="63">
        <f t="shared" ref="Y327" si="746">+X327-W327</f>
        <v>0</v>
      </c>
      <c r="Z327" s="63">
        <f t="shared" ref="Z327" si="747">IF(L327&lt;150000000,P327,IF(AND(L327&gt;150000000,P327&gt;150000000),150000000,P327))*X327</f>
        <v>0</v>
      </c>
      <c r="AA327" s="53">
        <v>0</v>
      </c>
      <c r="AB327" s="65">
        <f t="shared" ref="AB327:AB339" si="748">IF(L327&lt;150000000,0%,IF(AND(150000000&lt;=L327,L327&lt;230000000),40%,IF(AND(230000000&lt;=L327,L327&lt;300000000),45%,50%)))</f>
        <v>0</v>
      </c>
      <c r="AC327" s="63">
        <f t="shared" ref="AC327:AC339" si="749">+AB327-AA327</f>
        <v>0</v>
      </c>
      <c r="AD327" s="63">
        <f t="shared" ref="AD327:AD339" si="750">IF(P327-150000000&lt;0,0,(P327-150000000))*AB327</f>
        <v>0</v>
      </c>
      <c r="AE327" s="52">
        <v>0</v>
      </c>
      <c r="AF327" s="63">
        <f t="shared" ref="AF327:AF339" si="751">+AD327+Z327</f>
        <v>0</v>
      </c>
      <c r="AG327" s="63">
        <f t="shared" ref="AG327:AG339" si="752">+AF327-AE327</f>
        <v>0</v>
      </c>
      <c r="AH327" s="52">
        <v>0</v>
      </c>
      <c r="AI327" s="66">
        <f t="shared" ref="AI327" si="753">IF(L327&lt;15000000,0,IF(AND(15000000&lt;=L327,L327&lt;20000000),1000000,IF(AND(20000000&lt;=L327,L327&lt;30000000),2000000,IF(AND(30000000&lt;=L327,L327&lt;60000000),3000000,IF(AND(60000000&lt;=L327,L327&lt;100000000),4000000,IF(AND(100000000&lt;=L327,L327&lt;150000000),5000000,IF(AND(150000000&lt;=L327,L327&lt;230000000),6000000,7000000)))))))</f>
        <v>0</v>
      </c>
      <c r="AJ327" s="66">
        <f t="shared" ref="AJ327" si="754">+AI327-AH327</f>
        <v>0</v>
      </c>
      <c r="AK327" s="33">
        <v>0</v>
      </c>
      <c r="AL327" s="33">
        <v>4000000</v>
      </c>
      <c r="AM327" s="33">
        <f t="shared" si="744"/>
        <v>4000000</v>
      </c>
      <c r="AN327" s="67">
        <f t="shared" ref="AN327:AN339" si="755">SUM(AL327,AI327,AF327,U327)</f>
        <v>4000000</v>
      </c>
      <c r="AO327" s="67">
        <f t="shared" ref="AO327:AO339" si="756">+AN327-AM327</f>
        <v>0</v>
      </c>
      <c r="AP327" s="32" t="s">
        <v>336</v>
      </c>
      <c r="AQ327" s="55"/>
      <c r="AR327" s="33"/>
      <c r="AS327" s="33"/>
      <c r="AT327" s="33"/>
    </row>
    <row r="328" spans="1:79">
      <c r="A328" s="20">
        <v>1625</v>
      </c>
      <c r="B328" t="s">
        <v>263</v>
      </c>
      <c r="C328" t="s">
        <v>2</v>
      </c>
      <c r="D328" t="s">
        <v>200</v>
      </c>
      <c r="E328" t="s">
        <v>457</v>
      </c>
      <c r="F328" s="2">
        <v>1578200000</v>
      </c>
      <c r="G328" s="2">
        <v>0</v>
      </c>
      <c r="H328" s="2">
        <v>1578200000</v>
      </c>
      <c r="I328" s="2">
        <v>4644991</v>
      </c>
      <c r="J328" s="2">
        <v>0</v>
      </c>
      <c r="K328" s="2">
        <v>4644991</v>
      </c>
      <c r="L328" s="2">
        <v>4013711</v>
      </c>
      <c r="M328" s="2">
        <v>0</v>
      </c>
      <c r="N328" s="63">
        <f t="shared" si="738"/>
        <v>0</v>
      </c>
      <c r="O328" s="63">
        <f t="shared" si="739"/>
        <v>0</v>
      </c>
      <c r="P328" s="2">
        <v>4013711</v>
      </c>
      <c r="Q328" s="63">
        <f t="shared" si="740"/>
        <v>4013711</v>
      </c>
      <c r="R328" s="63">
        <f t="shared" si="741"/>
        <v>0</v>
      </c>
      <c r="S328" s="15">
        <v>0.1</v>
      </c>
      <c r="T328" s="2">
        <v>0</v>
      </c>
      <c r="U328" s="63">
        <f t="shared" si="742"/>
        <v>0</v>
      </c>
      <c r="V328" s="63">
        <f t="shared" si="743"/>
        <v>0</v>
      </c>
      <c r="W328" s="13">
        <v>0.3</v>
      </c>
      <c r="X328" s="13"/>
      <c r="Y328" s="13"/>
      <c r="Z328" s="68">
        <f t="shared" ref="Z328:Z339" si="757">IF(L328&lt;150000000,P328,IF(AND(L328&gt;150000000,P328&gt;150000000),150000000,P328))*30%</f>
        <v>1204113.3</v>
      </c>
      <c r="AA328" s="15">
        <v>0</v>
      </c>
      <c r="AB328" s="69">
        <f t="shared" si="748"/>
        <v>0</v>
      </c>
      <c r="AC328" s="68">
        <f t="shared" si="749"/>
        <v>0</v>
      </c>
      <c r="AD328" s="68">
        <f t="shared" si="750"/>
        <v>0</v>
      </c>
      <c r="AE328" s="2">
        <v>1204113.3</v>
      </c>
      <c r="AF328" s="68">
        <f t="shared" si="751"/>
        <v>1204113.3</v>
      </c>
      <c r="AG328" s="68">
        <f t="shared" si="752"/>
        <v>0</v>
      </c>
      <c r="AH328" s="2">
        <v>0</v>
      </c>
      <c r="AI328" s="2"/>
      <c r="AJ328" s="2"/>
      <c r="AK328" s="4">
        <v>1204113.3</v>
      </c>
      <c r="AM328" s="4">
        <f t="shared" si="744"/>
        <v>1204113.3</v>
      </c>
      <c r="AN328" s="67">
        <f t="shared" si="755"/>
        <v>1204113.3</v>
      </c>
      <c r="AO328" s="67">
        <f t="shared" si="756"/>
        <v>0</v>
      </c>
      <c r="AP328" t="s">
        <v>184</v>
      </c>
      <c r="AQ328" s="18"/>
      <c r="AU328"/>
      <c r="AV328"/>
    </row>
    <row r="329" spans="1:79">
      <c r="A329" s="20">
        <v>1626</v>
      </c>
      <c r="B329" t="s">
        <v>263</v>
      </c>
      <c r="C329" t="s">
        <v>2</v>
      </c>
      <c r="D329" t="s">
        <v>200</v>
      </c>
      <c r="E329" t="s">
        <v>458</v>
      </c>
      <c r="F329" s="2">
        <v>2803364000</v>
      </c>
      <c r="G329" s="2">
        <v>0</v>
      </c>
      <c r="H329" s="2">
        <v>2803364000</v>
      </c>
      <c r="I329" s="2">
        <v>8765966</v>
      </c>
      <c r="J329" s="2">
        <v>0</v>
      </c>
      <c r="K329" s="2">
        <v>8765966</v>
      </c>
      <c r="L329" s="2">
        <v>7644620.4000000004</v>
      </c>
      <c r="M329" s="2">
        <v>0</v>
      </c>
      <c r="N329" s="63">
        <f t="shared" si="738"/>
        <v>0</v>
      </c>
      <c r="O329" s="63">
        <f t="shared" si="739"/>
        <v>0</v>
      </c>
      <c r="P329" s="2">
        <v>7644620.4000000004</v>
      </c>
      <c r="Q329" s="63">
        <f t="shared" si="740"/>
        <v>7644620.4000000004</v>
      </c>
      <c r="R329" s="63">
        <f t="shared" si="741"/>
        <v>0</v>
      </c>
      <c r="S329" s="15">
        <v>0.1</v>
      </c>
      <c r="T329" s="2">
        <v>0</v>
      </c>
      <c r="U329" s="63">
        <f t="shared" si="742"/>
        <v>0</v>
      </c>
      <c r="V329" s="63">
        <f t="shared" si="743"/>
        <v>0</v>
      </c>
      <c r="W329" s="13">
        <v>0.3</v>
      </c>
      <c r="X329" s="13"/>
      <c r="Y329" s="13"/>
      <c r="Z329" s="68">
        <f t="shared" si="757"/>
        <v>2293386.12</v>
      </c>
      <c r="AA329" s="15">
        <v>0</v>
      </c>
      <c r="AB329" s="69">
        <f t="shared" si="748"/>
        <v>0</v>
      </c>
      <c r="AC329" s="68">
        <f t="shared" si="749"/>
        <v>0</v>
      </c>
      <c r="AD329" s="68">
        <f t="shared" si="750"/>
        <v>0</v>
      </c>
      <c r="AE329" s="2">
        <v>2293386.12</v>
      </c>
      <c r="AF329" s="68">
        <f t="shared" si="751"/>
        <v>2293386.12</v>
      </c>
      <c r="AG329" s="68">
        <f t="shared" si="752"/>
        <v>0</v>
      </c>
      <c r="AH329" s="2">
        <v>0</v>
      </c>
      <c r="AI329" s="2"/>
      <c r="AJ329" s="2"/>
      <c r="AK329" s="4">
        <v>2293386.12</v>
      </c>
      <c r="AM329" s="4">
        <f t="shared" si="744"/>
        <v>2293386.12</v>
      </c>
      <c r="AN329" s="67">
        <f t="shared" si="755"/>
        <v>2293386.12</v>
      </c>
      <c r="AO329" s="67">
        <f t="shared" si="756"/>
        <v>0</v>
      </c>
      <c r="AP329" t="s">
        <v>241</v>
      </c>
      <c r="AQ329" s="18"/>
      <c r="AU329"/>
      <c r="AV329"/>
    </row>
    <row r="330" spans="1:79">
      <c r="A330" s="20">
        <v>1627</v>
      </c>
      <c r="B330" t="s">
        <v>263</v>
      </c>
      <c r="C330" t="s">
        <v>2</v>
      </c>
      <c r="D330" t="s">
        <v>287</v>
      </c>
      <c r="E330" t="s">
        <v>459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63">
        <f t="shared" si="738"/>
        <v>0</v>
      </c>
      <c r="O330" s="63">
        <f t="shared" si="739"/>
        <v>0</v>
      </c>
      <c r="P330" s="2">
        <v>0</v>
      </c>
      <c r="Q330" s="63">
        <f t="shared" si="740"/>
        <v>0</v>
      </c>
      <c r="R330" s="63">
        <f t="shared" si="741"/>
        <v>0</v>
      </c>
      <c r="S330" s="15">
        <v>0.1</v>
      </c>
      <c r="T330" s="2">
        <v>0</v>
      </c>
      <c r="U330" s="63">
        <f t="shared" si="742"/>
        <v>0</v>
      </c>
      <c r="V330" s="63">
        <f t="shared" si="743"/>
        <v>0</v>
      </c>
      <c r="W330" s="13">
        <v>0.3</v>
      </c>
      <c r="X330" s="13"/>
      <c r="Y330" s="13"/>
      <c r="Z330" s="68">
        <f t="shared" si="757"/>
        <v>0</v>
      </c>
      <c r="AA330" s="15">
        <v>0</v>
      </c>
      <c r="AB330" s="69">
        <f t="shared" si="748"/>
        <v>0</v>
      </c>
      <c r="AC330" s="68">
        <f t="shared" si="749"/>
        <v>0</v>
      </c>
      <c r="AD330" s="68">
        <f t="shared" si="750"/>
        <v>0</v>
      </c>
      <c r="AE330" s="2">
        <v>0</v>
      </c>
      <c r="AF330" s="68">
        <f t="shared" si="751"/>
        <v>0</v>
      </c>
      <c r="AG330" s="68">
        <f t="shared" si="752"/>
        <v>0</v>
      </c>
      <c r="AH330" s="2">
        <v>0</v>
      </c>
      <c r="AI330" s="2"/>
      <c r="AJ330" s="2"/>
      <c r="AK330" s="4">
        <v>0</v>
      </c>
      <c r="AM330" s="4">
        <f t="shared" si="744"/>
        <v>0</v>
      </c>
      <c r="AN330" s="67">
        <f t="shared" si="755"/>
        <v>0</v>
      </c>
      <c r="AO330" s="67">
        <f t="shared" si="756"/>
        <v>0</v>
      </c>
      <c r="AP330" t="s">
        <v>192</v>
      </c>
      <c r="AQ330" s="18"/>
      <c r="AU330"/>
      <c r="AV330" s="44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</row>
    <row r="331" spans="1:79">
      <c r="A331" s="20">
        <v>1629</v>
      </c>
      <c r="B331" t="s">
        <v>263</v>
      </c>
      <c r="C331" t="s">
        <v>2</v>
      </c>
      <c r="D331" t="s">
        <v>287</v>
      </c>
      <c r="E331" t="s">
        <v>460</v>
      </c>
      <c r="F331" s="2">
        <v>577234000</v>
      </c>
      <c r="G331" s="2">
        <v>0</v>
      </c>
      <c r="H331" s="2">
        <v>577234000</v>
      </c>
      <c r="I331" s="2">
        <v>1657821</v>
      </c>
      <c r="J331" s="2">
        <v>0</v>
      </c>
      <c r="K331" s="2">
        <v>1657821</v>
      </c>
      <c r="L331" s="2">
        <v>1426927.4</v>
      </c>
      <c r="M331" s="2">
        <v>0</v>
      </c>
      <c r="N331" s="63">
        <f t="shared" si="738"/>
        <v>0</v>
      </c>
      <c r="O331" s="63">
        <f t="shared" si="739"/>
        <v>0</v>
      </c>
      <c r="P331" s="2">
        <v>1426927.4</v>
      </c>
      <c r="Q331" s="63">
        <f t="shared" si="740"/>
        <v>1426927.4</v>
      </c>
      <c r="R331" s="63">
        <f t="shared" si="741"/>
        <v>0</v>
      </c>
      <c r="S331" s="15">
        <v>0.1</v>
      </c>
      <c r="T331" s="2">
        <v>0</v>
      </c>
      <c r="U331" s="63">
        <f t="shared" si="742"/>
        <v>0</v>
      </c>
      <c r="V331" s="63">
        <f t="shared" si="743"/>
        <v>0</v>
      </c>
      <c r="W331" s="13">
        <v>0.3</v>
      </c>
      <c r="X331" s="13"/>
      <c r="Y331" s="13"/>
      <c r="Z331" s="68">
        <f t="shared" si="757"/>
        <v>428078.22</v>
      </c>
      <c r="AA331" s="15">
        <v>0</v>
      </c>
      <c r="AB331" s="69">
        <f t="shared" si="748"/>
        <v>0</v>
      </c>
      <c r="AC331" s="68">
        <f t="shared" si="749"/>
        <v>0</v>
      </c>
      <c r="AD331" s="68">
        <f t="shared" si="750"/>
        <v>0</v>
      </c>
      <c r="AE331" s="2">
        <v>428078.22</v>
      </c>
      <c r="AF331" s="68">
        <f t="shared" si="751"/>
        <v>428078.22</v>
      </c>
      <c r="AG331" s="68">
        <f t="shared" si="752"/>
        <v>0</v>
      </c>
      <c r="AH331" s="2">
        <v>0</v>
      </c>
      <c r="AI331" s="2"/>
      <c r="AJ331" s="2"/>
      <c r="AK331" s="4">
        <v>428078.22</v>
      </c>
      <c r="AM331" s="4">
        <f t="shared" si="744"/>
        <v>428078.22</v>
      </c>
      <c r="AN331" s="67">
        <f t="shared" si="755"/>
        <v>428078.22</v>
      </c>
      <c r="AO331" s="67">
        <f t="shared" si="756"/>
        <v>0</v>
      </c>
      <c r="AP331" t="s">
        <v>87</v>
      </c>
      <c r="AQ331" s="18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</row>
    <row r="332" spans="1:79" s="41" customFormat="1">
      <c r="A332" s="20">
        <v>1630</v>
      </c>
      <c r="B332" t="s">
        <v>263</v>
      </c>
      <c r="C332" t="s">
        <v>2</v>
      </c>
      <c r="D332" t="s">
        <v>287</v>
      </c>
      <c r="E332" t="s">
        <v>273</v>
      </c>
      <c r="F332" s="2">
        <v>1140631900</v>
      </c>
      <c r="G332" s="2">
        <v>0</v>
      </c>
      <c r="H332" s="2">
        <v>1140631900</v>
      </c>
      <c r="I332" s="2">
        <v>3603223</v>
      </c>
      <c r="J332" s="2">
        <v>0</v>
      </c>
      <c r="K332" s="2">
        <v>3603223</v>
      </c>
      <c r="L332" s="2">
        <v>3146970.24</v>
      </c>
      <c r="M332" s="2">
        <v>0</v>
      </c>
      <c r="N332" s="63">
        <f t="shared" si="738"/>
        <v>0</v>
      </c>
      <c r="O332" s="63">
        <f t="shared" si="739"/>
        <v>0</v>
      </c>
      <c r="P332" s="2">
        <v>3146970.24</v>
      </c>
      <c r="Q332" s="63">
        <f t="shared" si="740"/>
        <v>3146970.24</v>
      </c>
      <c r="R332" s="63">
        <f t="shared" si="741"/>
        <v>0</v>
      </c>
      <c r="S332" s="15">
        <v>0.1</v>
      </c>
      <c r="T332" s="2">
        <v>0</v>
      </c>
      <c r="U332" s="63">
        <f t="shared" si="742"/>
        <v>0</v>
      </c>
      <c r="V332" s="63">
        <f t="shared" si="743"/>
        <v>0</v>
      </c>
      <c r="W332" s="13">
        <v>0.3</v>
      </c>
      <c r="X332" s="13"/>
      <c r="Y332" s="13"/>
      <c r="Z332" s="68">
        <f t="shared" si="757"/>
        <v>944091.07200000004</v>
      </c>
      <c r="AA332" s="15">
        <v>0</v>
      </c>
      <c r="AB332" s="69">
        <f t="shared" si="748"/>
        <v>0</v>
      </c>
      <c r="AC332" s="68">
        <f t="shared" si="749"/>
        <v>0</v>
      </c>
      <c r="AD332" s="68">
        <f t="shared" si="750"/>
        <v>0</v>
      </c>
      <c r="AE332" s="2">
        <v>944091.07200000004</v>
      </c>
      <c r="AF332" s="68">
        <f t="shared" si="751"/>
        <v>944091.07200000004</v>
      </c>
      <c r="AG332" s="68">
        <f t="shared" si="752"/>
        <v>0</v>
      </c>
      <c r="AH332" s="2">
        <v>0</v>
      </c>
      <c r="AI332" s="2"/>
      <c r="AJ332" s="2"/>
      <c r="AK332" s="4">
        <v>944091.07200000004</v>
      </c>
      <c r="AL332" s="4"/>
      <c r="AM332" s="4">
        <f t="shared" si="744"/>
        <v>944091.07200000004</v>
      </c>
      <c r="AN332" s="67">
        <f t="shared" si="755"/>
        <v>944091.07200000004</v>
      </c>
      <c r="AO332" s="67">
        <f t="shared" si="756"/>
        <v>0</v>
      </c>
      <c r="AP332" t="s">
        <v>87</v>
      </c>
      <c r="AQ332" s="18"/>
      <c r="AR332" s="4"/>
      <c r="AS332" s="4"/>
      <c r="AT332" s="4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</row>
    <row r="333" spans="1:79">
      <c r="A333" s="20">
        <v>1631</v>
      </c>
      <c r="B333" t="s">
        <v>263</v>
      </c>
      <c r="C333" t="s">
        <v>2</v>
      </c>
      <c r="D333" t="s">
        <v>287</v>
      </c>
      <c r="E333" t="s">
        <v>461</v>
      </c>
      <c r="F333" s="2">
        <v>193004000</v>
      </c>
      <c r="G333" s="2">
        <v>0</v>
      </c>
      <c r="H333" s="2">
        <v>193004000</v>
      </c>
      <c r="I333" s="2">
        <v>675519</v>
      </c>
      <c r="J333" s="2">
        <v>0</v>
      </c>
      <c r="K333" s="2">
        <v>675519</v>
      </c>
      <c r="L333" s="2">
        <v>598317.4</v>
      </c>
      <c r="M333" s="2">
        <v>0</v>
      </c>
      <c r="N333" s="63">
        <f t="shared" si="738"/>
        <v>0</v>
      </c>
      <c r="O333" s="63">
        <f t="shared" si="739"/>
        <v>0</v>
      </c>
      <c r="P333" s="2">
        <v>598317.4</v>
      </c>
      <c r="Q333" s="63">
        <f t="shared" si="740"/>
        <v>598317.4</v>
      </c>
      <c r="R333" s="63">
        <f t="shared" si="741"/>
        <v>0</v>
      </c>
      <c r="S333" s="15">
        <v>0.1</v>
      </c>
      <c r="T333" s="2">
        <v>0</v>
      </c>
      <c r="U333" s="63">
        <f t="shared" si="742"/>
        <v>0</v>
      </c>
      <c r="V333" s="63">
        <f t="shared" si="743"/>
        <v>0</v>
      </c>
      <c r="W333" s="13">
        <v>0.3</v>
      </c>
      <c r="X333" s="13"/>
      <c r="Y333" s="13"/>
      <c r="Z333" s="68">
        <f t="shared" si="757"/>
        <v>179495.22</v>
      </c>
      <c r="AA333" s="15">
        <v>0</v>
      </c>
      <c r="AB333" s="69">
        <f t="shared" si="748"/>
        <v>0</v>
      </c>
      <c r="AC333" s="68">
        <f t="shared" si="749"/>
        <v>0</v>
      </c>
      <c r="AD333" s="68">
        <f t="shared" si="750"/>
        <v>0</v>
      </c>
      <c r="AE333" s="2">
        <v>179495.22</v>
      </c>
      <c r="AF333" s="68">
        <f t="shared" si="751"/>
        <v>179495.22</v>
      </c>
      <c r="AG333" s="68">
        <f t="shared" si="752"/>
        <v>0</v>
      </c>
      <c r="AH333" s="2">
        <v>0</v>
      </c>
      <c r="AI333" s="2"/>
      <c r="AJ333" s="2"/>
      <c r="AK333" s="4">
        <v>179495.22</v>
      </c>
      <c r="AM333" s="4">
        <f t="shared" si="744"/>
        <v>179495.22</v>
      </c>
      <c r="AN333" s="67">
        <f t="shared" si="755"/>
        <v>179495.22</v>
      </c>
      <c r="AO333" s="67">
        <f t="shared" si="756"/>
        <v>0</v>
      </c>
      <c r="AP333" t="s">
        <v>87</v>
      </c>
      <c r="AQ333" s="18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</row>
    <row r="334" spans="1:79" s="36" customFormat="1">
      <c r="A334" s="20">
        <v>1632</v>
      </c>
      <c r="B334" t="s">
        <v>263</v>
      </c>
      <c r="C334" t="s">
        <v>2</v>
      </c>
      <c r="D334" t="s">
        <v>286</v>
      </c>
      <c r="E334" t="s">
        <v>462</v>
      </c>
      <c r="F334" s="2">
        <v>3437682000</v>
      </c>
      <c r="G334" s="2">
        <v>0</v>
      </c>
      <c r="H334" s="2">
        <v>3437682000</v>
      </c>
      <c r="I334" s="2">
        <v>6267255</v>
      </c>
      <c r="J334" s="2">
        <v>0</v>
      </c>
      <c r="K334" s="2">
        <v>6267255</v>
      </c>
      <c r="L334" s="2">
        <v>4892182.2</v>
      </c>
      <c r="M334" s="2">
        <v>0</v>
      </c>
      <c r="N334" s="63">
        <f t="shared" si="738"/>
        <v>0</v>
      </c>
      <c r="O334" s="63">
        <f t="shared" si="739"/>
        <v>0</v>
      </c>
      <c r="P334" s="2">
        <v>4892182.2</v>
      </c>
      <c r="Q334" s="63">
        <f t="shared" si="740"/>
        <v>4892182.2</v>
      </c>
      <c r="R334" s="63">
        <f t="shared" si="741"/>
        <v>0</v>
      </c>
      <c r="S334" s="15">
        <v>0.1</v>
      </c>
      <c r="T334" s="2">
        <v>0</v>
      </c>
      <c r="U334" s="63">
        <f t="shared" si="742"/>
        <v>0</v>
      </c>
      <c r="V334" s="63">
        <f t="shared" si="743"/>
        <v>0</v>
      </c>
      <c r="W334" s="13">
        <v>0.3</v>
      </c>
      <c r="X334" s="13"/>
      <c r="Y334" s="13"/>
      <c r="Z334" s="68">
        <f t="shared" si="757"/>
        <v>1467654.66</v>
      </c>
      <c r="AA334" s="15">
        <v>0</v>
      </c>
      <c r="AB334" s="69">
        <f t="shared" si="748"/>
        <v>0</v>
      </c>
      <c r="AC334" s="68">
        <f t="shared" si="749"/>
        <v>0</v>
      </c>
      <c r="AD334" s="68">
        <f t="shared" si="750"/>
        <v>0</v>
      </c>
      <c r="AE334" s="2">
        <v>1467654.66</v>
      </c>
      <c r="AF334" s="68">
        <f t="shared" si="751"/>
        <v>1467654.66</v>
      </c>
      <c r="AG334" s="68">
        <f t="shared" si="752"/>
        <v>0</v>
      </c>
      <c r="AH334" s="2">
        <v>0</v>
      </c>
      <c r="AI334" s="2"/>
      <c r="AJ334" s="2"/>
      <c r="AK334" s="4">
        <v>1467654.66</v>
      </c>
      <c r="AL334" s="4"/>
      <c r="AM334" s="4">
        <f t="shared" si="744"/>
        <v>1467654.66</v>
      </c>
      <c r="AN334" s="67">
        <f t="shared" si="755"/>
        <v>1467654.66</v>
      </c>
      <c r="AO334" s="67">
        <f t="shared" si="756"/>
        <v>0</v>
      </c>
      <c r="AP334" t="s">
        <v>95</v>
      </c>
      <c r="AQ334" s="18"/>
      <c r="AR334" s="4"/>
      <c r="AS334" s="4"/>
      <c r="AT334" s="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</row>
    <row r="335" spans="1:79">
      <c r="A335" s="20">
        <v>1633</v>
      </c>
      <c r="B335" t="s">
        <v>263</v>
      </c>
      <c r="C335" t="s">
        <v>2</v>
      </c>
      <c r="D335" t="s">
        <v>200</v>
      </c>
      <c r="E335" t="s">
        <v>463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63">
        <f t="shared" si="738"/>
        <v>0</v>
      </c>
      <c r="O335" s="63">
        <f t="shared" si="739"/>
        <v>0</v>
      </c>
      <c r="P335" s="2">
        <v>0</v>
      </c>
      <c r="Q335" s="63">
        <f t="shared" si="740"/>
        <v>0</v>
      </c>
      <c r="R335" s="63">
        <f t="shared" si="741"/>
        <v>0</v>
      </c>
      <c r="S335" s="15">
        <v>0.1</v>
      </c>
      <c r="T335" s="2">
        <v>0</v>
      </c>
      <c r="U335" s="63">
        <f t="shared" si="742"/>
        <v>0</v>
      </c>
      <c r="V335" s="63">
        <f t="shared" si="743"/>
        <v>0</v>
      </c>
      <c r="W335" s="13">
        <v>0.3</v>
      </c>
      <c r="X335" s="13"/>
      <c r="Y335" s="13"/>
      <c r="Z335" s="68">
        <f t="shared" si="757"/>
        <v>0</v>
      </c>
      <c r="AA335" s="15">
        <v>0</v>
      </c>
      <c r="AB335" s="69">
        <f t="shared" si="748"/>
        <v>0</v>
      </c>
      <c r="AC335" s="68">
        <f t="shared" si="749"/>
        <v>0</v>
      </c>
      <c r="AD335" s="68">
        <f t="shared" si="750"/>
        <v>0</v>
      </c>
      <c r="AE335" s="2">
        <v>0</v>
      </c>
      <c r="AF335" s="68">
        <f t="shared" si="751"/>
        <v>0</v>
      </c>
      <c r="AG335" s="68">
        <f t="shared" si="752"/>
        <v>0</v>
      </c>
      <c r="AH335" s="2">
        <v>0</v>
      </c>
      <c r="AI335" s="2"/>
      <c r="AJ335" s="2"/>
      <c r="AK335" s="4">
        <v>0</v>
      </c>
      <c r="AM335" s="4">
        <f t="shared" si="744"/>
        <v>0</v>
      </c>
      <c r="AN335" s="67">
        <f t="shared" si="755"/>
        <v>0</v>
      </c>
      <c r="AO335" s="67">
        <f t="shared" si="756"/>
        <v>0</v>
      </c>
      <c r="AP335" t="s">
        <v>241</v>
      </c>
      <c r="AQ335" s="18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</row>
    <row r="336" spans="1:79" s="32" customFormat="1">
      <c r="A336" s="20">
        <v>1637</v>
      </c>
      <c r="B336" t="s">
        <v>263</v>
      </c>
      <c r="C336" t="s">
        <v>2</v>
      </c>
      <c r="D336" t="s">
        <v>287</v>
      </c>
      <c r="E336" t="s">
        <v>465</v>
      </c>
      <c r="F336" s="2">
        <v>277484000</v>
      </c>
      <c r="G336" s="2">
        <v>0</v>
      </c>
      <c r="H336" s="2">
        <v>277484000</v>
      </c>
      <c r="I336" s="2">
        <v>971195</v>
      </c>
      <c r="J336" s="2">
        <v>0</v>
      </c>
      <c r="K336" s="2">
        <v>971195</v>
      </c>
      <c r="L336" s="2">
        <v>860201.4</v>
      </c>
      <c r="M336" s="2">
        <v>0</v>
      </c>
      <c r="N336" s="63">
        <f t="shared" si="738"/>
        <v>0</v>
      </c>
      <c r="O336" s="63">
        <f t="shared" si="739"/>
        <v>0</v>
      </c>
      <c r="P336" s="2">
        <v>860201.4</v>
      </c>
      <c r="Q336" s="63">
        <f t="shared" si="740"/>
        <v>860201.4</v>
      </c>
      <c r="R336" s="63">
        <f t="shared" si="741"/>
        <v>0</v>
      </c>
      <c r="S336" s="15">
        <v>0.1</v>
      </c>
      <c r="T336" s="2">
        <v>0</v>
      </c>
      <c r="U336" s="63">
        <f t="shared" si="742"/>
        <v>0</v>
      </c>
      <c r="V336" s="63">
        <f t="shared" si="743"/>
        <v>0</v>
      </c>
      <c r="W336" s="13">
        <v>0.3</v>
      </c>
      <c r="X336" s="13"/>
      <c r="Y336" s="13"/>
      <c r="Z336" s="68">
        <f t="shared" si="757"/>
        <v>258060.41999999998</v>
      </c>
      <c r="AA336" s="15">
        <v>0</v>
      </c>
      <c r="AB336" s="69">
        <f t="shared" si="748"/>
        <v>0</v>
      </c>
      <c r="AC336" s="68">
        <f t="shared" si="749"/>
        <v>0</v>
      </c>
      <c r="AD336" s="68">
        <f t="shared" si="750"/>
        <v>0</v>
      </c>
      <c r="AE336" s="2">
        <v>258060.42</v>
      </c>
      <c r="AF336" s="68">
        <f t="shared" si="751"/>
        <v>258060.41999999998</v>
      </c>
      <c r="AG336" s="68">
        <f t="shared" si="752"/>
        <v>0</v>
      </c>
      <c r="AH336" s="2">
        <v>0</v>
      </c>
      <c r="AI336" s="2"/>
      <c r="AJ336" s="2"/>
      <c r="AK336" s="4">
        <v>258060.42</v>
      </c>
      <c r="AL336" s="4"/>
      <c r="AM336" s="4">
        <f t="shared" si="744"/>
        <v>258060.42</v>
      </c>
      <c r="AN336" s="67">
        <f t="shared" si="755"/>
        <v>258060.41999999998</v>
      </c>
      <c r="AO336" s="67">
        <f t="shared" si="756"/>
        <v>0</v>
      </c>
      <c r="AP336" t="s">
        <v>192</v>
      </c>
      <c r="AQ336" s="18"/>
      <c r="AR336" s="4"/>
      <c r="AS336" s="4"/>
      <c r="AT336" s="4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</row>
    <row r="337" spans="1:79">
      <c r="A337" s="20">
        <v>1638</v>
      </c>
      <c r="B337" t="s">
        <v>263</v>
      </c>
      <c r="C337" t="s">
        <v>2</v>
      </c>
      <c r="D337" t="s">
        <v>326</v>
      </c>
      <c r="E337" t="s">
        <v>466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63">
        <f t="shared" si="738"/>
        <v>0</v>
      </c>
      <c r="O337" s="63">
        <f t="shared" si="739"/>
        <v>0</v>
      </c>
      <c r="P337" s="2">
        <v>0</v>
      </c>
      <c r="Q337" s="63">
        <f t="shared" si="740"/>
        <v>0</v>
      </c>
      <c r="R337" s="63">
        <f t="shared" si="741"/>
        <v>0</v>
      </c>
      <c r="S337" s="15">
        <v>0.1</v>
      </c>
      <c r="T337" s="2">
        <v>0</v>
      </c>
      <c r="U337" s="63">
        <f t="shared" si="742"/>
        <v>0</v>
      </c>
      <c r="V337" s="63">
        <f t="shared" si="743"/>
        <v>0</v>
      </c>
      <c r="W337" s="13">
        <v>0.3</v>
      </c>
      <c r="X337" s="13"/>
      <c r="Y337" s="13"/>
      <c r="Z337" s="68">
        <f t="shared" si="757"/>
        <v>0</v>
      </c>
      <c r="AA337" s="15">
        <v>0</v>
      </c>
      <c r="AB337" s="69">
        <f t="shared" si="748"/>
        <v>0</v>
      </c>
      <c r="AC337" s="68">
        <f t="shared" si="749"/>
        <v>0</v>
      </c>
      <c r="AD337" s="68">
        <f t="shared" si="750"/>
        <v>0</v>
      </c>
      <c r="AE337" s="2">
        <v>0</v>
      </c>
      <c r="AF337" s="68">
        <f t="shared" si="751"/>
        <v>0</v>
      </c>
      <c r="AG337" s="68">
        <f t="shared" si="752"/>
        <v>0</v>
      </c>
      <c r="AH337" s="2">
        <v>0</v>
      </c>
      <c r="AI337" s="2"/>
      <c r="AJ337" s="2"/>
      <c r="AK337" s="4">
        <v>0</v>
      </c>
      <c r="AM337" s="4">
        <f t="shared" si="744"/>
        <v>0</v>
      </c>
      <c r="AN337" s="67">
        <f t="shared" si="755"/>
        <v>0</v>
      </c>
      <c r="AO337" s="67">
        <f t="shared" si="756"/>
        <v>0</v>
      </c>
      <c r="AP337" t="s">
        <v>336</v>
      </c>
      <c r="AQ337" s="18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</row>
    <row r="338" spans="1:79">
      <c r="A338" s="20">
        <v>1639</v>
      </c>
      <c r="B338" t="s">
        <v>263</v>
      </c>
      <c r="C338" t="s">
        <v>2</v>
      </c>
      <c r="D338" t="s">
        <v>200</v>
      </c>
      <c r="E338" t="s">
        <v>467</v>
      </c>
      <c r="F338" s="2">
        <v>576710000</v>
      </c>
      <c r="G338" s="2">
        <v>0</v>
      </c>
      <c r="H338" s="2">
        <v>576710000</v>
      </c>
      <c r="I338" s="2">
        <v>1764237</v>
      </c>
      <c r="J338" s="2">
        <v>0</v>
      </c>
      <c r="K338" s="2">
        <v>1764237</v>
      </c>
      <c r="L338" s="2">
        <v>1533553</v>
      </c>
      <c r="M338" s="2">
        <v>0</v>
      </c>
      <c r="N338" s="63">
        <f t="shared" si="738"/>
        <v>0</v>
      </c>
      <c r="O338" s="63">
        <f t="shared" si="739"/>
        <v>0</v>
      </c>
      <c r="P338" s="2">
        <v>1533553</v>
      </c>
      <c r="Q338" s="63">
        <f t="shared" si="740"/>
        <v>1533553</v>
      </c>
      <c r="R338" s="63">
        <f t="shared" si="741"/>
        <v>0</v>
      </c>
      <c r="S338" s="15">
        <v>0.1</v>
      </c>
      <c r="T338" s="2">
        <v>0</v>
      </c>
      <c r="U338" s="63">
        <f t="shared" si="742"/>
        <v>0</v>
      </c>
      <c r="V338" s="63">
        <f t="shared" si="743"/>
        <v>0</v>
      </c>
      <c r="W338" s="13">
        <v>0.3</v>
      </c>
      <c r="X338" s="13"/>
      <c r="Y338" s="13"/>
      <c r="Z338" s="68">
        <f t="shared" si="757"/>
        <v>460065.89999999997</v>
      </c>
      <c r="AA338" s="15">
        <v>0</v>
      </c>
      <c r="AB338" s="69">
        <f t="shared" si="748"/>
        <v>0</v>
      </c>
      <c r="AC338" s="68">
        <f t="shared" si="749"/>
        <v>0</v>
      </c>
      <c r="AD338" s="68">
        <f t="shared" si="750"/>
        <v>0</v>
      </c>
      <c r="AE338" s="2">
        <v>460065.9</v>
      </c>
      <c r="AF338" s="68">
        <f t="shared" si="751"/>
        <v>460065.89999999997</v>
      </c>
      <c r="AG338" s="68">
        <f t="shared" si="752"/>
        <v>0</v>
      </c>
      <c r="AH338" s="2">
        <v>0</v>
      </c>
      <c r="AI338" s="2"/>
      <c r="AJ338" s="2"/>
      <c r="AK338" s="4">
        <v>460065.9</v>
      </c>
      <c r="AM338" s="4">
        <f t="shared" si="744"/>
        <v>460065.9</v>
      </c>
      <c r="AN338" s="67">
        <f t="shared" si="755"/>
        <v>460065.89999999997</v>
      </c>
      <c r="AO338" s="67">
        <f t="shared" si="756"/>
        <v>0</v>
      </c>
      <c r="AP338" t="s">
        <v>241</v>
      </c>
      <c r="AQ338" s="1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</row>
    <row r="339" spans="1:79">
      <c r="A339" s="20">
        <v>1640</v>
      </c>
      <c r="B339" t="s">
        <v>263</v>
      </c>
      <c r="C339" t="s">
        <v>2</v>
      </c>
      <c r="D339" t="s">
        <v>200</v>
      </c>
      <c r="E339" t="s">
        <v>468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63">
        <f t="shared" si="738"/>
        <v>0</v>
      </c>
      <c r="O339" s="63">
        <f t="shared" si="739"/>
        <v>0</v>
      </c>
      <c r="P339" s="2">
        <v>0</v>
      </c>
      <c r="Q339" s="63">
        <f t="shared" si="740"/>
        <v>0</v>
      </c>
      <c r="R339" s="63">
        <f t="shared" si="741"/>
        <v>0</v>
      </c>
      <c r="S339" s="15">
        <v>0.1</v>
      </c>
      <c r="T339" s="2">
        <v>0</v>
      </c>
      <c r="U339" s="63">
        <f t="shared" si="742"/>
        <v>0</v>
      </c>
      <c r="V339" s="63">
        <f t="shared" si="743"/>
        <v>0</v>
      </c>
      <c r="W339" s="13">
        <v>0.3</v>
      </c>
      <c r="X339" s="13"/>
      <c r="Y339" s="13"/>
      <c r="Z339" s="68">
        <f t="shared" si="757"/>
        <v>0</v>
      </c>
      <c r="AA339" s="15">
        <v>0</v>
      </c>
      <c r="AB339" s="69">
        <f t="shared" si="748"/>
        <v>0</v>
      </c>
      <c r="AC339" s="68">
        <f t="shared" si="749"/>
        <v>0</v>
      </c>
      <c r="AD339" s="68">
        <f t="shared" si="750"/>
        <v>0</v>
      </c>
      <c r="AE339" s="2">
        <v>0</v>
      </c>
      <c r="AF339" s="68">
        <f t="shared" si="751"/>
        <v>0</v>
      </c>
      <c r="AG339" s="68">
        <f t="shared" si="752"/>
        <v>0</v>
      </c>
      <c r="AH339" s="2">
        <v>0</v>
      </c>
      <c r="AI339" s="2"/>
      <c r="AJ339" s="2"/>
      <c r="AK339" s="4">
        <v>0</v>
      </c>
      <c r="AM339" s="4">
        <f t="shared" si="744"/>
        <v>0</v>
      </c>
      <c r="AN339" s="67">
        <f t="shared" si="755"/>
        <v>0</v>
      </c>
      <c r="AO339" s="67">
        <f t="shared" si="756"/>
        <v>0</v>
      </c>
      <c r="AP339" t="s">
        <v>241</v>
      </c>
      <c r="AQ339" s="18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</row>
    <row r="340" spans="1:79" s="32" customFormat="1">
      <c r="A340" s="51">
        <v>1641</v>
      </c>
      <c r="B340" s="32" t="s">
        <v>264</v>
      </c>
      <c r="C340" s="32" t="s">
        <v>2</v>
      </c>
      <c r="D340" t="s">
        <v>386</v>
      </c>
      <c r="E340" s="32" t="s">
        <v>469</v>
      </c>
      <c r="F340" s="52">
        <v>5870150000</v>
      </c>
      <c r="G340" s="52">
        <v>0</v>
      </c>
      <c r="H340" s="52">
        <v>5870150000</v>
      </c>
      <c r="I340" s="52">
        <v>17613958</v>
      </c>
      <c r="J340" s="52">
        <v>0</v>
      </c>
      <c r="K340" s="52">
        <v>17613958</v>
      </c>
      <c r="L340" s="52">
        <v>15265898</v>
      </c>
      <c r="M340" s="52">
        <v>0</v>
      </c>
      <c r="N340" s="63">
        <f t="shared" si="738"/>
        <v>0</v>
      </c>
      <c r="O340" s="63">
        <f t="shared" si="739"/>
        <v>0</v>
      </c>
      <c r="P340" s="52">
        <v>15265898</v>
      </c>
      <c r="Q340" s="63">
        <f t="shared" si="740"/>
        <v>15265898</v>
      </c>
      <c r="R340" s="63">
        <f t="shared" si="741"/>
        <v>0</v>
      </c>
      <c r="S340" s="53">
        <v>0.1</v>
      </c>
      <c r="T340" s="52">
        <v>0</v>
      </c>
      <c r="U340" s="63">
        <f t="shared" si="742"/>
        <v>0</v>
      </c>
      <c r="V340" s="63">
        <f t="shared" si="743"/>
        <v>0</v>
      </c>
      <c r="W340" s="54">
        <v>0.1</v>
      </c>
      <c r="X340" s="64">
        <f t="shared" ref="X340" si="758">IF(L340&lt;15000000,0%,IF(AND(15000000&lt;=L340,L340&lt;30000000),10%,IF(AND(30000000&lt;=L340,L340&lt;60000000),15%,IF(AND(60000000&lt;=L340,L340&lt;100000000),20%,25%))))</f>
        <v>0.1</v>
      </c>
      <c r="Y340" s="63">
        <f t="shared" ref="Y340" si="759">+X340-W340</f>
        <v>0</v>
      </c>
      <c r="Z340" s="63">
        <f t="shared" ref="Z340" si="760">IF(L340&lt;150000000,P340,IF(AND(L340&gt;150000000,P340&gt;150000000),150000000,P340))*X340</f>
        <v>1526589.8</v>
      </c>
      <c r="AA340" s="53">
        <v>0</v>
      </c>
      <c r="AB340" s="65">
        <f t="shared" ref="AB340:AB346" si="761">IF(L340&lt;150000000,0%,IF(AND(150000000&lt;=L340,L340&lt;230000000),40%,IF(AND(230000000&lt;=L340,L340&lt;300000000),45%,50%)))</f>
        <v>0</v>
      </c>
      <c r="AC340" s="63">
        <f t="shared" ref="AC340:AC346" si="762">+AB340-AA340</f>
        <v>0</v>
      </c>
      <c r="AD340" s="63">
        <f t="shared" ref="AD340:AD346" si="763">IF(P340-150000000&lt;0,0,(P340-150000000))*AB340</f>
        <v>0</v>
      </c>
      <c r="AE340" s="52">
        <v>1526589.8</v>
      </c>
      <c r="AF340" s="63">
        <f t="shared" ref="AF340:AF346" si="764">+AD340+Z340</f>
        <v>1526589.8</v>
      </c>
      <c r="AG340" s="63">
        <f t="shared" ref="AG340:AG346" si="765">+AF340-AE340</f>
        <v>0</v>
      </c>
      <c r="AH340" s="52">
        <v>1000000</v>
      </c>
      <c r="AI340" s="66">
        <f t="shared" ref="AI340" si="766">IF(L340&lt;15000000,0,IF(AND(15000000&lt;=L340,L340&lt;20000000),1000000,IF(AND(20000000&lt;=L340,L340&lt;30000000),2000000,IF(AND(30000000&lt;=L340,L340&lt;60000000),3000000,IF(AND(60000000&lt;=L340,L340&lt;100000000),4000000,IF(AND(100000000&lt;=L340,L340&lt;150000000),5000000,IF(AND(150000000&lt;=L340,L340&lt;230000000),6000000,7000000)))))))</f>
        <v>1000000</v>
      </c>
      <c r="AJ340" s="66">
        <f t="shared" ref="AJ340" si="767">+AI340-AH340</f>
        <v>0</v>
      </c>
      <c r="AK340" s="33">
        <v>2526589.7999999998</v>
      </c>
      <c r="AL340" s="33">
        <v>4000000</v>
      </c>
      <c r="AM340" s="33">
        <f t="shared" si="744"/>
        <v>6526589.7999999998</v>
      </c>
      <c r="AN340" s="67">
        <f t="shared" ref="AN340:AN346" si="768">SUM(AL340,AI340,AF340,U340)</f>
        <v>6526589.7999999998</v>
      </c>
      <c r="AO340" s="67">
        <f t="shared" ref="AO340:AO346" si="769">+AN340-AM340</f>
        <v>0</v>
      </c>
      <c r="AP340" s="32" t="s">
        <v>464</v>
      </c>
      <c r="AQ340" s="55"/>
      <c r="AR340" s="33"/>
      <c r="AS340" s="33"/>
      <c r="AT340" s="33"/>
    </row>
    <row r="341" spans="1:79">
      <c r="A341" s="20">
        <v>1642</v>
      </c>
      <c r="B341" t="s">
        <v>263</v>
      </c>
      <c r="C341" t="s">
        <v>2</v>
      </c>
      <c r="D341" t="s">
        <v>326</v>
      </c>
      <c r="E341" t="s">
        <v>470</v>
      </c>
      <c r="F341" s="2">
        <v>1637122000</v>
      </c>
      <c r="G341" s="2">
        <v>138480000</v>
      </c>
      <c r="H341" s="2">
        <v>1498642000</v>
      </c>
      <c r="I341" s="2">
        <v>4485931</v>
      </c>
      <c r="J341" s="2">
        <v>484681</v>
      </c>
      <c r="K341" s="2">
        <v>4001250</v>
      </c>
      <c r="L341" s="2">
        <v>3831082.2</v>
      </c>
      <c r="M341" s="2">
        <v>429289</v>
      </c>
      <c r="N341" s="63">
        <f t="shared" si="738"/>
        <v>429289</v>
      </c>
      <c r="O341" s="63">
        <f t="shared" si="739"/>
        <v>0</v>
      </c>
      <c r="P341" s="2">
        <v>3401793.2</v>
      </c>
      <c r="Q341" s="63">
        <f t="shared" si="740"/>
        <v>3401793.2</v>
      </c>
      <c r="R341" s="63">
        <f t="shared" si="741"/>
        <v>0</v>
      </c>
      <c r="S341" s="15">
        <v>0.1</v>
      </c>
      <c r="T341" s="2">
        <v>42928.9</v>
      </c>
      <c r="U341" s="63">
        <f t="shared" si="742"/>
        <v>42928.9</v>
      </c>
      <c r="V341" s="63">
        <f t="shared" si="743"/>
        <v>0</v>
      </c>
      <c r="W341" s="13">
        <v>0.3</v>
      </c>
      <c r="X341" s="13"/>
      <c r="Y341" s="13"/>
      <c r="Z341" s="68">
        <f t="shared" ref="Z341:Z346" si="770">IF(L341&lt;150000000,P341,IF(AND(L341&gt;150000000,P341&gt;150000000),150000000,P341))*30%</f>
        <v>1020537.96</v>
      </c>
      <c r="AA341" s="15">
        <v>0</v>
      </c>
      <c r="AB341" s="69">
        <f t="shared" si="761"/>
        <v>0</v>
      </c>
      <c r="AC341" s="68">
        <f t="shared" si="762"/>
        <v>0</v>
      </c>
      <c r="AD341" s="68">
        <f t="shared" si="763"/>
        <v>0</v>
      </c>
      <c r="AE341" s="2">
        <v>1020537.96</v>
      </c>
      <c r="AF341" s="68">
        <f t="shared" si="764"/>
        <v>1020537.96</v>
      </c>
      <c r="AG341" s="68">
        <f t="shared" si="765"/>
        <v>0</v>
      </c>
      <c r="AH341" s="2">
        <v>0</v>
      </c>
      <c r="AI341" s="2"/>
      <c r="AJ341" s="2"/>
      <c r="AK341" s="4">
        <v>1063466.8600000001</v>
      </c>
      <c r="AM341" s="4">
        <f t="shared" si="744"/>
        <v>1063466.8600000001</v>
      </c>
      <c r="AN341" s="67">
        <f t="shared" si="768"/>
        <v>1063466.8599999999</v>
      </c>
      <c r="AO341" s="67">
        <f t="shared" si="769"/>
        <v>0</v>
      </c>
      <c r="AP341" t="s">
        <v>336</v>
      </c>
      <c r="AQ341" s="18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</row>
    <row r="342" spans="1:79">
      <c r="A342" s="20">
        <v>1643</v>
      </c>
      <c r="B342" t="s">
        <v>263</v>
      </c>
      <c r="C342" t="s">
        <v>2</v>
      </c>
      <c r="D342" t="s">
        <v>386</v>
      </c>
      <c r="E342" t="s">
        <v>471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63">
        <f t="shared" si="738"/>
        <v>0</v>
      </c>
      <c r="O342" s="63">
        <f t="shared" si="739"/>
        <v>0</v>
      </c>
      <c r="P342" s="2">
        <v>0</v>
      </c>
      <c r="Q342" s="63">
        <f t="shared" si="740"/>
        <v>0</v>
      </c>
      <c r="R342" s="63">
        <f t="shared" si="741"/>
        <v>0</v>
      </c>
      <c r="S342" s="15">
        <v>0.1</v>
      </c>
      <c r="T342" s="2">
        <v>0</v>
      </c>
      <c r="U342" s="63">
        <f t="shared" si="742"/>
        <v>0</v>
      </c>
      <c r="V342" s="63">
        <f t="shared" si="743"/>
        <v>0</v>
      </c>
      <c r="W342" s="13">
        <v>0.3</v>
      </c>
      <c r="X342" s="13"/>
      <c r="Y342" s="13"/>
      <c r="Z342" s="68">
        <f t="shared" si="770"/>
        <v>0</v>
      </c>
      <c r="AA342" s="15">
        <v>0</v>
      </c>
      <c r="AB342" s="69">
        <f t="shared" si="761"/>
        <v>0</v>
      </c>
      <c r="AC342" s="68">
        <f t="shared" si="762"/>
        <v>0</v>
      </c>
      <c r="AD342" s="68">
        <f t="shared" si="763"/>
        <v>0</v>
      </c>
      <c r="AE342" s="2">
        <v>0</v>
      </c>
      <c r="AF342" s="68">
        <f t="shared" si="764"/>
        <v>0</v>
      </c>
      <c r="AG342" s="68">
        <f t="shared" si="765"/>
        <v>0</v>
      </c>
      <c r="AH342" s="2">
        <v>0</v>
      </c>
      <c r="AI342" s="2"/>
      <c r="AJ342" s="2"/>
      <c r="AK342" s="4">
        <v>0</v>
      </c>
      <c r="AM342" s="4">
        <f t="shared" si="744"/>
        <v>0</v>
      </c>
      <c r="AN342" s="67">
        <f t="shared" si="768"/>
        <v>0</v>
      </c>
      <c r="AO342" s="67">
        <f t="shared" si="769"/>
        <v>0</v>
      </c>
      <c r="AP342" t="s">
        <v>434</v>
      </c>
      <c r="AQ342" s="18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</row>
    <row r="343" spans="1:79">
      <c r="A343" s="20">
        <v>1646</v>
      </c>
      <c r="B343" t="s">
        <v>263</v>
      </c>
      <c r="C343" t="s">
        <v>2</v>
      </c>
      <c r="D343" t="s">
        <v>386</v>
      </c>
      <c r="E343" t="s">
        <v>472</v>
      </c>
      <c r="F343" s="2">
        <v>1593781000</v>
      </c>
      <c r="G343" s="2">
        <v>0</v>
      </c>
      <c r="H343" s="2">
        <v>1593781000</v>
      </c>
      <c r="I343" s="2">
        <v>4990738</v>
      </c>
      <c r="J343" s="2">
        <v>0</v>
      </c>
      <c r="K343" s="2">
        <v>4990738</v>
      </c>
      <c r="L343" s="2">
        <v>4353225.5999999996</v>
      </c>
      <c r="M343" s="2">
        <v>0</v>
      </c>
      <c r="N343" s="63">
        <f t="shared" si="738"/>
        <v>0</v>
      </c>
      <c r="O343" s="63">
        <f t="shared" si="739"/>
        <v>0</v>
      </c>
      <c r="P343" s="2">
        <v>4353225.5999999996</v>
      </c>
      <c r="Q343" s="63">
        <f t="shared" si="740"/>
        <v>4353225.5999999996</v>
      </c>
      <c r="R343" s="63">
        <f t="shared" si="741"/>
        <v>0</v>
      </c>
      <c r="S343" s="15">
        <v>0.1</v>
      </c>
      <c r="T343" s="2">
        <v>0</v>
      </c>
      <c r="U343" s="63">
        <f t="shared" si="742"/>
        <v>0</v>
      </c>
      <c r="V343" s="63">
        <f t="shared" si="743"/>
        <v>0</v>
      </c>
      <c r="W343" s="13">
        <v>0.3</v>
      </c>
      <c r="X343" s="13"/>
      <c r="Y343" s="13"/>
      <c r="Z343" s="68">
        <f t="shared" si="770"/>
        <v>1305967.68</v>
      </c>
      <c r="AA343" s="15">
        <v>0</v>
      </c>
      <c r="AB343" s="69">
        <f t="shared" si="761"/>
        <v>0</v>
      </c>
      <c r="AC343" s="68">
        <f t="shared" si="762"/>
        <v>0</v>
      </c>
      <c r="AD343" s="68">
        <f t="shared" si="763"/>
        <v>0</v>
      </c>
      <c r="AE343" s="2">
        <v>1305967.68</v>
      </c>
      <c r="AF343" s="68">
        <f t="shared" si="764"/>
        <v>1305967.68</v>
      </c>
      <c r="AG343" s="68">
        <f t="shared" si="765"/>
        <v>0</v>
      </c>
      <c r="AH343" s="2">
        <v>0</v>
      </c>
      <c r="AI343" s="2"/>
      <c r="AJ343" s="2"/>
      <c r="AK343" s="4">
        <v>1305967.68</v>
      </c>
      <c r="AM343" s="4">
        <f t="shared" si="744"/>
        <v>1305967.68</v>
      </c>
      <c r="AN343" s="67">
        <f t="shared" si="768"/>
        <v>1305967.68</v>
      </c>
      <c r="AO343" s="67">
        <f t="shared" si="769"/>
        <v>0</v>
      </c>
      <c r="AP343" t="s">
        <v>464</v>
      </c>
      <c r="AQ343" s="18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</row>
    <row r="344" spans="1:79">
      <c r="A344" s="20">
        <v>1647</v>
      </c>
      <c r="B344" t="s">
        <v>263</v>
      </c>
      <c r="C344" t="s">
        <v>2</v>
      </c>
      <c r="D344" t="s">
        <v>286</v>
      </c>
      <c r="E344" t="s">
        <v>476</v>
      </c>
      <c r="F344" s="2">
        <v>130868000</v>
      </c>
      <c r="G344" s="2">
        <v>78874000</v>
      </c>
      <c r="H344" s="2">
        <v>51994000</v>
      </c>
      <c r="I344" s="2">
        <v>458039</v>
      </c>
      <c r="J344" s="2">
        <v>276060</v>
      </c>
      <c r="K344" s="2">
        <v>181979</v>
      </c>
      <c r="L344" s="2">
        <v>405691.8</v>
      </c>
      <c r="M344" s="2">
        <v>244510.4</v>
      </c>
      <c r="N344" s="63">
        <f t="shared" si="738"/>
        <v>244510.4</v>
      </c>
      <c r="O344" s="63">
        <f t="shared" si="739"/>
        <v>0</v>
      </c>
      <c r="P344" s="2">
        <v>161181.4</v>
      </c>
      <c r="Q344" s="63">
        <f t="shared" si="740"/>
        <v>161181.4</v>
      </c>
      <c r="R344" s="63">
        <f t="shared" si="741"/>
        <v>0</v>
      </c>
      <c r="S344" s="15">
        <v>0.1</v>
      </c>
      <c r="T344" s="2">
        <v>24451.040000000001</v>
      </c>
      <c r="U344" s="63">
        <f t="shared" si="742"/>
        <v>24451.040000000001</v>
      </c>
      <c r="V344" s="63">
        <f t="shared" si="743"/>
        <v>0</v>
      </c>
      <c r="W344" s="13">
        <v>0.3</v>
      </c>
      <c r="X344" s="13"/>
      <c r="Y344" s="13"/>
      <c r="Z344" s="68">
        <f t="shared" si="770"/>
        <v>48354.42</v>
      </c>
      <c r="AA344" s="15">
        <v>0</v>
      </c>
      <c r="AB344" s="69">
        <f t="shared" si="761"/>
        <v>0</v>
      </c>
      <c r="AC344" s="68">
        <f t="shared" si="762"/>
        <v>0</v>
      </c>
      <c r="AD344" s="68">
        <f t="shared" si="763"/>
        <v>0</v>
      </c>
      <c r="AE344" s="2">
        <v>48354.42</v>
      </c>
      <c r="AF344" s="68">
        <f t="shared" si="764"/>
        <v>48354.42</v>
      </c>
      <c r="AG344" s="68">
        <f t="shared" si="765"/>
        <v>0</v>
      </c>
      <c r="AH344" s="2">
        <v>0</v>
      </c>
      <c r="AI344" s="2"/>
      <c r="AJ344" s="2"/>
      <c r="AK344" s="4">
        <v>72805.460000000006</v>
      </c>
      <c r="AM344" s="4">
        <f t="shared" si="744"/>
        <v>72805.460000000006</v>
      </c>
      <c r="AN344" s="67">
        <f t="shared" si="768"/>
        <v>72805.459999999992</v>
      </c>
      <c r="AO344" s="67">
        <f t="shared" si="769"/>
        <v>0</v>
      </c>
      <c r="AP344" t="s">
        <v>45</v>
      </c>
      <c r="AQ344" s="18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</row>
    <row r="345" spans="1:79" s="32" customFormat="1">
      <c r="A345" s="20">
        <v>1648</v>
      </c>
      <c r="B345" t="s">
        <v>263</v>
      </c>
      <c r="C345" t="s">
        <v>2</v>
      </c>
      <c r="D345" t="s">
        <v>4</v>
      </c>
      <c r="E345" t="s">
        <v>473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63">
        <f t="shared" si="738"/>
        <v>0</v>
      </c>
      <c r="O345" s="63">
        <f t="shared" si="739"/>
        <v>0</v>
      </c>
      <c r="P345" s="2">
        <v>0</v>
      </c>
      <c r="Q345" s="63">
        <f t="shared" si="740"/>
        <v>0</v>
      </c>
      <c r="R345" s="63">
        <f t="shared" si="741"/>
        <v>0</v>
      </c>
      <c r="S345" s="15">
        <v>0.1</v>
      </c>
      <c r="T345" s="2">
        <v>0</v>
      </c>
      <c r="U345" s="63">
        <f t="shared" si="742"/>
        <v>0</v>
      </c>
      <c r="V345" s="63">
        <f t="shared" si="743"/>
        <v>0</v>
      </c>
      <c r="W345" s="13">
        <v>0.3</v>
      </c>
      <c r="X345" s="13"/>
      <c r="Y345" s="13"/>
      <c r="Z345" s="68">
        <f t="shared" si="770"/>
        <v>0</v>
      </c>
      <c r="AA345" s="15">
        <v>0</v>
      </c>
      <c r="AB345" s="69">
        <f t="shared" si="761"/>
        <v>0</v>
      </c>
      <c r="AC345" s="68">
        <f t="shared" si="762"/>
        <v>0</v>
      </c>
      <c r="AD345" s="68">
        <f t="shared" si="763"/>
        <v>0</v>
      </c>
      <c r="AE345" s="2">
        <v>0</v>
      </c>
      <c r="AF345" s="68">
        <f t="shared" si="764"/>
        <v>0</v>
      </c>
      <c r="AG345" s="68">
        <f t="shared" si="765"/>
        <v>0</v>
      </c>
      <c r="AH345" s="2">
        <v>0</v>
      </c>
      <c r="AI345" s="2"/>
      <c r="AJ345" s="2"/>
      <c r="AK345" s="4">
        <v>0</v>
      </c>
      <c r="AL345" s="4"/>
      <c r="AM345" s="4">
        <f t="shared" si="744"/>
        <v>0</v>
      </c>
      <c r="AN345" s="67">
        <f t="shared" si="768"/>
        <v>0</v>
      </c>
      <c r="AO345" s="67">
        <f t="shared" si="769"/>
        <v>0</v>
      </c>
      <c r="AP345" t="s">
        <v>41</v>
      </c>
      <c r="AQ345" s="18"/>
      <c r="AR345" s="4"/>
      <c r="AS345" s="4"/>
      <c r="AT345" s="4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</row>
    <row r="346" spans="1:79">
      <c r="A346" s="20">
        <v>1649</v>
      </c>
      <c r="B346" t="s">
        <v>263</v>
      </c>
      <c r="C346" t="s">
        <v>2</v>
      </c>
      <c r="D346" t="s">
        <v>386</v>
      </c>
      <c r="E346" t="s">
        <v>477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63">
        <f t="shared" si="738"/>
        <v>0</v>
      </c>
      <c r="O346" s="63">
        <f t="shared" si="739"/>
        <v>0</v>
      </c>
      <c r="P346" s="2">
        <v>0</v>
      </c>
      <c r="Q346" s="63">
        <f t="shared" si="740"/>
        <v>0</v>
      </c>
      <c r="R346" s="63">
        <f t="shared" si="741"/>
        <v>0</v>
      </c>
      <c r="S346" s="15">
        <v>0.1</v>
      </c>
      <c r="T346" s="2">
        <v>0</v>
      </c>
      <c r="U346" s="63">
        <f t="shared" si="742"/>
        <v>0</v>
      </c>
      <c r="V346" s="63">
        <f t="shared" si="743"/>
        <v>0</v>
      </c>
      <c r="W346" s="13">
        <v>0.3</v>
      </c>
      <c r="X346" s="13"/>
      <c r="Y346" s="13"/>
      <c r="Z346" s="68">
        <f t="shared" si="770"/>
        <v>0</v>
      </c>
      <c r="AA346" s="15">
        <v>0</v>
      </c>
      <c r="AB346" s="69">
        <f t="shared" si="761"/>
        <v>0</v>
      </c>
      <c r="AC346" s="68">
        <f t="shared" si="762"/>
        <v>0</v>
      </c>
      <c r="AD346" s="68">
        <f t="shared" si="763"/>
        <v>0</v>
      </c>
      <c r="AE346" s="2">
        <v>0</v>
      </c>
      <c r="AF346" s="68">
        <f t="shared" si="764"/>
        <v>0</v>
      </c>
      <c r="AG346" s="68">
        <f t="shared" si="765"/>
        <v>0</v>
      </c>
      <c r="AH346" s="2">
        <v>0</v>
      </c>
      <c r="AI346" s="2"/>
      <c r="AJ346" s="2"/>
      <c r="AK346" s="4">
        <v>0</v>
      </c>
      <c r="AM346" s="4">
        <f t="shared" si="744"/>
        <v>0</v>
      </c>
      <c r="AN346" s="67">
        <f t="shared" si="768"/>
        <v>0</v>
      </c>
      <c r="AO346" s="67">
        <f t="shared" si="769"/>
        <v>0</v>
      </c>
      <c r="AP346" t="s">
        <v>464</v>
      </c>
      <c r="AQ346" s="18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</row>
    <row r="347" spans="1:79">
      <c r="A347" s="20">
        <v>1650</v>
      </c>
      <c r="B347" t="s">
        <v>264</v>
      </c>
      <c r="C347" t="s">
        <v>2</v>
      </c>
      <c r="D347" t="s">
        <v>286</v>
      </c>
      <c r="E347" t="s">
        <v>478</v>
      </c>
      <c r="F347" s="2">
        <v>10471785000</v>
      </c>
      <c r="G347" s="2">
        <v>0</v>
      </c>
      <c r="H347" s="2">
        <v>10471785000</v>
      </c>
      <c r="I347" s="2">
        <v>27774491</v>
      </c>
      <c r="J347" s="2">
        <v>0</v>
      </c>
      <c r="K347" s="2">
        <v>27774491</v>
      </c>
      <c r="L347" s="2">
        <v>23585777</v>
      </c>
      <c r="M347" s="2">
        <v>0</v>
      </c>
      <c r="N347" s="63">
        <f t="shared" si="738"/>
        <v>0</v>
      </c>
      <c r="O347" s="63">
        <f t="shared" si="739"/>
        <v>0</v>
      </c>
      <c r="P347" s="2">
        <v>23585777</v>
      </c>
      <c r="Q347" s="63">
        <f t="shared" si="740"/>
        <v>23585777</v>
      </c>
      <c r="R347" s="63">
        <f t="shared" si="741"/>
        <v>0</v>
      </c>
      <c r="S347" s="15">
        <v>0.1</v>
      </c>
      <c r="T347" s="2">
        <v>0</v>
      </c>
      <c r="U347" s="63">
        <f t="shared" si="742"/>
        <v>0</v>
      </c>
      <c r="V347" s="63">
        <f t="shared" si="743"/>
        <v>0</v>
      </c>
      <c r="W347" s="13">
        <v>0.1</v>
      </c>
      <c r="X347" s="64">
        <f t="shared" ref="X347" si="771">IF(L347&lt;15000000,0%,IF(AND(15000000&lt;=L347,L347&lt;30000000),10%,IF(AND(30000000&lt;=L347,L347&lt;60000000),15%,IF(AND(60000000&lt;=L347,L347&lt;100000000),20%,25%))))</f>
        <v>0.1</v>
      </c>
      <c r="Y347" s="63">
        <f t="shared" ref="Y347" si="772">+X347-W347</f>
        <v>0</v>
      </c>
      <c r="Z347" s="63">
        <f t="shared" ref="Z347" si="773">IF(L347&lt;150000000,P347,IF(AND(L347&gt;150000000,P347&gt;150000000),150000000,P347))*X347</f>
        <v>2358577.7000000002</v>
      </c>
      <c r="AA347" s="15">
        <v>0</v>
      </c>
      <c r="AB347" s="65">
        <f t="shared" ref="AB347:AB374" si="774">IF(L347&lt;150000000,0%,IF(AND(150000000&lt;=L347,L347&lt;230000000),40%,IF(AND(230000000&lt;=L347,L347&lt;300000000),45%,50%)))</f>
        <v>0</v>
      </c>
      <c r="AC347" s="63">
        <f t="shared" ref="AC347:AC374" si="775">+AB347-AA347</f>
        <v>0</v>
      </c>
      <c r="AD347" s="63">
        <f t="shared" ref="AD347:AD374" si="776">IF(P347-150000000&lt;0,0,(P347-150000000))*AB347</f>
        <v>0</v>
      </c>
      <c r="AE347" s="2">
        <v>2358577.7000000002</v>
      </c>
      <c r="AF347" s="63">
        <f t="shared" ref="AF347:AF374" si="777">+AD347+Z347</f>
        <v>2358577.7000000002</v>
      </c>
      <c r="AG347" s="63">
        <f t="shared" ref="AG347:AG374" si="778">+AF347-AE347</f>
        <v>0</v>
      </c>
      <c r="AH347" s="2">
        <v>2000000</v>
      </c>
      <c r="AI347" s="66">
        <f t="shared" ref="AI347" si="779">IF(L347&lt;15000000,0,IF(AND(15000000&lt;=L347,L347&lt;20000000),1000000,IF(AND(20000000&lt;=L347,L347&lt;30000000),2000000,IF(AND(30000000&lt;=L347,L347&lt;60000000),3000000,IF(AND(60000000&lt;=L347,L347&lt;100000000),4000000,IF(AND(100000000&lt;=L347,L347&lt;150000000),5000000,IF(AND(150000000&lt;=L347,L347&lt;230000000),6000000,7000000)))))))</f>
        <v>2000000</v>
      </c>
      <c r="AJ347" s="66">
        <f t="shared" ref="AJ347" si="780">+AI347-AH347</f>
        <v>0</v>
      </c>
      <c r="AK347" s="4">
        <v>4358577.7</v>
      </c>
      <c r="AM347" s="4">
        <f t="shared" si="744"/>
        <v>4358577.7</v>
      </c>
      <c r="AN347" s="67">
        <f t="shared" ref="AN347:AN374" si="781">SUM(AL347,AI347,AF347,U347)</f>
        <v>4358577.7</v>
      </c>
      <c r="AO347" s="67">
        <f t="shared" ref="AO347:AO374" si="782">+AN347-AM347</f>
        <v>0</v>
      </c>
      <c r="AP347" t="s">
        <v>451</v>
      </c>
      <c r="AQ347" s="18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</row>
    <row r="348" spans="1:79">
      <c r="A348" s="20">
        <v>1651</v>
      </c>
      <c r="B348" t="s">
        <v>263</v>
      </c>
      <c r="C348" t="s">
        <v>2</v>
      </c>
      <c r="D348" t="s">
        <v>386</v>
      </c>
      <c r="E348" t="s">
        <v>479</v>
      </c>
      <c r="F348" s="2">
        <v>267851000</v>
      </c>
      <c r="G348" s="2">
        <v>0</v>
      </c>
      <c r="H348" s="2">
        <v>267851000</v>
      </c>
      <c r="I348" s="2">
        <v>937483</v>
      </c>
      <c r="J348" s="2">
        <v>0</v>
      </c>
      <c r="K348" s="2">
        <v>937483</v>
      </c>
      <c r="L348" s="2">
        <v>830342.6</v>
      </c>
      <c r="M348" s="2">
        <v>0</v>
      </c>
      <c r="N348" s="63">
        <f t="shared" si="738"/>
        <v>0</v>
      </c>
      <c r="O348" s="63">
        <f t="shared" si="739"/>
        <v>0</v>
      </c>
      <c r="P348" s="2">
        <v>830342.6</v>
      </c>
      <c r="Q348" s="63">
        <f t="shared" si="740"/>
        <v>830342.6</v>
      </c>
      <c r="R348" s="63">
        <f t="shared" si="741"/>
        <v>0</v>
      </c>
      <c r="S348" s="15">
        <v>0.1</v>
      </c>
      <c r="T348" s="2">
        <v>0</v>
      </c>
      <c r="U348" s="63">
        <f t="shared" si="742"/>
        <v>0</v>
      </c>
      <c r="V348" s="63">
        <f t="shared" si="743"/>
        <v>0</v>
      </c>
      <c r="W348" s="13">
        <v>0.3</v>
      </c>
      <c r="X348" s="13"/>
      <c r="Y348" s="13"/>
      <c r="Z348" s="68">
        <f t="shared" ref="Z348:Z374" si="783">IF(L348&lt;150000000,P348,IF(AND(L348&gt;150000000,P348&gt;150000000),150000000,P348))*30%</f>
        <v>249102.77999999997</v>
      </c>
      <c r="AA348" s="15">
        <v>0</v>
      </c>
      <c r="AB348" s="69">
        <f t="shared" si="774"/>
        <v>0</v>
      </c>
      <c r="AC348" s="68">
        <f t="shared" si="775"/>
        <v>0</v>
      </c>
      <c r="AD348" s="68">
        <f t="shared" si="776"/>
        <v>0</v>
      </c>
      <c r="AE348" s="2">
        <v>249102.78</v>
      </c>
      <c r="AF348" s="68">
        <f t="shared" si="777"/>
        <v>249102.77999999997</v>
      </c>
      <c r="AG348" s="68">
        <f t="shared" si="778"/>
        <v>0</v>
      </c>
      <c r="AH348" s="2">
        <v>0</v>
      </c>
      <c r="AI348" s="2"/>
      <c r="AJ348" s="2"/>
      <c r="AK348" s="4">
        <v>249102.78</v>
      </c>
      <c r="AM348" s="4">
        <f t="shared" si="744"/>
        <v>249102.78</v>
      </c>
      <c r="AN348" s="67">
        <f t="shared" si="781"/>
        <v>249102.77999999997</v>
      </c>
      <c r="AO348" s="67">
        <f t="shared" si="782"/>
        <v>0</v>
      </c>
      <c r="AP348" t="s">
        <v>464</v>
      </c>
      <c r="AQ348" s="1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</row>
    <row r="349" spans="1:79">
      <c r="A349" s="20">
        <v>1652</v>
      </c>
      <c r="B349" t="s">
        <v>263</v>
      </c>
      <c r="C349" t="s">
        <v>2</v>
      </c>
      <c r="D349" t="s">
        <v>386</v>
      </c>
      <c r="E349" t="s">
        <v>480</v>
      </c>
      <c r="F349" s="2">
        <v>31269842000</v>
      </c>
      <c r="G349" s="2">
        <v>0</v>
      </c>
      <c r="H349" s="2">
        <v>31269842000</v>
      </c>
      <c r="I349" s="2">
        <v>51317540</v>
      </c>
      <c r="J349" s="2">
        <v>0</v>
      </c>
      <c r="K349" s="2">
        <v>51317540</v>
      </c>
      <c r="L349" s="2">
        <v>38809603.200000003</v>
      </c>
      <c r="M349" s="2">
        <v>0</v>
      </c>
      <c r="N349" s="63">
        <f t="shared" si="738"/>
        <v>0</v>
      </c>
      <c r="O349" s="63">
        <f t="shared" si="739"/>
        <v>0</v>
      </c>
      <c r="P349" s="2">
        <v>38809603.200000003</v>
      </c>
      <c r="Q349" s="63">
        <f t="shared" si="740"/>
        <v>38809603.200000003</v>
      </c>
      <c r="R349" s="63">
        <f t="shared" si="741"/>
        <v>0</v>
      </c>
      <c r="S349" s="15">
        <v>0.1</v>
      </c>
      <c r="T349" s="2">
        <v>0</v>
      </c>
      <c r="U349" s="63">
        <f t="shared" si="742"/>
        <v>0</v>
      </c>
      <c r="V349" s="63">
        <f t="shared" si="743"/>
        <v>0</v>
      </c>
      <c r="W349" s="13">
        <v>0.3</v>
      </c>
      <c r="X349" s="13"/>
      <c r="Y349" s="13"/>
      <c r="Z349" s="68">
        <f t="shared" si="783"/>
        <v>11642880.960000001</v>
      </c>
      <c r="AA349" s="15">
        <v>0</v>
      </c>
      <c r="AB349" s="69">
        <f t="shared" si="774"/>
        <v>0</v>
      </c>
      <c r="AC349" s="68">
        <f t="shared" si="775"/>
        <v>0</v>
      </c>
      <c r="AD349" s="68">
        <f t="shared" si="776"/>
        <v>0</v>
      </c>
      <c r="AE349" s="2">
        <v>11642880.960000001</v>
      </c>
      <c r="AF349" s="68">
        <f t="shared" si="777"/>
        <v>11642880.960000001</v>
      </c>
      <c r="AG349" s="68">
        <f t="shared" si="778"/>
        <v>0</v>
      </c>
      <c r="AH349" s="2">
        <v>0</v>
      </c>
      <c r="AI349" s="2"/>
      <c r="AJ349" s="2"/>
      <c r="AK349" s="4">
        <v>11642880.960000001</v>
      </c>
      <c r="AM349" s="4">
        <f t="shared" si="744"/>
        <v>11642880.960000001</v>
      </c>
      <c r="AN349" s="67">
        <f t="shared" si="781"/>
        <v>11642880.960000001</v>
      </c>
      <c r="AO349" s="67">
        <f t="shared" si="782"/>
        <v>0</v>
      </c>
      <c r="AP349" t="s">
        <v>434</v>
      </c>
      <c r="AQ349" s="18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</row>
    <row r="350" spans="1:79">
      <c r="A350" s="20">
        <v>1653</v>
      </c>
      <c r="B350" t="s">
        <v>263</v>
      </c>
      <c r="C350" t="s">
        <v>2</v>
      </c>
      <c r="D350" t="s">
        <v>287</v>
      </c>
      <c r="E350" t="s">
        <v>481</v>
      </c>
      <c r="F350" s="2">
        <v>278522000</v>
      </c>
      <c r="G350" s="2">
        <v>135576000</v>
      </c>
      <c r="H350" s="2">
        <v>142946000</v>
      </c>
      <c r="I350" s="2">
        <v>907040</v>
      </c>
      <c r="J350" s="2">
        <v>406728</v>
      </c>
      <c r="K350" s="2">
        <v>500312</v>
      </c>
      <c r="L350" s="2">
        <v>795631.2</v>
      </c>
      <c r="M350" s="2">
        <v>352497.6</v>
      </c>
      <c r="N350" s="63">
        <f t="shared" si="738"/>
        <v>352497.6</v>
      </c>
      <c r="O350" s="63">
        <f t="shared" si="739"/>
        <v>0</v>
      </c>
      <c r="P350" s="2">
        <v>443133.6</v>
      </c>
      <c r="Q350" s="63">
        <f t="shared" si="740"/>
        <v>443133.6</v>
      </c>
      <c r="R350" s="63">
        <f t="shared" si="741"/>
        <v>0</v>
      </c>
      <c r="S350" s="15">
        <v>0.1</v>
      </c>
      <c r="T350" s="2">
        <v>35249.760000000002</v>
      </c>
      <c r="U350" s="63">
        <f t="shared" si="742"/>
        <v>35249.760000000002</v>
      </c>
      <c r="V350" s="63">
        <f t="shared" si="743"/>
        <v>0</v>
      </c>
      <c r="W350" s="13">
        <v>0.3</v>
      </c>
      <c r="X350" s="13"/>
      <c r="Y350" s="13"/>
      <c r="Z350" s="68">
        <f t="shared" si="783"/>
        <v>132940.07999999999</v>
      </c>
      <c r="AA350" s="15">
        <v>0</v>
      </c>
      <c r="AB350" s="69">
        <f t="shared" si="774"/>
        <v>0</v>
      </c>
      <c r="AC350" s="68">
        <f t="shared" si="775"/>
        <v>0</v>
      </c>
      <c r="AD350" s="68">
        <f t="shared" si="776"/>
        <v>0</v>
      </c>
      <c r="AE350" s="2">
        <v>132940.07999999999</v>
      </c>
      <c r="AF350" s="68">
        <f t="shared" si="777"/>
        <v>132940.07999999999</v>
      </c>
      <c r="AG350" s="68">
        <f t="shared" si="778"/>
        <v>0</v>
      </c>
      <c r="AH350" s="2">
        <v>0</v>
      </c>
      <c r="AI350" s="2"/>
      <c r="AJ350" s="2"/>
      <c r="AK350" s="4">
        <v>168189.84</v>
      </c>
      <c r="AM350" s="4">
        <f t="shared" si="744"/>
        <v>168189.84</v>
      </c>
      <c r="AN350" s="67">
        <f t="shared" si="781"/>
        <v>168189.84</v>
      </c>
      <c r="AO350" s="67">
        <f t="shared" si="782"/>
        <v>0</v>
      </c>
      <c r="AP350" t="s">
        <v>166</v>
      </c>
      <c r="AQ350" s="18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</row>
    <row r="351" spans="1:79">
      <c r="A351" s="20">
        <v>1654</v>
      </c>
      <c r="B351" t="s">
        <v>263</v>
      </c>
      <c r="C351" t="s">
        <v>2</v>
      </c>
      <c r="D351" t="s">
        <v>200</v>
      </c>
      <c r="E351" t="s">
        <v>482</v>
      </c>
      <c r="F351" s="2">
        <v>1193599000</v>
      </c>
      <c r="G351" s="2">
        <v>0</v>
      </c>
      <c r="H351" s="2">
        <v>1193599000</v>
      </c>
      <c r="I351" s="2">
        <v>3968016</v>
      </c>
      <c r="J351" s="2">
        <v>0</v>
      </c>
      <c r="K351" s="2">
        <v>3968016</v>
      </c>
      <c r="L351" s="2">
        <v>3490576.4</v>
      </c>
      <c r="M351" s="2">
        <v>0</v>
      </c>
      <c r="N351" s="63">
        <f t="shared" si="738"/>
        <v>0</v>
      </c>
      <c r="O351" s="63">
        <f t="shared" si="739"/>
        <v>0</v>
      </c>
      <c r="P351" s="2">
        <v>3490576.4</v>
      </c>
      <c r="Q351" s="63">
        <f t="shared" si="740"/>
        <v>3490576.4</v>
      </c>
      <c r="R351" s="63">
        <f t="shared" si="741"/>
        <v>0</v>
      </c>
      <c r="S351" s="15">
        <v>0.1</v>
      </c>
      <c r="T351" s="2">
        <v>0</v>
      </c>
      <c r="U351" s="63">
        <f t="shared" si="742"/>
        <v>0</v>
      </c>
      <c r="V351" s="63">
        <f t="shared" si="743"/>
        <v>0</v>
      </c>
      <c r="W351" s="13">
        <v>0.3</v>
      </c>
      <c r="X351" s="13"/>
      <c r="Y351" s="13"/>
      <c r="Z351" s="68">
        <f t="shared" si="783"/>
        <v>1047172.9199999999</v>
      </c>
      <c r="AA351" s="15">
        <v>0</v>
      </c>
      <c r="AB351" s="69">
        <f t="shared" si="774"/>
        <v>0</v>
      </c>
      <c r="AC351" s="68">
        <f t="shared" si="775"/>
        <v>0</v>
      </c>
      <c r="AD351" s="68">
        <f t="shared" si="776"/>
        <v>0</v>
      </c>
      <c r="AE351" s="2">
        <v>1047172.92</v>
      </c>
      <c r="AF351" s="68">
        <f t="shared" si="777"/>
        <v>1047172.9199999999</v>
      </c>
      <c r="AG351" s="68">
        <f t="shared" si="778"/>
        <v>0</v>
      </c>
      <c r="AH351" s="2">
        <v>0</v>
      </c>
      <c r="AI351" s="2"/>
      <c r="AJ351" s="2"/>
      <c r="AK351" s="4">
        <v>1047172.92</v>
      </c>
      <c r="AM351" s="4">
        <f t="shared" si="744"/>
        <v>1047172.92</v>
      </c>
      <c r="AN351" s="67">
        <f t="shared" si="781"/>
        <v>1047172.9199999999</v>
      </c>
      <c r="AO351" s="67">
        <f t="shared" si="782"/>
        <v>0</v>
      </c>
      <c r="AP351" t="s">
        <v>241</v>
      </c>
      <c r="AQ351" s="18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</row>
    <row r="352" spans="1:79">
      <c r="A352" s="20">
        <v>1655</v>
      </c>
      <c r="B352" t="s">
        <v>263</v>
      </c>
      <c r="C352" t="s">
        <v>2</v>
      </c>
      <c r="D352" t="s">
        <v>8</v>
      </c>
      <c r="E352" t="s">
        <v>483</v>
      </c>
      <c r="F352" s="2">
        <v>237393000</v>
      </c>
      <c r="G352" s="2">
        <v>24550000</v>
      </c>
      <c r="H352" s="2">
        <v>212843000</v>
      </c>
      <c r="I352" s="2">
        <v>830879</v>
      </c>
      <c r="J352" s="2">
        <v>85926</v>
      </c>
      <c r="K352" s="2">
        <v>744953</v>
      </c>
      <c r="L352" s="2">
        <v>735921.8</v>
      </c>
      <c r="M352" s="2">
        <v>76106</v>
      </c>
      <c r="N352" s="63">
        <f t="shared" si="738"/>
        <v>76106</v>
      </c>
      <c r="O352" s="63">
        <f t="shared" si="739"/>
        <v>0</v>
      </c>
      <c r="P352" s="2">
        <v>659815.80000000005</v>
      </c>
      <c r="Q352" s="63">
        <f t="shared" si="740"/>
        <v>659815.80000000005</v>
      </c>
      <c r="R352" s="63">
        <f t="shared" si="741"/>
        <v>0</v>
      </c>
      <c r="S352" s="15">
        <v>0.1</v>
      </c>
      <c r="T352" s="2">
        <v>7610.6</v>
      </c>
      <c r="U352" s="63">
        <f t="shared" si="742"/>
        <v>7610.6</v>
      </c>
      <c r="V352" s="63">
        <f t="shared" si="743"/>
        <v>0</v>
      </c>
      <c r="W352" s="13">
        <v>0.3</v>
      </c>
      <c r="X352" s="13"/>
      <c r="Y352" s="13"/>
      <c r="Z352" s="68">
        <f t="shared" si="783"/>
        <v>197944.74000000002</v>
      </c>
      <c r="AA352" s="15">
        <v>0</v>
      </c>
      <c r="AB352" s="69">
        <f t="shared" si="774"/>
        <v>0</v>
      </c>
      <c r="AC352" s="68">
        <f t="shared" si="775"/>
        <v>0</v>
      </c>
      <c r="AD352" s="68">
        <f t="shared" si="776"/>
        <v>0</v>
      </c>
      <c r="AE352" s="2">
        <v>197944.74</v>
      </c>
      <c r="AF352" s="68">
        <f t="shared" si="777"/>
        <v>197944.74000000002</v>
      </c>
      <c r="AG352" s="68">
        <f t="shared" si="778"/>
        <v>0</v>
      </c>
      <c r="AH352" s="2">
        <v>0</v>
      </c>
      <c r="AI352" s="2"/>
      <c r="AJ352" s="2"/>
      <c r="AK352" s="4">
        <v>205555.34</v>
      </c>
      <c r="AM352" s="4">
        <f t="shared" si="744"/>
        <v>205555.34</v>
      </c>
      <c r="AN352" s="67">
        <f t="shared" si="781"/>
        <v>205555.34000000003</v>
      </c>
      <c r="AO352" s="67">
        <f t="shared" si="782"/>
        <v>0</v>
      </c>
      <c r="AP352" t="s">
        <v>33</v>
      </c>
      <c r="AQ352" s="18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</row>
    <row r="353" spans="1:79">
      <c r="A353" s="20">
        <v>1656</v>
      </c>
      <c r="B353" t="s">
        <v>263</v>
      </c>
      <c r="C353" t="s">
        <v>2</v>
      </c>
      <c r="D353" t="s">
        <v>386</v>
      </c>
      <c r="E353" t="s">
        <v>484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63">
        <f t="shared" si="738"/>
        <v>0</v>
      </c>
      <c r="O353" s="63">
        <f t="shared" si="739"/>
        <v>0</v>
      </c>
      <c r="P353" s="2">
        <v>0</v>
      </c>
      <c r="Q353" s="63">
        <f t="shared" si="740"/>
        <v>0</v>
      </c>
      <c r="R353" s="63">
        <f t="shared" si="741"/>
        <v>0</v>
      </c>
      <c r="S353" s="15">
        <v>0.1</v>
      </c>
      <c r="T353" s="2">
        <v>0</v>
      </c>
      <c r="U353" s="63">
        <f t="shared" si="742"/>
        <v>0</v>
      </c>
      <c r="V353" s="63">
        <f t="shared" si="743"/>
        <v>0</v>
      </c>
      <c r="W353" s="13">
        <v>0.3</v>
      </c>
      <c r="X353" s="13"/>
      <c r="Y353" s="13"/>
      <c r="Z353" s="68">
        <f t="shared" si="783"/>
        <v>0</v>
      </c>
      <c r="AA353" s="15">
        <v>0</v>
      </c>
      <c r="AB353" s="69">
        <f t="shared" si="774"/>
        <v>0</v>
      </c>
      <c r="AC353" s="68">
        <f t="shared" si="775"/>
        <v>0</v>
      </c>
      <c r="AD353" s="68">
        <f t="shared" si="776"/>
        <v>0</v>
      </c>
      <c r="AE353" s="2">
        <v>0</v>
      </c>
      <c r="AF353" s="68">
        <f t="shared" si="777"/>
        <v>0</v>
      </c>
      <c r="AG353" s="68">
        <f t="shared" si="778"/>
        <v>0</v>
      </c>
      <c r="AH353" s="2">
        <v>0</v>
      </c>
      <c r="AI353" s="2"/>
      <c r="AJ353" s="2"/>
      <c r="AK353" s="4">
        <v>0</v>
      </c>
      <c r="AM353" s="4">
        <f t="shared" si="744"/>
        <v>0</v>
      </c>
      <c r="AN353" s="67">
        <f t="shared" si="781"/>
        <v>0</v>
      </c>
      <c r="AO353" s="67">
        <f t="shared" si="782"/>
        <v>0</v>
      </c>
      <c r="AP353" t="s">
        <v>464</v>
      </c>
      <c r="AQ353" s="18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</row>
    <row r="354" spans="1:79">
      <c r="A354" s="20">
        <v>1658</v>
      </c>
      <c r="B354" t="s">
        <v>263</v>
      </c>
      <c r="C354" t="s">
        <v>9</v>
      </c>
      <c r="D354" t="s">
        <v>27</v>
      </c>
      <c r="E354" t="s">
        <v>485</v>
      </c>
      <c r="F354" s="2">
        <v>424609400</v>
      </c>
      <c r="G354" s="2">
        <v>0</v>
      </c>
      <c r="H354" s="2">
        <v>424609400</v>
      </c>
      <c r="I354" s="2">
        <v>1486134</v>
      </c>
      <c r="J354" s="2">
        <v>0</v>
      </c>
      <c r="K354" s="2">
        <v>1486134</v>
      </c>
      <c r="L354" s="2">
        <v>1316290.24</v>
      </c>
      <c r="M354" s="2">
        <v>0</v>
      </c>
      <c r="N354" s="63">
        <f t="shared" si="738"/>
        <v>0</v>
      </c>
      <c r="O354" s="63">
        <f t="shared" si="739"/>
        <v>0</v>
      </c>
      <c r="P354" s="2">
        <v>1316290.24</v>
      </c>
      <c r="Q354" s="63">
        <f t="shared" si="740"/>
        <v>1316290.24</v>
      </c>
      <c r="R354" s="63">
        <f t="shared" si="741"/>
        <v>0</v>
      </c>
      <c r="S354" s="15">
        <v>0.1</v>
      </c>
      <c r="T354" s="2">
        <v>0</v>
      </c>
      <c r="U354" s="63">
        <f t="shared" si="742"/>
        <v>0</v>
      </c>
      <c r="V354" s="63">
        <f t="shared" si="743"/>
        <v>0</v>
      </c>
      <c r="W354" s="13">
        <v>0.3</v>
      </c>
      <c r="X354" s="13"/>
      <c r="Y354" s="13"/>
      <c r="Z354" s="68">
        <f t="shared" si="783"/>
        <v>394887.07199999999</v>
      </c>
      <c r="AA354" s="15">
        <v>0</v>
      </c>
      <c r="AB354" s="69">
        <f t="shared" si="774"/>
        <v>0</v>
      </c>
      <c r="AC354" s="68">
        <f t="shared" si="775"/>
        <v>0</v>
      </c>
      <c r="AD354" s="68">
        <f t="shared" si="776"/>
        <v>0</v>
      </c>
      <c r="AE354" s="2">
        <v>394887.07199999999</v>
      </c>
      <c r="AF354" s="68">
        <f t="shared" si="777"/>
        <v>394887.07199999999</v>
      </c>
      <c r="AG354" s="68">
        <f t="shared" si="778"/>
        <v>0</v>
      </c>
      <c r="AH354" s="2">
        <v>0</v>
      </c>
      <c r="AI354" s="2"/>
      <c r="AJ354" s="2"/>
      <c r="AK354" s="4">
        <v>394887.07199999999</v>
      </c>
      <c r="AM354" s="4">
        <f t="shared" si="744"/>
        <v>394887.07199999999</v>
      </c>
      <c r="AN354" s="67">
        <f t="shared" si="781"/>
        <v>394887.07199999999</v>
      </c>
      <c r="AO354" s="67">
        <f t="shared" si="782"/>
        <v>0</v>
      </c>
      <c r="AP354" t="s">
        <v>28</v>
      </c>
      <c r="AQ354" s="18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</row>
    <row r="355" spans="1:79">
      <c r="A355" s="20">
        <v>1659</v>
      </c>
      <c r="B355" t="s">
        <v>263</v>
      </c>
      <c r="C355" t="s">
        <v>2</v>
      </c>
      <c r="D355" t="s">
        <v>287</v>
      </c>
      <c r="E355" t="s">
        <v>486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63">
        <f t="shared" si="738"/>
        <v>0</v>
      </c>
      <c r="O355" s="63">
        <f t="shared" si="739"/>
        <v>0</v>
      </c>
      <c r="P355" s="2">
        <v>0</v>
      </c>
      <c r="Q355" s="63">
        <f t="shared" si="740"/>
        <v>0</v>
      </c>
      <c r="R355" s="63">
        <f t="shared" si="741"/>
        <v>0</v>
      </c>
      <c r="S355" s="15">
        <v>0.1</v>
      </c>
      <c r="T355" s="2">
        <v>0</v>
      </c>
      <c r="U355" s="63">
        <f t="shared" si="742"/>
        <v>0</v>
      </c>
      <c r="V355" s="63">
        <f t="shared" si="743"/>
        <v>0</v>
      </c>
      <c r="W355" s="13">
        <v>0.3</v>
      </c>
      <c r="X355" s="13"/>
      <c r="Y355" s="13"/>
      <c r="Z355" s="68">
        <f t="shared" si="783"/>
        <v>0</v>
      </c>
      <c r="AA355" s="15">
        <v>0</v>
      </c>
      <c r="AB355" s="69">
        <f t="shared" si="774"/>
        <v>0</v>
      </c>
      <c r="AC355" s="68">
        <f t="shared" si="775"/>
        <v>0</v>
      </c>
      <c r="AD355" s="68">
        <f t="shared" si="776"/>
        <v>0</v>
      </c>
      <c r="AE355" s="2">
        <v>0</v>
      </c>
      <c r="AF355" s="68">
        <f t="shared" si="777"/>
        <v>0</v>
      </c>
      <c r="AG355" s="68">
        <f t="shared" si="778"/>
        <v>0</v>
      </c>
      <c r="AH355" s="2">
        <v>0</v>
      </c>
      <c r="AI355" s="2"/>
      <c r="AJ355" s="2"/>
      <c r="AK355" s="4">
        <v>0</v>
      </c>
      <c r="AM355" s="4">
        <f t="shared" si="744"/>
        <v>0</v>
      </c>
      <c r="AN355" s="67">
        <f t="shared" si="781"/>
        <v>0</v>
      </c>
      <c r="AO355" s="67">
        <f t="shared" si="782"/>
        <v>0</v>
      </c>
      <c r="AP355" t="s">
        <v>192</v>
      </c>
      <c r="AQ355" s="18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</row>
    <row r="356" spans="1:79">
      <c r="A356" s="20">
        <v>1660</v>
      </c>
      <c r="B356" t="s">
        <v>263</v>
      </c>
      <c r="C356" t="s">
        <v>2</v>
      </c>
      <c r="D356" t="s">
        <v>286</v>
      </c>
      <c r="E356" t="s">
        <v>487</v>
      </c>
      <c r="F356" s="2">
        <v>163679000</v>
      </c>
      <c r="G356" s="2">
        <v>0</v>
      </c>
      <c r="H356" s="2">
        <v>163679000</v>
      </c>
      <c r="I356" s="2">
        <v>572879</v>
      </c>
      <c r="J356" s="2">
        <v>0</v>
      </c>
      <c r="K356" s="2">
        <v>572879</v>
      </c>
      <c r="L356" s="2">
        <v>507407.4</v>
      </c>
      <c r="M356" s="2">
        <v>0</v>
      </c>
      <c r="N356" s="63">
        <f t="shared" si="738"/>
        <v>0</v>
      </c>
      <c r="O356" s="63">
        <f t="shared" si="739"/>
        <v>0</v>
      </c>
      <c r="P356" s="2">
        <v>507407.4</v>
      </c>
      <c r="Q356" s="63">
        <f t="shared" si="740"/>
        <v>507407.4</v>
      </c>
      <c r="R356" s="63">
        <f t="shared" si="741"/>
        <v>0</v>
      </c>
      <c r="S356" s="15">
        <v>0.1</v>
      </c>
      <c r="T356" s="2">
        <v>0</v>
      </c>
      <c r="U356" s="63">
        <f t="shared" si="742"/>
        <v>0</v>
      </c>
      <c r="V356" s="63">
        <f t="shared" si="743"/>
        <v>0</v>
      </c>
      <c r="W356" s="13">
        <v>0.3</v>
      </c>
      <c r="X356" s="13"/>
      <c r="Y356" s="13"/>
      <c r="Z356" s="68">
        <f t="shared" si="783"/>
        <v>152222.22</v>
      </c>
      <c r="AA356" s="15">
        <v>0</v>
      </c>
      <c r="AB356" s="69">
        <f t="shared" si="774"/>
        <v>0</v>
      </c>
      <c r="AC356" s="68">
        <f t="shared" si="775"/>
        <v>0</v>
      </c>
      <c r="AD356" s="68">
        <f t="shared" si="776"/>
        <v>0</v>
      </c>
      <c r="AE356" s="2">
        <v>152222.22</v>
      </c>
      <c r="AF356" s="68">
        <f t="shared" si="777"/>
        <v>152222.22</v>
      </c>
      <c r="AG356" s="68">
        <f t="shared" si="778"/>
        <v>0</v>
      </c>
      <c r="AH356" s="2">
        <v>0</v>
      </c>
      <c r="AI356" s="2"/>
      <c r="AJ356" s="2"/>
      <c r="AK356" s="4">
        <v>152222.22</v>
      </c>
      <c r="AM356" s="4">
        <f t="shared" si="744"/>
        <v>152222.22</v>
      </c>
      <c r="AN356" s="67">
        <f t="shared" si="781"/>
        <v>152222.22</v>
      </c>
      <c r="AO356" s="67">
        <f t="shared" si="782"/>
        <v>0</v>
      </c>
      <c r="AP356" t="s">
        <v>45</v>
      </c>
      <c r="AQ356" s="18"/>
      <c r="AU356"/>
      <c r="AV356"/>
    </row>
    <row r="357" spans="1:79">
      <c r="A357" s="20">
        <v>1661</v>
      </c>
      <c r="B357" t="s">
        <v>263</v>
      </c>
      <c r="C357" t="s">
        <v>2</v>
      </c>
      <c r="D357" t="s">
        <v>386</v>
      </c>
      <c r="E357" t="s">
        <v>488</v>
      </c>
      <c r="F357" s="2">
        <v>155848000</v>
      </c>
      <c r="G357" s="2">
        <v>0</v>
      </c>
      <c r="H357" s="2">
        <v>155848000</v>
      </c>
      <c r="I357" s="2">
        <v>545469</v>
      </c>
      <c r="J357" s="2">
        <v>0</v>
      </c>
      <c r="K357" s="2">
        <v>545469</v>
      </c>
      <c r="L357" s="2">
        <v>483129.8</v>
      </c>
      <c r="M357" s="2">
        <v>0</v>
      </c>
      <c r="N357" s="63">
        <f t="shared" si="738"/>
        <v>0</v>
      </c>
      <c r="O357" s="63">
        <f t="shared" si="739"/>
        <v>0</v>
      </c>
      <c r="P357" s="2">
        <v>483129.8</v>
      </c>
      <c r="Q357" s="63">
        <f t="shared" si="740"/>
        <v>483129.8</v>
      </c>
      <c r="R357" s="63">
        <f t="shared" si="741"/>
        <v>0</v>
      </c>
      <c r="S357" s="15">
        <v>0.1</v>
      </c>
      <c r="T357" s="2">
        <v>0</v>
      </c>
      <c r="U357" s="63">
        <f t="shared" si="742"/>
        <v>0</v>
      </c>
      <c r="V357" s="63">
        <f t="shared" si="743"/>
        <v>0</v>
      </c>
      <c r="W357" s="13">
        <v>0.3</v>
      </c>
      <c r="X357" s="13"/>
      <c r="Y357" s="13"/>
      <c r="Z357" s="68">
        <f t="shared" si="783"/>
        <v>144938.94</v>
      </c>
      <c r="AA357" s="15">
        <v>0</v>
      </c>
      <c r="AB357" s="69">
        <f t="shared" si="774"/>
        <v>0</v>
      </c>
      <c r="AC357" s="68">
        <f t="shared" si="775"/>
        <v>0</v>
      </c>
      <c r="AD357" s="68">
        <f t="shared" si="776"/>
        <v>0</v>
      </c>
      <c r="AE357" s="2">
        <v>144938.94</v>
      </c>
      <c r="AF357" s="68">
        <f t="shared" si="777"/>
        <v>144938.94</v>
      </c>
      <c r="AG357" s="68">
        <f t="shared" si="778"/>
        <v>0</v>
      </c>
      <c r="AH357" s="2">
        <v>0</v>
      </c>
      <c r="AI357" s="2"/>
      <c r="AJ357" s="2"/>
      <c r="AK357" s="4">
        <v>144938.94</v>
      </c>
      <c r="AM357" s="4">
        <f t="shared" si="744"/>
        <v>144938.94</v>
      </c>
      <c r="AN357" s="67">
        <f t="shared" si="781"/>
        <v>144938.94</v>
      </c>
      <c r="AO357" s="67">
        <f t="shared" si="782"/>
        <v>0</v>
      </c>
      <c r="AP357" t="s">
        <v>434</v>
      </c>
      <c r="AQ357" s="18"/>
      <c r="AU357"/>
      <c r="AV357"/>
    </row>
    <row r="358" spans="1:79" s="36" customFormat="1">
      <c r="A358" s="20">
        <v>1662</v>
      </c>
      <c r="B358" t="s">
        <v>263</v>
      </c>
      <c r="C358" t="s">
        <v>9</v>
      </c>
      <c r="D358" t="s">
        <v>384</v>
      </c>
      <c r="E358" t="s">
        <v>489</v>
      </c>
      <c r="F358" s="2">
        <v>5110675000</v>
      </c>
      <c r="G358" s="2">
        <v>0</v>
      </c>
      <c r="H358" s="2">
        <v>5110675000</v>
      </c>
      <c r="I358" s="2">
        <v>16032829</v>
      </c>
      <c r="J358" s="2">
        <v>0</v>
      </c>
      <c r="K358" s="2">
        <v>16032829</v>
      </c>
      <c r="L358" s="2">
        <v>13988559</v>
      </c>
      <c r="M358" s="2">
        <v>0</v>
      </c>
      <c r="N358" s="63">
        <f t="shared" si="738"/>
        <v>0</v>
      </c>
      <c r="O358" s="63">
        <f t="shared" si="739"/>
        <v>0</v>
      </c>
      <c r="P358" s="2">
        <v>13988559</v>
      </c>
      <c r="Q358" s="63">
        <f t="shared" si="740"/>
        <v>13988559</v>
      </c>
      <c r="R358" s="63">
        <f t="shared" si="741"/>
        <v>0</v>
      </c>
      <c r="S358" s="15">
        <v>0.1</v>
      </c>
      <c r="T358" s="2">
        <v>0</v>
      </c>
      <c r="U358" s="63">
        <f t="shared" si="742"/>
        <v>0</v>
      </c>
      <c r="V358" s="63">
        <f t="shared" si="743"/>
        <v>0</v>
      </c>
      <c r="W358" s="13">
        <v>0.3</v>
      </c>
      <c r="X358" s="13"/>
      <c r="Y358" s="13"/>
      <c r="Z358" s="68">
        <f t="shared" si="783"/>
        <v>4196567.7</v>
      </c>
      <c r="AA358" s="15">
        <v>0</v>
      </c>
      <c r="AB358" s="69">
        <f t="shared" si="774"/>
        <v>0</v>
      </c>
      <c r="AC358" s="68">
        <f t="shared" si="775"/>
        <v>0</v>
      </c>
      <c r="AD358" s="68">
        <f t="shared" si="776"/>
        <v>0</v>
      </c>
      <c r="AE358" s="2">
        <v>4196567.7</v>
      </c>
      <c r="AF358" s="68">
        <f t="shared" si="777"/>
        <v>4196567.7</v>
      </c>
      <c r="AG358" s="68">
        <f t="shared" si="778"/>
        <v>0</v>
      </c>
      <c r="AH358" s="2">
        <v>0</v>
      </c>
      <c r="AI358" s="2"/>
      <c r="AJ358" s="2"/>
      <c r="AK358" s="4">
        <v>4196567.7</v>
      </c>
      <c r="AL358" s="4"/>
      <c r="AM358" s="4">
        <f t="shared" si="744"/>
        <v>4196567.7</v>
      </c>
      <c r="AN358" s="67">
        <f t="shared" si="781"/>
        <v>4196567.7</v>
      </c>
      <c r="AO358" s="67">
        <f t="shared" si="782"/>
        <v>0</v>
      </c>
      <c r="AP358" t="s">
        <v>35</v>
      </c>
      <c r="AQ358" s="18"/>
      <c r="AR358" s="4"/>
      <c r="AS358" s="4"/>
      <c r="AT358" s="4"/>
      <c r="AU35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</row>
    <row r="359" spans="1:79">
      <c r="A359" s="20">
        <v>1663</v>
      </c>
      <c r="B359" t="s">
        <v>263</v>
      </c>
      <c r="C359" t="s">
        <v>2</v>
      </c>
      <c r="D359" t="s">
        <v>286</v>
      </c>
      <c r="E359" t="s">
        <v>490</v>
      </c>
      <c r="F359" s="2">
        <v>19797572000</v>
      </c>
      <c r="G359" s="2">
        <v>369655000</v>
      </c>
      <c r="H359" s="2">
        <v>19427917000</v>
      </c>
      <c r="I359" s="2">
        <v>48574732</v>
      </c>
      <c r="J359" s="2">
        <v>1293796</v>
      </c>
      <c r="K359" s="2">
        <v>47280936</v>
      </c>
      <c r="L359" s="2">
        <v>40655703.200000003</v>
      </c>
      <c r="M359" s="2">
        <v>1145934</v>
      </c>
      <c r="N359" s="63">
        <f t="shared" si="738"/>
        <v>1145934</v>
      </c>
      <c r="O359" s="63">
        <f t="shared" si="739"/>
        <v>0</v>
      </c>
      <c r="P359" s="2">
        <v>39509769.200000003</v>
      </c>
      <c r="Q359" s="63">
        <f t="shared" si="740"/>
        <v>39509769.200000003</v>
      </c>
      <c r="R359" s="63">
        <f t="shared" si="741"/>
        <v>0</v>
      </c>
      <c r="S359" s="15">
        <v>0.1</v>
      </c>
      <c r="T359" s="2">
        <v>114593.4</v>
      </c>
      <c r="U359" s="63">
        <f t="shared" si="742"/>
        <v>114593.40000000001</v>
      </c>
      <c r="V359" s="63">
        <f t="shared" si="743"/>
        <v>0</v>
      </c>
      <c r="W359" s="13">
        <v>0.3</v>
      </c>
      <c r="X359" s="13"/>
      <c r="Y359" s="13"/>
      <c r="Z359" s="68">
        <f t="shared" si="783"/>
        <v>11852930.76</v>
      </c>
      <c r="AA359" s="15">
        <v>0</v>
      </c>
      <c r="AB359" s="69">
        <f t="shared" si="774"/>
        <v>0</v>
      </c>
      <c r="AC359" s="68">
        <f t="shared" si="775"/>
        <v>0</v>
      </c>
      <c r="AD359" s="68">
        <f t="shared" si="776"/>
        <v>0</v>
      </c>
      <c r="AE359" s="2">
        <v>11852930.76</v>
      </c>
      <c r="AF359" s="68">
        <f t="shared" si="777"/>
        <v>11852930.76</v>
      </c>
      <c r="AG359" s="68">
        <f t="shared" si="778"/>
        <v>0</v>
      </c>
      <c r="AH359" s="2">
        <v>0</v>
      </c>
      <c r="AI359" s="2"/>
      <c r="AJ359" s="2"/>
      <c r="AK359" s="4">
        <v>11967524.16</v>
      </c>
      <c r="AM359" s="4">
        <f t="shared" si="744"/>
        <v>11967524.16</v>
      </c>
      <c r="AN359" s="67">
        <f t="shared" si="781"/>
        <v>11967524.16</v>
      </c>
      <c r="AO359" s="67">
        <f t="shared" si="782"/>
        <v>0</v>
      </c>
      <c r="AP359" t="s">
        <v>95</v>
      </c>
      <c r="AQ359" s="18"/>
      <c r="AU359"/>
      <c r="AV359"/>
    </row>
    <row r="360" spans="1:79">
      <c r="A360" s="20">
        <v>1664</v>
      </c>
      <c r="B360" t="s">
        <v>263</v>
      </c>
      <c r="C360" t="s">
        <v>2</v>
      </c>
      <c r="D360" t="s">
        <v>8</v>
      </c>
      <c r="E360" t="s">
        <v>491</v>
      </c>
      <c r="F360" s="2">
        <v>2995893000</v>
      </c>
      <c r="G360" s="2">
        <v>1298374000</v>
      </c>
      <c r="H360" s="2">
        <v>1697519000</v>
      </c>
      <c r="I360" s="2">
        <v>8016934</v>
      </c>
      <c r="J360" s="2">
        <v>3892415</v>
      </c>
      <c r="K360" s="2">
        <v>4124519</v>
      </c>
      <c r="L360" s="2">
        <v>6818576.7999999998</v>
      </c>
      <c r="M360" s="2">
        <v>3373065.4</v>
      </c>
      <c r="N360" s="63">
        <f t="shared" si="738"/>
        <v>3373065.4</v>
      </c>
      <c r="O360" s="63">
        <f t="shared" si="739"/>
        <v>0</v>
      </c>
      <c r="P360" s="2">
        <v>3445511.4</v>
      </c>
      <c r="Q360" s="63">
        <f t="shared" si="740"/>
        <v>3445511.4</v>
      </c>
      <c r="R360" s="63">
        <f t="shared" si="741"/>
        <v>0</v>
      </c>
      <c r="S360" s="15">
        <v>0.1</v>
      </c>
      <c r="T360" s="2">
        <v>337306.54</v>
      </c>
      <c r="U360" s="63">
        <f t="shared" si="742"/>
        <v>337306.54000000004</v>
      </c>
      <c r="V360" s="63">
        <f t="shared" si="743"/>
        <v>0</v>
      </c>
      <c r="W360" s="13">
        <v>0.3</v>
      </c>
      <c r="X360" s="13"/>
      <c r="Y360" s="13"/>
      <c r="Z360" s="68">
        <f t="shared" si="783"/>
        <v>1033653.4199999999</v>
      </c>
      <c r="AA360" s="15">
        <v>0</v>
      </c>
      <c r="AB360" s="69">
        <f t="shared" si="774"/>
        <v>0</v>
      </c>
      <c r="AC360" s="68">
        <f t="shared" si="775"/>
        <v>0</v>
      </c>
      <c r="AD360" s="68">
        <f t="shared" si="776"/>
        <v>0</v>
      </c>
      <c r="AE360" s="2">
        <v>1033653.42</v>
      </c>
      <c r="AF360" s="68">
        <f t="shared" si="777"/>
        <v>1033653.4199999999</v>
      </c>
      <c r="AG360" s="68">
        <f t="shared" si="778"/>
        <v>0</v>
      </c>
      <c r="AH360" s="2">
        <v>0</v>
      </c>
      <c r="AI360" s="2"/>
      <c r="AJ360" s="2"/>
      <c r="AK360" s="4">
        <v>1370959.96</v>
      </c>
      <c r="AM360" s="4">
        <f t="shared" si="744"/>
        <v>1370959.96</v>
      </c>
      <c r="AN360" s="67">
        <f t="shared" si="781"/>
        <v>1370959.96</v>
      </c>
      <c r="AO360" s="67">
        <f t="shared" si="782"/>
        <v>0</v>
      </c>
      <c r="AP360" t="s">
        <v>33</v>
      </c>
      <c r="AQ360" s="18"/>
      <c r="AU360"/>
      <c r="AV360"/>
    </row>
    <row r="361" spans="1:79">
      <c r="A361" s="20">
        <v>1665</v>
      </c>
      <c r="B361" t="s">
        <v>263</v>
      </c>
      <c r="C361" t="s">
        <v>2</v>
      </c>
      <c r="D361" t="s">
        <v>8</v>
      </c>
      <c r="E361" t="s">
        <v>492</v>
      </c>
      <c r="F361" s="2">
        <v>26064581000</v>
      </c>
      <c r="G361" s="2">
        <v>0</v>
      </c>
      <c r="H361" s="2">
        <v>26064581000</v>
      </c>
      <c r="I361" s="2">
        <v>39096889</v>
      </c>
      <c r="J361" s="2">
        <v>0</v>
      </c>
      <c r="K361" s="2">
        <v>39096889</v>
      </c>
      <c r="L361" s="2">
        <v>28671056.600000001</v>
      </c>
      <c r="M361" s="2">
        <v>0</v>
      </c>
      <c r="N361" s="63">
        <f t="shared" si="738"/>
        <v>0</v>
      </c>
      <c r="O361" s="63">
        <f t="shared" si="739"/>
        <v>0</v>
      </c>
      <c r="P361" s="2">
        <v>28671056.600000001</v>
      </c>
      <c r="Q361" s="63">
        <f t="shared" si="740"/>
        <v>28671056.600000001</v>
      </c>
      <c r="R361" s="63">
        <f t="shared" si="741"/>
        <v>0</v>
      </c>
      <c r="S361" s="15">
        <v>0.1</v>
      </c>
      <c r="T361" s="2">
        <v>0</v>
      </c>
      <c r="U361" s="63">
        <f t="shared" si="742"/>
        <v>0</v>
      </c>
      <c r="V361" s="63">
        <f t="shared" si="743"/>
        <v>0</v>
      </c>
      <c r="W361" s="13">
        <v>0.3</v>
      </c>
      <c r="X361" s="13"/>
      <c r="Y361" s="13"/>
      <c r="Z361" s="68">
        <f t="shared" si="783"/>
        <v>8601316.9800000004</v>
      </c>
      <c r="AA361" s="15">
        <v>0</v>
      </c>
      <c r="AB361" s="69">
        <f t="shared" si="774"/>
        <v>0</v>
      </c>
      <c r="AC361" s="68">
        <f t="shared" si="775"/>
        <v>0</v>
      </c>
      <c r="AD361" s="68">
        <f t="shared" si="776"/>
        <v>0</v>
      </c>
      <c r="AE361" s="2">
        <v>8601316.9800000004</v>
      </c>
      <c r="AF361" s="68">
        <f t="shared" si="777"/>
        <v>8601316.9800000004</v>
      </c>
      <c r="AG361" s="68">
        <f t="shared" si="778"/>
        <v>0</v>
      </c>
      <c r="AH361" s="2">
        <v>0</v>
      </c>
      <c r="AI361" s="2"/>
      <c r="AJ361" s="2"/>
      <c r="AK361" s="4">
        <v>8601316.9800000004</v>
      </c>
      <c r="AM361" s="4">
        <f t="shared" si="744"/>
        <v>8601316.9800000004</v>
      </c>
      <c r="AN361" s="67">
        <f t="shared" si="781"/>
        <v>8601316.9800000004</v>
      </c>
      <c r="AO361" s="67">
        <f t="shared" si="782"/>
        <v>0</v>
      </c>
      <c r="AP361" t="s">
        <v>33</v>
      </c>
      <c r="AQ361" s="18"/>
      <c r="AU361"/>
      <c r="AV361" s="44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</row>
    <row r="362" spans="1:79">
      <c r="A362" s="20">
        <v>1666</v>
      </c>
      <c r="B362" t="s">
        <v>263</v>
      </c>
      <c r="C362" t="s">
        <v>2</v>
      </c>
      <c r="D362" t="s">
        <v>200</v>
      </c>
      <c r="E362" t="s">
        <v>493</v>
      </c>
      <c r="F362" s="2">
        <v>1525943000</v>
      </c>
      <c r="G362" s="2">
        <v>0</v>
      </c>
      <c r="H362" s="2">
        <v>1525943000</v>
      </c>
      <c r="I362" s="2">
        <v>4217814</v>
      </c>
      <c r="J362" s="2">
        <v>0</v>
      </c>
      <c r="K362" s="2">
        <v>4217814</v>
      </c>
      <c r="L362" s="2">
        <v>3607436.8</v>
      </c>
      <c r="M362" s="2">
        <v>0</v>
      </c>
      <c r="N362" s="63">
        <f t="shared" si="738"/>
        <v>0</v>
      </c>
      <c r="O362" s="63">
        <f t="shared" si="739"/>
        <v>0</v>
      </c>
      <c r="P362" s="2">
        <v>3607436.8</v>
      </c>
      <c r="Q362" s="63">
        <f t="shared" si="740"/>
        <v>3607436.8</v>
      </c>
      <c r="R362" s="63">
        <f t="shared" si="741"/>
        <v>0</v>
      </c>
      <c r="S362" s="15">
        <v>0.1</v>
      </c>
      <c r="T362" s="2">
        <v>0</v>
      </c>
      <c r="U362" s="63">
        <f t="shared" si="742"/>
        <v>0</v>
      </c>
      <c r="V362" s="63">
        <f t="shared" si="743"/>
        <v>0</v>
      </c>
      <c r="W362" s="13">
        <v>0.3</v>
      </c>
      <c r="X362" s="13"/>
      <c r="Y362" s="13"/>
      <c r="Z362" s="68">
        <f t="shared" si="783"/>
        <v>1082231.0399999998</v>
      </c>
      <c r="AA362" s="15">
        <v>0</v>
      </c>
      <c r="AB362" s="69">
        <f t="shared" si="774"/>
        <v>0</v>
      </c>
      <c r="AC362" s="68">
        <f t="shared" si="775"/>
        <v>0</v>
      </c>
      <c r="AD362" s="68">
        <f t="shared" si="776"/>
        <v>0</v>
      </c>
      <c r="AE362" s="2">
        <v>1082231.04</v>
      </c>
      <c r="AF362" s="68">
        <f t="shared" si="777"/>
        <v>1082231.0399999998</v>
      </c>
      <c r="AG362" s="68">
        <f t="shared" si="778"/>
        <v>0</v>
      </c>
      <c r="AH362" s="2">
        <v>0</v>
      </c>
      <c r="AI362" s="2"/>
      <c r="AJ362" s="2"/>
      <c r="AK362" s="4">
        <v>1082231.04</v>
      </c>
      <c r="AM362" s="4">
        <f t="shared" si="744"/>
        <v>1082231.04</v>
      </c>
      <c r="AN362" s="67">
        <f t="shared" si="781"/>
        <v>1082231.0399999998</v>
      </c>
      <c r="AO362" s="67">
        <f t="shared" si="782"/>
        <v>0</v>
      </c>
      <c r="AP362" t="s">
        <v>241</v>
      </c>
      <c r="AQ362" s="18"/>
      <c r="AU362"/>
      <c r="AV362"/>
    </row>
    <row r="363" spans="1:79">
      <c r="A363" s="20">
        <v>1667</v>
      </c>
      <c r="B363" t="s">
        <v>263</v>
      </c>
      <c r="C363" t="s">
        <v>2</v>
      </c>
      <c r="D363" t="s">
        <v>4</v>
      </c>
      <c r="E363" t="s">
        <v>494</v>
      </c>
      <c r="F363" s="2">
        <v>16702781000</v>
      </c>
      <c r="G363" s="2">
        <v>0</v>
      </c>
      <c r="H363" s="2">
        <v>16702781000</v>
      </c>
      <c r="I363" s="2">
        <v>27908745</v>
      </c>
      <c r="J363" s="2">
        <v>0</v>
      </c>
      <c r="K363" s="2">
        <v>27908745</v>
      </c>
      <c r="L363" s="2">
        <v>21227632.600000001</v>
      </c>
      <c r="M363" s="2">
        <v>0</v>
      </c>
      <c r="N363" s="63">
        <f t="shared" si="738"/>
        <v>0</v>
      </c>
      <c r="O363" s="63">
        <f t="shared" si="739"/>
        <v>0</v>
      </c>
      <c r="P363" s="2">
        <v>21227632.600000001</v>
      </c>
      <c r="Q363" s="63">
        <f t="shared" si="740"/>
        <v>21227632.600000001</v>
      </c>
      <c r="R363" s="63">
        <f t="shared" si="741"/>
        <v>0</v>
      </c>
      <c r="S363" s="15">
        <v>0.1</v>
      </c>
      <c r="T363" s="2">
        <v>0</v>
      </c>
      <c r="U363" s="63">
        <f t="shared" si="742"/>
        <v>0</v>
      </c>
      <c r="V363" s="63">
        <f t="shared" si="743"/>
        <v>0</v>
      </c>
      <c r="W363" s="13">
        <v>0.3</v>
      </c>
      <c r="X363" s="13"/>
      <c r="Y363" s="13"/>
      <c r="Z363" s="68">
        <f t="shared" si="783"/>
        <v>6368289.7800000003</v>
      </c>
      <c r="AA363" s="15">
        <v>0</v>
      </c>
      <c r="AB363" s="69">
        <f t="shared" si="774"/>
        <v>0</v>
      </c>
      <c r="AC363" s="68">
        <f t="shared" si="775"/>
        <v>0</v>
      </c>
      <c r="AD363" s="68">
        <f t="shared" si="776"/>
        <v>0</v>
      </c>
      <c r="AE363" s="2">
        <v>6368289.7800000003</v>
      </c>
      <c r="AF363" s="68">
        <f t="shared" si="777"/>
        <v>6368289.7800000003</v>
      </c>
      <c r="AG363" s="68">
        <f t="shared" si="778"/>
        <v>0</v>
      </c>
      <c r="AH363" s="2">
        <v>0</v>
      </c>
      <c r="AI363" s="2"/>
      <c r="AJ363" s="2"/>
      <c r="AK363" s="4">
        <v>6368289.7800000003</v>
      </c>
      <c r="AM363" s="4">
        <f t="shared" si="744"/>
        <v>6368289.7800000003</v>
      </c>
      <c r="AN363" s="67">
        <f t="shared" si="781"/>
        <v>6368289.7800000003</v>
      </c>
      <c r="AO363" s="67">
        <f t="shared" si="782"/>
        <v>0</v>
      </c>
      <c r="AP363" t="s">
        <v>250</v>
      </c>
      <c r="AQ363" s="18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</row>
    <row r="364" spans="1:79">
      <c r="A364" s="20">
        <v>1669</v>
      </c>
      <c r="B364" t="s">
        <v>263</v>
      </c>
      <c r="C364" t="s">
        <v>9</v>
      </c>
      <c r="D364" t="s">
        <v>384</v>
      </c>
      <c r="E364" t="s">
        <v>495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63">
        <f t="shared" si="738"/>
        <v>0</v>
      </c>
      <c r="O364" s="63">
        <f t="shared" si="739"/>
        <v>0</v>
      </c>
      <c r="P364" s="2">
        <v>0</v>
      </c>
      <c r="Q364" s="63">
        <f t="shared" si="740"/>
        <v>0</v>
      </c>
      <c r="R364" s="63">
        <f t="shared" si="741"/>
        <v>0</v>
      </c>
      <c r="S364" s="15">
        <v>0.1</v>
      </c>
      <c r="T364" s="2">
        <v>0</v>
      </c>
      <c r="U364" s="63">
        <f t="shared" si="742"/>
        <v>0</v>
      </c>
      <c r="V364" s="63">
        <f t="shared" si="743"/>
        <v>0</v>
      </c>
      <c r="W364" s="13">
        <v>0.3</v>
      </c>
      <c r="X364" s="13"/>
      <c r="Y364" s="13"/>
      <c r="Z364" s="68">
        <f t="shared" si="783"/>
        <v>0</v>
      </c>
      <c r="AA364" s="15">
        <v>0</v>
      </c>
      <c r="AB364" s="69">
        <f t="shared" si="774"/>
        <v>0</v>
      </c>
      <c r="AC364" s="68">
        <f t="shared" si="775"/>
        <v>0</v>
      </c>
      <c r="AD364" s="68">
        <f t="shared" si="776"/>
        <v>0</v>
      </c>
      <c r="AE364" s="2">
        <v>0</v>
      </c>
      <c r="AF364" s="68">
        <f t="shared" si="777"/>
        <v>0</v>
      </c>
      <c r="AG364" s="68">
        <f t="shared" si="778"/>
        <v>0</v>
      </c>
      <c r="AH364" s="2">
        <v>0</v>
      </c>
      <c r="AI364" s="2"/>
      <c r="AJ364" s="2"/>
      <c r="AK364" s="4">
        <v>0</v>
      </c>
      <c r="AM364" s="4">
        <f t="shared" si="744"/>
        <v>0</v>
      </c>
      <c r="AN364" s="67">
        <f t="shared" si="781"/>
        <v>0</v>
      </c>
      <c r="AO364" s="67">
        <f t="shared" si="782"/>
        <v>0</v>
      </c>
      <c r="AP364" t="s">
        <v>11</v>
      </c>
      <c r="AQ364" s="18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</row>
    <row r="365" spans="1:79">
      <c r="A365" s="20">
        <v>1670</v>
      </c>
      <c r="B365" t="s">
        <v>263</v>
      </c>
      <c r="C365" t="s">
        <v>2</v>
      </c>
      <c r="D365" t="s">
        <v>286</v>
      </c>
      <c r="E365" t="s">
        <v>496</v>
      </c>
      <c r="F365" s="2">
        <v>909114000</v>
      </c>
      <c r="G365" s="2">
        <v>12980000</v>
      </c>
      <c r="H365" s="2">
        <v>896134000</v>
      </c>
      <c r="I365" s="2">
        <v>3181927</v>
      </c>
      <c r="J365" s="2">
        <v>45430</v>
      </c>
      <c r="K365" s="2">
        <v>3136497</v>
      </c>
      <c r="L365" s="2">
        <v>2818281.4</v>
      </c>
      <c r="M365" s="2">
        <v>40238</v>
      </c>
      <c r="N365" s="63">
        <f t="shared" si="738"/>
        <v>40238</v>
      </c>
      <c r="O365" s="63">
        <f t="shared" si="739"/>
        <v>0</v>
      </c>
      <c r="P365" s="2">
        <v>2778043.4</v>
      </c>
      <c r="Q365" s="63">
        <f t="shared" si="740"/>
        <v>2778043.4</v>
      </c>
      <c r="R365" s="63">
        <f t="shared" si="741"/>
        <v>0</v>
      </c>
      <c r="S365" s="15">
        <v>0.1</v>
      </c>
      <c r="T365" s="2">
        <v>4023.8</v>
      </c>
      <c r="U365" s="63">
        <f t="shared" si="742"/>
        <v>4023.8</v>
      </c>
      <c r="V365" s="63">
        <f t="shared" si="743"/>
        <v>0</v>
      </c>
      <c r="W365" s="13">
        <v>0.3</v>
      </c>
      <c r="X365" s="13"/>
      <c r="Y365" s="13"/>
      <c r="Z365" s="68">
        <f t="shared" si="783"/>
        <v>833413.0199999999</v>
      </c>
      <c r="AA365" s="15">
        <v>0</v>
      </c>
      <c r="AB365" s="69">
        <f t="shared" si="774"/>
        <v>0</v>
      </c>
      <c r="AC365" s="68">
        <f t="shared" si="775"/>
        <v>0</v>
      </c>
      <c r="AD365" s="68">
        <f t="shared" si="776"/>
        <v>0</v>
      </c>
      <c r="AE365" s="2">
        <v>833413.02</v>
      </c>
      <c r="AF365" s="68">
        <f t="shared" si="777"/>
        <v>833413.0199999999</v>
      </c>
      <c r="AG365" s="68">
        <f t="shared" si="778"/>
        <v>0</v>
      </c>
      <c r="AH365" s="2">
        <v>0</v>
      </c>
      <c r="AI365" s="2"/>
      <c r="AJ365" s="2"/>
      <c r="AK365" s="4">
        <v>837436.82</v>
      </c>
      <c r="AM365" s="4">
        <f t="shared" si="744"/>
        <v>837436.82</v>
      </c>
      <c r="AN365" s="67">
        <f t="shared" si="781"/>
        <v>837436.82</v>
      </c>
      <c r="AO365" s="67">
        <f t="shared" si="782"/>
        <v>0</v>
      </c>
      <c r="AP365" t="s">
        <v>45</v>
      </c>
      <c r="AQ365" s="18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</row>
    <row r="366" spans="1:79">
      <c r="A366" s="20">
        <v>1671</v>
      </c>
      <c r="B366" t="s">
        <v>263</v>
      </c>
      <c r="C366" t="s">
        <v>2</v>
      </c>
      <c r="D366" t="s">
        <v>286</v>
      </c>
      <c r="E366" t="s">
        <v>497</v>
      </c>
      <c r="F366" s="2">
        <v>2954617000</v>
      </c>
      <c r="G366" s="2">
        <v>98050000</v>
      </c>
      <c r="H366" s="2">
        <v>2856567000</v>
      </c>
      <c r="I366" s="2">
        <v>6962328</v>
      </c>
      <c r="J366" s="2">
        <v>343175</v>
      </c>
      <c r="K366" s="2">
        <v>6619153</v>
      </c>
      <c r="L366" s="2">
        <v>5780481.2000000002</v>
      </c>
      <c r="M366" s="2">
        <v>303955</v>
      </c>
      <c r="N366" s="63">
        <f t="shared" si="738"/>
        <v>303955</v>
      </c>
      <c r="O366" s="63">
        <f t="shared" si="739"/>
        <v>0</v>
      </c>
      <c r="P366" s="2">
        <v>5476526.2000000002</v>
      </c>
      <c r="Q366" s="63">
        <f t="shared" si="740"/>
        <v>5476526.2000000002</v>
      </c>
      <c r="R366" s="63">
        <f t="shared" si="741"/>
        <v>0</v>
      </c>
      <c r="S366" s="15">
        <v>0.1</v>
      </c>
      <c r="T366" s="2">
        <v>30395.5</v>
      </c>
      <c r="U366" s="63">
        <f t="shared" si="742"/>
        <v>30395.5</v>
      </c>
      <c r="V366" s="63">
        <f t="shared" si="743"/>
        <v>0</v>
      </c>
      <c r="W366" s="13">
        <v>0.3</v>
      </c>
      <c r="X366" s="13"/>
      <c r="Y366" s="13"/>
      <c r="Z366" s="68">
        <f t="shared" si="783"/>
        <v>1642957.86</v>
      </c>
      <c r="AA366" s="15">
        <v>0</v>
      </c>
      <c r="AB366" s="69">
        <f t="shared" si="774"/>
        <v>0</v>
      </c>
      <c r="AC366" s="68">
        <f t="shared" si="775"/>
        <v>0</v>
      </c>
      <c r="AD366" s="68">
        <f t="shared" si="776"/>
        <v>0</v>
      </c>
      <c r="AE366" s="2">
        <v>1642957.86</v>
      </c>
      <c r="AF366" s="68">
        <f t="shared" si="777"/>
        <v>1642957.86</v>
      </c>
      <c r="AG366" s="68">
        <f t="shared" si="778"/>
        <v>0</v>
      </c>
      <c r="AH366" s="2">
        <v>0</v>
      </c>
      <c r="AI366" s="2"/>
      <c r="AJ366" s="2"/>
      <c r="AK366" s="4">
        <v>1673353.36</v>
      </c>
      <c r="AM366" s="4">
        <f t="shared" si="744"/>
        <v>1673353.36</v>
      </c>
      <c r="AN366" s="67">
        <f t="shared" si="781"/>
        <v>1673353.36</v>
      </c>
      <c r="AO366" s="67">
        <f t="shared" si="782"/>
        <v>0</v>
      </c>
      <c r="AP366" t="s">
        <v>45</v>
      </c>
      <c r="AQ366" s="18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</row>
    <row r="367" spans="1:79">
      <c r="A367" s="20">
        <v>1672</v>
      </c>
      <c r="B367" t="s">
        <v>263</v>
      </c>
      <c r="C367" t="s">
        <v>2</v>
      </c>
      <c r="D367" t="s">
        <v>4</v>
      </c>
      <c r="E367" t="s">
        <v>498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63">
        <f t="shared" si="738"/>
        <v>0</v>
      </c>
      <c r="O367" s="63">
        <f t="shared" si="739"/>
        <v>0</v>
      </c>
      <c r="P367" s="2">
        <v>0</v>
      </c>
      <c r="Q367" s="63">
        <f t="shared" si="740"/>
        <v>0</v>
      </c>
      <c r="R367" s="63">
        <f t="shared" si="741"/>
        <v>0</v>
      </c>
      <c r="S367" s="15">
        <v>0.1</v>
      </c>
      <c r="T367" s="2">
        <v>0</v>
      </c>
      <c r="U367" s="63">
        <f t="shared" si="742"/>
        <v>0</v>
      </c>
      <c r="V367" s="63">
        <f t="shared" si="743"/>
        <v>0</v>
      </c>
      <c r="W367" s="13">
        <v>0.3</v>
      </c>
      <c r="X367" s="13"/>
      <c r="Y367" s="13"/>
      <c r="Z367" s="68">
        <f t="shared" si="783"/>
        <v>0</v>
      </c>
      <c r="AA367" s="15">
        <v>0</v>
      </c>
      <c r="AB367" s="69">
        <f t="shared" si="774"/>
        <v>0</v>
      </c>
      <c r="AC367" s="68">
        <f t="shared" si="775"/>
        <v>0</v>
      </c>
      <c r="AD367" s="68">
        <f t="shared" si="776"/>
        <v>0</v>
      </c>
      <c r="AE367" s="2">
        <v>0</v>
      </c>
      <c r="AF367" s="68">
        <f t="shared" si="777"/>
        <v>0</v>
      </c>
      <c r="AG367" s="68">
        <f t="shared" si="778"/>
        <v>0</v>
      </c>
      <c r="AH367" s="2">
        <v>0</v>
      </c>
      <c r="AI367" s="2"/>
      <c r="AJ367" s="2"/>
      <c r="AK367" s="4">
        <v>0</v>
      </c>
      <c r="AM367" s="4">
        <f t="shared" si="744"/>
        <v>0</v>
      </c>
      <c r="AN367" s="67">
        <f t="shared" si="781"/>
        <v>0</v>
      </c>
      <c r="AO367" s="67">
        <f t="shared" si="782"/>
        <v>0</v>
      </c>
      <c r="AP367" t="s">
        <v>250</v>
      </c>
      <c r="AQ367" s="18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</row>
    <row r="368" spans="1:79" s="32" customFormat="1">
      <c r="A368" s="51">
        <v>1673</v>
      </c>
      <c r="B368" s="32" t="s">
        <v>263</v>
      </c>
      <c r="C368" s="32" t="s">
        <v>2</v>
      </c>
      <c r="D368" s="32" t="s">
        <v>8</v>
      </c>
      <c r="E368" s="32" t="s">
        <v>499</v>
      </c>
      <c r="F368" s="52">
        <v>188619468000</v>
      </c>
      <c r="G368" s="52">
        <v>0</v>
      </c>
      <c r="H368" s="52">
        <v>188619468000</v>
      </c>
      <c r="I368" s="52">
        <v>282929359</v>
      </c>
      <c r="J368" s="52">
        <v>0</v>
      </c>
      <c r="K368" s="52">
        <v>282929359</v>
      </c>
      <c r="L368" s="52">
        <v>207481571.80000001</v>
      </c>
      <c r="M368" s="52">
        <v>0</v>
      </c>
      <c r="N368" s="63">
        <f t="shared" si="738"/>
        <v>0</v>
      </c>
      <c r="O368" s="63">
        <f t="shared" si="739"/>
        <v>0</v>
      </c>
      <c r="P368" s="52">
        <v>207481571.80000001</v>
      </c>
      <c r="Q368" s="63">
        <f t="shared" si="740"/>
        <v>207481571.80000001</v>
      </c>
      <c r="R368" s="63">
        <f t="shared" si="741"/>
        <v>0</v>
      </c>
      <c r="S368" s="53">
        <v>0.5</v>
      </c>
      <c r="T368" s="52">
        <v>0</v>
      </c>
      <c r="U368" s="63">
        <f t="shared" si="742"/>
        <v>0</v>
      </c>
      <c r="V368" s="63">
        <f t="shared" si="743"/>
        <v>0</v>
      </c>
      <c r="W368" s="54">
        <v>0.5</v>
      </c>
      <c r="X368" s="54"/>
      <c r="Y368" s="54"/>
      <c r="Z368" s="68">
        <v>0</v>
      </c>
      <c r="AA368" s="53">
        <v>0.5</v>
      </c>
      <c r="AB368" s="53">
        <v>0.5</v>
      </c>
      <c r="AC368" s="68">
        <f t="shared" si="775"/>
        <v>0</v>
      </c>
      <c r="AD368" s="68">
        <f>+AB368*Q368</f>
        <v>103740785.90000001</v>
      </c>
      <c r="AE368" s="52">
        <f>P368*W368</f>
        <v>103740785.90000001</v>
      </c>
      <c r="AF368" s="68">
        <f t="shared" si="777"/>
        <v>103740785.90000001</v>
      </c>
      <c r="AG368" s="68">
        <f t="shared" si="778"/>
        <v>0</v>
      </c>
      <c r="AH368" s="52">
        <v>0</v>
      </c>
      <c r="AI368" s="52"/>
      <c r="AJ368" s="52"/>
      <c r="AK368" s="33">
        <f>T368+AE368</f>
        <v>103740785.90000001</v>
      </c>
      <c r="AL368" s="33"/>
      <c r="AM368" s="33">
        <f t="shared" si="744"/>
        <v>103740785.90000001</v>
      </c>
      <c r="AN368" s="67">
        <f t="shared" si="781"/>
        <v>103740785.90000001</v>
      </c>
      <c r="AO368" s="67">
        <f t="shared" si="782"/>
        <v>0</v>
      </c>
      <c r="AP368" s="32" t="s">
        <v>14</v>
      </c>
      <c r="AQ368" s="55"/>
      <c r="AR368" s="33"/>
      <c r="AS368" s="33"/>
      <c r="AT368" s="33"/>
    </row>
    <row r="369" spans="1:79">
      <c r="A369" s="20">
        <v>1674</v>
      </c>
      <c r="B369" t="s">
        <v>263</v>
      </c>
      <c r="C369" t="s">
        <v>2</v>
      </c>
      <c r="D369" t="s">
        <v>200</v>
      </c>
      <c r="E369" t="s">
        <v>500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63">
        <f t="shared" si="738"/>
        <v>0</v>
      </c>
      <c r="O369" s="63">
        <f t="shared" si="739"/>
        <v>0</v>
      </c>
      <c r="P369" s="2">
        <v>0</v>
      </c>
      <c r="Q369" s="63">
        <f t="shared" si="740"/>
        <v>0</v>
      </c>
      <c r="R369" s="63">
        <f t="shared" si="741"/>
        <v>0</v>
      </c>
      <c r="S369" s="15">
        <v>0.1</v>
      </c>
      <c r="T369" s="2">
        <v>0</v>
      </c>
      <c r="U369" s="63">
        <f t="shared" si="742"/>
        <v>0</v>
      </c>
      <c r="V369" s="63">
        <f t="shared" si="743"/>
        <v>0</v>
      </c>
      <c r="W369" s="13">
        <v>0.3</v>
      </c>
      <c r="X369" s="13"/>
      <c r="Y369" s="13"/>
      <c r="Z369" s="68">
        <f t="shared" si="783"/>
        <v>0</v>
      </c>
      <c r="AA369" s="15">
        <v>0</v>
      </c>
      <c r="AB369" s="69">
        <f t="shared" si="774"/>
        <v>0</v>
      </c>
      <c r="AC369" s="68">
        <f t="shared" si="775"/>
        <v>0</v>
      </c>
      <c r="AD369" s="68">
        <f t="shared" si="776"/>
        <v>0</v>
      </c>
      <c r="AE369" s="2">
        <v>0</v>
      </c>
      <c r="AF369" s="68">
        <f t="shared" si="777"/>
        <v>0</v>
      </c>
      <c r="AG369" s="68">
        <f t="shared" si="778"/>
        <v>0</v>
      </c>
      <c r="AH369" s="2">
        <v>0</v>
      </c>
      <c r="AI369" s="2"/>
      <c r="AJ369" s="2"/>
      <c r="AK369" s="4">
        <v>0</v>
      </c>
      <c r="AM369" s="4">
        <f t="shared" si="744"/>
        <v>0</v>
      </c>
      <c r="AN369" s="67">
        <f t="shared" si="781"/>
        <v>0</v>
      </c>
      <c r="AO369" s="67">
        <f t="shared" si="782"/>
        <v>0</v>
      </c>
      <c r="AP369" t="s">
        <v>241</v>
      </c>
      <c r="AQ369" s="18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</row>
    <row r="370" spans="1:79">
      <c r="A370" s="20">
        <v>1676</v>
      </c>
      <c r="B370" t="s">
        <v>263</v>
      </c>
      <c r="C370" t="s">
        <v>9</v>
      </c>
      <c r="D370" t="s">
        <v>15</v>
      </c>
      <c r="E370" t="s">
        <v>501</v>
      </c>
      <c r="F370" s="2">
        <v>5197658000</v>
      </c>
      <c r="G370" s="2">
        <v>0</v>
      </c>
      <c r="H370" s="2">
        <v>5197658000</v>
      </c>
      <c r="I370" s="2">
        <v>16038200</v>
      </c>
      <c r="J370" s="2">
        <v>0</v>
      </c>
      <c r="K370" s="2">
        <v>16038200</v>
      </c>
      <c r="L370" s="2">
        <v>13959136.800000001</v>
      </c>
      <c r="M370" s="2">
        <v>0</v>
      </c>
      <c r="N370" s="63">
        <f t="shared" si="738"/>
        <v>0</v>
      </c>
      <c r="O370" s="63">
        <f t="shared" si="739"/>
        <v>0</v>
      </c>
      <c r="P370" s="2">
        <v>13959136.800000001</v>
      </c>
      <c r="Q370" s="63">
        <f t="shared" si="740"/>
        <v>13959136.800000001</v>
      </c>
      <c r="R370" s="63">
        <f t="shared" si="741"/>
        <v>0</v>
      </c>
      <c r="S370" s="15">
        <v>0.1</v>
      </c>
      <c r="T370" s="2">
        <v>0</v>
      </c>
      <c r="U370" s="63">
        <f t="shared" si="742"/>
        <v>0</v>
      </c>
      <c r="V370" s="63">
        <f t="shared" si="743"/>
        <v>0</v>
      </c>
      <c r="W370" s="13">
        <v>0.3</v>
      </c>
      <c r="X370" s="13"/>
      <c r="Y370" s="13"/>
      <c r="Z370" s="68">
        <f t="shared" si="783"/>
        <v>4187741.04</v>
      </c>
      <c r="AA370" s="15">
        <v>0</v>
      </c>
      <c r="AB370" s="69">
        <f t="shared" si="774"/>
        <v>0</v>
      </c>
      <c r="AC370" s="68">
        <f t="shared" si="775"/>
        <v>0</v>
      </c>
      <c r="AD370" s="68">
        <f t="shared" si="776"/>
        <v>0</v>
      </c>
      <c r="AE370" s="2">
        <v>4187741.04</v>
      </c>
      <c r="AF370" s="68">
        <f t="shared" si="777"/>
        <v>4187741.04</v>
      </c>
      <c r="AG370" s="68">
        <f t="shared" si="778"/>
        <v>0</v>
      </c>
      <c r="AH370" s="2">
        <v>0</v>
      </c>
      <c r="AI370" s="2"/>
      <c r="AJ370" s="2"/>
      <c r="AK370" s="4">
        <v>4187741.04</v>
      </c>
      <c r="AM370" s="4">
        <f t="shared" si="744"/>
        <v>4187741.04</v>
      </c>
      <c r="AN370" s="67">
        <f t="shared" si="781"/>
        <v>4187741.04</v>
      </c>
      <c r="AO370" s="67">
        <f t="shared" si="782"/>
        <v>0</v>
      </c>
      <c r="AP370" t="s">
        <v>19</v>
      </c>
      <c r="AQ370" s="18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</row>
    <row r="371" spans="1:79">
      <c r="A371" s="20">
        <v>1678</v>
      </c>
      <c r="B371" t="s">
        <v>263</v>
      </c>
      <c r="C371" t="s">
        <v>2</v>
      </c>
      <c r="D371" t="s">
        <v>200</v>
      </c>
      <c r="E371" t="s">
        <v>502</v>
      </c>
      <c r="F371" s="2">
        <v>615831000</v>
      </c>
      <c r="G371" s="2">
        <v>0</v>
      </c>
      <c r="H371" s="2">
        <v>615831000</v>
      </c>
      <c r="I371" s="2">
        <v>2155423</v>
      </c>
      <c r="J371" s="2">
        <v>0</v>
      </c>
      <c r="K371" s="2">
        <v>2155423</v>
      </c>
      <c r="L371" s="2">
        <v>1909090.6</v>
      </c>
      <c r="M371" s="2">
        <v>0</v>
      </c>
      <c r="N371" s="63">
        <f t="shared" si="738"/>
        <v>0</v>
      </c>
      <c r="O371" s="63">
        <f t="shared" si="739"/>
        <v>0</v>
      </c>
      <c r="P371" s="2">
        <v>1909090.6</v>
      </c>
      <c r="Q371" s="63">
        <f t="shared" si="740"/>
        <v>1909090.6</v>
      </c>
      <c r="R371" s="63">
        <f t="shared" si="741"/>
        <v>0</v>
      </c>
      <c r="S371" s="15">
        <v>0.1</v>
      </c>
      <c r="T371" s="2">
        <v>0</v>
      </c>
      <c r="U371" s="63">
        <f t="shared" si="742"/>
        <v>0</v>
      </c>
      <c r="V371" s="63">
        <f t="shared" si="743"/>
        <v>0</v>
      </c>
      <c r="W371" s="13">
        <v>0.3</v>
      </c>
      <c r="X371" s="13"/>
      <c r="Y371" s="13"/>
      <c r="Z371" s="68">
        <f t="shared" si="783"/>
        <v>572727.18000000005</v>
      </c>
      <c r="AA371" s="15">
        <v>0</v>
      </c>
      <c r="AB371" s="69">
        <f t="shared" si="774"/>
        <v>0</v>
      </c>
      <c r="AC371" s="68">
        <f t="shared" si="775"/>
        <v>0</v>
      </c>
      <c r="AD371" s="68">
        <f t="shared" si="776"/>
        <v>0</v>
      </c>
      <c r="AE371" s="2">
        <v>572727.18000000005</v>
      </c>
      <c r="AF371" s="68">
        <f t="shared" si="777"/>
        <v>572727.18000000005</v>
      </c>
      <c r="AG371" s="68">
        <f t="shared" si="778"/>
        <v>0</v>
      </c>
      <c r="AH371" s="2">
        <v>0</v>
      </c>
      <c r="AI371" s="2"/>
      <c r="AJ371" s="2"/>
      <c r="AK371" s="4">
        <v>572727.18000000005</v>
      </c>
      <c r="AM371" s="4">
        <f t="shared" si="744"/>
        <v>572727.18000000005</v>
      </c>
      <c r="AN371" s="67">
        <f t="shared" si="781"/>
        <v>572727.18000000005</v>
      </c>
      <c r="AO371" s="67">
        <f t="shared" si="782"/>
        <v>0</v>
      </c>
      <c r="AP371" t="s">
        <v>241</v>
      </c>
      <c r="AQ371" s="18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</row>
    <row r="372" spans="1:79">
      <c r="A372" s="20">
        <v>1679</v>
      </c>
      <c r="B372" t="s">
        <v>263</v>
      </c>
      <c r="C372" t="s">
        <v>2</v>
      </c>
      <c r="D372" t="s">
        <v>200</v>
      </c>
      <c r="E372" t="s">
        <v>503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63">
        <f t="shared" si="738"/>
        <v>0</v>
      </c>
      <c r="O372" s="63">
        <f t="shared" si="739"/>
        <v>0</v>
      </c>
      <c r="P372" s="2">
        <v>0</v>
      </c>
      <c r="Q372" s="63">
        <f t="shared" si="740"/>
        <v>0</v>
      </c>
      <c r="R372" s="63">
        <f t="shared" si="741"/>
        <v>0</v>
      </c>
      <c r="S372" s="15">
        <v>0.1</v>
      </c>
      <c r="T372" s="2">
        <v>0</v>
      </c>
      <c r="U372" s="63">
        <f t="shared" si="742"/>
        <v>0</v>
      </c>
      <c r="V372" s="63">
        <f t="shared" si="743"/>
        <v>0</v>
      </c>
      <c r="W372" s="13">
        <v>0.3</v>
      </c>
      <c r="X372" s="13"/>
      <c r="Y372" s="13"/>
      <c r="Z372" s="68">
        <f t="shared" si="783"/>
        <v>0</v>
      </c>
      <c r="AA372" s="15">
        <v>0</v>
      </c>
      <c r="AB372" s="69">
        <f t="shared" si="774"/>
        <v>0</v>
      </c>
      <c r="AC372" s="68">
        <f t="shared" si="775"/>
        <v>0</v>
      </c>
      <c r="AD372" s="68">
        <f t="shared" si="776"/>
        <v>0</v>
      </c>
      <c r="AE372" s="2">
        <v>0</v>
      </c>
      <c r="AF372" s="68">
        <f t="shared" si="777"/>
        <v>0</v>
      </c>
      <c r="AG372" s="68">
        <f t="shared" si="778"/>
        <v>0</v>
      </c>
      <c r="AH372" s="2">
        <v>0</v>
      </c>
      <c r="AI372" s="2"/>
      <c r="AJ372" s="2"/>
      <c r="AK372" s="4">
        <v>0</v>
      </c>
      <c r="AM372" s="4">
        <f t="shared" si="744"/>
        <v>0</v>
      </c>
      <c r="AN372" s="67">
        <f t="shared" si="781"/>
        <v>0</v>
      </c>
      <c r="AO372" s="67">
        <f t="shared" si="782"/>
        <v>0</v>
      </c>
      <c r="AP372" t="s">
        <v>184</v>
      </c>
      <c r="AQ372" s="18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</row>
    <row r="373" spans="1:79" s="46" customFormat="1">
      <c r="A373" s="20">
        <v>1680</v>
      </c>
      <c r="B373" t="s">
        <v>263</v>
      </c>
      <c r="C373" t="s">
        <v>2</v>
      </c>
      <c r="D373" t="s">
        <v>4</v>
      </c>
      <c r="E373" t="s">
        <v>504</v>
      </c>
      <c r="F373" s="2">
        <v>17000000</v>
      </c>
      <c r="G373" s="2">
        <v>0</v>
      </c>
      <c r="H373" s="2">
        <v>17000000</v>
      </c>
      <c r="I373" s="2">
        <v>59500</v>
      </c>
      <c r="J373" s="2">
        <v>0</v>
      </c>
      <c r="K373" s="2">
        <v>59500</v>
      </c>
      <c r="L373" s="2">
        <v>52700</v>
      </c>
      <c r="M373" s="2">
        <v>0</v>
      </c>
      <c r="N373" s="63">
        <f t="shared" si="738"/>
        <v>0</v>
      </c>
      <c r="O373" s="63">
        <f t="shared" si="739"/>
        <v>0</v>
      </c>
      <c r="P373" s="2">
        <v>52700</v>
      </c>
      <c r="Q373" s="63">
        <f t="shared" si="740"/>
        <v>52700</v>
      </c>
      <c r="R373" s="63">
        <f t="shared" si="741"/>
        <v>0</v>
      </c>
      <c r="S373" s="15">
        <v>0.1</v>
      </c>
      <c r="T373" s="2">
        <v>0</v>
      </c>
      <c r="U373" s="63">
        <f t="shared" si="742"/>
        <v>0</v>
      </c>
      <c r="V373" s="63">
        <f t="shared" si="743"/>
        <v>0</v>
      </c>
      <c r="W373" s="13">
        <v>0.3</v>
      </c>
      <c r="X373" s="13"/>
      <c r="Y373" s="13"/>
      <c r="Z373" s="68">
        <f t="shared" si="783"/>
        <v>15810</v>
      </c>
      <c r="AA373" s="15">
        <v>0</v>
      </c>
      <c r="AB373" s="69">
        <f t="shared" si="774"/>
        <v>0</v>
      </c>
      <c r="AC373" s="68">
        <f t="shared" si="775"/>
        <v>0</v>
      </c>
      <c r="AD373" s="68">
        <f t="shared" si="776"/>
        <v>0</v>
      </c>
      <c r="AE373" s="2">
        <v>15810</v>
      </c>
      <c r="AF373" s="68">
        <f t="shared" si="777"/>
        <v>15810</v>
      </c>
      <c r="AG373" s="68">
        <f t="shared" si="778"/>
        <v>0</v>
      </c>
      <c r="AH373" s="2">
        <v>0</v>
      </c>
      <c r="AI373" s="2"/>
      <c r="AJ373" s="2"/>
      <c r="AK373" s="4">
        <v>15810</v>
      </c>
      <c r="AL373" s="4"/>
      <c r="AM373" s="4">
        <f t="shared" si="744"/>
        <v>15810</v>
      </c>
      <c r="AN373" s="67">
        <f t="shared" si="781"/>
        <v>15810</v>
      </c>
      <c r="AO373" s="67">
        <f t="shared" si="782"/>
        <v>0</v>
      </c>
      <c r="AP373" t="s">
        <v>215</v>
      </c>
      <c r="AQ373" s="18"/>
      <c r="AR373" s="4"/>
      <c r="AS373" s="4"/>
      <c r="AT373" s="4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</row>
    <row r="374" spans="1:79">
      <c r="A374" s="20">
        <v>1681</v>
      </c>
      <c r="B374" t="s">
        <v>263</v>
      </c>
      <c r="C374" t="s">
        <v>9</v>
      </c>
      <c r="D374" t="s">
        <v>384</v>
      </c>
      <c r="E374" t="s">
        <v>505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63">
        <f t="shared" si="738"/>
        <v>0</v>
      </c>
      <c r="O374" s="63">
        <f t="shared" si="739"/>
        <v>0</v>
      </c>
      <c r="P374" s="2">
        <v>0</v>
      </c>
      <c r="Q374" s="63">
        <f t="shared" si="740"/>
        <v>0</v>
      </c>
      <c r="R374" s="63">
        <f t="shared" si="741"/>
        <v>0</v>
      </c>
      <c r="S374" s="15">
        <v>0.1</v>
      </c>
      <c r="T374" s="2">
        <v>0</v>
      </c>
      <c r="U374" s="63">
        <f t="shared" si="742"/>
        <v>0</v>
      </c>
      <c r="V374" s="63">
        <f t="shared" si="743"/>
        <v>0</v>
      </c>
      <c r="W374" s="13">
        <v>0.3</v>
      </c>
      <c r="X374" s="13"/>
      <c r="Y374" s="13"/>
      <c r="Z374" s="68">
        <f t="shared" si="783"/>
        <v>0</v>
      </c>
      <c r="AA374" s="15">
        <v>0</v>
      </c>
      <c r="AB374" s="69">
        <f t="shared" si="774"/>
        <v>0</v>
      </c>
      <c r="AC374" s="68">
        <f t="shared" si="775"/>
        <v>0</v>
      </c>
      <c r="AD374" s="68">
        <f t="shared" si="776"/>
        <v>0</v>
      </c>
      <c r="AE374" s="2">
        <v>0</v>
      </c>
      <c r="AF374" s="68">
        <f t="shared" si="777"/>
        <v>0</v>
      </c>
      <c r="AG374" s="68">
        <f t="shared" si="778"/>
        <v>0</v>
      </c>
      <c r="AH374" s="2">
        <v>0</v>
      </c>
      <c r="AI374" s="2"/>
      <c r="AJ374" s="2"/>
      <c r="AK374" s="4">
        <v>0</v>
      </c>
      <c r="AM374" s="4">
        <f t="shared" si="744"/>
        <v>0</v>
      </c>
      <c r="AN374" s="67">
        <f t="shared" si="781"/>
        <v>0</v>
      </c>
      <c r="AO374" s="67">
        <f t="shared" si="782"/>
        <v>0</v>
      </c>
      <c r="AP374" t="s">
        <v>35</v>
      </c>
      <c r="AQ374" s="18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</row>
    <row r="375" spans="1:79" s="44" customFormat="1">
      <c r="A375" s="20">
        <v>1682</v>
      </c>
      <c r="B375" t="s">
        <v>264</v>
      </c>
      <c r="C375" t="s">
        <v>2</v>
      </c>
      <c r="D375" t="s">
        <v>286</v>
      </c>
      <c r="E375" t="s">
        <v>506</v>
      </c>
      <c r="F375" s="2">
        <v>1894765000</v>
      </c>
      <c r="G375" s="2">
        <v>0</v>
      </c>
      <c r="H375" s="2">
        <v>1894765000</v>
      </c>
      <c r="I375" s="2">
        <v>4953680</v>
      </c>
      <c r="J375" s="2">
        <v>0</v>
      </c>
      <c r="K375" s="2">
        <v>4953680</v>
      </c>
      <c r="L375" s="2">
        <v>4195774</v>
      </c>
      <c r="M375" s="2">
        <v>0</v>
      </c>
      <c r="N375" s="63">
        <f t="shared" si="738"/>
        <v>0</v>
      </c>
      <c r="O375" s="63">
        <f t="shared" si="739"/>
        <v>0</v>
      </c>
      <c r="P375" s="2">
        <v>4195774</v>
      </c>
      <c r="Q375" s="63">
        <f t="shared" si="740"/>
        <v>4195774</v>
      </c>
      <c r="R375" s="63">
        <f t="shared" si="741"/>
        <v>0</v>
      </c>
      <c r="S375" s="15">
        <v>0</v>
      </c>
      <c r="T375" s="2">
        <v>0</v>
      </c>
      <c r="U375" s="63">
        <f t="shared" si="742"/>
        <v>0</v>
      </c>
      <c r="V375" s="63">
        <f t="shared" si="743"/>
        <v>0</v>
      </c>
      <c r="W375" s="13">
        <v>0</v>
      </c>
      <c r="X375" s="64">
        <f t="shared" ref="X375:X376" si="784">IF(L375&lt;15000000,0%,IF(AND(15000000&lt;=L375,L375&lt;30000000),10%,IF(AND(30000000&lt;=L375,L375&lt;60000000),15%,IF(AND(60000000&lt;=L375,L375&lt;100000000),20%,25%))))</f>
        <v>0</v>
      </c>
      <c r="Y375" s="63">
        <f t="shared" ref="Y375:Y376" si="785">+X375-W375</f>
        <v>0</v>
      </c>
      <c r="Z375" s="63">
        <f t="shared" ref="Z375:Z376" si="786">IF(L375&lt;150000000,P375,IF(AND(L375&gt;150000000,P375&gt;150000000),150000000,P375))*X375</f>
        <v>0</v>
      </c>
      <c r="AA375" s="15">
        <v>0</v>
      </c>
      <c r="AB375" s="65">
        <f t="shared" ref="AB375:AB392" si="787">IF(L375&lt;150000000,0%,IF(AND(150000000&lt;=L375,L375&lt;230000000),40%,IF(AND(230000000&lt;=L375,L375&lt;300000000),45%,50%)))</f>
        <v>0</v>
      </c>
      <c r="AC375" s="63">
        <f t="shared" ref="AC375:AC392" si="788">+AB375-AA375</f>
        <v>0</v>
      </c>
      <c r="AD375" s="63">
        <f t="shared" ref="AD375:AD392" si="789">IF(P375-150000000&lt;0,0,(P375-150000000))*AB375</f>
        <v>0</v>
      </c>
      <c r="AE375" s="2">
        <v>0</v>
      </c>
      <c r="AF375" s="63">
        <f t="shared" ref="AF375:AF392" si="790">+AD375+Z375</f>
        <v>0</v>
      </c>
      <c r="AG375" s="63">
        <f t="shared" ref="AG375:AG392" si="791">+AF375-AE375</f>
        <v>0</v>
      </c>
      <c r="AH375" s="2">
        <v>0</v>
      </c>
      <c r="AI375" s="66">
        <f t="shared" ref="AI375:AI376" si="792">IF(L375&lt;15000000,0,IF(AND(15000000&lt;=L375,L375&lt;20000000),1000000,IF(AND(20000000&lt;=L375,L375&lt;30000000),2000000,IF(AND(30000000&lt;=L375,L375&lt;60000000),3000000,IF(AND(60000000&lt;=L375,L375&lt;100000000),4000000,IF(AND(100000000&lt;=L375,L375&lt;150000000),5000000,IF(AND(150000000&lt;=L375,L375&lt;230000000),6000000,7000000)))))))</f>
        <v>0</v>
      </c>
      <c r="AJ375" s="66">
        <f t="shared" ref="AJ375:AJ376" si="793">+AI375-AH375</f>
        <v>0</v>
      </c>
      <c r="AK375" s="4">
        <v>0</v>
      </c>
      <c r="AL375" s="4"/>
      <c r="AM375" s="4">
        <f t="shared" si="744"/>
        <v>0</v>
      </c>
      <c r="AN375" s="67">
        <f t="shared" ref="AN375:AN392" si="794">SUM(AL375,AI375,AF375,U375)</f>
        <v>0</v>
      </c>
      <c r="AO375" s="67">
        <f t="shared" ref="AO375:AO392" si="795">+AN375-AM375</f>
        <v>0</v>
      </c>
      <c r="AP375" t="s">
        <v>451</v>
      </c>
      <c r="AQ375" s="18"/>
      <c r="AR375" s="4"/>
      <c r="AS375" s="4"/>
      <c r="AT375" s="4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</row>
    <row r="376" spans="1:79">
      <c r="A376" s="20">
        <v>1684</v>
      </c>
      <c r="B376" t="s">
        <v>264</v>
      </c>
      <c r="C376" t="s">
        <v>2</v>
      </c>
      <c r="D376" t="s">
        <v>287</v>
      </c>
      <c r="E376" t="s">
        <v>507</v>
      </c>
      <c r="F376" s="2">
        <v>24050382000</v>
      </c>
      <c r="G376" s="2">
        <v>0</v>
      </c>
      <c r="H376" s="2">
        <v>24050382000</v>
      </c>
      <c r="I376" s="2">
        <v>41608072</v>
      </c>
      <c r="J376" s="2">
        <v>0</v>
      </c>
      <c r="K376" s="2">
        <v>41608072</v>
      </c>
      <c r="L376" s="2">
        <v>31987919.199999999</v>
      </c>
      <c r="M376" s="2">
        <v>0</v>
      </c>
      <c r="N376" s="63">
        <f t="shared" si="738"/>
        <v>0</v>
      </c>
      <c r="O376" s="63">
        <f t="shared" si="739"/>
        <v>0</v>
      </c>
      <c r="P376" s="2">
        <v>31987919.199999999</v>
      </c>
      <c r="Q376" s="63">
        <f t="shared" si="740"/>
        <v>31987919.199999999</v>
      </c>
      <c r="R376" s="63">
        <f t="shared" si="741"/>
        <v>0</v>
      </c>
      <c r="S376" s="15">
        <v>0.1</v>
      </c>
      <c r="T376" s="2">
        <v>0</v>
      </c>
      <c r="U376" s="63">
        <f t="shared" si="742"/>
        <v>0</v>
      </c>
      <c r="V376" s="63">
        <f t="shared" si="743"/>
        <v>0</v>
      </c>
      <c r="W376" s="13">
        <v>0.15</v>
      </c>
      <c r="X376" s="64">
        <f t="shared" si="784"/>
        <v>0.15</v>
      </c>
      <c r="Y376" s="63">
        <f t="shared" si="785"/>
        <v>0</v>
      </c>
      <c r="Z376" s="63">
        <f t="shared" si="786"/>
        <v>4798187.88</v>
      </c>
      <c r="AA376" s="15">
        <v>0</v>
      </c>
      <c r="AB376" s="65">
        <f t="shared" si="787"/>
        <v>0</v>
      </c>
      <c r="AC376" s="63">
        <f t="shared" si="788"/>
        <v>0</v>
      </c>
      <c r="AD376" s="63">
        <f t="shared" si="789"/>
        <v>0</v>
      </c>
      <c r="AE376" s="2">
        <v>4798187.88</v>
      </c>
      <c r="AF376" s="63">
        <f t="shared" si="790"/>
        <v>4798187.88</v>
      </c>
      <c r="AG376" s="63">
        <f t="shared" si="791"/>
        <v>0</v>
      </c>
      <c r="AH376" s="2">
        <v>3000000</v>
      </c>
      <c r="AI376" s="66">
        <f t="shared" si="792"/>
        <v>3000000</v>
      </c>
      <c r="AJ376" s="66">
        <f t="shared" si="793"/>
        <v>0</v>
      </c>
      <c r="AK376" s="4">
        <v>7798187.8799999999</v>
      </c>
      <c r="AM376" s="4">
        <f t="shared" si="744"/>
        <v>7798187.8799999999</v>
      </c>
      <c r="AN376" s="67">
        <f t="shared" si="794"/>
        <v>7798187.8799999999</v>
      </c>
      <c r="AO376" s="67">
        <f t="shared" si="795"/>
        <v>0</v>
      </c>
      <c r="AP376" t="s">
        <v>87</v>
      </c>
      <c r="AQ376" s="18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</row>
    <row r="377" spans="1:79">
      <c r="A377" s="20">
        <v>1685</v>
      </c>
      <c r="B377" t="s">
        <v>263</v>
      </c>
      <c r="C377" t="s">
        <v>2</v>
      </c>
      <c r="D377" t="s">
        <v>4</v>
      </c>
      <c r="E377" t="s">
        <v>508</v>
      </c>
      <c r="F377" s="2">
        <v>569717000</v>
      </c>
      <c r="G377" s="2">
        <v>47880000</v>
      </c>
      <c r="H377" s="2">
        <v>521837000</v>
      </c>
      <c r="I377" s="2">
        <v>1994022</v>
      </c>
      <c r="J377" s="2">
        <v>167580</v>
      </c>
      <c r="K377" s="2">
        <v>1826442</v>
      </c>
      <c r="L377" s="2">
        <v>1766135.2</v>
      </c>
      <c r="M377" s="2">
        <v>148428</v>
      </c>
      <c r="N377" s="63">
        <f t="shared" si="738"/>
        <v>148428</v>
      </c>
      <c r="O377" s="63">
        <f t="shared" si="739"/>
        <v>0</v>
      </c>
      <c r="P377" s="2">
        <v>1617707.2</v>
      </c>
      <c r="Q377" s="63">
        <f t="shared" si="740"/>
        <v>1617707.2</v>
      </c>
      <c r="R377" s="63">
        <f t="shared" si="741"/>
        <v>0</v>
      </c>
      <c r="S377" s="15">
        <v>0.1</v>
      </c>
      <c r="T377" s="2">
        <v>14842.8</v>
      </c>
      <c r="U377" s="63">
        <f t="shared" si="742"/>
        <v>14842.800000000001</v>
      </c>
      <c r="V377" s="63">
        <f t="shared" si="743"/>
        <v>0</v>
      </c>
      <c r="W377" s="13">
        <v>0.3</v>
      </c>
      <c r="X377" s="13"/>
      <c r="Y377" s="13"/>
      <c r="Z377" s="68">
        <f t="shared" ref="Z377:Z392" si="796">IF(L377&lt;150000000,P377,IF(AND(L377&gt;150000000,P377&gt;150000000),150000000,P377))*30%</f>
        <v>485312.16</v>
      </c>
      <c r="AA377" s="15">
        <v>0</v>
      </c>
      <c r="AB377" s="69">
        <f t="shared" si="787"/>
        <v>0</v>
      </c>
      <c r="AC377" s="68">
        <f t="shared" si="788"/>
        <v>0</v>
      </c>
      <c r="AD377" s="68">
        <f t="shared" si="789"/>
        <v>0</v>
      </c>
      <c r="AE377" s="2">
        <v>485312.16</v>
      </c>
      <c r="AF377" s="68">
        <f t="shared" si="790"/>
        <v>485312.16</v>
      </c>
      <c r="AG377" s="68">
        <f t="shared" si="791"/>
        <v>0</v>
      </c>
      <c r="AH377" s="2">
        <v>0</v>
      </c>
      <c r="AI377" s="2"/>
      <c r="AJ377" s="2"/>
      <c r="AK377" s="4">
        <v>500154.96</v>
      </c>
      <c r="AM377" s="4">
        <f t="shared" si="744"/>
        <v>500154.96</v>
      </c>
      <c r="AN377" s="67">
        <f t="shared" si="794"/>
        <v>500154.95999999996</v>
      </c>
      <c r="AO377" s="67">
        <f t="shared" si="795"/>
        <v>0</v>
      </c>
      <c r="AP377" t="s">
        <v>215</v>
      </c>
      <c r="AQ377" s="18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</row>
    <row r="378" spans="1:79">
      <c r="A378" s="20">
        <v>1686</v>
      </c>
      <c r="B378" t="s">
        <v>263</v>
      </c>
      <c r="C378" t="s">
        <v>2</v>
      </c>
      <c r="D378" t="s">
        <v>286</v>
      </c>
      <c r="E378" t="s">
        <v>509</v>
      </c>
      <c r="F378" s="2">
        <v>10503015000</v>
      </c>
      <c r="G378" s="2">
        <v>1155969000</v>
      </c>
      <c r="H378" s="2">
        <v>9347046000</v>
      </c>
      <c r="I378" s="2">
        <v>24983477</v>
      </c>
      <c r="J378" s="2">
        <v>3539307</v>
      </c>
      <c r="K378" s="2">
        <v>21444170</v>
      </c>
      <c r="L378" s="2">
        <v>20782271</v>
      </c>
      <c r="M378" s="2">
        <v>3076919.4</v>
      </c>
      <c r="N378" s="63">
        <f t="shared" si="738"/>
        <v>3076919.4</v>
      </c>
      <c r="O378" s="63">
        <f t="shared" si="739"/>
        <v>0</v>
      </c>
      <c r="P378" s="2">
        <v>17705351.600000001</v>
      </c>
      <c r="Q378" s="63">
        <f t="shared" si="740"/>
        <v>17705351.600000001</v>
      </c>
      <c r="R378" s="63">
        <f t="shared" si="741"/>
        <v>0</v>
      </c>
      <c r="S378" s="15">
        <v>0.1</v>
      </c>
      <c r="T378" s="2">
        <v>307691.94</v>
      </c>
      <c r="U378" s="63">
        <f t="shared" si="742"/>
        <v>307691.94</v>
      </c>
      <c r="V378" s="63">
        <f t="shared" si="743"/>
        <v>0</v>
      </c>
      <c r="W378" s="13">
        <v>0.3</v>
      </c>
      <c r="X378" s="13"/>
      <c r="Y378" s="13"/>
      <c r="Z378" s="68">
        <f t="shared" si="796"/>
        <v>5311605.4800000004</v>
      </c>
      <c r="AA378" s="15">
        <v>0</v>
      </c>
      <c r="AB378" s="69">
        <f t="shared" si="787"/>
        <v>0</v>
      </c>
      <c r="AC378" s="68">
        <f t="shared" si="788"/>
        <v>0</v>
      </c>
      <c r="AD378" s="68">
        <f t="shared" si="789"/>
        <v>0</v>
      </c>
      <c r="AE378" s="2">
        <v>5311605.4800000004</v>
      </c>
      <c r="AF378" s="68">
        <f t="shared" si="790"/>
        <v>5311605.4800000004</v>
      </c>
      <c r="AG378" s="68">
        <f t="shared" si="791"/>
        <v>0</v>
      </c>
      <c r="AH378" s="2">
        <v>0</v>
      </c>
      <c r="AI378" s="2"/>
      <c r="AJ378" s="2"/>
      <c r="AK378" s="4">
        <v>5619297.4199999999</v>
      </c>
      <c r="AM378" s="4">
        <f t="shared" si="744"/>
        <v>5619297.4199999999</v>
      </c>
      <c r="AN378" s="67">
        <f t="shared" si="794"/>
        <v>5619297.4200000009</v>
      </c>
      <c r="AO378" s="67">
        <f t="shared" si="795"/>
        <v>0</v>
      </c>
      <c r="AP378" t="s">
        <v>95</v>
      </c>
      <c r="AQ378" s="1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</row>
    <row r="379" spans="1:79">
      <c r="A379" s="20">
        <v>1687</v>
      </c>
      <c r="B379" t="s">
        <v>263</v>
      </c>
      <c r="C379" t="s">
        <v>2</v>
      </c>
      <c r="D379" t="s">
        <v>287</v>
      </c>
      <c r="E379" t="s">
        <v>465</v>
      </c>
      <c r="F379" s="2">
        <v>134350000</v>
      </c>
      <c r="G379" s="2">
        <v>0</v>
      </c>
      <c r="H379" s="2">
        <v>134350000</v>
      </c>
      <c r="I379" s="2">
        <v>470226</v>
      </c>
      <c r="J379" s="2">
        <v>0</v>
      </c>
      <c r="K379" s="2">
        <v>470226</v>
      </c>
      <c r="L379" s="2">
        <v>416486</v>
      </c>
      <c r="M379" s="2">
        <v>0</v>
      </c>
      <c r="N379" s="63">
        <f t="shared" si="738"/>
        <v>0</v>
      </c>
      <c r="O379" s="63">
        <f t="shared" si="739"/>
        <v>0</v>
      </c>
      <c r="P379" s="2">
        <v>416486</v>
      </c>
      <c r="Q379" s="63">
        <f t="shared" si="740"/>
        <v>416486</v>
      </c>
      <c r="R379" s="63">
        <f t="shared" si="741"/>
        <v>0</v>
      </c>
      <c r="S379" s="15">
        <v>0.1</v>
      </c>
      <c r="T379" s="2">
        <v>0</v>
      </c>
      <c r="U379" s="63">
        <f t="shared" si="742"/>
        <v>0</v>
      </c>
      <c r="V379" s="63">
        <f t="shared" si="743"/>
        <v>0</v>
      </c>
      <c r="W379" s="13">
        <v>0.3</v>
      </c>
      <c r="X379" s="13"/>
      <c r="Y379" s="13"/>
      <c r="Z379" s="68">
        <f t="shared" si="796"/>
        <v>124945.79999999999</v>
      </c>
      <c r="AA379" s="15">
        <v>0</v>
      </c>
      <c r="AB379" s="69">
        <f t="shared" si="787"/>
        <v>0</v>
      </c>
      <c r="AC379" s="68">
        <f t="shared" si="788"/>
        <v>0</v>
      </c>
      <c r="AD379" s="68">
        <f t="shared" si="789"/>
        <v>0</v>
      </c>
      <c r="AE379" s="2">
        <v>124945.8</v>
      </c>
      <c r="AF379" s="68">
        <f t="shared" si="790"/>
        <v>124945.79999999999</v>
      </c>
      <c r="AG379" s="68">
        <f t="shared" si="791"/>
        <v>0</v>
      </c>
      <c r="AH379" s="2">
        <v>0</v>
      </c>
      <c r="AI379" s="2"/>
      <c r="AJ379" s="2"/>
      <c r="AK379" s="4">
        <v>124945.8</v>
      </c>
      <c r="AM379" s="4">
        <f t="shared" si="744"/>
        <v>124945.8</v>
      </c>
      <c r="AN379" s="67">
        <f t="shared" si="794"/>
        <v>124945.79999999999</v>
      </c>
      <c r="AO379" s="67">
        <f t="shared" si="795"/>
        <v>0</v>
      </c>
      <c r="AP379" t="s">
        <v>87</v>
      </c>
      <c r="AQ379" s="18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</row>
    <row r="380" spans="1:79" s="44" customFormat="1">
      <c r="A380" s="20">
        <v>1688</v>
      </c>
      <c r="B380" t="s">
        <v>263</v>
      </c>
      <c r="C380" t="s">
        <v>2</v>
      </c>
      <c r="D380" t="s">
        <v>200</v>
      </c>
      <c r="E380" t="s">
        <v>510</v>
      </c>
      <c r="F380" s="2">
        <v>122701063000</v>
      </c>
      <c r="G380" s="2">
        <v>0</v>
      </c>
      <c r="H380" s="2">
        <v>122701063000</v>
      </c>
      <c r="I380" s="2">
        <v>190349615</v>
      </c>
      <c r="J380" s="2">
        <v>0</v>
      </c>
      <c r="K380" s="2">
        <v>190349615</v>
      </c>
      <c r="L380" s="2">
        <v>141269189.80000001</v>
      </c>
      <c r="M380" s="2">
        <v>0</v>
      </c>
      <c r="N380" s="63">
        <f t="shared" si="738"/>
        <v>0</v>
      </c>
      <c r="O380" s="63">
        <f t="shared" si="739"/>
        <v>0</v>
      </c>
      <c r="P380" s="2">
        <v>141269189.80000001</v>
      </c>
      <c r="Q380" s="63">
        <f t="shared" si="740"/>
        <v>141269189.80000001</v>
      </c>
      <c r="R380" s="63">
        <f t="shared" si="741"/>
        <v>0</v>
      </c>
      <c r="S380" s="15">
        <v>0.1</v>
      </c>
      <c r="T380" s="2">
        <v>0</v>
      </c>
      <c r="U380" s="63">
        <f t="shared" si="742"/>
        <v>0</v>
      </c>
      <c r="V380" s="63">
        <f t="shared" si="743"/>
        <v>0</v>
      </c>
      <c r="W380" s="13">
        <v>0.3</v>
      </c>
      <c r="X380" s="13"/>
      <c r="Y380" s="13"/>
      <c r="Z380" s="68">
        <f t="shared" si="796"/>
        <v>42380756.940000005</v>
      </c>
      <c r="AA380" s="15">
        <v>0</v>
      </c>
      <c r="AB380" s="69">
        <f t="shared" si="787"/>
        <v>0</v>
      </c>
      <c r="AC380" s="68">
        <f t="shared" si="788"/>
        <v>0</v>
      </c>
      <c r="AD380" s="68">
        <f t="shared" si="789"/>
        <v>0</v>
      </c>
      <c r="AE380" s="2">
        <v>42380756.939999998</v>
      </c>
      <c r="AF380" s="68">
        <f t="shared" si="790"/>
        <v>42380756.940000005</v>
      </c>
      <c r="AG380" s="68">
        <f t="shared" si="791"/>
        <v>0</v>
      </c>
      <c r="AH380" s="2">
        <v>0</v>
      </c>
      <c r="AI380" s="2"/>
      <c r="AJ380" s="2"/>
      <c r="AK380" s="4">
        <v>42380756.939999998</v>
      </c>
      <c r="AL380" s="4"/>
      <c r="AM380" s="4">
        <f t="shared" si="744"/>
        <v>42380756.939999998</v>
      </c>
      <c r="AN380" s="67">
        <f t="shared" si="794"/>
        <v>42380756.940000005</v>
      </c>
      <c r="AO380" s="67">
        <f t="shared" si="795"/>
        <v>0</v>
      </c>
      <c r="AP380" t="s">
        <v>241</v>
      </c>
      <c r="AQ380" s="18"/>
      <c r="AR380" s="4"/>
      <c r="AS380" s="4"/>
      <c r="AT380" s="4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</row>
    <row r="381" spans="1:79">
      <c r="A381" s="20">
        <v>1689</v>
      </c>
      <c r="B381" t="s">
        <v>263</v>
      </c>
      <c r="C381" t="s">
        <v>9</v>
      </c>
      <c r="D381" t="s">
        <v>385</v>
      </c>
      <c r="E381" t="s">
        <v>511</v>
      </c>
      <c r="F381" s="2">
        <v>494760000</v>
      </c>
      <c r="G381" s="2">
        <v>0</v>
      </c>
      <c r="H381" s="2">
        <v>494760000</v>
      </c>
      <c r="I381" s="2">
        <v>1731662</v>
      </c>
      <c r="J381" s="2">
        <v>0</v>
      </c>
      <c r="K381" s="2">
        <v>1731662</v>
      </c>
      <c r="L381" s="2">
        <v>1533758</v>
      </c>
      <c r="M381" s="2">
        <v>0</v>
      </c>
      <c r="N381" s="63">
        <f t="shared" si="738"/>
        <v>0</v>
      </c>
      <c r="O381" s="63">
        <f t="shared" si="739"/>
        <v>0</v>
      </c>
      <c r="P381" s="2">
        <v>1533758</v>
      </c>
      <c r="Q381" s="63">
        <f t="shared" si="740"/>
        <v>1533758</v>
      </c>
      <c r="R381" s="63">
        <f t="shared" si="741"/>
        <v>0</v>
      </c>
      <c r="S381" s="15">
        <v>0.1</v>
      </c>
      <c r="T381" s="2">
        <v>0</v>
      </c>
      <c r="U381" s="63">
        <f t="shared" si="742"/>
        <v>0</v>
      </c>
      <c r="V381" s="63">
        <f t="shared" si="743"/>
        <v>0</v>
      </c>
      <c r="W381" s="13">
        <v>0.3</v>
      </c>
      <c r="X381" s="13"/>
      <c r="Y381" s="13"/>
      <c r="Z381" s="68">
        <f t="shared" si="796"/>
        <v>460127.39999999997</v>
      </c>
      <c r="AA381" s="15">
        <v>0</v>
      </c>
      <c r="AB381" s="69">
        <f t="shared" si="787"/>
        <v>0</v>
      </c>
      <c r="AC381" s="68">
        <f t="shared" si="788"/>
        <v>0</v>
      </c>
      <c r="AD381" s="68">
        <f t="shared" si="789"/>
        <v>0</v>
      </c>
      <c r="AE381" s="2">
        <v>460127.4</v>
      </c>
      <c r="AF381" s="68">
        <f t="shared" si="790"/>
        <v>460127.39999999997</v>
      </c>
      <c r="AG381" s="68">
        <f t="shared" si="791"/>
        <v>0</v>
      </c>
      <c r="AH381" s="2">
        <v>0</v>
      </c>
      <c r="AI381" s="2"/>
      <c r="AJ381" s="2"/>
      <c r="AK381" s="4">
        <v>460127.4</v>
      </c>
      <c r="AM381" s="4">
        <f t="shared" si="744"/>
        <v>460127.4</v>
      </c>
      <c r="AN381" s="67">
        <f t="shared" si="794"/>
        <v>460127.39999999997</v>
      </c>
      <c r="AO381" s="67">
        <f t="shared" si="795"/>
        <v>0</v>
      </c>
      <c r="AP381" t="s">
        <v>39</v>
      </c>
      <c r="AQ381" s="18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</row>
    <row r="382" spans="1:79">
      <c r="A382" s="20">
        <v>1690</v>
      </c>
      <c r="B382" t="s">
        <v>263</v>
      </c>
      <c r="C382" t="s">
        <v>9</v>
      </c>
      <c r="D382" t="s">
        <v>384</v>
      </c>
      <c r="E382" t="s">
        <v>512</v>
      </c>
      <c r="F382" s="2">
        <v>1492250000</v>
      </c>
      <c r="G382" s="2">
        <v>0</v>
      </c>
      <c r="H382" s="2">
        <v>1492250000</v>
      </c>
      <c r="I382" s="2">
        <v>4893876</v>
      </c>
      <c r="J382" s="2">
        <v>0</v>
      </c>
      <c r="K382" s="2">
        <v>4893876</v>
      </c>
      <c r="L382" s="2">
        <v>4296976</v>
      </c>
      <c r="M382" s="2">
        <v>0</v>
      </c>
      <c r="N382" s="63">
        <f t="shared" si="738"/>
        <v>0</v>
      </c>
      <c r="O382" s="63">
        <f t="shared" si="739"/>
        <v>0</v>
      </c>
      <c r="P382" s="2">
        <v>4296976</v>
      </c>
      <c r="Q382" s="63">
        <f t="shared" si="740"/>
        <v>4296976</v>
      </c>
      <c r="R382" s="63">
        <f t="shared" si="741"/>
        <v>0</v>
      </c>
      <c r="S382" s="15">
        <v>0.1</v>
      </c>
      <c r="T382" s="2">
        <v>0</v>
      </c>
      <c r="U382" s="63">
        <f t="shared" si="742"/>
        <v>0</v>
      </c>
      <c r="V382" s="63">
        <f t="shared" si="743"/>
        <v>0</v>
      </c>
      <c r="W382" s="13">
        <v>0.3</v>
      </c>
      <c r="X382" s="13"/>
      <c r="Y382" s="13"/>
      <c r="Z382" s="68">
        <f t="shared" si="796"/>
        <v>1289092.8</v>
      </c>
      <c r="AA382" s="15">
        <v>0</v>
      </c>
      <c r="AB382" s="69">
        <f t="shared" si="787"/>
        <v>0</v>
      </c>
      <c r="AC382" s="68">
        <f t="shared" si="788"/>
        <v>0</v>
      </c>
      <c r="AD382" s="68">
        <f t="shared" si="789"/>
        <v>0</v>
      </c>
      <c r="AE382" s="2">
        <v>1289092.8</v>
      </c>
      <c r="AF382" s="68">
        <f t="shared" si="790"/>
        <v>1289092.8</v>
      </c>
      <c r="AG382" s="68">
        <f t="shared" si="791"/>
        <v>0</v>
      </c>
      <c r="AH382" s="2">
        <v>0</v>
      </c>
      <c r="AI382" s="2"/>
      <c r="AJ382" s="2"/>
      <c r="AK382" s="4">
        <v>1289092.8</v>
      </c>
      <c r="AM382" s="4">
        <f t="shared" si="744"/>
        <v>1289092.8</v>
      </c>
      <c r="AN382" s="67">
        <f t="shared" si="794"/>
        <v>1289092.8</v>
      </c>
      <c r="AO382" s="67">
        <f t="shared" si="795"/>
        <v>0</v>
      </c>
      <c r="AP382" t="s">
        <v>35</v>
      </c>
      <c r="AQ382" s="18"/>
      <c r="AU382"/>
    </row>
    <row r="383" spans="1:79">
      <c r="A383" s="20">
        <v>1691</v>
      </c>
      <c r="B383" t="s">
        <v>263</v>
      </c>
      <c r="C383" t="s">
        <v>2</v>
      </c>
      <c r="D383" t="s">
        <v>200</v>
      </c>
      <c r="E383" t="s">
        <v>514</v>
      </c>
      <c r="F383" s="2">
        <v>20813000</v>
      </c>
      <c r="G383" s="2">
        <v>0</v>
      </c>
      <c r="H383" s="2">
        <v>20813000</v>
      </c>
      <c r="I383" s="2">
        <v>72849</v>
      </c>
      <c r="J383" s="2">
        <v>0</v>
      </c>
      <c r="K383" s="2">
        <v>72849</v>
      </c>
      <c r="L383" s="2">
        <v>64523.8</v>
      </c>
      <c r="M383" s="2">
        <v>0</v>
      </c>
      <c r="N383" s="63">
        <f t="shared" si="738"/>
        <v>0</v>
      </c>
      <c r="O383" s="63">
        <f t="shared" si="739"/>
        <v>0</v>
      </c>
      <c r="P383" s="2">
        <v>64523.8</v>
      </c>
      <c r="Q383" s="63">
        <f t="shared" si="740"/>
        <v>64523.8</v>
      </c>
      <c r="R383" s="63">
        <f t="shared" si="741"/>
        <v>0</v>
      </c>
      <c r="S383" s="15">
        <v>0.1</v>
      </c>
      <c r="T383" s="2">
        <v>0</v>
      </c>
      <c r="U383" s="63">
        <f t="shared" si="742"/>
        <v>0</v>
      </c>
      <c r="V383" s="63">
        <f t="shared" si="743"/>
        <v>0</v>
      </c>
      <c r="W383" s="13">
        <v>0.3</v>
      </c>
      <c r="X383" s="13"/>
      <c r="Y383" s="13"/>
      <c r="Z383" s="68">
        <f t="shared" si="796"/>
        <v>19357.14</v>
      </c>
      <c r="AA383" s="15">
        <v>0</v>
      </c>
      <c r="AB383" s="69">
        <f t="shared" si="787"/>
        <v>0</v>
      </c>
      <c r="AC383" s="68">
        <f t="shared" si="788"/>
        <v>0</v>
      </c>
      <c r="AD383" s="68">
        <f t="shared" si="789"/>
        <v>0</v>
      </c>
      <c r="AE383" s="2">
        <v>19357.14</v>
      </c>
      <c r="AF383" s="68">
        <f t="shared" si="790"/>
        <v>19357.14</v>
      </c>
      <c r="AG383" s="68">
        <f t="shared" si="791"/>
        <v>0</v>
      </c>
      <c r="AH383" s="2">
        <v>0</v>
      </c>
      <c r="AI383" s="2"/>
      <c r="AJ383" s="2"/>
      <c r="AK383" s="4">
        <v>19357.14</v>
      </c>
      <c r="AM383" s="4">
        <f t="shared" si="744"/>
        <v>19357.14</v>
      </c>
      <c r="AN383" s="67">
        <f t="shared" si="794"/>
        <v>19357.14</v>
      </c>
      <c r="AO383" s="67">
        <f t="shared" si="795"/>
        <v>0</v>
      </c>
      <c r="AP383" t="s">
        <v>241</v>
      </c>
      <c r="AQ383" s="18"/>
      <c r="AU383"/>
    </row>
    <row r="384" spans="1:79">
      <c r="A384" s="20">
        <v>1692</v>
      </c>
      <c r="B384" t="s">
        <v>263</v>
      </c>
      <c r="C384" t="s">
        <v>2</v>
      </c>
      <c r="D384" t="s">
        <v>286</v>
      </c>
      <c r="E384" t="s">
        <v>515</v>
      </c>
      <c r="F384" s="2">
        <v>9081472000</v>
      </c>
      <c r="G384" s="2">
        <v>261500000</v>
      </c>
      <c r="H384" s="2">
        <v>8819972000</v>
      </c>
      <c r="I384" s="2">
        <v>21391489</v>
      </c>
      <c r="J384" s="2">
        <v>915250</v>
      </c>
      <c r="K384" s="2">
        <v>20476239</v>
      </c>
      <c r="L384" s="2">
        <v>17758900.199999999</v>
      </c>
      <c r="M384" s="2">
        <v>810650</v>
      </c>
      <c r="N384" s="63">
        <f t="shared" si="738"/>
        <v>810650</v>
      </c>
      <c r="O384" s="63">
        <f t="shared" si="739"/>
        <v>0</v>
      </c>
      <c r="P384" s="2">
        <v>16948250.199999999</v>
      </c>
      <c r="Q384" s="63">
        <f t="shared" si="740"/>
        <v>16948250.199999999</v>
      </c>
      <c r="R384" s="63">
        <f t="shared" si="741"/>
        <v>0</v>
      </c>
      <c r="S384" s="15">
        <v>0.1</v>
      </c>
      <c r="T384" s="2">
        <v>81065</v>
      </c>
      <c r="U384" s="63">
        <f t="shared" si="742"/>
        <v>81065</v>
      </c>
      <c r="V384" s="63">
        <f t="shared" si="743"/>
        <v>0</v>
      </c>
      <c r="W384" s="13">
        <v>0.3</v>
      </c>
      <c r="X384" s="13"/>
      <c r="Y384" s="13"/>
      <c r="Z384" s="68">
        <f t="shared" si="796"/>
        <v>5084475.0599999996</v>
      </c>
      <c r="AA384" s="15">
        <v>0</v>
      </c>
      <c r="AB384" s="69">
        <f t="shared" si="787"/>
        <v>0</v>
      </c>
      <c r="AC384" s="68">
        <f t="shared" si="788"/>
        <v>0</v>
      </c>
      <c r="AD384" s="68">
        <f t="shared" si="789"/>
        <v>0</v>
      </c>
      <c r="AE384" s="2">
        <v>5084475.0599999996</v>
      </c>
      <c r="AF384" s="68">
        <f t="shared" si="790"/>
        <v>5084475.0599999996</v>
      </c>
      <c r="AG384" s="68">
        <f t="shared" si="791"/>
        <v>0</v>
      </c>
      <c r="AH384" s="2">
        <v>0</v>
      </c>
      <c r="AI384" s="2"/>
      <c r="AJ384" s="2"/>
      <c r="AK384" s="4">
        <v>5165540.0599999996</v>
      </c>
      <c r="AM384" s="4">
        <f t="shared" si="744"/>
        <v>5165540.0599999996</v>
      </c>
      <c r="AN384" s="67">
        <f t="shared" si="794"/>
        <v>5165540.0599999996</v>
      </c>
      <c r="AO384" s="67">
        <f t="shared" si="795"/>
        <v>0</v>
      </c>
      <c r="AP384" t="s">
        <v>45</v>
      </c>
      <c r="AQ384" s="18"/>
      <c r="AU384"/>
    </row>
    <row r="385" spans="1:79">
      <c r="A385" s="20">
        <v>1694</v>
      </c>
      <c r="B385" t="s">
        <v>263</v>
      </c>
      <c r="C385" t="s">
        <v>2</v>
      </c>
      <c r="D385" t="s">
        <v>286</v>
      </c>
      <c r="E385" t="s">
        <v>516</v>
      </c>
      <c r="F385" s="2">
        <v>222293000</v>
      </c>
      <c r="G385" s="2">
        <v>0</v>
      </c>
      <c r="H385" s="2">
        <v>222293000</v>
      </c>
      <c r="I385" s="2">
        <v>727926</v>
      </c>
      <c r="J385" s="2">
        <v>0</v>
      </c>
      <c r="K385" s="2">
        <v>727926</v>
      </c>
      <c r="L385" s="2">
        <v>639008.80000000005</v>
      </c>
      <c r="M385" s="2">
        <v>0</v>
      </c>
      <c r="N385" s="63">
        <f t="shared" si="738"/>
        <v>0</v>
      </c>
      <c r="O385" s="63">
        <f t="shared" si="739"/>
        <v>0</v>
      </c>
      <c r="P385" s="2">
        <v>639008.80000000005</v>
      </c>
      <c r="Q385" s="63">
        <f t="shared" si="740"/>
        <v>639008.80000000005</v>
      </c>
      <c r="R385" s="63">
        <f t="shared" si="741"/>
        <v>0</v>
      </c>
      <c r="S385" s="15">
        <v>0.1</v>
      </c>
      <c r="T385" s="2">
        <v>0</v>
      </c>
      <c r="U385" s="63">
        <f t="shared" si="742"/>
        <v>0</v>
      </c>
      <c r="V385" s="63">
        <f t="shared" si="743"/>
        <v>0</v>
      </c>
      <c r="W385" s="13">
        <v>0.3</v>
      </c>
      <c r="X385" s="13"/>
      <c r="Y385" s="13"/>
      <c r="Z385" s="68">
        <f t="shared" si="796"/>
        <v>191702.64</v>
      </c>
      <c r="AA385" s="15">
        <v>0</v>
      </c>
      <c r="AB385" s="69">
        <f t="shared" si="787"/>
        <v>0</v>
      </c>
      <c r="AC385" s="68">
        <f t="shared" si="788"/>
        <v>0</v>
      </c>
      <c r="AD385" s="68">
        <f t="shared" si="789"/>
        <v>0</v>
      </c>
      <c r="AE385" s="2">
        <v>191702.64</v>
      </c>
      <c r="AF385" s="68">
        <f t="shared" si="790"/>
        <v>191702.64</v>
      </c>
      <c r="AG385" s="68">
        <f t="shared" si="791"/>
        <v>0</v>
      </c>
      <c r="AH385" s="2">
        <v>0</v>
      </c>
      <c r="AI385" s="2"/>
      <c r="AJ385" s="2"/>
      <c r="AK385" s="4">
        <v>191702.64</v>
      </c>
      <c r="AM385" s="4">
        <f t="shared" si="744"/>
        <v>191702.64</v>
      </c>
      <c r="AN385" s="67">
        <f t="shared" si="794"/>
        <v>191702.64</v>
      </c>
      <c r="AO385" s="67">
        <f t="shared" si="795"/>
        <v>0</v>
      </c>
      <c r="AP385" t="s">
        <v>45</v>
      </c>
      <c r="AQ385" s="18"/>
      <c r="AU385"/>
    </row>
    <row r="386" spans="1:79" s="36" customFormat="1">
      <c r="A386" s="20">
        <v>1695</v>
      </c>
      <c r="B386" t="s">
        <v>263</v>
      </c>
      <c r="C386" t="s">
        <v>2</v>
      </c>
      <c r="D386" t="s">
        <v>200</v>
      </c>
      <c r="E386" t="s">
        <v>517</v>
      </c>
      <c r="F386" s="2">
        <v>11161000</v>
      </c>
      <c r="G386" s="2">
        <v>0</v>
      </c>
      <c r="H386" s="2">
        <v>11161000</v>
      </c>
      <c r="I386" s="2">
        <v>39064</v>
      </c>
      <c r="J386" s="2">
        <v>0</v>
      </c>
      <c r="K386" s="2">
        <v>39064</v>
      </c>
      <c r="L386" s="2">
        <v>34599.599999999999</v>
      </c>
      <c r="M386" s="2">
        <v>0</v>
      </c>
      <c r="N386" s="63">
        <f t="shared" si="738"/>
        <v>0</v>
      </c>
      <c r="O386" s="63">
        <f t="shared" si="739"/>
        <v>0</v>
      </c>
      <c r="P386" s="2">
        <v>34599.599999999999</v>
      </c>
      <c r="Q386" s="63">
        <f t="shared" si="740"/>
        <v>34599.599999999999</v>
      </c>
      <c r="R386" s="63">
        <f t="shared" si="741"/>
        <v>0</v>
      </c>
      <c r="S386" s="15">
        <v>0.1</v>
      </c>
      <c r="T386" s="2">
        <v>0</v>
      </c>
      <c r="U386" s="63">
        <f t="shared" si="742"/>
        <v>0</v>
      </c>
      <c r="V386" s="63">
        <f t="shared" si="743"/>
        <v>0</v>
      </c>
      <c r="W386" s="13">
        <v>0.3</v>
      </c>
      <c r="X386" s="13"/>
      <c r="Y386" s="13"/>
      <c r="Z386" s="68">
        <f t="shared" si="796"/>
        <v>10379.879999999999</v>
      </c>
      <c r="AA386" s="15">
        <v>0</v>
      </c>
      <c r="AB386" s="69">
        <f t="shared" si="787"/>
        <v>0</v>
      </c>
      <c r="AC386" s="68">
        <f t="shared" si="788"/>
        <v>0</v>
      </c>
      <c r="AD386" s="68">
        <f t="shared" si="789"/>
        <v>0</v>
      </c>
      <c r="AE386" s="2">
        <v>10379.879999999999</v>
      </c>
      <c r="AF386" s="68">
        <f t="shared" si="790"/>
        <v>10379.879999999999</v>
      </c>
      <c r="AG386" s="68">
        <f t="shared" si="791"/>
        <v>0</v>
      </c>
      <c r="AH386" s="2">
        <v>0</v>
      </c>
      <c r="AI386" s="2"/>
      <c r="AJ386" s="2"/>
      <c r="AK386" s="4">
        <v>10379.879999999999</v>
      </c>
      <c r="AL386" s="4"/>
      <c r="AM386" s="4">
        <f t="shared" si="744"/>
        <v>10379.879999999999</v>
      </c>
      <c r="AN386" s="67">
        <f t="shared" si="794"/>
        <v>10379.879999999999</v>
      </c>
      <c r="AO386" s="67">
        <f t="shared" si="795"/>
        <v>0</v>
      </c>
      <c r="AP386" t="s">
        <v>184</v>
      </c>
      <c r="AQ386" s="18"/>
      <c r="AR386" s="4"/>
      <c r="AS386" s="4"/>
      <c r="AT386" s="4"/>
      <c r="AU386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</row>
    <row r="387" spans="1:79">
      <c r="A387" s="20">
        <v>1696</v>
      </c>
      <c r="B387" t="s">
        <v>263</v>
      </c>
      <c r="C387" t="s">
        <v>2</v>
      </c>
      <c r="D387" t="s">
        <v>326</v>
      </c>
      <c r="E387" t="s">
        <v>518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63">
        <f t="shared" ref="N387:N433" si="797">J387-G387*0.04/100</f>
        <v>0</v>
      </c>
      <c r="O387" s="63">
        <f t="shared" ref="O387:O433" si="798">+N387-M387</f>
        <v>0</v>
      </c>
      <c r="P387" s="2">
        <v>0</v>
      </c>
      <c r="Q387" s="63">
        <f t="shared" ref="Q387:Q433" si="799">K387-H387*0.04/100</f>
        <v>0</v>
      </c>
      <c r="R387" s="63">
        <f t="shared" ref="R387:R433" si="800">+Q387-P387</f>
        <v>0</v>
      </c>
      <c r="S387" s="15">
        <v>0.1</v>
      </c>
      <c r="T387" s="2">
        <v>0</v>
      </c>
      <c r="U387" s="63">
        <f t="shared" ref="U387:U423" si="801">+S387*N387</f>
        <v>0</v>
      </c>
      <c r="V387" s="63">
        <f t="shared" ref="V387:V423" si="802">+U387-T387</f>
        <v>0</v>
      </c>
      <c r="W387" s="13">
        <v>0.3</v>
      </c>
      <c r="X387" s="13"/>
      <c r="Y387" s="13"/>
      <c r="Z387" s="68">
        <f t="shared" si="796"/>
        <v>0</v>
      </c>
      <c r="AA387" s="15">
        <v>0</v>
      </c>
      <c r="AB387" s="69">
        <f t="shared" si="787"/>
        <v>0</v>
      </c>
      <c r="AC387" s="68">
        <f t="shared" si="788"/>
        <v>0</v>
      </c>
      <c r="AD387" s="68">
        <f t="shared" si="789"/>
        <v>0</v>
      </c>
      <c r="AE387" s="2">
        <v>0</v>
      </c>
      <c r="AF387" s="68">
        <f t="shared" si="790"/>
        <v>0</v>
      </c>
      <c r="AG387" s="68">
        <f t="shared" si="791"/>
        <v>0</v>
      </c>
      <c r="AH387" s="2">
        <v>0</v>
      </c>
      <c r="AI387" s="2"/>
      <c r="AJ387" s="2"/>
      <c r="AK387" s="4">
        <v>0</v>
      </c>
      <c r="AM387" s="4">
        <f t="shared" ref="AM387:AM423" si="803">AK387+AL387</f>
        <v>0</v>
      </c>
      <c r="AN387" s="67">
        <f t="shared" si="794"/>
        <v>0</v>
      </c>
      <c r="AO387" s="67">
        <f t="shared" si="795"/>
        <v>0</v>
      </c>
      <c r="AP387" t="s">
        <v>336</v>
      </c>
      <c r="AQ387" s="18"/>
      <c r="AU387"/>
    </row>
    <row r="388" spans="1:79">
      <c r="A388" s="20">
        <v>1697</v>
      </c>
      <c r="B388" t="s">
        <v>263</v>
      </c>
      <c r="C388" t="s">
        <v>2</v>
      </c>
      <c r="D388" t="s">
        <v>200</v>
      </c>
      <c r="E388" t="s">
        <v>519</v>
      </c>
      <c r="F388" s="2">
        <v>144889000</v>
      </c>
      <c r="G388" s="2">
        <v>0</v>
      </c>
      <c r="H388" s="2">
        <v>144889000</v>
      </c>
      <c r="I388" s="2">
        <v>507121</v>
      </c>
      <c r="J388" s="2">
        <v>0</v>
      </c>
      <c r="K388" s="2">
        <v>507121</v>
      </c>
      <c r="L388" s="2">
        <v>449165.4</v>
      </c>
      <c r="M388" s="2">
        <v>0</v>
      </c>
      <c r="N388" s="63">
        <f t="shared" si="797"/>
        <v>0</v>
      </c>
      <c r="O388" s="63">
        <f t="shared" si="798"/>
        <v>0</v>
      </c>
      <c r="P388" s="2">
        <v>449165.4</v>
      </c>
      <c r="Q388" s="63">
        <f t="shared" si="799"/>
        <v>449165.4</v>
      </c>
      <c r="R388" s="63">
        <f t="shared" si="800"/>
        <v>0</v>
      </c>
      <c r="S388" s="15">
        <v>0.1</v>
      </c>
      <c r="T388" s="2">
        <v>0</v>
      </c>
      <c r="U388" s="63">
        <f t="shared" si="801"/>
        <v>0</v>
      </c>
      <c r="V388" s="63">
        <f t="shared" si="802"/>
        <v>0</v>
      </c>
      <c r="W388" s="13">
        <v>0.3</v>
      </c>
      <c r="X388" s="13"/>
      <c r="Y388" s="13"/>
      <c r="Z388" s="68">
        <f t="shared" si="796"/>
        <v>134749.62</v>
      </c>
      <c r="AA388" s="15">
        <v>0</v>
      </c>
      <c r="AB388" s="69">
        <f t="shared" si="787"/>
        <v>0</v>
      </c>
      <c r="AC388" s="68">
        <f t="shared" si="788"/>
        <v>0</v>
      </c>
      <c r="AD388" s="68">
        <f t="shared" si="789"/>
        <v>0</v>
      </c>
      <c r="AE388" s="2">
        <v>134749.62</v>
      </c>
      <c r="AF388" s="68">
        <f t="shared" si="790"/>
        <v>134749.62</v>
      </c>
      <c r="AG388" s="68">
        <f t="shared" si="791"/>
        <v>0</v>
      </c>
      <c r="AH388" s="2">
        <v>0</v>
      </c>
      <c r="AI388" s="2"/>
      <c r="AJ388" s="2"/>
      <c r="AK388" s="4">
        <v>134749.62</v>
      </c>
      <c r="AM388" s="4">
        <f t="shared" si="803"/>
        <v>134749.62</v>
      </c>
      <c r="AN388" s="67">
        <f t="shared" si="794"/>
        <v>134749.62</v>
      </c>
      <c r="AO388" s="67">
        <f t="shared" si="795"/>
        <v>0</v>
      </c>
      <c r="AP388" t="s">
        <v>241</v>
      </c>
      <c r="AQ388" s="1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</row>
    <row r="389" spans="1:79">
      <c r="A389" s="20">
        <v>1699</v>
      </c>
      <c r="B389" t="s">
        <v>263</v>
      </c>
      <c r="C389" t="s">
        <v>9</v>
      </c>
      <c r="D389" t="s">
        <v>384</v>
      </c>
      <c r="E389" t="s">
        <v>520</v>
      </c>
      <c r="F389" s="2">
        <v>2010554000</v>
      </c>
      <c r="G389" s="2">
        <v>0</v>
      </c>
      <c r="H389" s="2">
        <v>2010554000</v>
      </c>
      <c r="I389" s="2">
        <v>6738547</v>
      </c>
      <c r="J389" s="2">
        <v>0</v>
      </c>
      <c r="K389" s="2">
        <v>6738547</v>
      </c>
      <c r="L389" s="2">
        <v>5934325.4000000004</v>
      </c>
      <c r="M389" s="2">
        <v>0</v>
      </c>
      <c r="N389" s="63">
        <f t="shared" si="797"/>
        <v>0</v>
      </c>
      <c r="O389" s="63">
        <f t="shared" si="798"/>
        <v>0</v>
      </c>
      <c r="P389" s="2">
        <v>5934325.4000000004</v>
      </c>
      <c r="Q389" s="63">
        <f t="shared" si="799"/>
        <v>5934325.4000000004</v>
      </c>
      <c r="R389" s="63">
        <f t="shared" si="800"/>
        <v>0</v>
      </c>
      <c r="S389" s="15">
        <v>0.1</v>
      </c>
      <c r="T389" s="2">
        <v>0</v>
      </c>
      <c r="U389" s="63">
        <f t="shared" si="801"/>
        <v>0</v>
      </c>
      <c r="V389" s="63">
        <f t="shared" si="802"/>
        <v>0</v>
      </c>
      <c r="W389" s="13">
        <v>0.3</v>
      </c>
      <c r="X389" s="13"/>
      <c r="Y389" s="13"/>
      <c r="Z389" s="68">
        <f t="shared" si="796"/>
        <v>1780297.62</v>
      </c>
      <c r="AA389" s="15">
        <v>0</v>
      </c>
      <c r="AB389" s="69">
        <f t="shared" si="787"/>
        <v>0</v>
      </c>
      <c r="AC389" s="68">
        <f t="shared" si="788"/>
        <v>0</v>
      </c>
      <c r="AD389" s="68">
        <f t="shared" si="789"/>
        <v>0</v>
      </c>
      <c r="AE389" s="2">
        <v>1780297.62</v>
      </c>
      <c r="AF389" s="68">
        <f t="shared" si="790"/>
        <v>1780297.62</v>
      </c>
      <c r="AG389" s="68">
        <f t="shared" si="791"/>
        <v>0</v>
      </c>
      <c r="AH389" s="2">
        <v>0</v>
      </c>
      <c r="AI389" s="2"/>
      <c r="AJ389" s="2"/>
      <c r="AK389" s="4">
        <v>1780297.62</v>
      </c>
      <c r="AM389" s="4">
        <f t="shared" si="803"/>
        <v>1780297.62</v>
      </c>
      <c r="AN389" s="67">
        <f t="shared" si="794"/>
        <v>1780297.62</v>
      </c>
      <c r="AO389" s="67">
        <f t="shared" si="795"/>
        <v>0</v>
      </c>
      <c r="AP389" t="s">
        <v>35</v>
      </c>
      <c r="AQ389" s="18"/>
      <c r="AU389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</row>
    <row r="390" spans="1:79">
      <c r="A390" s="20">
        <v>1700</v>
      </c>
      <c r="B390" t="s">
        <v>263</v>
      </c>
      <c r="C390" t="s">
        <v>9</v>
      </c>
      <c r="D390" t="s">
        <v>15</v>
      </c>
      <c r="E390" t="s">
        <v>521</v>
      </c>
      <c r="F390" s="2">
        <v>259484000</v>
      </c>
      <c r="G390" s="2">
        <v>0</v>
      </c>
      <c r="H390" s="2">
        <v>259484000</v>
      </c>
      <c r="I390" s="2">
        <v>908199</v>
      </c>
      <c r="J390" s="2">
        <v>0</v>
      </c>
      <c r="K390" s="2">
        <v>908199</v>
      </c>
      <c r="L390" s="2">
        <v>804405.4</v>
      </c>
      <c r="M390" s="2">
        <v>0</v>
      </c>
      <c r="N390" s="63">
        <f t="shared" si="797"/>
        <v>0</v>
      </c>
      <c r="O390" s="63">
        <f t="shared" si="798"/>
        <v>0</v>
      </c>
      <c r="P390" s="2">
        <v>804405.4</v>
      </c>
      <c r="Q390" s="63">
        <f t="shared" si="799"/>
        <v>804405.4</v>
      </c>
      <c r="R390" s="63">
        <f t="shared" si="800"/>
        <v>0</v>
      </c>
      <c r="S390" s="15">
        <v>0.1</v>
      </c>
      <c r="T390" s="2">
        <v>0</v>
      </c>
      <c r="U390" s="63">
        <f t="shared" si="801"/>
        <v>0</v>
      </c>
      <c r="V390" s="63">
        <f t="shared" si="802"/>
        <v>0</v>
      </c>
      <c r="W390" s="13">
        <v>0.3</v>
      </c>
      <c r="X390" s="13"/>
      <c r="Y390" s="13"/>
      <c r="Z390" s="68">
        <f t="shared" si="796"/>
        <v>241321.62</v>
      </c>
      <c r="AA390" s="15">
        <v>0</v>
      </c>
      <c r="AB390" s="69">
        <f t="shared" si="787"/>
        <v>0</v>
      </c>
      <c r="AC390" s="68">
        <f t="shared" si="788"/>
        <v>0</v>
      </c>
      <c r="AD390" s="68">
        <f t="shared" si="789"/>
        <v>0</v>
      </c>
      <c r="AE390" s="2">
        <v>241321.62</v>
      </c>
      <c r="AF390" s="68">
        <f t="shared" si="790"/>
        <v>241321.62</v>
      </c>
      <c r="AG390" s="68">
        <f t="shared" si="791"/>
        <v>0</v>
      </c>
      <c r="AH390" s="2">
        <v>0</v>
      </c>
      <c r="AI390" s="2"/>
      <c r="AJ390" s="2"/>
      <c r="AK390" s="4">
        <v>241321.62</v>
      </c>
      <c r="AM390" s="4">
        <f t="shared" si="803"/>
        <v>241321.62</v>
      </c>
      <c r="AN390" s="67">
        <f t="shared" si="794"/>
        <v>241321.62</v>
      </c>
      <c r="AO390" s="67">
        <f t="shared" si="795"/>
        <v>0</v>
      </c>
      <c r="AP390" t="s">
        <v>19</v>
      </c>
      <c r="AQ390" s="18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</row>
    <row r="391" spans="1:79">
      <c r="A391" s="20">
        <v>1701</v>
      </c>
      <c r="B391" t="s">
        <v>263</v>
      </c>
      <c r="C391" t="s">
        <v>2</v>
      </c>
      <c r="D391" t="s">
        <v>287</v>
      </c>
      <c r="E391" t="s">
        <v>522</v>
      </c>
      <c r="F391" s="2">
        <v>17506648000</v>
      </c>
      <c r="G391" s="2">
        <v>0</v>
      </c>
      <c r="H391" s="2">
        <v>17506648000</v>
      </c>
      <c r="I391" s="2">
        <v>26259991</v>
      </c>
      <c r="J391" s="2">
        <v>0</v>
      </c>
      <c r="K391" s="2">
        <v>26259991</v>
      </c>
      <c r="L391" s="2">
        <v>19257331.800000001</v>
      </c>
      <c r="M391" s="2">
        <v>0</v>
      </c>
      <c r="N391" s="63">
        <f t="shared" si="797"/>
        <v>0</v>
      </c>
      <c r="O391" s="63">
        <f t="shared" si="798"/>
        <v>0</v>
      </c>
      <c r="P391" s="2">
        <v>19257331.800000001</v>
      </c>
      <c r="Q391" s="63">
        <f t="shared" si="799"/>
        <v>19257331.800000001</v>
      </c>
      <c r="R391" s="63">
        <f t="shared" si="800"/>
        <v>0</v>
      </c>
      <c r="S391" s="15">
        <v>0.1</v>
      </c>
      <c r="T391" s="2">
        <v>0</v>
      </c>
      <c r="U391" s="63">
        <f t="shared" si="801"/>
        <v>0</v>
      </c>
      <c r="V391" s="63">
        <f t="shared" si="802"/>
        <v>0</v>
      </c>
      <c r="W391" s="13">
        <v>0.3</v>
      </c>
      <c r="X391" s="13"/>
      <c r="Y391" s="13"/>
      <c r="Z391" s="68">
        <f t="shared" si="796"/>
        <v>5777199.54</v>
      </c>
      <c r="AA391" s="15">
        <v>0</v>
      </c>
      <c r="AB391" s="69">
        <f t="shared" si="787"/>
        <v>0</v>
      </c>
      <c r="AC391" s="68">
        <f t="shared" si="788"/>
        <v>0</v>
      </c>
      <c r="AD391" s="68">
        <f t="shared" si="789"/>
        <v>0</v>
      </c>
      <c r="AE391" s="2">
        <v>5777199.54</v>
      </c>
      <c r="AF391" s="68">
        <f t="shared" si="790"/>
        <v>5777199.54</v>
      </c>
      <c r="AG391" s="68">
        <f t="shared" si="791"/>
        <v>0</v>
      </c>
      <c r="AH391" s="2">
        <v>0</v>
      </c>
      <c r="AI391" s="2"/>
      <c r="AJ391" s="2"/>
      <c r="AK391" s="4">
        <v>5777199.54</v>
      </c>
      <c r="AM391" s="4">
        <f t="shared" si="803"/>
        <v>5777199.54</v>
      </c>
      <c r="AN391" s="67">
        <f t="shared" si="794"/>
        <v>5777199.54</v>
      </c>
      <c r="AO391" s="67">
        <f t="shared" si="795"/>
        <v>0</v>
      </c>
      <c r="AP391" t="s">
        <v>192</v>
      </c>
      <c r="AQ391" s="18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</row>
    <row r="392" spans="1:79">
      <c r="A392" s="20">
        <v>1702</v>
      </c>
      <c r="B392" t="s">
        <v>263</v>
      </c>
      <c r="C392" t="s">
        <v>9</v>
      </c>
      <c r="D392" t="s">
        <v>27</v>
      </c>
      <c r="E392" t="s">
        <v>523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63">
        <f t="shared" si="797"/>
        <v>0</v>
      </c>
      <c r="O392" s="63">
        <f t="shared" si="798"/>
        <v>0</v>
      </c>
      <c r="P392" s="2">
        <v>0</v>
      </c>
      <c r="Q392" s="63">
        <f t="shared" si="799"/>
        <v>0</v>
      </c>
      <c r="R392" s="63">
        <f t="shared" si="800"/>
        <v>0</v>
      </c>
      <c r="S392" s="15">
        <v>0.1</v>
      </c>
      <c r="T392" s="2">
        <v>0</v>
      </c>
      <c r="U392" s="63">
        <f t="shared" si="801"/>
        <v>0</v>
      </c>
      <c r="V392" s="63">
        <f t="shared" si="802"/>
        <v>0</v>
      </c>
      <c r="W392" s="13">
        <v>0.3</v>
      </c>
      <c r="X392" s="13"/>
      <c r="Y392" s="13"/>
      <c r="Z392" s="68">
        <f t="shared" si="796"/>
        <v>0</v>
      </c>
      <c r="AA392" s="15">
        <v>0</v>
      </c>
      <c r="AB392" s="69">
        <f t="shared" si="787"/>
        <v>0</v>
      </c>
      <c r="AC392" s="68">
        <f t="shared" si="788"/>
        <v>0</v>
      </c>
      <c r="AD392" s="68">
        <f t="shared" si="789"/>
        <v>0</v>
      </c>
      <c r="AE392" s="2">
        <v>0</v>
      </c>
      <c r="AF392" s="68">
        <f t="shared" si="790"/>
        <v>0</v>
      </c>
      <c r="AG392" s="68">
        <f t="shared" si="791"/>
        <v>0</v>
      </c>
      <c r="AH392" s="2">
        <v>0</v>
      </c>
      <c r="AI392" s="2"/>
      <c r="AJ392" s="2"/>
      <c r="AK392" s="4">
        <v>0</v>
      </c>
      <c r="AM392" s="4">
        <f t="shared" si="803"/>
        <v>0</v>
      </c>
      <c r="AN392" s="67">
        <f t="shared" si="794"/>
        <v>0</v>
      </c>
      <c r="AO392" s="67">
        <f t="shared" si="795"/>
        <v>0</v>
      </c>
      <c r="AP392" t="s">
        <v>28</v>
      </c>
      <c r="AQ392" s="18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</row>
    <row r="393" spans="1:79" s="32" customFormat="1">
      <c r="A393" s="51">
        <v>1703</v>
      </c>
      <c r="B393" s="32" t="s">
        <v>264</v>
      </c>
      <c r="C393" s="32" t="s">
        <v>2</v>
      </c>
      <c r="D393" s="32" t="s">
        <v>326</v>
      </c>
      <c r="E393" s="32" t="s">
        <v>524</v>
      </c>
      <c r="F393" s="52">
        <v>252666477000</v>
      </c>
      <c r="G393" s="52">
        <v>0</v>
      </c>
      <c r="H393" s="52">
        <v>252666477000</v>
      </c>
      <c r="I393" s="52">
        <v>382437411</v>
      </c>
      <c r="J393" s="52">
        <v>0</v>
      </c>
      <c r="K393" s="52">
        <v>382437411</v>
      </c>
      <c r="L393" s="52">
        <v>281370820.19999999</v>
      </c>
      <c r="M393" s="52">
        <v>0</v>
      </c>
      <c r="N393" s="63">
        <f t="shared" si="797"/>
        <v>0</v>
      </c>
      <c r="O393" s="63">
        <f t="shared" si="798"/>
        <v>0</v>
      </c>
      <c r="P393" s="52">
        <v>281370820.19999999</v>
      </c>
      <c r="Q393" s="63">
        <f t="shared" si="799"/>
        <v>281370820.19999999</v>
      </c>
      <c r="R393" s="63">
        <f t="shared" si="800"/>
        <v>0</v>
      </c>
      <c r="S393" s="53">
        <v>0.1</v>
      </c>
      <c r="T393" s="52">
        <v>0</v>
      </c>
      <c r="U393" s="63">
        <f t="shared" si="801"/>
        <v>0</v>
      </c>
      <c r="V393" s="63">
        <f t="shared" si="802"/>
        <v>0</v>
      </c>
      <c r="W393" s="54">
        <v>0.25</v>
      </c>
      <c r="X393" s="64">
        <f t="shared" ref="X393" si="804">IF(L393&lt;15000000,0%,IF(AND(15000000&lt;=L393,L393&lt;30000000),10%,IF(AND(30000000&lt;=L393,L393&lt;60000000),15%,IF(AND(60000000&lt;=L393,L393&lt;100000000),20%,25%))))</f>
        <v>0.25</v>
      </c>
      <c r="Y393" s="63">
        <f t="shared" ref="Y393" si="805">+X393-W393</f>
        <v>0</v>
      </c>
      <c r="Z393" s="63">
        <f t="shared" ref="Z393" si="806">IF(L393&lt;150000000,P393,IF(AND(L393&gt;150000000,P393&gt;150000000),150000000,P393))*X393</f>
        <v>37500000</v>
      </c>
      <c r="AA393" s="53">
        <v>0.45</v>
      </c>
      <c r="AB393" s="65">
        <f t="shared" ref="AB393:AB400" si="807">IF(L393&lt;150000000,0%,IF(AND(150000000&lt;=L393,L393&lt;230000000),40%,IF(AND(230000000&lt;=L393,L393&lt;300000000),45%,50%)))</f>
        <v>0.45</v>
      </c>
      <c r="AC393" s="63">
        <f t="shared" ref="AC393:AC400" si="808">+AB393-AA393</f>
        <v>0</v>
      </c>
      <c r="AD393" s="63">
        <f t="shared" ref="AD393:AD400" si="809">IF(P393-150000000&lt;0,0,(P393-150000000))*AB393</f>
        <v>59116869.089999996</v>
      </c>
      <c r="AE393" s="52">
        <v>96616869.090000004</v>
      </c>
      <c r="AF393" s="63">
        <f t="shared" ref="AF393:AF400" si="810">+AD393+Z393</f>
        <v>96616869.090000004</v>
      </c>
      <c r="AG393" s="63">
        <f t="shared" ref="AG393:AG400" si="811">+AF393-AE393</f>
        <v>0</v>
      </c>
      <c r="AH393" s="52">
        <v>7000000</v>
      </c>
      <c r="AI393" s="66">
        <f t="shared" ref="AI393" si="812">IF(L393&lt;15000000,0,IF(AND(15000000&lt;=L393,L393&lt;20000000),1000000,IF(AND(20000000&lt;=L393,L393&lt;30000000),2000000,IF(AND(30000000&lt;=L393,L393&lt;60000000),3000000,IF(AND(60000000&lt;=L393,L393&lt;100000000),4000000,IF(AND(100000000&lt;=L393,L393&lt;150000000),5000000,IF(AND(150000000&lt;=L393,L393&lt;230000000),6000000,7000000)))))))</f>
        <v>7000000</v>
      </c>
      <c r="AJ393" s="66">
        <f t="shared" ref="AJ393" si="813">+AI393-AH393</f>
        <v>0</v>
      </c>
      <c r="AK393" s="33">
        <v>103616869.09</v>
      </c>
      <c r="AL393" s="33">
        <v>5000000</v>
      </c>
      <c r="AM393" s="33">
        <f t="shared" si="803"/>
        <v>108616869.09</v>
      </c>
      <c r="AN393" s="67">
        <f t="shared" ref="AN393:AN400" si="814">SUM(AL393,AI393,AF393,U393)</f>
        <v>108616869.09</v>
      </c>
      <c r="AO393" s="67">
        <f t="shared" ref="AO393:AO400" si="815">+AN393-AM393</f>
        <v>0</v>
      </c>
      <c r="AP393" s="32" t="s">
        <v>336</v>
      </c>
      <c r="AQ393" s="55"/>
      <c r="AR393" s="33"/>
      <c r="AS393" s="33"/>
      <c r="AT393" s="33"/>
    </row>
    <row r="394" spans="1:79">
      <c r="A394" s="20">
        <v>1704</v>
      </c>
      <c r="B394" t="s">
        <v>263</v>
      </c>
      <c r="C394" t="s">
        <v>2</v>
      </c>
      <c r="D394" t="s">
        <v>326</v>
      </c>
      <c r="E394" t="s">
        <v>525</v>
      </c>
      <c r="F394" s="2">
        <v>13866000</v>
      </c>
      <c r="G394" s="2">
        <v>0</v>
      </c>
      <c r="H394" s="2">
        <v>13866000</v>
      </c>
      <c r="I394" s="2">
        <v>48532</v>
      </c>
      <c r="J394" s="2">
        <v>0</v>
      </c>
      <c r="K394" s="2">
        <v>48532</v>
      </c>
      <c r="L394" s="2">
        <v>42985.599999999999</v>
      </c>
      <c r="M394" s="2">
        <v>0</v>
      </c>
      <c r="N394" s="63">
        <f t="shared" si="797"/>
        <v>0</v>
      </c>
      <c r="O394" s="63">
        <f t="shared" si="798"/>
        <v>0</v>
      </c>
      <c r="P394" s="2">
        <v>42985.599999999999</v>
      </c>
      <c r="Q394" s="63">
        <f t="shared" si="799"/>
        <v>42985.599999999999</v>
      </c>
      <c r="R394" s="63">
        <f t="shared" si="800"/>
        <v>0</v>
      </c>
      <c r="S394" s="15">
        <v>0.1</v>
      </c>
      <c r="T394" s="2">
        <v>0</v>
      </c>
      <c r="U394" s="63">
        <f t="shared" si="801"/>
        <v>0</v>
      </c>
      <c r="V394" s="63">
        <f t="shared" si="802"/>
        <v>0</v>
      </c>
      <c r="W394" s="13">
        <v>0.3</v>
      </c>
      <c r="X394" s="13"/>
      <c r="Y394" s="13"/>
      <c r="Z394" s="68">
        <f t="shared" ref="Z394:Z400" si="816">IF(L394&lt;150000000,P394,IF(AND(L394&gt;150000000,P394&gt;150000000),150000000,P394))*30%</f>
        <v>12895.679999999998</v>
      </c>
      <c r="AA394" s="15">
        <v>0</v>
      </c>
      <c r="AB394" s="69">
        <f t="shared" si="807"/>
        <v>0</v>
      </c>
      <c r="AC394" s="68">
        <f t="shared" si="808"/>
        <v>0</v>
      </c>
      <c r="AD394" s="68">
        <f t="shared" si="809"/>
        <v>0</v>
      </c>
      <c r="AE394" s="2">
        <v>12895.68</v>
      </c>
      <c r="AF394" s="68">
        <f t="shared" si="810"/>
        <v>12895.679999999998</v>
      </c>
      <c r="AG394" s="68">
        <f t="shared" si="811"/>
        <v>0</v>
      </c>
      <c r="AH394" s="2">
        <v>0</v>
      </c>
      <c r="AI394" s="2"/>
      <c r="AJ394" s="2"/>
      <c r="AK394" s="4">
        <v>12895.68</v>
      </c>
      <c r="AM394" s="4">
        <f t="shared" si="803"/>
        <v>12895.68</v>
      </c>
      <c r="AN394" s="67">
        <f t="shared" si="814"/>
        <v>12895.679999999998</v>
      </c>
      <c r="AO394" s="67">
        <f t="shared" si="815"/>
        <v>0</v>
      </c>
      <c r="AP394" t="s">
        <v>336</v>
      </c>
      <c r="AQ394" s="18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</row>
    <row r="395" spans="1:79">
      <c r="A395" s="20">
        <v>1705</v>
      </c>
      <c r="B395" t="s">
        <v>263</v>
      </c>
      <c r="C395" t="s">
        <v>2</v>
      </c>
      <c r="D395" t="s">
        <v>200</v>
      </c>
      <c r="E395" t="s">
        <v>526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63">
        <f t="shared" si="797"/>
        <v>0</v>
      </c>
      <c r="O395" s="63">
        <f t="shared" si="798"/>
        <v>0</v>
      </c>
      <c r="P395" s="2">
        <v>0</v>
      </c>
      <c r="Q395" s="63">
        <f t="shared" si="799"/>
        <v>0</v>
      </c>
      <c r="R395" s="63">
        <f t="shared" si="800"/>
        <v>0</v>
      </c>
      <c r="S395" s="15">
        <v>0.1</v>
      </c>
      <c r="T395" s="2">
        <v>0</v>
      </c>
      <c r="U395" s="63">
        <f t="shared" si="801"/>
        <v>0</v>
      </c>
      <c r="V395" s="63">
        <f t="shared" si="802"/>
        <v>0</v>
      </c>
      <c r="W395" s="13">
        <v>0.3</v>
      </c>
      <c r="X395" s="13"/>
      <c r="Y395" s="13"/>
      <c r="Z395" s="68">
        <f t="shared" si="816"/>
        <v>0</v>
      </c>
      <c r="AA395" s="15">
        <v>0</v>
      </c>
      <c r="AB395" s="69">
        <f t="shared" si="807"/>
        <v>0</v>
      </c>
      <c r="AC395" s="68">
        <f t="shared" si="808"/>
        <v>0</v>
      </c>
      <c r="AD395" s="68">
        <f t="shared" si="809"/>
        <v>0</v>
      </c>
      <c r="AE395" s="2">
        <v>0</v>
      </c>
      <c r="AF395" s="68">
        <f t="shared" si="810"/>
        <v>0</v>
      </c>
      <c r="AG395" s="68">
        <f t="shared" si="811"/>
        <v>0</v>
      </c>
      <c r="AH395" s="2">
        <v>0</v>
      </c>
      <c r="AI395" s="2"/>
      <c r="AJ395" s="2"/>
      <c r="AK395" s="4">
        <v>0</v>
      </c>
      <c r="AM395" s="4">
        <f t="shared" si="803"/>
        <v>0</v>
      </c>
      <c r="AN395" s="67">
        <f t="shared" si="814"/>
        <v>0</v>
      </c>
      <c r="AO395" s="67">
        <f t="shared" si="815"/>
        <v>0</v>
      </c>
      <c r="AP395" t="s">
        <v>184</v>
      </c>
      <c r="AQ395" s="18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</row>
    <row r="396" spans="1:79">
      <c r="A396" s="20">
        <v>1706</v>
      </c>
      <c r="B396" t="s">
        <v>263</v>
      </c>
      <c r="C396" t="s">
        <v>2</v>
      </c>
      <c r="D396" t="s">
        <v>8</v>
      </c>
      <c r="E396" t="s">
        <v>527</v>
      </c>
      <c r="F396" s="2">
        <v>18248447000</v>
      </c>
      <c r="G396" s="2">
        <v>0</v>
      </c>
      <c r="H396" s="2">
        <v>18248447000</v>
      </c>
      <c r="I396" s="2">
        <v>41474172</v>
      </c>
      <c r="J396" s="2">
        <v>0</v>
      </c>
      <c r="K396" s="2">
        <v>41474172</v>
      </c>
      <c r="L396" s="2">
        <v>34174793.200000003</v>
      </c>
      <c r="M396" s="2">
        <v>0</v>
      </c>
      <c r="N396" s="63">
        <f t="shared" si="797"/>
        <v>0</v>
      </c>
      <c r="O396" s="63">
        <f t="shared" si="798"/>
        <v>0</v>
      </c>
      <c r="P396" s="2">
        <v>34174793.200000003</v>
      </c>
      <c r="Q396" s="63">
        <f t="shared" si="799"/>
        <v>34174793.200000003</v>
      </c>
      <c r="R396" s="63">
        <f t="shared" si="800"/>
        <v>0</v>
      </c>
      <c r="S396" s="15">
        <v>0.1</v>
      </c>
      <c r="T396" s="2">
        <v>0</v>
      </c>
      <c r="U396" s="63">
        <f t="shared" si="801"/>
        <v>0</v>
      </c>
      <c r="V396" s="63">
        <f t="shared" si="802"/>
        <v>0</v>
      </c>
      <c r="W396" s="13">
        <v>0.3</v>
      </c>
      <c r="X396" s="13"/>
      <c r="Y396" s="13"/>
      <c r="Z396" s="68">
        <f t="shared" si="816"/>
        <v>10252437.960000001</v>
      </c>
      <c r="AA396" s="15">
        <v>0</v>
      </c>
      <c r="AB396" s="69">
        <f t="shared" si="807"/>
        <v>0</v>
      </c>
      <c r="AC396" s="68">
        <f t="shared" si="808"/>
        <v>0</v>
      </c>
      <c r="AD396" s="68">
        <f t="shared" si="809"/>
        <v>0</v>
      </c>
      <c r="AE396" s="2">
        <v>10252437.960000001</v>
      </c>
      <c r="AF396" s="68">
        <f t="shared" si="810"/>
        <v>10252437.960000001</v>
      </c>
      <c r="AG396" s="68">
        <f t="shared" si="811"/>
        <v>0</v>
      </c>
      <c r="AH396" s="2">
        <v>0</v>
      </c>
      <c r="AI396" s="2"/>
      <c r="AJ396" s="2"/>
      <c r="AK396" s="4">
        <v>10252437.960000001</v>
      </c>
      <c r="AM396" s="4">
        <f t="shared" si="803"/>
        <v>10252437.960000001</v>
      </c>
      <c r="AN396" s="67">
        <f t="shared" si="814"/>
        <v>10252437.960000001</v>
      </c>
      <c r="AO396" s="67">
        <f t="shared" si="815"/>
        <v>0</v>
      </c>
      <c r="AP396" t="s">
        <v>38</v>
      </c>
      <c r="AQ396" s="18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</row>
    <row r="397" spans="1:79">
      <c r="A397" s="20">
        <v>1709</v>
      </c>
      <c r="B397" t="s">
        <v>263</v>
      </c>
      <c r="C397" t="s">
        <v>2</v>
      </c>
      <c r="D397" t="s">
        <v>287</v>
      </c>
      <c r="E397" t="s">
        <v>528</v>
      </c>
      <c r="F397" s="2">
        <v>2015910000</v>
      </c>
      <c r="G397" s="2">
        <v>0</v>
      </c>
      <c r="H397" s="2">
        <v>2015910000</v>
      </c>
      <c r="I397" s="2">
        <v>6425858</v>
      </c>
      <c r="J397" s="2">
        <v>0</v>
      </c>
      <c r="K397" s="2">
        <v>6425858</v>
      </c>
      <c r="L397" s="2">
        <v>5619494</v>
      </c>
      <c r="M397" s="2">
        <v>0</v>
      </c>
      <c r="N397" s="63">
        <f t="shared" si="797"/>
        <v>0</v>
      </c>
      <c r="O397" s="63">
        <f t="shared" si="798"/>
        <v>0</v>
      </c>
      <c r="P397" s="2">
        <v>5619494</v>
      </c>
      <c r="Q397" s="63">
        <f t="shared" si="799"/>
        <v>5619494</v>
      </c>
      <c r="R397" s="63">
        <f t="shared" si="800"/>
        <v>0</v>
      </c>
      <c r="S397" s="15">
        <v>0.1</v>
      </c>
      <c r="T397" s="2">
        <v>0</v>
      </c>
      <c r="U397" s="63">
        <f t="shared" si="801"/>
        <v>0</v>
      </c>
      <c r="V397" s="63">
        <f t="shared" si="802"/>
        <v>0</v>
      </c>
      <c r="W397" s="13">
        <v>0.3</v>
      </c>
      <c r="X397" s="13"/>
      <c r="Y397" s="13"/>
      <c r="Z397" s="68">
        <f t="shared" si="816"/>
        <v>1685848.2</v>
      </c>
      <c r="AA397" s="15">
        <v>0</v>
      </c>
      <c r="AB397" s="69">
        <f t="shared" si="807"/>
        <v>0</v>
      </c>
      <c r="AC397" s="68">
        <f t="shared" si="808"/>
        <v>0</v>
      </c>
      <c r="AD397" s="68">
        <f t="shared" si="809"/>
        <v>0</v>
      </c>
      <c r="AE397" s="2">
        <v>1685848.2</v>
      </c>
      <c r="AF397" s="68">
        <f t="shared" si="810"/>
        <v>1685848.2</v>
      </c>
      <c r="AG397" s="68">
        <f t="shared" si="811"/>
        <v>0</v>
      </c>
      <c r="AH397" s="2">
        <v>0</v>
      </c>
      <c r="AI397" s="2"/>
      <c r="AJ397" s="2"/>
      <c r="AK397" s="4">
        <v>1685848.2</v>
      </c>
      <c r="AM397" s="4">
        <f t="shared" si="803"/>
        <v>1685848.2</v>
      </c>
      <c r="AN397" s="67">
        <f t="shared" si="814"/>
        <v>1685848.2</v>
      </c>
      <c r="AO397" s="67">
        <f t="shared" si="815"/>
        <v>0</v>
      </c>
      <c r="AP397" t="s">
        <v>192</v>
      </c>
      <c r="AQ397" s="18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</row>
    <row r="398" spans="1:79">
      <c r="A398" s="20">
        <v>1711</v>
      </c>
      <c r="B398" t="s">
        <v>263</v>
      </c>
      <c r="C398" t="s">
        <v>2</v>
      </c>
      <c r="D398" t="s">
        <v>8</v>
      </c>
      <c r="E398" t="s">
        <v>529</v>
      </c>
      <c r="F398" s="2">
        <v>26279314000</v>
      </c>
      <c r="G398" s="2">
        <v>0</v>
      </c>
      <c r="H398" s="2">
        <v>26279314000</v>
      </c>
      <c r="I398" s="2">
        <v>42980038</v>
      </c>
      <c r="J398" s="2">
        <v>0</v>
      </c>
      <c r="K398" s="2">
        <v>42980038</v>
      </c>
      <c r="L398" s="2">
        <v>32468312.399999999</v>
      </c>
      <c r="M398" s="2">
        <v>0</v>
      </c>
      <c r="N398" s="63">
        <f t="shared" si="797"/>
        <v>0</v>
      </c>
      <c r="O398" s="63">
        <f t="shared" si="798"/>
        <v>0</v>
      </c>
      <c r="P398" s="2">
        <v>32468312.399999999</v>
      </c>
      <c r="Q398" s="63">
        <f t="shared" si="799"/>
        <v>32468312.399999999</v>
      </c>
      <c r="R398" s="63">
        <f t="shared" si="800"/>
        <v>0</v>
      </c>
      <c r="S398" s="15">
        <v>0.1</v>
      </c>
      <c r="T398" s="2">
        <v>0</v>
      </c>
      <c r="U398" s="63">
        <f t="shared" si="801"/>
        <v>0</v>
      </c>
      <c r="V398" s="63">
        <f t="shared" si="802"/>
        <v>0</v>
      </c>
      <c r="W398" s="13">
        <v>0.3</v>
      </c>
      <c r="X398" s="13"/>
      <c r="Y398" s="13"/>
      <c r="Z398" s="68">
        <f t="shared" si="816"/>
        <v>9740493.7199999988</v>
      </c>
      <c r="AA398" s="15">
        <v>0</v>
      </c>
      <c r="AB398" s="69">
        <f t="shared" si="807"/>
        <v>0</v>
      </c>
      <c r="AC398" s="68">
        <f t="shared" si="808"/>
        <v>0</v>
      </c>
      <c r="AD398" s="68">
        <f t="shared" si="809"/>
        <v>0</v>
      </c>
      <c r="AE398" s="2">
        <v>9740493.7200000007</v>
      </c>
      <c r="AF398" s="68">
        <f t="shared" si="810"/>
        <v>9740493.7199999988</v>
      </c>
      <c r="AG398" s="68">
        <f t="shared" si="811"/>
        <v>0</v>
      </c>
      <c r="AH398" s="2">
        <v>0</v>
      </c>
      <c r="AI398" s="2"/>
      <c r="AJ398" s="2"/>
      <c r="AK398" s="4">
        <v>9740493.7200000007</v>
      </c>
      <c r="AM398" s="4">
        <f t="shared" si="803"/>
        <v>9740493.7200000007</v>
      </c>
      <c r="AN398" s="67">
        <f t="shared" si="814"/>
        <v>9740493.7199999988</v>
      </c>
      <c r="AO398" s="67">
        <f t="shared" si="815"/>
        <v>0</v>
      </c>
      <c r="AP398" t="s">
        <v>46</v>
      </c>
      <c r="AQ398" s="1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</row>
    <row r="399" spans="1:79">
      <c r="A399" s="20">
        <v>1712</v>
      </c>
      <c r="B399" t="s">
        <v>263</v>
      </c>
      <c r="C399" t="s">
        <v>2</v>
      </c>
      <c r="D399" t="s">
        <v>287</v>
      </c>
      <c r="E399" t="s">
        <v>530</v>
      </c>
      <c r="F399" s="2">
        <v>163927000</v>
      </c>
      <c r="G399" s="2">
        <v>0</v>
      </c>
      <c r="H399" s="2">
        <v>163927000</v>
      </c>
      <c r="I399" s="2">
        <v>573746</v>
      </c>
      <c r="J399" s="2">
        <v>0</v>
      </c>
      <c r="K399" s="2">
        <v>573746</v>
      </c>
      <c r="L399" s="2">
        <v>508175.2</v>
      </c>
      <c r="M399" s="2">
        <v>0</v>
      </c>
      <c r="N399" s="63">
        <f t="shared" si="797"/>
        <v>0</v>
      </c>
      <c r="O399" s="63">
        <f t="shared" si="798"/>
        <v>0</v>
      </c>
      <c r="P399" s="2">
        <v>508175.2</v>
      </c>
      <c r="Q399" s="63">
        <f t="shared" si="799"/>
        <v>508175.2</v>
      </c>
      <c r="R399" s="63">
        <f t="shared" si="800"/>
        <v>0</v>
      </c>
      <c r="S399" s="15">
        <v>0.1</v>
      </c>
      <c r="T399" s="2">
        <v>0</v>
      </c>
      <c r="U399" s="63">
        <f t="shared" si="801"/>
        <v>0</v>
      </c>
      <c r="V399" s="63">
        <f t="shared" si="802"/>
        <v>0</v>
      </c>
      <c r="W399" s="13">
        <v>0.3</v>
      </c>
      <c r="X399" s="13"/>
      <c r="Y399" s="13"/>
      <c r="Z399" s="68">
        <f t="shared" si="816"/>
        <v>152452.56</v>
      </c>
      <c r="AA399" s="15">
        <v>0</v>
      </c>
      <c r="AB399" s="69">
        <f t="shared" si="807"/>
        <v>0</v>
      </c>
      <c r="AC399" s="68">
        <f t="shared" si="808"/>
        <v>0</v>
      </c>
      <c r="AD399" s="68">
        <f t="shared" si="809"/>
        <v>0</v>
      </c>
      <c r="AE399" s="2">
        <v>152452.56</v>
      </c>
      <c r="AF399" s="68">
        <f t="shared" si="810"/>
        <v>152452.56</v>
      </c>
      <c r="AG399" s="68">
        <f t="shared" si="811"/>
        <v>0</v>
      </c>
      <c r="AH399" s="2">
        <v>0</v>
      </c>
      <c r="AI399" s="2"/>
      <c r="AJ399" s="2"/>
      <c r="AK399" s="4">
        <v>152452.56</v>
      </c>
      <c r="AM399" s="4">
        <f t="shared" si="803"/>
        <v>152452.56</v>
      </c>
      <c r="AN399" s="67">
        <f t="shared" si="814"/>
        <v>152452.56</v>
      </c>
      <c r="AO399" s="67">
        <f t="shared" si="815"/>
        <v>0</v>
      </c>
      <c r="AP399" t="s">
        <v>87</v>
      </c>
      <c r="AQ399" s="18"/>
      <c r="AU399"/>
    </row>
    <row r="400" spans="1:79">
      <c r="A400" s="20">
        <v>1713</v>
      </c>
      <c r="B400" t="s">
        <v>263</v>
      </c>
      <c r="C400" t="s">
        <v>2</v>
      </c>
      <c r="D400" t="s">
        <v>8</v>
      </c>
      <c r="E400" t="s">
        <v>531</v>
      </c>
      <c r="F400" s="2">
        <v>8340175000</v>
      </c>
      <c r="G400" s="2">
        <v>0</v>
      </c>
      <c r="H400" s="2">
        <v>8340175000</v>
      </c>
      <c r="I400" s="2">
        <v>21262219</v>
      </c>
      <c r="J400" s="2">
        <v>0</v>
      </c>
      <c r="K400" s="2">
        <v>21262219</v>
      </c>
      <c r="L400" s="2">
        <v>17926149</v>
      </c>
      <c r="M400" s="2">
        <v>0</v>
      </c>
      <c r="N400" s="63">
        <f t="shared" si="797"/>
        <v>0</v>
      </c>
      <c r="O400" s="63">
        <f t="shared" si="798"/>
        <v>0</v>
      </c>
      <c r="P400" s="2">
        <v>17926149</v>
      </c>
      <c r="Q400" s="63">
        <f t="shared" si="799"/>
        <v>17926149</v>
      </c>
      <c r="R400" s="63">
        <f t="shared" si="800"/>
        <v>0</v>
      </c>
      <c r="S400" s="15">
        <v>0.1</v>
      </c>
      <c r="T400" s="2">
        <v>0</v>
      </c>
      <c r="U400" s="63">
        <f t="shared" si="801"/>
        <v>0</v>
      </c>
      <c r="V400" s="63">
        <f t="shared" si="802"/>
        <v>0</v>
      </c>
      <c r="W400" s="13">
        <v>0.3</v>
      </c>
      <c r="X400" s="13"/>
      <c r="Y400" s="13"/>
      <c r="Z400" s="68">
        <f t="shared" si="816"/>
        <v>5377844.7000000002</v>
      </c>
      <c r="AA400" s="15">
        <v>0</v>
      </c>
      <c r="AB400" s="69">
        <f t="shared" si="807"/>
        <v>0</v>
      </c>
      <c r="AC400" s="68">
        <f t="shared" si="808"/>
        <v>0</v>
      </c>
      <c r="AD400" s="68">
        <f t="shared" si="809"/>
        <v>0</v>
      </c>
      <c r="AE400" s="2">
        <v>5377844.7000000002</v>
      </c>
      <c r="AF400" s="68">
        <f t="shared" si="810"/>
        <v>5377844.7000000002</v>
      </c>
      <c r="AG400" s="68">
        <f t="shared" si="811"/>
        <v>0</v>
      </c>
      <c r="AH400" s="2">
        <v>0</v>
      </c>
      <c r="AI400" s="2"/>
      <c r="AJ400" s="2"/>
      <c r="AK400" s="4">
        <v>5377844.7000000002</v>
      </c>
      <c r="AM400" s="4">
        <f t="shared" si="803"/>
        <v>5377844.7000000002</v>
      </c>
      <c r="AN400" s="67">
        <f t="shared" si="814"/>
        <v>5377844.7000000002</v>
      </c>
      <c r="AO400" s="67">
        <f t="shared" si="815"/>
        <v>0</v>
      </c>
      <c r="AP400" t="s">
        <v>50</v>
      </c>
      <c r="AQ400" s="18"/>
      <c r="AU400"/>
    </row>
    <row r="401" spans="1:79" s="32" customFormat="1">
      <c r="A401" s="51">
        <v>1714</v>
      </c>
      <c r="B401" s="32" t="s">
        <v>264</v>
      </c>
      <c r="C401" s="32" t="s">
        <v>2</v>
      </c>
      <c r="D401" s="32" t="s">
        <v>326</v>
      </c>
      <c r="E401" s="32" t="s">
        <v>540</v>
      </c>
      <c r="F401" s="52">
        <v>766571000</v>
      </c>
      <c r="G401" s="52">
        <v>109500000</v>
      </c>
      <c r="H401" s="52">
        <v>657071000</v>
      </c>
      <c r="I401" s="52">
        <v>2340499</v>
      </c>
      <c r="J401" s="52">
        <v>328500</v>
      </c>
      <c r="K401" s="52">
        <v>2011999</v>
      </c>
      <c r="L401" s="52">
        <v>2033870.6</v>
      </c>
      <c r="M401" s="52">
        <v>284700</v>
      </c>
      <c r="N401" s="63">
        <f t="shared" si="797"/>
        <v>284700</v>
      </c>
      <c r="O401" s="63">
        <f t="shared" si="798"/>
        <v>0</v>
      </c>
      <c r="P401" s="52">
        <v>1749170.6</v>
      </c>
      <c r="Q401" s="63">
        <f t="shared" si="799"/>
        <v>1749170.6</v>
      </c>
      <c r="R401" s="63">
        <f t="shared" si="800"/>
        <v>0</v>
      </c>
      <c r="S401" s="53">
        <v>0</v>
      </c>
      <c r="T401" s="52">
        <v>0</v>
      </c>
      <c r="U401" s="63">
        <f t="shared" si="801"/>
        <v>0</v>
      </c>
      <c r="V401" s="63">
        <f t="shared" si="802"/>
        <v>0</v>
      </c>
      <c r="W401" s="54">
        <v>0</v>
      </c>
      <c r="X401" s="64">
        <f t="shared" ref="X401" si="817">IF(L401&lt;15000000,0%,IF(AND(15000000&lt;=L401,L401&lt;30000000),10%,IF(AND(30000000&lt;=L401,L401&lt;60000000),15%,IF(AND(60000000&lt;=L401,L401&lt;100000000),20%,25%))))</f>
        <v>0</v>
      </c>
      <c r="Y401" s="63">
        <f t="shared" ref="Y401" si="818">+X401-W401</f>
        <v>0</v>
      </c>
      <c r="Z401" s="63">
        <f t="shared" ref="Z401" si="819">IF(L401&lt;150000000,P401,IF(AND(L401&gt;150000000,P401&gt;150000000),150000000,P401))*X401</f>
        <v>0</v>
      </c>
      <c r="AA401" s="53">
        <v>0</v>
      </c>
      <c r="AB401" s="65">
        <f t="shared" ref="AB401:AB423" si="820">IF(L401&lt;150000000,0%,IF(AND(150000000&lt;=L401,L401&lt;230000000),40%,IF(AND(230000000&lt;=L401,L401&lt;300000000),45%,50%)))</f>
        <v>0</v>
      </c>
      <c r="AC401" s="63">
        <f t="shared" ref="AC401:AC423" si="821">+AB401-AA401</f>
        <v>0</v>
      </c>
      <c r="AD401" s="63">
        <f t="shared" ref="AD401:AD423" si="822">IF(P401-150000000&lt;0,0,(P401-150000000))*AB401</f>
        <v>0</v>
      </c>
      <c r="AE401" s="52">
        <v>0</v>
      </c>
      <c r="AF401" s="63">
        <f t="shared" ref="AF401:AF423" si="823">+AD401+Z401</f>
        <v>0</v>
      </c>
      <c r="AG401" s="63">
        <f t="shared" ref="AG401:AG423" si="824">+AF401-AE401</f>
        <v>0</v>
      </c>
      <c r="AH401" s="52">
        <v>0</v>
      </c>
      <c r="AI401" s="66">
        <f t="shared" ref="AI401" si="825">IF(L401&lt;15000000,0,IF(AND(15000000&lt;=L401,L401&lt;20000000),1000000,IF(AND(20000000&lt;=L401,L401&lt;30000000),2000000,IF(AND(30000000&lt;=L401,L401&lt;60000000),3000000,IF(AND(60000000&lt;=L401,L401&lt;100000000),4000000,IF(AND(100000000&lt;=L401,L401&lt;150000000),5000000,IF(AND(150000000&lt;=L401,L401&lt;230000000),6000000,7000000)))))))</f>
        <v>0</v>
      </c>
      <c r="AJ401" s="66">
        <f t="shared" ref="AJ401" si="826">+AI401-AH401</f>
        <v>0</v>
      </c>
      <c r="AK401" s="33">
        <v>0</v>
      </c>
      <c r="AL401" s="33">
        <v>4000000</v>
      </c>
      <c r="AM401" s="33">
        <f t="shared" si="803"/>
        <v>4000000</v>
      </c>
      <c r="AN401" s="67">
        <f t="shared" ref="AN401:AN423" si="827">SUM(AL401,AI401,AF401,U401)</f>
        <v>4000000</v>
      </c>
      <c r="AO401" s="67">
        <f t="shared" ref="AO401:AO423" si="828">+AN401-AM401</f>
        <v>0</v>
      </c>
      <c r="AP401" s="32" t="s">
        <v>336</v>
      </c>
      <c r="AQ401" s="55"/>
      <c r="AR401" s="33"/>
      <c r="AS401" s="33"/>
      <c r="AT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</row>
    <row r="402" spans="1:79">
      <c r="A402" s="20">
        <v>1715</v>
      </c>
      <c r="B402" t="s">
        <v>263</v>
      </c>
      <c r="C402" t="s">
        <v>9</v>
      </c>
      <c r="D402" t="s">
        <v>385</v>
      </c>
      <c r="E402" t="s">
        <v>532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63">
        <f t="shared" si="797"/>
        <v>0</v>
      </c>
      <c r="O402" s="63">
        <f t="shared" si="798"/>
        <v>0</v>
      </c>
      <c r="P402" s="2">
        <v>0</v>
      </c>
      <c r="Q402" s="63">
        <f t="shared" si="799"/>
        <v>0</v>
      </c>
      <c r="R402" s="63">
        <f t="shared" si="800"/>
        <v>0</v>
      </c>
      <c r="S402" s="15">
        <v>0.1</v>
      </c>
      <c r="T402" s="2">
        <v>0</v>
      </c>
      <c r="U402" s="63">
        <f t="shared" si="801"/>
        <v>0</v>
      </c>
      <c r="V402" s="63">
        <f t="shared" si="802"/>
        <v>0</v>
      </c>
      <c r="W402" s="13">
        <v>0.3</v>
      </c>
      <c r="X402" s="13"/>
      <c r="Y402" s="13"/>
      <c r="Z402" s="68">
        <f t="shared" ref="Z402:Z423" si="829">IF(L402&lt;150000000,P402,IF(AND(L402&gt;150000000,P402&gt;150000000),150000000,P402))*30%</f>
        <v>0</v>
      </c>
      <c r="AA402" s="15">
        <v>0</v>
      </c>
      <c r="AB402" s="69">
        <f t="shared" si="820"/>
        <v>0</v>
      </c>
      <c r="AC402" s="68">
        <f t="shared" si="821"/>
        <v>0</v>
      </c>
      <c r="AD402" s="68">
        <f t="shared" si="822"/>
        <v>0</v>
      </c>
      <c r="AE402" s="2">
        <v>0</v>
      </c>
      <c r="AF402" s="68">
        <f t="shared" si="823"/>
        <v>0</v>
      </c>
      <c r="AG402" s="68">
        <f t="shared" si="824"/>
        <v>0</v>
      </c>
      <c r="AH402" s="2">
        <v>0</v>
      </c>
      <c r="AI402" s="2"/>
      <c r="AJ402" s="2"/>
      <c r="AK402" s="4">
        <v>0</v>
      </c>
      <c r="AM402" s="4">
        <f t="shared" si="803"/>
        <v>0</v>
      </c>
      <c r="AN402" s="67">
        <f t="shared" si="827"/>
        <v>0</v>
      </c>
      <c r="AO402" s="67">
        <f t="shared" si="828"/>
        <v>0</v>
      </c>
      <c r="AP402" t="s">
        <v>79</v>
      </c>
      <c r="AQ402" s="18"/>
      <c r="AU402"/>
    </row>
    <row r="403" spans="1:79">
      <c r="A403" s="20">
        <v>1716</v>
      </c>
      <c r="B403" t="s">
        <v>263</v>
      </c>
      <c r="C403" t="s">
        <v>9</v>
      </c>
      <c r="D403" t="s">
        <v>384</v>
      </c>
      <c r="E403" t="s">
        <v>533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63">
        <f t="shared" si="797"/>
        <v>0</v>
      </c>
      <c r="O403" s="63">
        <f t="shared" si="798"/>
        <v>0</v>
      </c>
      <c r="P403" s="2">
        <v>0</v>
      </c>
      <c r="Q403" s="63">
        <f t="shared" si="799"/>
        <v>0</v>
      </c>
      <c r="R403" s="63">
        <f t="shared" si="800"/>
        <v>0</v>
      </c>
      <c r="S403" s="15">
        <v>0.1</v>
      </c>
      <c r="T403" s="2">
        <v>0</v>
      </c>
      <c r="U403" s="63">
        <f t="shared" si="801"/>
        <v>0</v>
      </c>
      <c r="V403" s="63">
        <f t="shared" si="802"/>
        <v>0</v>
      </c>
      <c r="W403" s="13">
        <v>0.3</v>
      </c>
      <c r="X403" s="13"/>
      <c r="Y403" s="13"/>
      <c r="Z403" s="68">
        <f t="shared" si="829"/>
        <v>0</v>
      </c>
      <c r="AA403" s="15">
        <v>0</v>
      </c>
      <c r="AB403" s="69">
        <f t="shared" si="820"/>
        <v>0</v>
      </c>
      <c r="AC403" s="68">
        <f t="shared" si="821"/>
        <v>0</v>
      </c>
      <c r="AD403" s="68">
        <f t="shared" si="822"/>
        <v>0</v>
      </c>
      <c r="AE403" s="2">
        <v>0</v>
      </c>
      <c r="AF403" s="68">
        <f t="shared" si="823"/>
        <v>0</v>
      </c>
      <c r="AG403" s="68">
        <f t="shared" si="824"/>
        <v>0</v>
      </c>
      <c r="AH403" s="2">
        <v>0</v>
      </c>
      <c r="AI403" s="2"/>
      <c r="AJ403" s="2"/>
      <c r="AK403" s="4">
        <v>0</v>
      </c>
      <c r="AM403" s="4">
        <f t="shared" si="803"/>
        <v>0</v>
      </c>
      <c r="AN403" s="67">
        <f t="shared" si="827"/>
        <v>0</v>
      </c>
      <c r="AO403" s="67">
        <f t="shared" si="828"/>
        <v>0</v>
      </c>
      <c r="AP403" t="s">
        <v>70</v>
      </c>
      <c r="AQ403" s="18"/>
      <c r="AU403"/>
    </row>
    <row r="404" spans="1:79">
      <c r="A404" s="20">
        <v>1717</v>
      </c>
      <c r="B404" t="s">
        <v>263</v>
      </c>
      <c r="C404" t="s">
        <v>9</v>
      </c>
      <c r="D404" t="s">
        <v>384</v>
      </c>
      <c r="E404" t="s">
        <v>534</v>
      </c>
      <c r="F404" s="2">
        <v>34100993000</v>
      </c>
      <c r="G404" s="2">
        <v>0</v>
      </c>
      <c r="H404" s="2">
        <v>34100993000</v>
      </c>
      <c r="I404" s="2">
        <v>63432421</v>
      </c>
      <c r="J404" s="2">
        <v>0</v>
      </c>
      <c r="K404" s="2">
        <v>63432421</v>
      </c>
      <c r="L404" s="2">
        <v>49792023.799999997</v>
      </c>
      <c r="M404" s="2">
        <v>0</v>
      </c>
      <c r="N404" s="63">
        <f t="shared" si="797"/>
        <v>0</v>
      </c>
      <c r="O404" s="63">
        <f t="shared" si="798"/>
        <v>0</v>
      </c>
      <c r="P404" s="2">
        <v>49792023.799999997</v>
      </c>
      <c r="Q404" s="63">
        <f t="shared" si="799"/>
        <v>49792023.799999997</v>
      </c>
      <c r="R404" s="63">
        <f t="shared" si="800"/>
        <v>0</v>
      </c>
      <c r="S404" s="15">
        <v>0.1</v>
      </c>
      <c r="T404" s="2">
        <v>0</v>
      </c>
      <c r="U404" s="63">
        <f t="shared" si="801"/>
        <v>0</v>
      </c>
      <c r="V404" s="63">
        <f t="shared" si="802"/>
        <v>0</v>
      </c>
      <c r="W404" s="13">
        <v>0.3</v>
      </c>
      <c r="X404" s="13"/>
      <c r="Y404" s="13"/>
      <c r="Z404" s="68">
        <f t="shared" si="829"/>
        <v>14937607.139999999</v>
      </c>
      <c r="AA404" s="15">
        <v>0</v>
      </c>
      <c r="AB404" s="69">
        <f t="shared" si="820"/>
        <v>0</v>
      </c>
      <c r="AC404" s="68">
        <f t="shared" si="821"/>
        <v>0</v>
      </c>
      <c r="AD404" s="68">
        <f t="shared" si="822"/>
        <v>0</v>
      </c>
      <c r="AE404" s="2">
        <v>14937607.140000001</v>
      </c>
      <c r="AF404" s="68">
        <f t="shared" si="823"/>
        <v>14937607.139999999</v>
      </c>
      <c r="AG404" s="68">
        <f t="shared" si="824"/>
        <v>0</v>
      </c>
      <c r="AH404" s="2">
        <v>0</v>
      </c>
      <c r="AI404" s="2"/>
      <c r="AJ404" s="2"/>
      <c r="AK404" s="4">
        <v>14937607.140000001</v>
      </c>
      <c r="AM404" s="4">
        <f t="shared" si="803"/>
        <v>14937607.140000001</v>
      </c>
      <c r="AN404" s="67">
        <f t="shared" si="827"/>
        <v>14937607.139999999</v>
      </c>
      <c r="AO404" s="67">
        <f t="shared" si="828"/>
        <v>0</v>
      </c>
      <c r="AP404" t="s">
        <v>35</v>
      </c>
      <c r="AQ404" s="18"/>
      <c r="AU404"/>
    </row>
    <row r="405" spans="1:79">
      <c r="A405" s="20">
        <v>1719</v>
      </c>
      <c r="B405" t="s">
        <v>263</v>
      </c>
      <c r="C405" t="s">
        <v>2</v>
      </c>
      <c r="D405" t="s">
        <v>287</v>
      </c>
      <c r="E405" t="s">
        <v>535</v>
      </c>
      <c r="F405" s="2">
        <v>2072954000</v>
      </c>
      <c r="G405" s="2">
        <v>0</v>
      </c>
      <c r="H405" s="2">
        <v>2072954000</v>
      </c>
      <c r="I405" s="2">
        <v>6684885</v>
      </c>
      <c r="J405" s="2">
        <v>0</v>
      </c>
      <c r="K405" s="2">
        <v>6684885</v>
      </c>
      <c r="L405" s="2">
        <v>5855703.4000000004</v>
      </c>
      <c r="M405" s="2">
        <v>0</v>
      </c>
      <c r="N405" s="63">
        <f t="shared" si="797"/>
        <v>0</v>
      </c>
      <c r="O405" s="63">
        <f t="shared" si="798"/>
        <v>0</v>
      </c>
      <c r="P405" s="2">
        <v>5855703.4000000004</v>
      </c>
      <c r="Q405" s="63">
        <f t="shared" si="799"/>
        <v>5855703.4000000004</v>
      </c>
      <c r="R405" s="63">
        <f t="shared" si="800"/>
        <v>0</v>
      </c>
      <c r="S405" s="15">
        <v>0.1</v>
      </c>
      <c r="T405" s="2">
        <v>0</v>
      </c>
      <c r="U405" s="63">
        <f t="shared" si="801"/>
        <v>0</v>
      </c>
      <c r="V405" s="63">
        <f t="shared" si="802"/>
        <v>0</v>
      </c>
      <c r="W405" s="13">
        <v>0.3</v>
      </c>
      <c r="X405" s="13"/>
      <c r="Y405" s="13"/>
      <c r="Z405" s="68">
        <f t="shared" si="829"/>
        <v>1756711.02</v>
      </c>
      <c r="AA405" s="15">
        <v>0</v>
      </c>
      <c r="AB405" s="69">
        <f t="shared" si="820"/>
        <v>0</v>
      </c>
      <c r="AC405" s="68">
        <f t="shared" si="821"/>
        <v>0</v>
      </c>
      <c r="AD405" s="68">
        <f t="shared" si="822"/>
        <v>0</v>
      </c>
      <c r="AE405" s="2">
        <v>1756711.02</v>
      </c>
      <c r="AF405" s="68">
        <f t="shared" si="823"/>
        <v>1756711.02</v>
      </c>
      <c r="AG405" s="68">
        <f t="shared" si="824"/>
        <v>0</v>
      </c>
      <c r="AH405" s="2">
        <v>0</v>
      </c>
      <c r="AI405" s="2"/>
      <c r="AJ405" s="2"/>
      <c r="AK405" s="4">
        <v>1756711.02</v>
      </c>
      <c r="AM405" s="4">
        <f t="shared" si="803"/>
        <v>1756711.02</v>
      </c>
      <c r="AN405" s="67">
        <f t="shared" si="827"/>
        <v>1756711.02</v>
      </c>
      <c r="AO405" s="67">
        <f t="shared" si="828"/>
        <v>0</v>
      </c>
      <c r="AP405" t="s">
        <v>87</v>
      </c>
      <c r="AQ405" s="18"/>
      <c r="AU405"/>
    </row>
    <row r="406" spans="1:79">
      <c r="A406" s="20">
        <v>1720</v>
      </c>
      <c r="B406" t="s">
        <v>263</v>
      </c>
      <c r="C406" t="s">
        <v>2</v>
      </c>
      <c r="D406" t="s">
        <v>326</v>
      </c>
      <c r="E406" t="s">
        <v>536</v>
      </c>
      <c r="F406" s="2">
        <v>5934877000</v>
      </c>
      <c r="G406" s="2">
        <v>0</v>
      </c>
      <c r="H406" s="2">
        <v>5934877000</v>
      </c>
      <c r="I406" s="2">
        <v>14895783</v>
      </c>
      <c r="J406" s="2">
        <v>0</v>
      </c>
      <c r="K406" s="2">
        <v>14895783</v>
      </c>
      <c r="L406" s="2">
        <v>12521832.199999999</v>
      </c>
      <c r="M406" s="2">
        <v>0</v>
      </c>
      <c r="N406" s="63">
        <f t="shared" si="797"/>
        <v>0</v>
      </c>
      <c r="O406" s="63">
        <f t="shared" si="798"/>
        <v>0</v>
      </c>
      <c r="P406" s="2">
        <v>12521832.199999999</v>
      </c>
      <c r="Q406" s="63">
        <f t="shared" si="799"/>
        <v>12521832.199999999</v>
      </c>
      <c r="R406" s="63">
        <f t="shared" si="800"/>
        <v>0</v>
      </c>
      <c r="S406" s="15">
        <v>0.1</v>
      </c>
      <c r="T406" s="2">
        <v>0</v>
      </c>
      <c r="U406" s="63">
        <f t="shared" si="801"/>
        <v>0</v>
      </c>
      <c r="V406" s="63">
        <f t="shared" si="802"/>
        <v>0</v>
      </c>
      <c r="W406" s="13">
        <v>0.3</v>
      </c>
      <c r="X406" s="13"/>
      <c r="Y406" s="13"/>
      <c r="Z406" s="68">
        <f t="shared" si="829"/>
        <v>3756549.6599999997</v>
      </c>
      <c r="AA406" s="15">
        <v>0</v>
      </c>
      <c r="AB406" s="69">
        <f t="shared" si="820"/>
        <v>0</v>
      </c>
      <c r="AC406" s="68">
        <f t="shared" si="821"/>
        <v>0</v>
      </c>
      <c r="AD406" s="68">
        <f t="shared" si="822"/>
        <v>0</v>
      </c>
      <c r="AE406" s="2">
        <v>3756549.66</v>
      </c>
      <c r="AF406" s="68">
        <f t="shared" si="823"/>
        <v>3756549.6599999997</v>
      </c>
      <c r="AG406" s="68">
        <f t="shared" si="824"/>
        <v>0</v>
      </c>
      <c r="AH406" s="2">
        <v>0</v>
      </c>
      <c r="AI406" s="2"/>
      <c r="AJ406" s="2"/>
      <c r="AK406" s="4">
        <v>3756549.66</v>
      </c>
      <c r="AM406" s="4">
        <f t="shared" si="803"/>
        <v>3756549.66</v>
      </c>
      <c r="AN406" s="67">
        <f t="shared" si="827"/>
        <v>3756549.6599999997</v>
      </c>
      <c r="AO406" s="67">
        <f t="shared" si="828"/>
        <v>0</v>
      </c>
      <c r="AP406" t="s">
        <v>336</v>
      </c>
      <c r="AQ406" s="18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</row>
    <row r="407" spans="1:79">
      <c r="A407" s="20">
        <v>1721</v>
      </c>
      <c r="B407" t="s">
        <v>263</v>
      </c>
      <c r="C407" t="s">
        <v>2</v>
      </c>
      <c r="D407" t="s">
        <v>286</v>
      </c>
      <c r="E407" t="s">
        <v>537</v>
      </c>
      <c r="F407" s="2">
        <v>13684604000</v>
      </c>
      <c r="G407" s="2">
        <v>0</v>
      </c>
      <c r="H407" s="2">
        <v>13684604000</v>
      </c>
      <c r="I407" s="2">
        <v>27946948</v>
      </c>
      <c r="J407" s="2">
        <v>0</v>
      </c>
      <c r="K407" s="2">
        <v>27946948</v>
      </c>
      <c r="L407" s="2">
        <v>22473106.399999999</v>
      </c>
      <c r="M407" s="2">
        <v>0</v>
      </c>
      <c r="N407" s="63">
        <f t="shared" si="797"/>
        <v>0</v>
      </c>
      <c r="O407" s="63">
        <f t="shared" si="798"/>
        <v>0</v>
      </c>
      <c r="P407" s="2">
        <v>22473106.399999999</v>
      </c>
      <c r="Q407" s="63">
        <f t="shared" si="799"/>
        <v>22473106.399999999</v>
      </c>
      <c r="R407" s="63">
        <f t="shared" si="800"/>
        <v>0</v>
      </c>
      <c r="S407" s="15">
        <v>0.1</v>
      </c>
      <c r="T407" s="2">
        <v>0</v>
      </c>
      <c r="U407" s="63">
        <f t="shared" si="801"/>
        <v>0</v>
      </c>
      <c r="V407" s="63">
        <f t="shared" si="802"/>
        <v>0</v>
      </c>
      <c r="W407" s="13">
        <v>0.3</v>
      </c>
      <c r="X407" s="13"/>
      <c r="Y407" s="13"/>
      <c r="Z407" s="68">
        <f t="shared" si="829"/>
        <v>6741931.919999999</v>
      </c>
      <c r="AA407" s="15">
        <v>0</v>
      </c>
      <c r="AB407" s="69">
        <f t="shared" si="820"/>
        <v>0</v>
      </c>
      <c r="AC407" s="68">
        <f t="shared" si="821"/>
        <v>0</v>
      </c>
      <c r="AD407" s="68">
        <f t="shared" si="822"/>
        <v>0</v>
      </c>
      <c r="AE407" s="2">
        <v>6741931.9199999999</v>
      </c>
      <c r="AF407" s="68">
        <f t="shared" si="823"/>
        <v>6741931.919999999</v>
      </c>
      <c r="AG407" s="68">
        <f t="shared" si="824"/>
        <v>0</v>
      </c>
      <c r="AH407" s="2">
        <v>0</v>
      </c>
      <c r="AI407" s="2"/>
      <c r="AJ407" s="2"/>
      <c r="AK407" s="4">
        <v>6741931.9199999999</v>
      </c>
      <c r="AM407" s="4">
        <f t="shared" si="803"/>
        <v>6741931.9199999999</v>
      </c>
      <c r="AN407" s="67">
        <f t="shared" si="827"/>
        <v>6741931.919999999</v>
      </c>
      <c r="AO407" s="67">
        <f t="shared" si="828"/>
        <v>0</v>
      </c>
      <c r="AP407" t="s">
        <v>45</v>
      </c>
      <c r="AQ407" s="18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</row>
    <row r="408" spans="1:79">
      <c r="A408" s="20">
        <v>1722</v>
      </c>
      <c r="B408" t="s">
        <v>263</v>
      </c>
      <c r="C408" t="s">
        <v>9</v>
      </c>
      <c r="D408" t="s">
        <v>27</v>
      </c>
      <c r="E408" t="s">
        <v>538</v>
      </c>
      <c r="F408" s="2">
        <v>7381718000</v>
      </c>
      <c r="G408" s="2">
        <v>0</v>
      </c>
      <c r="H408" s="2">
        <v>7381718000</v>
      </c>
      <c r="I408" s="2">
        <v>19714279</v>
      </c>
      <c r="J408" s="2">
        <v>0</v>
      </c>
      <c r="K408" s="2">
        <v>19714279</v>
      </c>
      <c r="L408" s="2">
        <v>16761591.800000001</v>
      </c>
      <c r="M408" s="2">
        <v>0</v>
      </c>
      <c r="N408" s="63">
        <f t="shared" si="797"/>
        <v>0</v>
      </c>
      <c r="O408" s="63">
        <f t="shared" si="798"/>
        <v>0</v>
      </c>
      <c r="P408" s="2">
        <v>16761591.800000001</v>
      </c>
      <c r="Q408" s="63">
        <f t="shared" si="799"/>
        <v>16761591.800000001</v>
      </c>
      <c r="R408" s="63">
        <f t="shared" si="800"/>
        <v>0</v>
      </c>
      <c r="S408" s="15">
        <v>0.1</v>
      </c>
      <c r="T408" s="2">
        <v>0</v>
      </c>
      <c r="U408" s="63">
        <f t="shared" si="801"/>
        <v>0</v>
      </c>
      <c r="V408" s="63">
        <f t="shared" si="802"/>
        <v>0</v>
      </c>
      <c r="W408" s="13">
        <v>0.3</v>
      </c>
      <c r="X408" s="13"/>
      <c r="Y408" s="13"/>
      <c r="Z408" s="68">
        <f t="shared" si="829"/>
        <v>5028477.54</v>
      </c>
      <c r="AA408" s="15">
        <v>0</v>
      </c>
      <c r="AB408" s="69">
        <f t="shared" si="820"/>
        <v>0</v>
      </c>
      <c r="AC408" s="68">
        <f t="shared" si="821"/>
        <v>0</v>
      </c>
      <c r="AD408" s="68">
        <f t="shared" si="822"/>
        <v>0</v>
      </c>
      <c r="AE408" s="2">
        <v>5028477.54</v>
      </c>
      <c r="AF408" s="68">
        <f t="shared" si="823"/>
        <v>5028477.54</v>
      </c>
      <c r="AG408" s="68">
        <f t="shared" si="824"/>
        <v>0</v>
      </c>
      <c r="AH408" s="2">
        <v>0</v>
      </c>
      <c r="AI408" s="2"/>
      <c r="AJ408" s="2"/>
      <c r="AK408" s="4">
        <v>5028477.54</v>
      </c>
      <c r="AM408" s="4">
        <f t="shared" si="803"/>
        <v>5028477.54</v>
      </c>
      <c r="AN408" s="67">
        <f t="shared" si="827"/>
        <v>5028477.54</v>
      </c>
      <c r="AO408" s="67">
        <f t="shared" si="828"/>
        <v>0</v>
      </c>
      <c r="AP408" t="s">
        <v>32</v>
      </c>
      <c r="AQ408" s="1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</row>
    <row r="409" spans="1:79">
      <c r="A409" s="20">
        <v>1723</v>
      </c>
      <c r="B409" t="s">
        <v>263</v>
      </c>
      <c r="C409" t="s">
        <v>2</v>
      </c>
      <c r="D409" t="s">
        <v>326</v>
      </c>
      <c r="E409" t="s">
        <v>541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63">
        <f t="shared" si="797"/>
        <v>0</v>
      </c>
      <c r="O409" s="63">
        <f t="shared" si="798"/>
        <v>0</v>
      </c>
      <c r="P409" s="2">
        <v>0</v>
      </c>
      <c r="Q409" s="63">
        <f t="shared" si="799"/>
        <v>0</v>
      </c>
      <c r="R409" s="63">
        <f t="shared" si="800"/>
        <v>0</v>
      </c>
      <c r="S409" s="15">
        <v>0.1</v>
      </c>
      <c r="T409" s="2">
        <v>0</v>
      </c>
      <c r="U409" s="63">
        <f t="shared" si="801"/>
        <v>0</v>
      </c>
      <c r="V409" s="63">
        <f t="shared" si="802"/>
        <v>0</v>
      </c>
      <c r="W409" s="13">
        <v>0.3</v>
      </c>
      <c r="X409" s="13"/>
      <c r="Y409" s="13"/>
      <c r="Z409" s="68">
        <f t="shared" si="829"/>
        <v>0</v>
      </c>
      <c r="AA409" s="15">
        <v>0</v>
      </c>
      <c r="AB409" s="69">
        <f t="shared" si="820"/>
        <v>0</v>
      </c>
      <c r="AC409" s="68">
        <f t="shared" si="821"/>
        <v>0</v>
      </c>
      <c r="AD409" s="68">
        <f t="shared" si="822"/>
        <v>0</v>
      </c>
      <c r="AE409" s="2">
        <v>0</v>
      </c>
      <c r="AF409" s="68">
        <f t="shared" si="823"/>
        <v>0</v>
      </c>
      <c r="AG409" s="68">
        <f t="shared" si="824"/>
        <v>0</v>
      </c>
      <c r="AH409" s="2">
        <v>0</v>
      </c>
      <c r="AI409" s="2"/>
      <c r="AJ409" s="2"/>
      <c r="AK409" s="4">
        <v>0</v>
      </c>
      <c r="AM409" s="4">
        <f t="shared" si="803"/>
        <v>0</v>
      </c>
      <c r="AN409" s="67">
        <f t="shared" si="827"/>
        <v>0</v>
      </c>
      <c r="AO409" s="67">
        <f t="shared" si="828"/>
        <v>0</v>
      </c>
      <c r="AP409" t="s">
        <v>336</v>
      </c>
      <c r="AQ409" s="18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</row>
    <row r="410" spans="1:79">
      <c r="A410" s="20">
        <v>1724</v>
      </c>
      <c r="B410" t="s">
        <v>263</v>
      </c>
      <c r="C410" t="s">
        <v>2</v>
      </c>
      <c r="D410" t="s">
        <v>200</v>
      </c>
      <c r="E410" t="s">
        <v>542</v>
      </c>
      <c r="F410" s="2">
        <v>3672000</v>
      </c>
      <c r="G410" s="2">
        <v>0</v>
      </c>
      <c r="H410" s="2">
        <v>3672000</v>
      </c>
      <c r="I410" s="2">
        <v>12857</v>
      </c>
      <c r="J410" s="2">
        <v>0</v>
      </c>
      <c r="K410" s="2">
        <v>12857</v>
      </c>
      <c r="L410" s="2">
        <v>11388.2</v>
      </c>
      <c r="M410" s="2">
        <v>0</v>
      </c>
      <c r="N410" s="63">
        <f t="shared" si="797"/>
        <v>0</v>
      </c>
      <c r="O410" s="63">
        <f t="shared" si="798"/>
        <v>0</v>
      </c>
      <c r="P410" s="2">
        <v>11388.2</v>
      </c>
      <c r="Q410" s="63">
        <f t="shared" si="799"/>
        <v>11388.2</v>
      </c>
      <c r="R410" s="63">
        <f t="shared" si="800"/>
        <v>0</v>
      </c>
      <c r="S410" s="15">
        <v>0.1</v>
      </c>
      <c r="T410" s="2">
        <v>0</v>
      </c>
      <c r="U410" s="63">
        <f t="shared" si="801"/>
        <v>0</v>
      </c>
      <c r="V410" s="63">
        <f t="shared" si="802"/>
        <v>0</v>
      </c>
      <c r="W410" s="13">
        <v>0.3</v>
      </c>
      <c r="X410" s="13"/>
      <c r="Y410" s="13"/>
      <c r="Z410" s="68">
        <f t="shared" si="829"/>
        <v>3416.46</v>
      </c>
      <c r="AA410" s="15">
        <v>0</v>
      </c>
      <c r="AB410" s="69">
        <f t="shared" si="820"/>
        <v>0</v>
      </c>
      <c r="AC410" s="68">
        <f t="shared" si="821"/>
        <v>0</v>
      </c>
      <c r="AD410" s="68">
        <f t="shared" si="822"/>
        <v>0</v>
      </c>
      <c r="AE410" s="2">
        <v>3416.46</v>
      </c>
      <c r="AF410" s="68">
        <f t="shared" si="823"/>
        <v>3416.46</v>
      </c>
      <c r="AG410" s="68">
        <f t="shared" si="824"/>
        <v>0</v>
      </c>
      <c r="AH410" s="2">
        <v>0</v>
      </c>
      <c r="AI410" s="2"/>
      <c r="AJ410" s="2"/>
      <c r="AK410" s="4">
        <v>3416.46</v>
      </c>
      <c r="AM410" s="4">
        <f t="shared" si="803"/>
        <v>3416.46</v>
      </c>
      <c r="AN410" s="67">
        <f t="shared" si="827"/>
        <v>3416.46</v>
      </c>
      <c r="AO410" s="67">
        <f t="shared" si="828"/>
        <v>0</v>
      </c>
      <c r="AP410" t="s">
        <v>241</v>
      </c>
      <c r="AQ410" s="18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</row>
    <row r="411" spans="1:79">
      <c r="A411" s="20">
        <v>1726</v>
      </c>
      <c r="B411" t="s">
        <v>263</v>
      </c>
      <c r="C411" t="s">
        <v>2</v>
      </c>
      <c r="D411" t="s">
        <v>326</v>
      </c>
      <c r="E411" t="s">
        <v>543</v>
      </c>
      <c r="F411" s="2">
        <v>2119896000</v>
      </c>
      <c r="G411" s="2">
        <v>0</v>
      </c>
      <c r="H411" s="2">
        <v>2119896000</v>
      </c>
      <c r="I411" s="2">
        <v>6595942</v>
      </c>
      <c r="J411" s="2">
        <v>0</v>
      </c>
      <c r="K411" s="2">
        <v>6595942</v>
      </c>
      <c r="L411" s="2">
        <v>5747983.5999999996</v>
      </c>
      <c r="M411" s="2">
        <v>0</v>
      </c>
      <c r="N411" s="63">
        <f t="shared" si="797"/>
        <v>0</v>
      </c>
      <c r="O411" s="63">
        <f t="shared" si="798"/>
        <v>0</v>
      </c>
      <c r="P411" s="2">
        <v>5747983.5999999996</v>
      </c>
      <c r="Q411" s="63">
        <f t="shared" si="799"/>
        <v>5747983.5999999996</v>
      </c>
      <c r="R411" s="63">
        <f t="shared" si="800"/>
        <v>0</v>
      </c>
      <c r="S411" s="15">
        <v>0.1</v>
      </c>
      <c r="T411" s="2">
        <v>0</v>
      </c>
      <c r="U411" s="63">
        <f t="shared" si="801"/>
        <v>0</v>
      </c>
      <c r="V411" s="63">
        <f t="shared" si="802"/>
        <v>0</v>
      </c>
      <c r="W411" s="13">
        <v>0.3</v>
      </c>
      <c r="X411" s="13"/>
      <c r="Y411" s="13"/>
      <c r="Z411" s="68">
        <f t="shared" si="829"/>
        <v>1724395.0799999998</v>
      </c>
      <c r="AA411" s="15">
        <v>0</v>
      </c>
      <c r="AB411" s="69">
        <f t="shared" si="820"/>
        <v>0</v>
      </c>
      <c r="AC411" s="68">
        <f t="shared" si="821"/>
        <v>0</v>
      </c>
      <c r="AD411" s="68">
        <f t="shared" si="822"/>
        <v>0</v>
      </c>
      <c r="AE411" s="2">
        <v>1724395.08</v>
      </c>
      <c r="AF411" s="68">
        <f t="shared" si="823"/>
        <v>1724395.0799999998</v>
      </c>
      <c r="AG411" s="68">
        <f t="shared" si="824"/>
        <v>0</v>
      </c>
      <c r="AH411" s="2">
        <v>0</v>
      </c>
      <c r="AI411" s="2"/>
      <c r="AJ411" s="2"/>
      <c r="AK411" s="4">
        <v>1724395.08</v>
      </c>
      <c r="AM411" s="4">
        <f t="shared" si="803"/>
        <v>1724395.08</v>
      </c>
      <c r="AN411" s="67">
        <f t="shared" si="827"/>
        <v>1724395.0799999998</v>
      </c>
      <c r="AO411" s="67">
        <f t="shared" si="828"/>
        <v>0</v>
      </c>
      <c r="AP411" t="s">
        <v>336</v>
      </c>
      <c r="AQ411" s="18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</row>
    <row r="412" spans="1:79">
      <c r="A412" s="20">
        <v>1727</v>
      </c>
      <c r="B412" t="s">
        <v>263</v>
      </c>
      <c r="C412" t="s">
        <v>2</v>
      </c>
      <c r="D412" t="s">
        <v>4</v>
      </c>
      <c r="E412" t="s">
        <v>544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63">
        <f t="shared" si="797"/>
        <v>0</v>
      </c>
      <c r="O412" s="63">
        <f t="shared" si="798"/>
        <v>0</v>
      </c>
      <c r="P412" s="2">
        <v>0</v>
      </c>
      <c r="Q412" s="63">
        <f t="shared" si="799"/>
        <v>0</v>
      </c>
      <c r="R412" s="63">
        <f t="shared" si="800"/>
        <v>0</v>
      </c>
      <c r="S412" s="15">
        <v>0.1</v>
      </c>
      <c r="T412" s="2">
        <v>0</v>
      </c>
      <c r="U412" s="63">
        <f t="shared" si="801"/>
        <v>0</v>
      </c>
      <c r="V412" s="63">
        <f t="shared" si="802"/>
        <v>0</v>
      </c>
      <c r="W412" s="13">
        <v>0.3</v>
      </c>
      <c r="X412" s="13"/>
      <c r="Y412" s="13"/>
      <c r="Z412" s="68">
        <f t="shared" si="829"/>
        <v>0</v>
      </c>
      <c r="AA412" s="15">
        <v>0</v>
      </c>
      <c r="AB412" s="69">
        <f t="shared" si="820"/>
        <v>0</v>
      </c>
      <c r="AC412" s="68">
        <f t="shared" si="821"/>
        <v>0</v>
      </c>
      <c r="AD412" s="68">
        <f t="shared" si="822"/>
        <v>0</v>
      </c>
      <c r="AE412" s="2">
        <v>0</v>
      </c>
      <c r="AF412" s="68">
        <f t="shared" si="823"/>
        <v>0</v>
      </c>
      <c r="AG412" s="68">
        <f t="shared" si="824"/>
        <v>0</v>
      </c>
      <c r="AH412" s="2">
        <v>0</v>
      </c>
      <c r="AI412" s="2"/>
      <c r="AJ412" s="2"/>
      <c r="AK412" s="4">
        <v>0</v>
      </c>
      <c r="AM412" s="4">
        <f t="shared" si="803"/>
        <v>0</v>
      </c>
      <c r="AN412" s="67">
        <f t="shared" si="827"/>
        <v>0</v>
      </c>
      <c r="AO412" s="67">
        <f t="shared" si="828"/>
        <v>0</v>
      </c>
      <c r="AP412" t="s">
        <v>48</v>
      </c>
      <c r="AQ412" s="18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</row>
    <row r="413" spans="1:79">
      <c r="A413" s="20">
        <v>1728</v>
      </c>
      <c r="B413" t="s">
        <v>263</v>
      </c>
      <c r="C413" t="s">
        <v>2</v>
      </c>
      <c r="D413" t="s">
        <v>286</v>
      </c>
      <c r="E413" t="s">
        <v>545</v>
      </c>
      <c r="F413" s="2">
        <v>737989000</v>
      </c>
      <c r="G413" s="2">
        <v>0</v>
      </c>
      <c r="H413" s="2">
        <v>737989000</v>
      </c>
      <c r="I413" s="2">
        <v>2376702</v>
      </c>
      <c r="J413" s="2">
        <v>0</v>
      </c>
      <c r="K413" s="2">
        <v>2376702</v>
      </c>
      <c r="L413" s="2">
        <v>2081506.4</v>
      </c>
      <c r="M413" s="2">
        <v>0</v>
      </c>
      <c r="N413" s="63">
        <f t="shared" si="797"/>
        <v>0</v>
      </c>
      <c r="O413" s="63">
        <f t="shared" si="798"/>
        <v>0</v>
      </c>
      <c r="P413" s="2">
        <v>2081506.4</v>
      </c>
      <c r="Q413" s="63">
        <f t="shared" si="799"/>
        <v>2081506.4</v>
      </c>
      <c r="R413" s="63">
        <f t="shared" si="800"/>
        <v>0</v>
      </c>
      <c r="S413" s="15">
        <v>0.1</v>
      </c>
      <c r="T413" s="2">
        <v>0</v>
      </c>
      <c r="U413" s="63">
        <f t="shared" si="801"/>
        <v>0</v>
      </c>
      <c r="V413" s="63">
        <f t="shared" si="802"/>
        <v>0</v>
      </c>
      <c r="W413" s="13">
        <v>0.3</v>
      </c>
      <c r="X413" s="13"/>
      <c r="Y413" s="13"/>
      <c r="Z413" s="68">
        <f t="shared" si="829"/>
        <v>624451.91999999993</v>
      </c>
      <c r="AA413" s="15">
        <v>0</v>
      </c>
      <c r="AB413" s="69">
        <f t="shared" si="820"/>
        <v>0</v>
      </c>
      <c r="AC413" s="68">
        <f t="shared" si="821"/>
        <v>0</v>
      </c>
      <c r="AD413" s="68">
        <f t="shared" si="822"/>
        <v>0</v>
      </c>
      <c r="AE413" s="2">
        <v>624451.92000000004</v>
      </c>
      <c r="AF413" s="68">
        <f t="shared" si="823"/>
        <v>624451.91999999993</v>
      </c>
      <c r="AG413" s="68">
        <f t="shared" si="824"/>
        <v>0</v>
      </c>
      <c r="AH413" s="2">
        <v>0</v>
      </c>
      <c r="AI413" s="2"/>
      <c r="AJ413" s="2"/>
      <c r="AK413" s="4">
        <v>624451.92000000004</v>
      </c>
      <c r="AM413" s="4">
        <f t="shared" si="803"/>
        <v>624451.92000000004</v>
      </c>
      <c r="AN413" s="67">
        <f t="shared" si="827"/>
        <v>624451.91999999993</v>
      </c>
      <c r="AO413" s="67">
        <f t="shared" si="828"/>
        <v>0</v>
      </c>
      <c r="AP413" t="s">
        <v>45</v>
      </c>
      <c r="AQ413" s="18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</row>
    <row r="414" spans="1:79">
      <c r="A414" s="20">
        <v>1729</v>
      </c>
      <c r="B414" t="s">
        <v>263</v>
      </c>
      <c r="C414" t="s">
        <v>2</v>
      </c>
      <c r="D414" t="s">
        <v>200</v>
      </c>
      <c r="E414" t="s">
        <v>546</v>
      </c>
      <c r="F414" s="2">
        <v>3607000</v>
      </c>
      <c r="G414" s="2">
        <v>0</v>
      </c>
      <c r="H414" s="2">
        <v>3607000</v>
      </c>
      <c r="I414" s="2">
        <v>12626</v>
      </c>
      <c r="J414" s="2">
        <v>0</v>
      </c>
      <c r="K414" s="2">
        <v>12626</v>
      </c>
      <c r="L414" s="2">
        <v>11183.2</v>
      </c>
      <c r="M414" s="2">
        <v>0</v>
      </c>
      <c r="N414" s="63">
        <f t="shared" si="797"/>
        <v>0</v>
      </c>
      <c r="O414" s="63">
        <f t="shared" si="798"/>
        <v>0</v>
      </c>
      <c r="P414" s="2">
        <v>11183.2</v>
      </c>
      <c r="Q414" s="63">
        <f t="shared" si="799"/>
        <v>11183.2</v>
      </c>
      <c r="R414" s="63">
        <f t="shared" si="800"/>
        <v>0</v>
      </c>
      <c r="S414" s="15">
        <v>0.1</v>
      </c>
      <c r="T414" s="2">
        <v>0</v>
      </c>
      <c r="U414" s="63">
        <f t="shared" si="801"/>
        <v>0</v>
      </c>
      <c r="V414" s="63">
        <f t="shared" si="802"/>
        <v>0</v>
      </c>
      <c r="W414" s="13">
        <v>0.3</v>
      </c>
      <c r="X414" s="13"/>
      <c r="Y414" s="13"/>
      <c r="Z414" s="68">
        <f t="shared" si="829"/>
        <v>3354.96</v>
      </c>
      <c r="AA414" s="15">
        <v>0</v>
      </c>
      <c r="AB414" s="69">
        <f t="shared" si="820"/>
        <v>0</v>
      </c>
      <c r="AC414" s="68">
        <f t="shared" si="821"/>
        <v>0</v>
      </c>
      <c r="AD414" s="68">
        <f t="shared" si="822"/>
        <v>0</v>
      </c>
      <c r="AE414" s="2">
        <v>3354.96</v>
      </c>
      <c r="AF414" s="68">
        <f t="shared" si="823"/>
        <v>3354.96</v>
      </c>
      <c r="AG414" s="68">
        <f t="shared" si="824"/>
        <v>0</v>
      </c>
      <c r="AH414" s="2">
        <v>0</v>
      </c>
      <c r="AI414" s="2"/>
      <c r="AJ414" s="2"/>
      <c r="AK414" s="4">
        <v>3354.96</v>
      </c>
      <c r="AM414" s="4">
        <f t="shared" si="803"/>
        <v>3354.96</v>
      </c>
      <c r="AN414" s="67">
        <f t="shared" si="827"/>
        <v>3354.96</v>
      </c>
      <c r="AO414" s="67">
        <f t="shared" si="828"/>
        <v>0</v>
      </c>
      <c r="AP414" t="s">
        <v>241</v>
      </c>
      <c r="AQ414" s="18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</row>
    <row r="415" spans="1:79">
      <c r="A415" s="20">
        <v>1730</v>
      </c>
      <c r="B415" t="s">
        <v>263</v>
      </c>
      <c r="C415" t="s">
        <v>2</v>
      </c>
      <c r="D415" t="s">
        <v>200</v>
      </c>
      <c r="E415" t="s">
        <v>547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63">
        <f t="shared" si="797"/>
        <v>0</v>
      </c>
      <c r="O415" s="63">
        <f t="shared" si="798"/>
        <v>0</v>
      </c>
      <c r="P415" s="2">
        <v>0</v>
      </c>
      <c r="Q415" s="63">
        <f t="shared" si="799"/>
        <v>0</v>
      </c>
      <c r="R415" s="63">
        <f t="shared" si="800"/>
        <v>0</v>
      </c>
      <c r="S415" s="15">
        <v>0.1</v>
      </c>
      <c r="T415" s="2">
        <v>0</v>
      </c>
      <c r="U415" s="63">
        <f t="shared" si="801"/>
        <v>0</v>
      </c>
      <c r="V415" s="63">
        <f t="shared" si="802"/>
        <v>0</v>
      </c>
      <c r="W415" s="13">
        <v>0.3</v>
      </c>
      <c r="X415" s="13"/>
      <c r="Y415" s="13"/>
      <c r="Z415" s="68">
        <f t="shared" si="829"/>
        <v>0</v>
      </c>
      <c r="AA415" s="15">
        <v>0</v>
      </c>
      <c r="AB415" s="69">
        <f t="shared" si="820"/>
        <v>0</v>
      </c>
      <c r="AC415" s="68">
        <f t="shared" si="821"/>
        <v>0</v>
      </c>
      <c r="AD415" s="68">
        <f t="shared" si="822"/>
        <v>0</v>
      </c>
      <c r="AE415" s="2">
        <v>0</v>
      </c>
      <c r="AF415" s="68">
        <f t="shared" si="823"/>
        <v>0</v>
      </c>
      <c r="AG415" s="68">
        <f t="shared" si="824"/>
        <v>0</v>
      </c>
      <c r="AH415" s="2">
        <v>0</v>
      </c>
      <c r="AI415" s="2"/>
      <c r="AJ415" s="2"/>
      <c r="AK415" s="4">
        <v>0</v>
      </c>
      <c r="AM415" s="4">
        <f t="shared" si="803"/>
        <v>0</v>
      </c>
      <c r="AN415" s="67">
        <f t="shared" si="827"/>
        <v>0</v>
      </c>
      <c r="AO415" s="67">
        <f t="shared" si="828"/>
        <v>0</v>
      </c>
      <c r="AP415" t="s">
        <v>241</v>
      </c>
      <c r="AQ415" s="18"/>
      <c r="AU415"/>
    </row>
    <row r="416" spans="1:79">
      <c r="A416" s="20">
        <v>1731</v>
      </c>
      <c r="B416" t="s">
        <v>263</v>
      </c>
      <c r="C416" t="s">
        <v>2</v>
      </c>
      <c r="D416" t="s">
        <v>286</v>
      </c>
      <c r="E416" t="s">
        <v>548</v>
      </c>
      <c r="F416" s="2">
        <v>1210000000</v>
      </c>
      <c r="G416" s="2">
        <v>0</v>
      </c>
      <c r="H416" s="2">
        <v>1210000000</v>
      </c>
      <c r="I416" s="2">
        <v>2622000</v>
      </c>
      <c r="J416" s="2">
        <v>0</v>
      </c>
      <c r="K416" s="2">
        <v>2622000</v>
      </c>
      <c r="L416" s="2">
        <v>2138000</v>
      </c>
      <c r="M416" s="2">
        <v>0</v>
      </c>
      <c r="N416" s="63">
        <f t="shared" si="797"/>
        <v>0</v>
      </c>
      <c r="O416" s="63">
        <f t="shared" si="798"/>
        <v>0</v>
      </c>
      <c r="P416" s="2">
        <v>2138000</v>
      </c>
      <c r="Q416" s="63">
        <f t="shared" si="799"/>
        <v>2138000</v>
      </c>
      <c r="R416" s="63">
        <f t="shared" si="800"/>
        <v>0</v>
      </c>
      <c r="S416" s="15">
        <v>0.1</v>
      </c>
      <c r="T416" s="2">
        <v>0</v>
      </c>
      <c r="U416" s="63">
        <f t="shared" si="801"/>
        <v>0</v>
      </c>
      <c r="V416" s="63">
        <f t="shared" si="802"/>
        <v>0</v>
      </c>
      <c r="W416" s="13">
        <v>0.3</v>
      </c>
      <c r="X416" s="13"/>
      <c r="Y416" s="13"/>
      <c r="Z416" s="68">
        <f t="shared" si="829"/>
        <v>641400</v>
      </c>
      <c r="AA416" s="15">
        <v>0</v>
      </c>
      <c r="AB416" s="69">
        <f t="shared" si="820"/>
        <v>0</v>
      </c>
      <c r="AC416" s="68">
        <f t="shared" si="821"/>
        <v>0</v>
      </c>
      <c r="AD416" s="68">
        <f t="shared" si="822"/>
        <v>0</v>
      </c>
      <c r="AE416" s="2">
        <v>641400</v>
      </c>
      <c r="AF416" s="68">
        <f t="shared" si="823"/>
        <v>641400</v>
      </c>
      <c r="AG416" s="68">
        <f t="shared" si="824"/>
        <v>0</v>
      </c>
      <c r="AH416" s="2">
        <v>0</v>
      </c>
      <c r="AI416" s="2"/>
      <c r="AJ416" s="2"/>
      <c r="AK416" s="4">
        <v>641400</v>
      </c>
      <c r="AM416" s="4">
        <f t="shared" si="803"/>
        <v>641400</v>
      </c>
      <c r="AN416" s="67">
        <f t="shared" si="827"/>
        <v>641400</v>
      </c>
      <c r="AO416" s="67">
        <f t="shared" si="828"/>
        <v>0</v>
      </c>
      <c r="AP416" t="s">
        <v>45</v>
      </c>
      <c r="AQ416" s="18"/>
      <c r="AU416"/>
    </row>
    <row r="417" spans="1:47">
      <c r="A417" s="20">
        <v>1732</v>
      </c>
      <c r="B417" t="s">
        <v>263</v>
      </c>
      <c r="C417" t="s">
        <v>9</v>
      </c>
      <c r="D417" t="s">
        <v>27</v>
      </c>
      <c r="E417" t="s">
        <v>549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63">
        <f t="shared" si="797"/>
        <v>0</v>
      </c>
      <c r="O417" s="63">
        <f t="shared" si="798"/>
        <v>0</v>
      </c>
      <c r="P417" s="2">
        <v>0</v>
      </c>
      <c r="Q417" s="63">
        <f t="shared" si="799"/>
        <v>0</v>
      </c>
      <c r="R417" s="63">
        <f t="shared" si="800"/>
        <v>0</v>
      </c>
      <c r="S417" s="15">
        <v>0.1</v>
      </c>
      <c r="T417" s="2">
        <v>0</v>
      </c>
      <c r="U417" s="63">
        <f t="shared" si="801"/>
        <v>0</v>
      </c>
      <c r="V417" s="63">
        <f t="shared" si="802"/>
        <v>0</v>
      </c>
      <c r="W417" s="13">
        <v>0.3</v>
      </c>
      <c r="X417" s="13"/>
      <c r="Y417" s="13"/>
      <c r="Z417" s="68">
        <f t="shared" si="829"/>
        <v>0</v>
      </c>
      <c r="AA417" s="15">
        <v>0</v>
      </c>
      <c r="AB417" s="69">
        <f t="shared" si="820"/>
        <v>0</v>
      </c>
      <c r="AC417" s="68">
        <f t="shared" si="821"/>
        <v>0</v>
      </c>
      <c r="AD417" s="68">
        <f t="shared" si="822"/>
        <v>0</v>
      </c>
      <c r="AE417" s="2">
        <v>0</v>
      </c>
      <c r="AF417" s="68">
        <f t="shared" si="823"/>
        <v>0</v>
      </c>
      <c r="AG417" s="68">
        <f t="shared" si="824"/>
        <v>0</v>
      </c>
      <c r="AH417" s="2">
        <v>0</v>
      </c>
      <c r="AI417" s="2"/>
      <c r="AJ417" s="2"/>
      <c r="AK417" s="4">
        <v>0</v>
      </c>
      <c r="AM417" s="4">
        <f t="shared" si="803"/>
        <v>0</v>
      </c>
      <c r="AN417" s="67">
        <f t="shared" si="827"/>
        <v>0</v>
      </c>
      <c r="AO417" s="67">
        <f t="shared" si="828"/>
        <v>0</v>
      </c>
      <c r="AP417" t="s">
        <v>76</v>
      </c>
      <c r="AQ417" s="18"/>
      <c r="AU417"/>
    </row>
    <row r="418" spans="1:47">
      <c r="A418" s="20">
        <v>1733</v>
      </c>
      <c r="B418" t="s">
        <v>263</v>
      </c>
      <c r="C418" t="s">
        <v>9</v>
      </c>
      <c r="D418" t="s">
        <v>27</v>
      </c>
      <c r="E418" t="s">
        <v>550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63">
        <f t="shared" si="797"/>
        <v>0</v>
      </c>
      <c r="O418" s="63">
        <f t="shared" si="798"/>
        <v>0</v>
      </c>
      <c r="P418" s="2">
        <v>0</v>
      </c>
      <c r="Q418" s="63">
        <f t="shared" si="799"/>
        <v>0</v>
      </c>
      <c r="R418" s="63">
        <f t="shared" si="800"/>
        <v>0</v>
      </c>
      <c r="S418" s="15">
        <v>0.1</v>
      </c>
      <c r="T418" s="2">
        <v>0</v>
      </c>
      <c r="U418" s="63">
        <f t="shared" si="801"/>
        <v>0</v>
      </c>
      <c r="V418" s="63">
        <f t="shared" si="802"/>
        <v>0</v>
      </c>
      <c r="W418" s="13">
        <v>0.3</v>
      </c>
      <c r="X418" s="13"/>
      <c r="Y418" s="13"/>
      <c r="Z418" s="68">
        <f t="shared" si="829"/>
        <v>0</v>
      </c>
      <c r="AA418" s="15">
        <v>0</v>
      </c>
      <c r="AB418" s="69">
        <f t="shared" si="820"/>
        <v>0</v>
      </c>
      <c r="AC418" s="68">
        <f t="shared" si="821"/>
        <v>0</v>
      </c>
      <c r="AD418" s="68">
        <f t="shared" si="822"/>
        <v>0</v>
      </c>
      <c r="AE418" s="2">
        <v>0</v>
      </c>
      <c r="AF418" s="68">
        <f t="shared" si="823"/>
        <v>0</v>
      </c>
      <c r="AG418" s="68">
        <f t="shared" si="824"/>
        <v>0</v>
      </c>
      <c r="AH418" s="2">
        <v>0</v>
      </c>
      <c r="AI418" s="2"/>
      <c r="AJ418" s="2"/>
      <c r="AK418" s="4">
        <v>0</v>
      </c>
      <c r="AM418" s="4">
        <f t="shared" si="803"/>
        <v>0</v>
      </c>
      <c r="AN418" s="67">
        <f t="shared" si="827"/>
        <v>0</v>
      </c>
      <c r="AO418" s="67">
        <f t="shared" si="828"/>
        <v>0</v>
      </c>
      <c r="AP418" t="s">
        <v>32</v>
      </c>
      <c r="AQ418" s="18"/>
      <c r="AU418"/>
    </row>
    <row r="419" spans="1:47">
      <c r="A419" s="20">
        <v>1734</v>
      </c>
      <c r="B419" t="s">
        <v>263</v>
      </c>
      <c r="C419" t="s">
        <v>9</v>
      </c>
      <c r="D419" t="s">
        <v>384</v>
      </c>
      <c r="E419" t="s">
        <v>551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63">
        <f t="shared" si="797"/>
        <v>0</v>
      </c>
      <c r="O419" s="63">
        <f t="shared" si="798"/>
        <v>0</v>
      </c>
      <c r="P419" s="2">
        <v>0</v>
      </c>
      <c r="Q419" s="63">
        <f t="shared" si="799"/>
        <v>0</v>
      </c>
      <c r="R419" s="63">
        <f t="shared" si="800"/>
        <v>0</v>
      </c>
      <c r="S419" s="15">
        <v>0.1</v>
      </c>
      <c r="T419" s="2">
        <v>0</v>
      </c>
      <c r="U419" s="63">
        <f t="shared" si="801"/>
        <v>0</v>
      </c>
      <c r="V419" s="63">
        <f t="shared" si="802"/>
        <v>0</v>
      </c>
      <c r="W419" s="13">
        <v>0.3</v>
      </c>
      <c r="X419" s="13"/>
      <c r="Y419" s="13"/>
      <c r="Z419" s="68">
        <f t="shared" si="829"/>
        <v>0</v>
      </c>
      <c r="AA419" s="15">
        <v>0</v>
      </c>
      <c r="AB419" s="69">
        <f t="shared" si="820"/>
        <v>0</v>
      </c>
      <c r="AC419" s="68">
        <f t="shared" si="821"/>
        <v>0</v>
      </c>
      <c r="AD419" s="68">
        <f t="shared" si="822"/>
        <v>0</v>
      </c>
      <c r="AE419" s="2">
        <v>0</v>
      </c>
      <c r="AF419" s="68">
        <f t="shared" si="823"/>
        <v>0</v>
      </c>
      <c r="AG419" s="68">
        <f t="shared" si="824"/>
        <v>0</v>
      </c>
      <c r="AH419" s="2">
        <v>0</v>
      </c>
      <c r="AI419" s="2"/>
      <c r="AJ419" s="2"/>
      <c r="AK419" s="4">
        <v>0</v>
      </c>
      <c r="AM419" s="4">
        <f t="shared" si="803"/>
        <v>0</v>
      </c>
      <c r="AN419" s="67">
        <f t="shared" si="827"/>
        <v>0</v>
      </c>
      <c r="AO419" s="67">
        <f t="shared" si="828"/>
        <v>0</v>
      </c>
      <c r="AP419" t="s">
        <v>70</v>
      </c>
      <c r="AQ419" s="18"/>
      <c r="AU419"/>
    </row>
    <row r="420" spans="1:47">
      <c r="A420" s="20">
        <v>1735</v>
      </c>
      <c r="B420" t="s">
        <v>263</v>
      </c>
      <c r="C420" t="s">
        <v>2</v>
      </c>
      <c r="D420" t="s">
        <v>286</v>
      </c>
      <c r="E420" t="s">
        <v>552</v>
      </c>
      <c r="F420" s="2">
        <v>44477400</v>
      </c>
      <c r="G420" s="2">
        <v>0</v>
      </c>
      <c r="H420" s="2">
        <v>44477400</v>
      </c>
      <c r="I420" s="2">
        <v>155675</v>
      </c>
      <c r="J420" s="2">
        <v>0</v>
      </c>
      <c r="K420" s="2">
        <v>155675</v>
      </c>
      <c r="L420" s="2">
        <v>137884.04</v>
      </c>
      <c r="M420" s="2">
        <v>0</v>
      </c>
      <c r="N420" s="63">
        <f t="shared" si="797"/>
        <v>0</v>
      </c>
      <c r="O420" s="63">
        <f t="shared" si="798"/>
        <v>0</v>
      </c>
      <c r="P420" s="2">
        <v>137884.04</v>
      </c>
      <c r="Q420" s="63">
        <f t="shared" si="799"/>
        <v>137884.04</v>
      </c>
      <c r="R420" s="63">
        <f t="shared" si="800"/>
        <v>0</v>
      </c>
      <c r="S420" s="15">
        <v>0.1</v>
      </c>
      <c r="T420" s="2">
        <v>0</v>
      </c>
      <c r="U420" s="63">
        <f t="shared" si="801"/>
        <v>0</v>
      </c>
      <c r="V420" s="63">
        <f t="shared" si="802"/>
        <v>0</v>
      </c>
      <c r="W420" s="13">
        <v>0.3</v>
      </c>
      <c r="X420" s="13"/>
      <c r="Y420" s="13"/>
      <c r="Z420" s="68">
        <f t="shared" si="829"/>
        <v>41365.212</v>
      </c>
      <c r="AA420" s="15">
        <v>0</v>
      </c>
      <c r="AB420" s="69">
        <f t="shared" si="820"/>
        <v>0</v>
      </c>
      <c r="AC420" s="68">
        <f t="shared" si="821"/>
        <v>0</v>
      </c>
      <c r="AD420" s="68">
        <f t="shared" si="822"/>
        <v>0</v>
      </c>
      <c r="AE420" s="2">
        <v>41365.212</v>
      </c>
      <c r="AF420" s="68">
        <f t="shared" si="823"/>
        <v>41365.212</v>
      </c>
      <c r="AG420" s="68">
        <f t="shared" si="824"/>
        <v>0</v>
      </c>
      <c r="AH420" s="2">
        <v>0</v>
      </c>
      <c r="AI420" s="2"/>
      <c r="AJ420" s="2"/>
      <c r="AK420" s="4">
        <v>41365.212</v>
      </c>
      <c r="AM420" s="4">
        <f t="shared" si="803"/>
        <v>41365.212</v>
      </c>
      <c r="AN420" s="67">
        <f t="shared" si="827"/>
        <v>41365.212</v>
      </c>
      <c r="AO420" s="67">
        <f t="shared" si="828"/>
        <v>0</v>
      </c>
      <c r="AP420" t="s">
        <v>45</v>
      </c>
      <c r="AQ420" s="18"/>
      <c r="AU420"/>
    </row>
    <row r="421" spans="1:47">
      <c r="A421" s="20">
        <v>1736</v>
      </c>
      <c r="B421" t="s">
        <v>263</v>
      </c>
      <c r="C421" t="s">
        <v>2</v>
      </c>
      <c r="D421" t="s">
        <v>200</v>
      </c>
      <c r="E421" t="s">
        <v>553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63">
        <f t="shared" si="797"/>
        <v>0</v>
      </c>
      <c r="O421" s="63">
        <f t="shared" si="798"/>
        <v>0</v>
      </c>
      <c r="P421" s="2">
        <v>0</v>
      </c>
      <c r="Q421" s="63">
        <f t="shared" si="799"/>
        <v>0</v>
      </c>
      <c r="R421" s="63">
        <f t="shared" si="800"/>
        <v>0</v>
      </c>
      <c r="S421" s="15">
        <v>0.1</v>
      </c>
      <c r="T421" s="2">
        <v>0</v>
      </c>
      <c r="U421" s="63">
        <f t="shared" si="801"/>
        <v>0</v>
      </c>
      <c r="V421" s="63">
        <f t="shared" si="802"/>
        <v>0</v>
      </c>
      <c r="W421" s="13">
        <v>0.3</v>
      </c>
      <c r="X421" s="13"/>
      <c r="Y421" s="13"/>
      <c r="Z421" s="68">
        <f t="shared" si="829"/>
        <v>0</v>
      </c>
      <c r="AA421" s="15">
        <v>0</v>
      </c>
      <c r="AB421" s="69">
        <f t="shared" si="820"/>
        <v>0</v>
      </c>
      <c r="AC421" s="68">
        <f t="shared" si="821"/>
        <v>0</v>
      </c>
      <c r="AD421" s="68">
        <f t="shared" si="822"/>
        <v>0</v>
      </c>
      <c r="AE421" s="2">
        <v>0</v>
      </c>
      <c r="AF421" s="68">
        <f t="shared" si="823"/>
        <v>0</v>
      </c>
      <c r="AG421" s="68">
        <f t="shared" si="824"/>
        <v>0</v>
      </c>
      <c r="AH421" s="2">
        <v>0</v>
      </c>
      <c r="AI421" s="2"/>
      <c r="AJ421" s="2"/>
      <c r="AK421" s="4">
        <v>0</v>
      </c>
      <c r="AM421" s="4">
        <f t="shared" si="803"/>
        <v>0</v>
      </c>
      <c r="AN421" s="67">
        <f t="shared" si="827"/>
        <v>0</v>
      </c>
      <c r="AO421" s="67">
        <f t="shared" si="828"/>
        <v>0</v>
      </c>
      <c r="AP421" t="s">
        <v>184</v>
      </c>
      <c r="AQ421" s="18"/>
      <c r="AU421"/>
    </row>
    <row r="422" spans="1:47">
      <c r="A422" s="20">
        <v>1737</v>
      </c>
      <c r="B422" t="s">
        <v>263</v>
      </c>
      <c r="C422" t="s">
        <v>9</v>
      </c>
      <c r="D422" t="s">
        <v>385</v>
      </c>
      <c r="E422" t="s">
        <v>554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63">
        <f t="shared" si="797"/>
        <v>0</v>
      </c>
      <c r="O422" s="63">
        <f t="shared" si="798"/>
        <v>0</v>
      </c>
      <c r="P422" s="2">
        <v>0</v>
      </c>
      <c r="Q422" s="63">
        <f t="shared" si="799"/>
        <v>0</v>
      </c>
      <c r="R422" s="63">
        <f t="shared" si="800"/>
        <v>0</v>
      </c>
      <c r="S422" s="15">
        <v>0.1</v>
      </c>
      <c r="T422" s="2">
        <v>0</v>
      </c>
      <c r="U422" s="63">
        <f t="shared" si="801"/>
        <v>0</v>
      </c>
      <c r="V422" s="63">
        <f t="shared" si="802"/>
        <v>0</v>
      </c>
      <c r="W422" s="13">
        <v>0.3</v>
      </c>
      <c r="X422" s="13"/>
      <c r="Y422" s="13"/>
      <c r="Z422" s="68">
        <f t="shared" si="829"/>
        <v>0</v>
      </c>
      <c r="AA422" s="15">
        <v>0</v>
      </c>
      <c r="AB422" s="69">
        <f t="shared" si="820"/>
        <v>0</v>
      </c>
      <c r="AC422" s="68">
        <f t="shared" si="821"/>
        <v>0</v>
      </c>
      <c r="AD422" s="68">
        <f t="shared" si="822"/>
        <v>0</v>
      </c>
      <c r="AE422" s="2">
        <v>0</v>
      </c>
      <c r="AF422" s="68">
        <f t="shared" si="823"/>
        <v>0</v>
      </c>
      <c r="AG422" s="68">
        <f t="shared" si="824"/>
        <v>0</v>
      </c>
      <c r="AH422" s="2">
        <v>0</v>
      </c>
      <c r="AI422" s="2"/>
      <c r="AJ422" s="2"/>
      <c r="AK422" s="4">
        <v>0</v>
      </c>
      <c r="AM422" s="4">
        <f t="shared" si="803"/>
        <v>0</v>
      </c>
      <c r="AN422" s="67">
        <f t="shared" si="827"/>
        <v>0</v>
      </c>
      <c r="AO422" s="67">
        <f t="shared" si="828"/>
        <v>0</v>
      </c>
      <c r="AP422" t="s">
        <v>39</v>
      </c>
      <c r="AQ422" s="18"/>
      <c r="AU422"/>
    </row>
    <row r="423" spans="1:47">
      <c r="A423" s="20">
        <v>1738</v>
      </c>
      <c r="B423" t="s">
        <v>263</v>
      </c>
      <c r="C423" t="s">
        <v>9</v>
      </c>
      <c r="D423" t="s">
        <v>384</v>
      </c>
      <c r="E423" t="s">
        <v>555</v>
      </c>
      <c r="F423" s="2">
        <v>360160000</v>
      </c>
      <c r="G423" s="2">
        <v>0</v>
      </c>
      <c r="H423" s="2">
        <v>360160000</v>
      </c>
      <c r="I423" s="2">
        <v>1260562</v>
      </c>
      <c r="J423" s="2">
        <v>0</v>
      </c>
      <c r="K423" s="2">
        <v>1260562</v>
      </c>
      <c r="L423" s="2">
        <v>1116498</v>
      </c>
      <c r="M423" s="2">
        <v>0</v>
      </c>
      <c r="N423" s="63">
        <f t="shared" si="797"/>
        <v>0</v>
      </c>
      <c r="O423" s="63">
        <f t="shared" si="798"/>
        <v>0</v>
      </c>
      <c r="P423" s="2">
        <v>1116498</v>
      </c>
      <c r="Q423" s="63">
        <f t="shared" si="799"/>
        <v>1116498</v>
      </c>
      <c r="R423" s="63">
        <f t="shared" si="800"/>
        <v>0</v>
      </c>
      <c r="S423" s="15">
        <v>0.1</v>
      </c>
      <c r="T423" s="2">
        <v>0</v>
      </c>
      <c r="U423" s="63">
        <f t="shared" si="801"/>
        <v>0</v>
      </c>
      <c r="V423" s="63">
        <f t="shared" si="802"/>
        <v>0</v>
      </c>
      <c r="W423" s="13">
        <v>0.3</v>
      </c>
      <c r="X423" s="13"/>
      <c r="Y423" s="13"/>
      <c r="Z423" s="68">
        <f t="shared" si="829"/>
        <v>334949.39999999997</v>
      </c>
      <c r="AA423" s="15">
        <v>0</v>
      </c>
      <c r="AB423" s="69">
        <f t="shared" si="820"/>
        <v>0</v>
      </c>
      <c r="AC423" s="68">
        <f t="shared" si="821"/>
        <v>0</v>
      </c>
      <c r="AD423" s="68">
        <f t="shared" si="822"/>
        <v>0</v>
      </c>
      <c r="AE423" s="2">
        <v>334949.40000000002</v>
      </c>
      <c r="AF423" s="68">
        <f t="shared" si="823"/>
        <v>334949.39999999997</v>
      </c>
      <c r="AG423" s="68">
        <f t="shared" si="824"/>
        <v>0</v>
      </c>
      <c r="AH423" s="2">
        <v>0</v>
      </c>
      <c r="AI423" s="2"/>
      <c r="AJ423" s="2"/>
      <c r="AK423" s="4">
        <v>334949.40000000002</v>
      </c>
      <c r="AM423" s="4">
        <f t="shared" si="803"/>
        <v>334949.40000000002</v>
      </c>
      <c r="AN423" s="67">
        <f t="shared" si="827"/>
        <v>334949.39999999997</v>
      </c>
      <c r="AO423" s="67">
        <f t="shared" si="828"/>
        <v>0</v>
      </c>
      <c r="AP423" t="s">
        <v>189</v>
      </c>
      <c r="AQ423" s="18"/>
      <c r="AU423"/>
    </row>
    <row r="424" spans="1:47">
      <c r="A424" s="20" t="s">
        <v>556</v>
      </c>
      <c r="B424" t="s">
        <v>264</v>
      </c>
      <c r="C424" t="s">
        <v>2</v>
      </c>
      <c r="D424" t="s">
        <v>200</v>
      </c>
      <c r="E424" t="s">
        <v>217</v>
      </c>
      <c r="F424" s="2">
        <v>219803500</v>
      </c>
      <c r="G424" s="2">
        <v>0</v>
      </c>
      <c r="H424" s="2">
        <v>219803500</v>
      </c>
      <c r="I424" s="2">
        <v>769314</v>
      </c>
      <c r="J424" s="2">
        <v>0</v>
      </c>
      <c r="K424" s="2">
        <v>769314</v>
      </c>
      <c r="L424" s="2">
        <v>681392.6</v>
      </c>
      <c r="M424" s="2">
        <v>0</v>
      </c>
      <c r="N424" s="63">
        <f t="shared" si="797"/>
        <v>0</v>
      </c>
      <c r="O424" s="63">
        <f t="shared" si="798"/>
        <v>0</v>
      </c>
      <c r="P424" s="2">
        <v>681392.6</v>
      </c>
      <c r="Q424" s="63">
        <f t="shared" si="799"/>
        <v>681392.6</v>
      </c>
      <c r="R424" s="63">
        <f t="shared" si="800"/>
        <v>0</v>
      </c>
      <c r="S424" s="15"/>
      <c r="T424" s="2"/>
      <c r="U424" s="63"/>
      <c r="V424" s="63"/>
      <c r="W424" s="13"/>
      <c r="X424" s="64"/>
      <c r="Y424" s="63"/>
      <c r="Z424" s="63"/>
      <c r="AA424" s="15"/>
      <c r="AB424" s="65"/>
      <c r="AC424" s="63"/>
      <c r="AD424" s="63"/>
      <c r="AE424" s="2"/>
      <c r="AF424" s="63"/>
      <c r="AG424" s="63"/>
      <c r="AH424" s="2"/>
      <c r="AI424" s="66"/>
      <c r="AJ424" s="66"/>
      <c r="AN424" s="67"/>
      <c r="AO424" s="67"/>
      <c r="AP424"/>
      <c r="AQ424" s="18"/>
      <c r="AU424"/>
    </row>
    <row r="425" spans="1:47">
      <c r="A425" s="20" t="s">
        <v>218</v>
      </c>
      <c r="B425" t="s">
        <v>264</v>
      </c>
      <c r="C425" t="s">
        <v>9</v>
      </c>
      <c r="D425" t="s">
        <v>15</v>
      </c>
      <c r="E425" t="s">
        <v>219</v>
      </c>
      <c r="F425" s="2">
        <v>1252697000</v>
      </c>
      <c r="G425" s="2">
        <v>0</v>
      </c>
      <c r="H425" s="2">
        <v>1252697000</v>
      </c>
      <c r="I425" s="2">
        <v>4030351</v>
      </c>
      <c r="J425" s="2">
        <v>0</v>
      </c>
      <c r="K425" s="2">
        <v>4030351</v>
      </c>
      <c r="L425" s="2">
        <v>3529272.2</v>
      </c>
      <c r="M425" s="2">
        <v>0</v>
      </c>
      <c r="N425" s="63">
        <f t="shared" si="797"/>
        <v>0</v>
      </c>
      <c r="O425" s="63">
        <f t="shared" si="798"/>
        <v>0</v>
      </c>
      <c r="P425" s="2">
        <v>3529272.2</v>
      </c>
      <c r="Q425" s="63">
        <f t="shared" si="799"/>
        <v>3529272.2</v>
      </c>
      <c r="R425" s="63">
        <f t="shared" si="800"/>
        <v>0</v>
      </c>
      <c r="S425" s="15"/>
      <c r="T425" s="2"/>
      <c r="U425" s="63"/>
      <c r="V425" s="63"/>
      <c r="W425" s="13"/>
      <c r="X425" s="64"/>
      <c r="Y425" s="63"/>
      <c r="Z425" s="63"/>
      <c r="AA425" s="15"/>
      <c r="AB425" s="65"/>
      <c r="AC425" s="63"/>
      <c r="AD425" s="63"/>
      <c r="AE425" s="2"/>
      <c r="AF425" s="63"/>
      <c r="AG425" s="63"/>
      <c r="AH425" s="2"/>
      <c r="AI425" s="66"/>
      <c r="AJ425" s="66"/>
      <c r="AN425" s="67"/>
      <c r="AO425" s="67"/>
      <c r="AP425"/>
      <c r="AQ425" s="18"/>
      <c r="AU425"/>
    </row>
    <row r="426" spans="1:47">
      <c r="A426" s="20" t="s">
        <v>220</v>
      </c>
      <c r="B426" t="s">
        <v>264</v>
      </c>
      <c r="C426" t="s">
        <v>9</v>
      </c>
      <c r="D426" t="s">
        <v>27</v>
      </c>
      <c r="E426" t="s">
        <v>221</v>
      </c>
      <c r="F426" s="2">
        <v>1758618800</v>
      </c>
      <c r="G426" s="2">
        <v>0</v>
      </c>
      <c r="H426" s="2">
        <v>1758618800</v>
      </c>
      <c r="I426" s="2">
        <v>5638956</v>
      </c>
      <c r="J426" s="2">
        <v>0</v>
      </c>
      <c r="K426" s="2">
        <v>5638956</v>
      </c>
      <c r="L426" s="2">
        <v>4935508.4800000004</v>
      </c>
      <c r="M426" s="2">
        <v>0</v>
      </c>
      <c r="N426" s="63">
        <f t="shared" si="797"/>
        <v>0</v>
      </c>
      <c r="O426" s="63">
        <f t="shared" si="798"/>
        <v>0</v>
      </c>
      <c r="P426" s="2">
        <v>4935508.4800000004</v>
      </c>
      <c r="Q426" s="63">
        <f t="shared" si="799"/>
        <v>4935508.4800000004</v>
      </c>
      <c r="R426" s="63">
        <f t="shared" si="800"/>
        <v>0</v>
      </c>
      <c r="S426" s="15"/>
      <c r="T426" s="2"/>
      <c r="U426" s="63"/>
      <c r="V426" s="63"/>
      <c r="W426" s="13"/>
      <c r="X426" s="64"/>
      <c r="Y426" s="63"/>
      <c r="Z426" s="63"/>
      <c r="AA426" s="15"/>
      <c r="AB426" s="65"/>
      <c r="AC426" s="63"/>
      <c r="AD426" s="63"/>
      <c r="AE426" s="2"/>
      <c r="AF426" s="63"/>
      <c r="AG426" s="63"/>
      <c r="AH426" s="2"/>
      <c r="AI426" s="66"/>
      <c r="AJ426" s="66"/>
      <c r="AN426" s="67"/>
      <c r="AO426" s="67"/>
      <c r="AP426"/>
      <c r="AQ426" s="18"/>
      <c r="AU426"/>
    </row>
    <row r="427" spans="1:47">
      <c r="A427" s="20" t="s">
        <v>222</v>
      </c>
      <c r="B427" t="s">
        <v>264</v>
      </c>
      <c r="C427" t="s">
        <v>9</v>
      </c>
      <c r="D427" t="s">
        <v>384</v>
      </c>
      <c r="E427" t="s">
        <v>223</v>
      </c>
      <c r="F427" s="2">
        <v>599813000</v>
      </c>
      <c r="G427" s="2">
        <v>0</v>
      </c>
      <c r="H427" s="2">
        <v>599813000</v>
      </c>
      <c r="I427" s="2">
        <v>2036069</v>
      </c>
      <c r="J427" s="2">
        <v>0</v>
      </c>
      <c r="K427" s="2">
        <v>2036069</v>
      </c>
      <c r="L427" s="2">
        <v>1796143.8</v>
      </c>
      <c r="M427" s="2">
        <v>0</v>
      </c>
      <c r="N427" s="63">
        <f t="shared" si="797"/>
        <v>0</v>
      </c>
      <c r="O427" s="63">
        <f t="shared" si="798"/>
        <v>0</v>
      </c>
      <c r="P427" s="2">
        <v>1796143.8</v>
      </c>
      <c r="Q427" s="63">
        <f t="shared" si="799"/>
        <v>1796143.8</v>
      </c>
      <c r="R427" s="63">
        <f t="shared" si="800"/>
        <v>0</v>
      </c>
      <c r="S427" s="15"/>
      <c r="T427" s="2"/>
      <c r="U427" s="63"/>
      <c r="V427" s="63"/>
      <c r="W427" s="13"/>
      <c r="X427" s="64"/>
      <c r="Y427" s="63"/>
      <c r="Z427" s="63"/>
      <c r="AA427" s="15"/>
      <c r="AB427" s="65"/>
      <c r="AC427" s="63"/>
      <c r="AD427" s="63"/>
      <c r="AE427" s="2"/>
      <c r="AF427" s="63"/>
      <c r="AG427" s="63"/>
      <c r="AH427" s="2"/>
      <c r="AI427" s="66"/>
      <c r="AJ427" s="66"/>
      <c r="AN427" s="67"/>
      <c r="AO427" s="67"/>
      <c r="AP427"/>
      <c r="AQ427" s="18"/>
      <c r="AU427"/>
    </row>
    <row r="428" spans="1:47">
      <c r="A428" s="20" t="s">
        <v>402</v>
      </c>
      <c r="B428" t="s">
        <v>264</v>
      </c>
      <c r="C428" t="s">
        <v>9</v>
      </c>
      <c r="D428" t="s">
        <v>385</v>
      </c>
      <c r="E428" t="s">
        <v>403</v>
      </c>
      <c r="F428" s="2">
        <v>960369000</v>
      </c>
      <c r="G428" s="2">
        <v>0</v>
      </c>
      <c r="H428" s="2">
        <v>960369000</v>
      </c>
      <c r="I428" s="2">
        <v>2347043</v>
      </c>
      <c r="J428" s="2">
        <v>0</v>
      </c>
      <c r="K428" s="2">
        <v>2347043</v>
      </c>
      <c r="L428" s="2">
        <v>1962895.4</v>
      </c>
      <c r="M428" s="2">
        <v>0</v>
      </c>
      <c r="N428" s="63">
        <f t="shared" si="797"/>
        <v>0</v>
      </c>
      <c r="O428" s="63">
        <f t="shared" si="798"/>
        <v>0</v>
      </c>
      <c r="P428" s="2">
        <v>1962895.4</v>
      </c>
      <c r="Q428" s="63">
        <f t="shared" si="799"/>
        <v>1962895.4</v>
      </c>
      <c r="R428" s="63">
        <f t="shared" si="800"/>
        <v>0</v>
      </c>
      <c r="S428" s="15"/>
      <c r="T428" s="2"/>
      <c r="U428" s="63"/>
      <c r="V428" s="63"/>
      <c r="W428" s="13"/>
      <c r="X428" s="64"/>
      <c r="Y428" s="63"/>
      <c r="Z428" s="63"/>
      <c r="AA428" s="15"/>
      <c r="AB428" s="65"/>
      <c r="AC428" s="63"/>
      <c r="AD428" s="63"/>
      <c r="AE428" s="2"/>
      <c r="AF428" s="63"/>
      <c r="AG428" s="63"/>
      <c r="AH428" s="2"/>
      <c r="AI428" s="66"/>
      <c r="AJ428" s="66"/>
      <c r="AN428" s="67"/>
      <c r="AO428" s="67"/>
      <c r="AP428"/>
      <c r="AQ428" s="18"/>
      <c r="AU428"/>
    </row>
    <row r="429" spans="1:47">
      <c r="A429" s="20" t="s">
        <v>557</v>
      </c>
      <c r="B429" t="s">
        <v>264</v>
      </c>
      <c r="C429" t="s">
        <v>2</v>
      </c>
      <c r="D429" t="s">
        <v>286</v>
      </c>
      <c r="E429" t="s">
        <v>224</v>
      </c>
      <c r="F429" s="2">
        <v>3425562000</v>
      </c>
      <c r="G429" s="2">
        <v>438100000</v>
      </c>
      <c r="H429" s="2">
        <v>2987462000</v>
      </c>
      <c r="I429" s="2">
        <v>10299884</v>
      </c>
      <c r="J429" s="2">
        <v>1212050</v>
      </c>
      <c r="K429" s="2">
        <v>9087834</v>
      </c>
      <c r="L429" s="2">
        <v>8929659.1999999993</v>
      </c>
      <c r="M429" s="2">
        <v>1036810</v>
      </c>
      <c r="N429" s="63">
        <f t="shared" si="797"/>
        <v>1036810</v>
      </c>
      <c r="O429" s="63">
        <f t="shared" si="798"/>
        <v>0</v>
      </c>
      <c r="P429" s="2">
        <v>7892849.2000000002</v>
      </c>
      <c r="Q429" s="63">
        <f t="shared" si="799"/>
        <v>7892849.2000000002</v>
      </c>
      <c r="R429" s="63">
        <f t="shared" si="800"/>
        <v>0</v>
      </c>
      <c r="S429" s="15"/>
      <c r="T429" s="2"/>
      <c r="U429" s="63"/>
      <c r="V429" s="63"/>
      <c r="W429" s="13"/>
      <c r="X429" s="64"/>
      <c r="Y429" s="63"/>
      <c r="Z429" s="63"/>
      <c r="AA429" s="15"/>
      <c r="AB429" s="65"/>
      <c r="AC429" s="63"/>
      <c r="AD429" s="63"/>
      <c r="AE429" s="2"/>
      <c r="AF429" s="63"/>
      <c r="AG429" s="63"/>
      <c r="AH429" s="2"/>
      <c r="AI429" s="66"/>
      <c r="AJ429" s="66"/>
      <c r="AN429" s="67"/>
      <c r="AO429" s="67"/>
      <c r="AP429"/>
      <c r="AQ429" s="18"/>
      <c r="AU429"/>
    </row>
    <row r="430" spans="1:47">
      <c r="A430" s="20" t="s">
        <v>558</v>
      </c>
      <c r="B430" t="s">
        <v>264</v>
      </c>
      <c r="C430" t="s">
        <v>2</v>
      </c>
      <c r="D430" t="s">
        <v>287</v>
      </c>
      <c r="E430" t="s">
        <v>325</v>
      </c>
      <c r="F430" s="2">
        <v>12978000</v>
      </c>
      <c r="G430" s="2">
        <v>0</v>
      </c>
      <c r="H430" s="2">
        <v>12978000</v>
      </c>
      <c r="I430" s="2">
        <v>45427</v>
      </c>
      <c r="J430" s="2">
        <v>0</v>
      </c>
      <c r="K430" s="2">
        <v>45427</v>
      </c>
      <c r="L430" s="2">
        <v>40235.800000000003</v>
      </c>
      <c r="M430" s="2">
        <v>0</v>
      </c>
      <c r="N430" s="63">
        <f t="shared" si="797"/>
        <v>0</v>
      </c>
      <c r="O430" s="63">
        <f t="shared" si="798"/>
        <v>0</v>
      </c>
      <c r="P430" s="2">
        <v>40235.800000000003</v>
      </c>
      <c r="Q430" s="63">
        <f t="shared" si="799"/>
        <v>40235.800000000003</v>
      </c>
      <c r="R430" s="63">
        <f t="shared" si="800"/>
        <v>0</v>
      </c>
      <c r="S430" s="15"/>
      <c r="T430" s="2"/>
      <c r="U430" s="63"/>
      <c r="V430" s="63"/>
      <c r="W430" s="13"/>
      <c r="X430" s="64"/>
      <c r="Y430" s="63"/>
      <c r="Z430" s="63"/>
      <c r="AA430" s="15"/>
      <c r="AB430" s="65"/>
      <c r="AC430" s="63"/>
      <c r="AD430" s="63"/>
      <c r="AE430" s="2"/>
      <c r="AF430" s="63"/>
      <c r="AG430" s="63"/>
      <c r="AH430" s="2"/>
      <c r="AI430" s="66"/>
      <c r="AJ430" s="66"/>
      <c r="AN430" s="67"/>
      <c r="AO430" s="67"/>
      <c r="AP430"/>
      <c r="AQ430" s="18"/>
      <c r="AU430"/>
    </row>
    <row r="431" spans="1:47">
      <c r="A431" s="20" t="s">
        <v>337</v>
      </c>
      <c r="B431" t="s">
        <v>1</v>
      </c>
      <c r="C431" t="s">
        <v>2</v>
      </c>
      <c r="D431" t="s">
        <v>326</v>
      </c>
      <c r="E431" t="s">
        <v>338</v>
      </c>
      <c r="F431" s="2">
        <v>101338000</v>
      </c>
      <c r="G431" s="2">
        <v>0</v>
      </c>
      <c r="H431" s="2">
        <v>101338000</v>
      </c>
      <c r="I431" s="2">
        <v>354683</v>
      </c>
      <c r="J431" s="2">
        <v>0</v>
      </c>
      <c r="K431" s="2">
        <v>354683</v>
      </c>
      <c r="L431" s="2">
        <v>314147.8</v>
      </c>
      <c r="M431" s="2">
        <v>0</v>
      </c>
      <c r="N431" s="63">
        <f t="shared" si="797"/>
        <v>0</v>
      </c>
      <c r="O431" s="63">
        <f t="shared" si="798"/>
        <v>0</v>
      </c>
      <c r="P431" s="2">
        <v>314147.8</v>
      </c>
      <c r="Q431" s="63">
        <f t="shared" si="799"/>
        <v>314147.8</v>
      </c>
      <c r="R431" s="63">
        <f t="shared" si="800"/>
        <v>0</v>
      </c>
      <c r="S431" s="15"/>
      <c r="T431" s="2"/>
      <c r="U431" s="63"/>
      <c r="V431" s="63"/>
      <c r="W431" s="13"/>
      <c r="X431" s="13"/>
      <c r="Y431" s="13"/>
      <c r="Z431" s="13"/>
      <c r="AA431" s="15"/>
      <c r="AB431" s="15"/>
      <c r="AC431" s="15"/>
      <c r="AD431" s="15"/>
      <c r="AE431" s="2"/>
      <c r="AF431" s="2"/>
      <c r="AG431" s="2"/>
      <c r="AH431" s="2"/>
      <c r="AI431" s="2"/>
      <c r="AJ431" s="2"/>
      <c r="AP431"/>
      <c r="AQ431" s="18"/>
      <c r="AU431"/>
    </row>
    <row r="432" spans="1:47">
      <c r="A432" s="20" t="s">
        <v>225</v>
      </c>
      <c r="B432" t="s">
        <v>264</v>
      </c>
      <c r="C432" t="s">
        <v>2</v>
      </c>
      <c r="D432" t="s">
        <v>8</v>
      </c>
      <c r="E432" t="s">
        <v>226</v>
      </c>
      <c r="F432" s="2">
        <v>1757503000</v>
      </c>
      <c r="G432" s="2">
        <v>158506000</v>
      </c>
      <c r="H432" s="2">
        <v>1598997000</v>
      </c>
      <c r="I432" s="2">
        <v>5720213</v>
      </c>
      <c r="J432" s="2">
        <v>554772</v>
      </c>
      <c r="K432" s="2">
        <v>5165441</v>
      </c>
      <c r="L432" s="2">
        <v>5017211.8</v>
      </c>
      <c r="M432" s="2">
        <v>491369.6</v>
      </c>
      <c r="N432" s="63">
        <f t="shared" si="797"/>
        <v>491369.6</v>
      </c>
      <c r="O432" s="63">
        <f t="shared" si="798"/>
        <v>0</v>
      </c>
      <c r="P432" s="2">
        <v>4525842.2</v>
      </c>
      <c r="Q432" s="63">
        <f t="shared" si="799"/>
        <v>4525842.2</v>
      </c>
      <c r="R432" s="63">
        <f t="shared" si="800"/>
        <v>0</v>
      </c>
      <c r="S432" s="15"/>
      <c r="T432" s="2"/>
      <c r="U432" s="63"/>
      <c r="V432" s="63"/>
      <c r="W432" s="13"/>
      <c r="X432" s="64"/>
      <c r="Y432" s="63"/>
      <c r="Z432" s="63"/>
      <c r="AA432" s="15"/>
      <c r="AB432" s="65"/>
      <c r="AC432" s="63"/>
      <c r="AD432" s="63"/>
      <c r="AE432" s="2"/>
      <c r="AF432" s="63"/>
      <c r="AG432" s="63"/>
      <c r="AH432" s="2"/>
      <c r="AI432" s="66"/>
      <c r="AJ432" s="66"/>
      <c r="AN432" s="67"/>
      <c r="AO432" s="67"/>
      <c r="AP432"/>
      <c r="AQ432" s="18"/>
      <c r="AU432"/>
    </row>
    <row r="433" spans="1:47">
      <c r="A433" s="20" t="s">
        <v>559</v>
      </c>
      <c r="B433" t="s">
        <v>264</v>
      </c>
      <c r="C433" t="s">
        <v>2</v>
      </c>
      <c r="D433" t="s">
        <v>4</v>
      </c>
      <c r="E433" t="s">
        <v>227</v>
      </c>
      <c r="F433" s="2">
        <v>14296464000</v>
      </c>
      <c r="G433" s="2">
        <v>7689722000</v>
      </c>
      <c r="H433" s="2">
        <v>6606742000</v>
      </c>
      <c r="I433" s="2">
        <v>37272320</v>
      </c>
      <c r="J433" s="2">
        <v>18418629</v>
      </c>
      <c r="K433" s="2">
        <v>18853691</v>
      </c>
      <c r="L433" s="2">
        <v>31553734.399999999</v>
      </c>
      <c r="M433" s="2">
        <v>15342740.199999999</v>
      </c>
      <c r="N433" s="63">
        <f t="shared" si="797"/>
        <v>15342740.199999999</v>
      </c>
      <c r="O433" s="63">
        <f t="shared" si="798"/>
        <v>0</v>
      </c>
      <c r="P433" s="2">
        <v>16210994.199999999</v>
      </c>
      <c r="Q433" s="63">
        <f t="shared" si="799"/>
        <v>16210994.199999999</v>
      </c>
      <c r="R433" s="63">
        <f t="shared" si="800"/>
        <v>0</v>
      </c>
      <c r="S433" s="15"/>
      <c r="T433" s="2"/>
      <c r="U433" s="63"/>
      <c r="V433" s="63"/>
      <c r="W433" s="13"/>
      <c r="X433" s="64"/>
      <c r="Y433" s="63"/>
      <c r="Z433" s="63"/>
      <c r="AA433" s="15"/>
      <c r="AB433" s="65"/>
      <c r="AC433" s="63"/>
      <c r="AD433" s="63"/>
      <c r="AE433" s="2"/>
      <c r="AF433" s="63"/>
      <c r="AG433" s="63"/>
      <c r="AH433" s="2"/>
      <c r="AI433" s="66"/>
      <c r="AJ433" s="66"/>
      <c r="AN433" s="67"/>
      <c r="AO433" s="67"/>
      <c r="AP433"/>
      <c r="AQ433" s="18"/>
      <c r="AU433"/>
    </row>
    <row r="434" spans="1:47">
      <c r="C434"/>
      <c r="D434"/>
      <c r="E434" s="2"/>
      <c r="F434" s="2"/>
      <c r="G434" s="2"/>
      <c r="H434" s="2"/>
      <c r="I434" s="2"/>
      <c r="J434" s="2"/>
      <c r="K434" s="2"/>
      <c r="L434" s="2"/>
      <c r="M434" s="15"/>
      <c r="N434" s="15"/>
      <c r="O434" s="15"/>
      <c r="P434" s="2"/>
      <c r="Q434" s="2"/>
      <c r="R434" s="2"/>
      <c r="S434" s="13"/>
      <c r="T434" s="15"/>
      <c r="U434" s="15"/>
      <c r="V434" s="15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M434" s="24">
        <f>SUM(AM2:AM433)</f>
        <v>3452465964.2599988</v>
      </c>
      <c r="AN434" s="24">
        <f t="shared" ref="AN434:AO434" si="830">SUM(AN2:AN433)</f>
        <v>3452465964.2599988</v>
      </c>
      <c r="AO434" s="24">
        <f t="shared" si="830"/>
        <v>0</v>
      </c>
      <c r="AP434"/>
    </row>
    <row r="435" spans="1:47">
      <c r="C435"/>
      <c r="D435"/>
      <c r="E435" s="2"/>
      <c r="F435" s="2"/>
      <c r="G435" s="2"/>
      <c r="H435" s="2"/>
      <c r="I435" s="2"/>
      <c r="J435" s="2"/>
      <c r="K435" s="2"/>
      <c r="L435" s="2"/>
      <c r="M435" s="15"/>
      <c r="N435" s="15"/>
      <c r="O435" s="15"/>
      <c r="P435" s="2"/>
      <c r="Q435" s="2"/>
      <c r="R435" s="2"/>
      <c r="S435" s="13"/>
      <c r="T435" s="15"/>
      <c r="U435" s="15"/>
      <c r="V435" s="15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P435"/>
    </row>
    <row r="436" spans="1:47">
      <c r="C436"/>
      <c r="D436"/>
      <c r="E436" s="2"/>
      <c r="F436" s="2"/>
      <c r="G436" s="2"/>
      <c r="H436" s="2"/>
      <c r="I436" s="2"/>
      <c r="J436" s="2"/>
      <c r="K436" s="2"/>
      <c r="L436" s="2"/>
      <c r="M436" s="15"/>
      <c r="N436" s="15"/>
      <c r="O436" s="15"/>
      <c r="P436" s="2"/>
      <c r="Q436" s="2"/>
      <c r="R436" s="2"/>
      <c r="S436" s="13"/>
      <c r="T436" s="15"/>
      <c r="U436" s="15"/>
      <c r="V436" s="15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P436"/>
    </row>
  </sheetData>
  <autoFilter ref="A1:AP434">
    <filterColumn colId="13"/>
    <filterColumn colId="14"/>
    <filterColumn colId="16"/>
    <filterColumn colId="17"/>
    <filterColumn colId="20"/>
    <filterColumn colId="21"/>
    <filterColumn colId="23"/>
    <filterColumn colId="24"/>
    <filterColumn colId="25"/>
    <filterColumn colId="27"/>
    <filterColumn colId="28"/>
    <filterColumn colId="29"/>
    <filterColumn colId="31"/>
    <filterColumn colId="32"/>
    <filterColumn colId="34"/>
    <filterColumn colId="35"/>
    <filterColumn colId="39"/>
    <filterColumn colId="40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L45"/>
  <sheetViews>
    <sheetView workbookViewId="0">
      <pane xSplit="5" ySplit="1" topLeftCell="AB2" activePane="bottomRight" state="frozen"/>
      <selection pane="topRight" activeCell="F1" sqref="F1"/>
      <selection pane="bottomLeft" activeCell="A2" sqref="A2"/>
      <selection pane="bottomRight" activeCell="AB8" sqref="A1:AG39"/>
    </sheetView>
  </sheetViews>
  <sheetFormatPr defaultRowHeight="15"/>
  <cols>
    <col min="1" max="1" width="9.7109375" customWidth="1"/>
    <col min="2" max="2" width="8" customWidth="1"/>
    <col min="3" max="3" width="7.7109375" customWidth="1"/>
    <col min="4" max="4" width="9.85546875" customWidth="1"/>
    <col min="5" max="5" width="26.42578125" customWidth="1"/>
    <col min="6" max="6" width="32" customWidth="1"/>
    <col min="7" max="7" width="18.5703125" customWidth="1"/>
    <col min="8" max="8" width="27.42578125" customWidth="1"/>
    <col min="9" max="9" width="26.28515625" hidden="1" customWidth="1"/>
    <col min="10" max="20" width="26.28515625" customWidth="1"/>
    <col min="21" max="21" width="26.140625" customWidth="1"/>
    <col min="22" max="46" width="26.85546875" customWidth="1"/>
    <col min="47" max="48" width="26.140625" customWidth="1"/>
    <col min="49" max="86" width="26.28515625" customWidth="1"/>
    <col min="87" max="87" width="24.140625" customWidth="1"/>
    <col min="88" max="88" width="19.140625" style="4" customWidth="1"/>
    <col min="89" max="89" width="29" style="4" customWidth="1"/>
    <col min="90" max="90" width="17.5703125" style="4" customWidth="1"/>
    <col min="91" max="91" width="25.28515625" customWidth="1"/>
    <col min="92" max="92" width="17.85546875" customWidth="1"/>
  </cols>
  <sheetData>
    <row r="1" spans="1:90">
      <c r="A1" s="19" t="s">
        <v>145</v>
      </c>
      <c r="B1" s="5" t="s">
        <v>112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474</v>
      </c>
      <c r="AD1" s="17" t="s">
        <v>265</v>
      </c>
      <c r="AE1" s="17" t="s">
        <v>513</v>
      </c>
      <c r="AF1" s="17" t="s">
        <v>187</v>
      </c>
      <c r="AG1" s="5" t="s">
        <v>131</v>
      </c>
      <c r="AH1" s="17"/>
      <c r="AI1" s="17"/>
      <c r="AJ1" s="5"/>
      <c r="AK1" s="17"/>
      <c r="AL1" s="17"/>
      <c r="AM1" s="5"/>
      <c r="AN1" s="17"/>
      <c r="AO1" s="5"/>
      <c r="AP1" s="17"/>
      <c r="AQ1" s="5"/>
      <c r="AR1" s="17"/>
      <c r="AS1" s="5"/>
      <c r="AT1" s="17"/>
      <c r="AU1" s="5"/>
      <c r="AV1" s="17"/>
      <c r="AW1" s="5"/>
      <c r="CJ1"/>
      <c r="CK1"/>
      <c r="CL1"/>
    </row>
    <row r="2" spans="1:90">
      <c r="A2" s="20">
        <v>57</v>
      </c>
      <c r="B2" t="s">
        <v>274</v>
      </c>
      <c r="C2" t="s">
        <v>9</v>
      </c>
      <c r="D2" t="s">
        <v>15</v>
      </c>
      <c r="E2" t="s">
        <v>17</v>
      </c>
      <c r="F2" s="2">
        <v>39749374000</v>
      </c>
      <c r="G2" s="2">
        <v>0</v>
      </c>
      <c r="H2" s="2">
        <v>39749374000</v>
      </c>
      <c r="I2" s="2">
        <v>78993673</v>
      </c>
      <c r="J2" s="2">
        <v>0</v>
      </c>
      <c r="K2" s="2">
        <v>78993673</v>
      </c>
      <c r="L2" s="2">
        <v>63093923.399999999</v>
      </c>
      <c r="M2" s="2">
        <v>0</v>
      </c>
      <c r="N2" s="2">
        <v>63093923.399999999</v>
      </c>
      <c r="O2" s="15">
        <v>0.1</v>
      </c>
      <c r="P2" s="2">
        <v>0</v>
      </c>
      <c r="Q2" s="13">
        <v>0.2</v>
      </c>
      <c r="R2" s="15">
        <v>0</v>
      </c>
      <c r="S2" s="2">
        <v>12618784.68</v>
      </c>
      <c r="T2" s="2">
        <v>0</v>
      </c>
      <c r="U2" s="2">
        <v>527764504.80000001</v>
      </c>
      <c r="V2" s="2">
        <v>0</v>
      </c>
      <c r="W2" s="2">
        <v>527764504.80000001</v>
      </c>
      <c r="X2" s="2">
        <v>413797283000</v>
      </c>
      <c r="Y2" s="2">
        <v>0</v>
      </c>
      <c r="Z2" s="2">
        <v>413797283000</v>
      </c>
      <c r="AA2" s="18">
        <v>21110580.192000002</v>
      </c>
      <c r="AB2" s="4">
        <v>33729364.872000001</v>
      </c>
      <c r="AC2" s="4">
        <f>L2+U2</f>
        <v>590858428.20000005</v>
      </c>
      <c r="AD2" s="4">
        <v>6000000</v>
      </c>
      <c r="AE2" s="4"/>
      <c r="AF2" s="4">
        <f>AB2+AD2+AE2</f>
        <v>39729364.872000001</v>
      </c>
      <c r="AG2" t="s">
        <v>16</v>
      </c>
      <c r="AH2" s="4"/>
      <c r="AI2" s="4"/>
      <c r="AK2" s="4"/>
      <c r="AL2" s="4"/>
      <c r="AN2" s="4"/>
      <c r="AP2" s="4"/>
      <c r="AQ2" s="38"/>
      <c r="AR2" s="38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1"/>
      <c r="CK2" s="31"/>
      <c r="CL2" s="31"/>
    </row>
    <row r="3" spans="1:90">
      <c r="A3" s="20">
        <v>69</v>
      </c>
      <c r="B3" t="s">
        <v>274</v>
      </c>
      <c r="C3" t="s">
        <v>2</v>
      </c>
      <c r="D3" t="s">
        <v>4</v>
      </c>
      <c r="E3" t="s">
        <v>279</v>
      </c>
      <c r="F3" s="2">
        <v>34839255300</v>
      </c>
      <c r="G3" s="2">
        <v>14539187500</v>
      </c>
      <c r="H3" s="2">
        <v>20300067800</v>
      </c>
      <c r="I3" s="2">
        <v>80360127</v>
      </c>
      <c r="J3" s="2">
        <v>31961650</v>
      </c>
      <c r="K3" s="2">
        <v>48398477</v>
      </c>
      <c r="L3" s="2">
        <v>66424424.880000003</v>
      </c>
      <c r="M3" s="2">
        <v>26145975</v>
      </c>
      <c r="N3" s="2">
        <v>40278449.880000003</v>
      </c>
      <c r="O3" s="15">
        <v>0.1</v>
      </c>
      <c r="P3" s="2">
        <v>2614597.5</v>
      </c>
      <c r="Q3" s="13">
        <v>0.2</v>
      </c>
      <c r="R3" s="15">
        <v>0</v>
      </c>
      <c r="S3" s="2">
        <v>8055689.9759999998</v>
      </c>
      <c r="T3" s="2">
        <v>0</v>
      </c>
      <c r="U3" s="2">
        <v>206804017</v>
      </c>
      <c r="V3" s="2">
        <v>104098382.40000001</v>
      </c>
      <c r="W3" s="2">
        <v>102705634.59999999</v>
      </c>
      <c r="X3" s="2">
        <v>157477605000</v>
      </c>
      <c r="Y3" s="2">
        <v>84671429000</v>
      </c>
      <c r="Z3" s="2">
        <v>72806176000</v>
      </c>
      <c r="AA3" s="18">
        <v>5149209.2079999996</v>
      </c>
      <c r="AB3" s="4">
        <v>15819496.684</v>
      </c>
      <c r="AC3" s="4">
        <f t="shared" ref="AC3:AC39" si="0">L3+U3</f>
        <v>273228441.88</v>
      </c>
      <c r="AD3" s="4">
        <v>4000000</v>
      </c>
      <c r="AE3" s="4"/>
      <c r="AF3" s="4">
        <f t="shared" ref="AF3:AF39" si="1">AB3+AD3+AE3</f>
        <v>19819496.684</v>
      </c>
      <c r="AG3" t="s">
        <v>21</v>
      </c>
      <c r="AH3" s="4"/>
      <c r="AI3" s="4"/>
      <c r="AK3" s="4"/>
      <c r="AL3" s="4"/>
      <c r="AN3" s="4"/>
      <c r="AP3" s="4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1"/>
      <c r="CK3" s="31"/>
      <c r="CL3" s="31"/>
    </row>
    <row r="4" spans="1:90">
      <c r="A4" s="20">
        <v>71</v>
      </c>
      <c r="B4" t="s">
        <v>274</v>
      </c>
      <c r="C4" t="s">
        <v>9</v>
      </c>
      <c r="D4" t="s">
        <v>15</v>
      </c>
      <c r="E4" t="s">
        <v>24</v>
      </c>
      <c r="F4" s="2">
        <v>15720016300</v>
      </c>
      <c r="G4" s="2">
        <v>0</v>
      </c>
      <c r="H4" s="2">
        <v>15720016300</v>
      </c>
      <c r="I4" s="2">
        <v>39038745</v>
      </c>
      <c r="J4" s="2">
        <v>0</v>
      </c>
      <c r="K4" s="2">
        <v>39038745</v>
      </c>
      <c r="L4" s="2">
        <v>32750738.48</v>
      </c>
      <c r="M4" s="2">
        <v>0</v>
      </c>
      <c r="N4" s="2">
        <v>32750738.48</v>
      </c>
      <c r="O4" s="15">
        <v>0.1</v>
      </c>
      <c r="P4" s="2">
        <v>0</v>
      </c>
      <c r="Q4" s="13">
        <v>0.15</v>
      </c>
      <c r="R4" s="15">
        <v>0</v>
      </c>
      <c r="S4" s="2">
        <v>4912610.7719999999</v>
      </c>
      <c r="T4" s="2">
        <v>0</v>
      </c>
      <c r="U4" s="2">
        <v>343375937</v>
      </c>
      <c r="V4" s="2">
        <v>0</v>
      </c>
      <c r="W4" s="2">
        <v>343375937</v>
      </c>
      <c r="X4" s="2">
        <v>258293225000</v>
      </c>
      <c r="Y4" s="2">
        <v>0</v>
      </c>
      <c r="Z4" s="2">
        <v>258293225000</v>
      </c>
      <c r="AA4" s="18">
        <v>13735037.48</v>
      </c>
      <c r="AB4" s="4">
        <v>18647648.252</v>
      </c>
      <c r="AC4" s="4">
        <f t="shared" si="0"/>
        <v>376126675.48000002</v>
      </c>
      <c r="AD4" s="4">
        <v>6000000</v>
      </c>
      <c r="AE4" s="4"/>
      <c r="AF4" s="4">
        <f t="shared" si="1"/>
        <v>24647648.252</v>
      </c>
      <c r="AG4" t="s">
        <v>16</v>
      </c>
      <c r="AH4" s="4"/>
      <c r="AI4" s="4"/>
      <c r="AK4" s="4"/>
      <c r="AL4" s="4"/>
      <c r="AN4" s="4"/>
      <c r="AP4" s="4"/>
      <c r="AR4" s="4"/>
      <c r="AS4" s="35"/>
      <c r="AT4" s="4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1"/>
      <c r="CK4" s="31"/>
      <c r="CL4" s="31"/>
    </row>
    <row r="5" spans="1:90">
      <c r="A5" s="20">
        <v>135</v>
      </c>
      <c r="B5" t="s">
        <v>274</v>
      </c>
      <c r="C5" t="s">
        <v>9</v>
      </c>
      <c r="D5" t="s">
        <v>27</v>
      </c>
      <c r="E5" t="s">
        <v>28</v>
      </c>
      <c r="F5" s="2">
        <v>10698709000</v>
      </c>
      <c r="G5" s="2">
        <v>0</v>
      </c>
      <c r="H5" s="2">
        <v>10698709000</v>
      </c>
      <c r="I5" s="2">
        <v>28758396</v>
      </c>
      <c r="J5" s="2">
        <v>0</v>
      </c>
      <c r="K5" s="2">
        <v>28758396</v>
      </c>
      <c r="L5" s="2">
        <v>24478912.399999999</v>
      </c>
      <c r="M5" s="2">
        <v>0</v>
      </c>
      <c r="N5" s="2">
        <v>24478912.399999999</v>
      </c>
      <c r="O5" s="15">
        <v>0.1</v>
      </c>
      <c r="P5" s="2">
        <v>0</v>
      </c>
      <c r="Q5" s="13">
        <v>0.1</v>
      </c>
      <c r="R5" s="15">
        <v>0</v>
      </c>
      <c r="S5" s="2">
        <v>2447891.2400000002</v>
      </c>
      <c r="T5" s="2">
        <v>0</v>
      </c>
      <c r="U5" s="2">
        <v>193858441.44</v>
      </c>
      <c r="V5" s="2">
        <v>0</v>
      </c>
      <c r="W5" s="2">
        <v>193858441.44</v>
      </c>
      <c r="X5" s="2">
        <v>115088586400</v>
      </c>
      <c r="Y5" s="2">
        <v>0</v>
      </c>
      <c r="Z5" s="2">
        <v>115088586400</v>
      </c>
      <c r="AA5" s="18">
        <v>5815753.2432000004</v>
      </c>
      <c r="AB5" s="4">
        <v>8263644.4831999997</v>
      </c>
      <c r="AC5" s="4">
        <f t="shared" si="0"/>
        <v>218337353.84</v>
      </c>
      <c r="AD5" s="4">
        <v>3000000</v>
      </c>
      <c r="AE5" s="4"/>
      <c r="AF5" s="4">
        <f t="shared" si="1"/>
        <v>11263644.483199999</v>
      </c>
      <c r="AG5" t="s">
        <v>29</v>
      </c>
      <c r="AH5" s="4"/>
      <c r="AI5" s="4"/>
      <c r="AK5" s="4"/>
      <c r="AL5" s="4"/>
      <c r="AN5" s="4"/>
      <c r="AP5" s="4"/>
      <c r="AR5" s="4"/>
      <c r="AT5" s="4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1"/>
      <c r="CK5" s="31"/>
      <c r="CL5" s="31"/>
    </row>
    <row r="6" spans="1:90">
      <c r="A6" s="20">
        <v>162</v>
      </c>
      <c r="B6" t="s">
        <v>274</v>
      </c>
      <c r="C6" t="s">
        <v>9</v>
      </c>
      <c r="D6" t="s">
        <v>27</v>
      </c>
      <c r="E6" t="s">
        <v>32</v>
      </c>
      <c r="F6" s="2">
        <v>10184037000</v>
      </c>
      <c r="G6" s="2">
        <v>0</v>
      </c>
      <c r="H6" s="2">
        <v>10184037000</v>
      </c>
      <c r="I6" s="2">
        <v>23090533</v>
      </c>
      <c r="J6" s="2">
        <v>0</v>
      </c>
      <c r="K6" s="2">
        <v>23090533</v>
      </c>
      <c r="L6" s="2">
        <v>19016918.199999999</v>
      </c>
      <c r="M6" s="2">
        <v>0</v>
      </c>
      <c r="N6" s="2">
        <v>19016918.199999999</v>
      </c>
      <c r="O6" s="15">
        <v>0.1</v>
      </c>
      <c r="P6" s="2">
        <v>0</v>
      </c>
      <c r="Q6" s="13">
        <v>0.1</v>
      </c>
      <c r="R6" s="15">
        <v>0</v>
      </c>
      <c r="S6" s="2">
        <v>1901691.82</v>
      </c>
      <c r="T6" s="2">
        <v>0</v>
      </c>
      <c r="U6" s="2">
        <v>336127401.19999999</v>
      </c>
      <c r="V6" s="2">
        <v>0</v>
      </c>
      <c r="W6" s="2">
        <v>336127401.19999999</v>
      </c>
      <c r="X6" s="2">
        <v>194564137000</v>
      </c>
      <c r="Y6" s="2">
        <v>0</v>
      </c>
      <c r="Z6" s="2">
        <v>194564137000</v>
      </c>
      <c r="AA6" s="18">
        <v>13445096.048</v>
      </c>
      <c r="AB6" s="4">
        <v>15346787.868000001</v>
      </c>
      <c r="AC6" s="4">
        <f t="shared" si="0"/>
        <v>355144319.39999998</v>
      </c>
      <c r="AD6" s="4">
        <v>6000000</v>
      </c>
      <c r="AE6" s="4"/>
      <c r="AF6" s="4">
        <f t="shared" si="1"/>
        <v>21346787.868000001</v>
      </c>
      <c r="AG6" t="s">
        <v>29</v>
      </c>
      <c r="AH6" s="4"/>
      <c r="AI6" s="4"/>
      <c r="AK6" s="4"/>
      <c r="AL6" s="4"/>
      <c r="AN6" s="4"/>
      <c r="AP6" s="4"/>
      <c r="AR6" s="4"/>
      <c r="AT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J6" s="4"/>
      <c r="BK6" s="4"/>
      <c r="CJ6"/>
      <c r="CK6"/>
      <c r="CL6"/>
    </row>
    <row r="7" spans="1:90">
      <c r="A7" s="20">
        <v>201</v>
      </c>
      <c r="B7" t="s">
        <v>274</v>
      </c>
      <c r="C7" t="s">
        <v>2</v>
      </c>
      <c r="D7" t="s">
        <v>8</v>
      </c>
      <c r="E7" t="s">
        <v>33</v>
      </c>
      <c r="F7" s="2">
        <v>14636482000</v>
      </c>
      <c r="G7" s="2">
        <v>3212065000</v>
      </c>
      <c r="H7" s="2">
        <v>11424417000</v>
      </c>
      <c r="I7" s="2">
        <v>33556098</v>
      </c>
      <c r="J7" s="2">
        <v>6047491</v>
      </c>
      <c r="K7" s="2">
        <v>27508607</v>
      </c>
      <c r="L7" s="2">
        <v>27701505.199999999</v>
      </c>
      <c r="M7" s="2">
        <v>4762665</v>
      </c>
      <c r="N7" s="2">
        <v>22938840.199999999</v>
      </c>
      <c r="O7" s="15">
        <v>0.1</v>
      </c>
      <c r="P7" s="2">
        <v>476266.5</v>
      </c>
      <c r="Q7" s="13">
        <v>0.1</v>
      </c>
      <c r="R7" s="15">
        <v>0</v>
      </c>
      <c r="S7" s="2">
        <v>2293884.02</v>
      </c>
      <c r="T7" s="2">
        <v>0</v>
      </c>
      <c r="U7" s="2">
        <v>233107441.96000001</v>
      </c>
      <c r="V7" s="2">
        <v>32836022.120000001</v>
      </c>
      <c r="W7" s="2">
        <v>200271419.84</v>
      </c>
      <c r="X7" s="2">
        <v>138146917600</v>
      </c>
      <c r="Y7" s="2">
        <v>18971712200</v>
      </c>
      <c r="Z7" s="2">
        <v>119175205400</v>
      </c>
      <c r="AA7" s="18">
        <v>8339217.0148</v>
      </c>
      <c r="AB7" s="4">
        <v>11109367.5348</v>
      </c>
      <c r="AC7" s="4">
        <f t="shared" si="0"/>
        <v>260808947.16</v>
      </c>
      <c r="AD7" s="4">
        <v>4000000</v>
      </c>
      <c r="AE7" s="4"/>
      <c r="AF7" s="4">
        <f t="shared" si="1"/>
        <v>15109367.5348</v>
      </c>
      <c r="AG7" t="s">
        <v>14</v>
      </c>
      <c r="AH7" s="4"/>
      <c r="AI7" s="4"/>
      <c r="AK7" s="4"/>
      <c r="AL7" s="4"/>
      <c r="AN7" s="4"/>
      <c r="AP7" s="4"/>
      <c r="AR7" s="4"/>
      <c r="AT7" s="4"/>
      <c r="AV7" s="4"/>
      <c r="AW7" s="4"/>
      <c r="AX7" s="4"/>
      <c r="AZ7" s="4"/>
      <c r="BA7" s="4"/>
      <c r="BD7" s="4"/>
      <c r="BE7" s="4"/>
      <c r="BG7" s="4"/>
      <c r="BH7" s="4"/>
      <c r="BJ7" s="4"/>
      <c r="BK7" s="4"/>
      <c r="CJ7"/>
      <c r="CK7"/>
      <c r="CL7"/>
    </row>
    <row r="8" spans="1:90" s="41" customFormat="1">
      <c r="A8" s="20">
        <v>202</v>
      </c>
      <c r="B8" t="s">
        <v>274</v>
      </c>
      <c r="C8" t="s">
        <v>2</v>
      </c>
      <c r="D8" t="s">
        <v>4</v>
      </c>
      <c r="E8" t="s">
        <v>6</v>
      </c>
      <c r="F8" s="2">
        <v>71103655000</v>
      </c>
      <c r="G8" s="2">
        <v>34277773000</v>
      </c>
      <c r="H8" s="2">
        <v>36825882000</v>
      </c>
      <c r="I8" s="2">
        <v>137360760</v>
      </c>
      <c r="J8" s="2">
        <v>67688261</v>
      </c>
      <c r="K8" s="2">
        <v>69672499</v>
      </c>
      <c r="L8" s="2">
        <v>108919298</v>
      </c>
      <c r="M8" s="2">
        <v>53977151.799999997</v>
      </c>
      <c r="N8" s="2">
        <v>54942146.200000003</v>
      </c>
      <c r="O8" s="15">
        <v>0.1</v>
      </c>
      <c r="P8" s="2">
        <v>5397715.1799999997</v>
      </c>
      <c r="Q8" s="13">
        <v>0.25</v>
      </c>
      <c r="R8" s="15">
        <v>0</v>
      </c>
      <c r="S8" s="2">
        <v>13735536.550000001</v>
      </c>
      <c r="T8" s="2">
        <v>0</v>
      </c>
      <c r="U8" s="2">
        <v>176574399.56</v>
      </c>
      <c r="V8" s="2">
        <v>63273098.799999997</v>
      </c>
      <c r="W8" s="2">
        <v>113301300.76000001</v>
      </c>
      <c r="X8" s="2">
        <v>96947883600</v>
      </c>
      <c r="Y8" s="2">
        <v>29969235500</v>
      </c>
      <c r="Z8" s="2">
        <v>66978648100</v>
      </c>
      <c r="AA8" s="18">
        <v>4031770.0107999998</v>
      </c>
      <c r="AB8" s="4">
        <v>23165021.740800001</v>
      </c>
      <c r="AC8" s="4">
        <f t="shared" si="0"/>
        <v>285493697.56</v>
      </c>
      <c r="AD8" s="4">
        <v>1000000</v>
      </c>
      <c r="AE8" s="4"/>
      <c r="AF8" s="4">
        <f t="shared" si="1"/>
        <v>24165021.740800001</v>
      </c>
      <c r="AG8" t="s">
        <v>21</v>
      </c>
      <c r="AH8" s="4"/>
      <c r="AI8" s="4"/>
      <c r="AJ8"/>
      <c r="AK8" s="43"/>
      <c r="AL8" s="43"/>
      <c r="AN8" s="43"/>
      <c r="AP8" s="43"/>
      <c r="AR8" s="43"/>
      <c r="AT8" s="43"/>
      <c r="AV8" s="43"/>
    </row>
    <row r="9" spans="1:90">
      <c r="A9" s="20">
        <v>208</v>
      </c>
      <c r="B9" t="s">
        <v>274</v>
      </c>
      <c r="C9" t="s">
        <v>2</v>
      </c>
      <c r="D9" t="s">
        <v>8</v>
      </c>
      <c r="E9" t="s">
        <v>38</v>
      </c>
      <c r="F9" s="2">
        <v>33742767000</v>
      </c>
      <c r="G9" s="2">
        <v>7853924000</v>
      </c>
      <c r="H9" s="2">
        <v>25888843000</v>
      </c>
      <c r="I9" s="2">
        <v>77497718</v>
      </c>
      <c r="J9" s="2">
        <v>15771074</v>
      </c>
      <c r="K9" s="2">
        <v>61726644</v>
      </c>
      <c r="L9" s="2">
        <v>64000611.200000003</v>
      </c>
      <c r="M9" s="2">
        <v>12629504.4</v>
      </c>
      <c r="N9" s="2">
        <v>51371106.799999997</v>
      </c>
      <c r="O9" s="15">
        <v>0.1</v>
      </c>
      <c r="P9" s="2">
        <v>1262950.44</v>
      </c>
      <c r="Q9" s="13">
        <v>0.2</v>
      </c>
      <c r="R9" s="15">
        <v>0</v>
      </c>
      <c r="S9" s="2">
        <v>10274221.359999999</v>
      </c>
      <c r="T9" s="2">
        <v>0</v>
      </c>
      <c r="U9" s="2">
        <v>324862246.24000001</v>
      </c>
      <c r="V9" s="2">
        <v>28654245.640000001</v>
      </c>
      <c r="W9" s="2">
        <v>296208000.60000002</v>
      </c>
      <c r="X9" s="2">
        <v>159790339400</v>
      </c>
      <c r="Y9" s="2">
        <v>10709763400</v>
      </c>
      <c r="Z9" s="2">
        <v>149080576000</v>
      </c>
      <c r="AA9" s="18">
        <v>12134862.4804</v>
      </c>
      <c r="AB9" s="4">
        <v>23672034.280400001</v>
      </c>
      <c r="AC9" s="4">
        <f t="shared" si="0"/>
        <v>388862857.44</v>
      </c>
      <c r="AD9" s="4">
        <v>6000000</v>
      </c>
      <c r="AE9" s="4"/>
      <c r="AF9" s="4">
        <f t="shared" si="1"/>
        <v>29672034.280400001</v>
      </c>
      <c r="AG9" t="s">
        <v>14</v>
      </c>
      <c r="AH9" s="4"/>
      <c r="AI9" s="4"/>
      <c r="AK9" s="4"/>
      <c r="AL9" s="4"/>
      <c r="AN9" s="4"/>
      <c r="AP9" s="4"/>
      <c r="AR9" s="4"/>
      <c r="AT9" s="4"/>
      <c r="AV9" s="4"/>
      <c r="CJ9"/>
      <c r="CK9"/>
      <c r="CL9"/>
    </row>
    <row r="10" spans="1:90">
      <c r="A10" s="20">
        <v>209</v>
      </c>
      <c r="B10" t="s">
        <v>274</v>
      </c>
      <c r="C10" t="s">
        <v>9</v>
      </c>
      <c r="D10" t="s">
        <v>15</v>
      </c>
      <c r="E10" t="s">
        <v>19</v>
      </c>
      <c r="F10" s="2">
        <v>43207219000</v>
      </c>
      <c r="G10" s="2">
        <v>0</v>
      </c>
      <c r="H10" s="2">
        <v>43207219000</v>
      </c>
      <c r="I10" s="2">
        <v>86144031</v>
      </c>
      <c r="J10" s="2">
        <v>0</v>
      </c>
      <c r="K10" s="2">
        <v>86144031</v>
      </c>
      <c r="L10" s="2">
        <v>68861143.400000006</v>
      </c>
      <c r="M10" s="2">
        <v>0</v>
      </c>
      <c r="N10" s="2">
        <v>68861143.400000006</v>
      </c>
      <c r="O10" s="15">
        <v>0.1</v>
      </c>
      <c r="P10" s="2">
        <v>0</v>
      </c>
      <c r="Q10" s="13">
        <v>0.2</v>
      </c>
      <c r="R10" s="15">
        <v>0</v>
      </c>
      <c r="S10" s="2">
        <v>13772228.68</v>
      </c>
      <c r="T10" s="2">
        <v>0</v>
      </c>
      <c r="U10" s="2">
        <v>348273884.31999999</v>
      </c>
      <c r="V10" s="2">
        <v>0</v>
      </c>
      <c r="W10" s="2">
        <v>348273884.31999999</v>
      </c>
      <c r="X10" s="2">
        <v>202262994200</v>
      </c>
      <c r="Y10" s="2">
        <v>0</v>
      </c>
      <c r="Z10" s="2">
        <v>202262994200</v>
      </c>
      <c r="AA10" s="18">
        <v>13930955.3728</v>
      </c>
      <c r="AB10" s="4">
        <v>27703184.0528</v>
      </c>
      <c r="AC10" s="4">
        <f t="shared" si="0"/>
        <v>417135027.72000003</v>
      </c>
      <c r="AD10" s="4">
        <v>6000000</v>
      </c>
      <c r="AE10" s="4"/>
      <c r="AF10" s="4">
        <f t="shared" si="1"/>
        <v>33703184.0528</v>
      </c>
      <c r="AG10" t="s">
        <v>16</v>
      </c>
      <c r="AH10" s="4"/>
      <c r="AI10" s="4"/>
      <c r="AK10" s="4"/>
      <c r="AL10" s="4"/>
      <c r="AN10" s="4"/>
      <c r="AP10" s="4"/>
      <c r="AR10" s="4"/>
      <c r="AT10" s="4"/>
      <c r="AV10" s="4"/>
      <c r="CJ10"/>
      <c r="CK10"/>
      <c r="CL10"/>
    </row>
    <row r="11" spans="1:90">
      <c r="A11" s="20">
        <v>216</v>
      </c>
      <c r="B11" t="s">
        <v>274</v>
      </c>
      <c r="C11" t="s">
        <v>9</v>
      </c>
      <c r="D11" t="s">
        <v>385</v>
      </c>
      <c r="E11" t="s">
        <v>39</v>
      </c>
      <c r="F11" s="2">
        <v>95520539200</v>
      </c>
      <c r="G11" s="2">
        <v>0</v>
      </c>
      <c r="H11" s="2">
        <v>95520539200</v>
      </c>
      <c r="I11" s="2">
        <v>167416064</v>
      </c>
      <c r="J11" s="2">
        <v>0</v>
      </c>
      <c r="K11" s="2">
        <v>167416064</v>
      </c>
      <c r="L11" s="2">
        <v>129207848.31999999</v>
      </c>
      <c r="M11" s="2">
        <v>0</v>
      </c>
      <c r="N11" s="2">
        <v>129207848.31999999</v>
      </c>
      <c r="O11" s="15">
        <v>0.1</v>
      </c>
      <c r="P11" s="2">
        <v>0</v>
      </c>
      <c r="Q11" s="13">
        <v>0.25</v>
      </c>
      <c r="R11" s="15">
        <v>0</v>
      </c>
      <c r="S11" s="2">
        <v>32301962.079999998</v>
      </c>
      <c r="T11" s="2">
        <v>0</v>
      </c>
      <c r="U11" s="2">
        <v>380678140.16000003</v>
      </c>
      <c r="V11" s="2">
        <v>0</v>
      </c>
      <c r="W11" s="2">
        <v>380678140.16000003</v>
      </c>
      <c r="X11" s="2">
        <v>269814232100</v>
      </c>
      <c r="Y11" s="2">
        <v>0</v>
      </c>
      <c r="Z11" s="2">
        <v>269814232100</v>
      </c>
      <c r="AA11" s="18">
        <v>15227125.6064</v>
      </c>
      <c r="AB11" s="4">
        <v>47529087.686399996</v>
      </c>
      <c r="AC11" s="4">
        <f t="shared" si="0"/>
        <v>509885988.48000002</v>
      </c>
      <c r="AD11" s="4">
        <v>6000000</v>
      </c>
      <c r="AE11" s="4"/>
      <c r="AF11" s="4">
        <f t="shared" si="1"/>
        <v>53529087.686399996</v>
      </c>
      <c r="AG11" t="s">
        <v>23</v>
      </c>
      <c r="AH11" s="4"/>
      <c r="AI11" s="4"/>
      <c r="AK11" s="4"/>
      <c r="AL11" s="4"/>
      <c r="AN11" s="4"/>
      <c r="AP11" s="4"/>
      <c r="AR11" s="4"/>
      <c r="AT11" s="4"/>
      <c r="AV11" s="4"/>
      <c r="CJ11"/>
      <c r="CK11"/>
      <c r="CL11"/>
    </row>
    <row r="12" spans="1:90">
      <c r="A12" s="20">
        <v>229</v>
      </c>
      <c r="B12" t="s">
        <v>274</v>
      </c>
      <c r="C12" t="s">
        <v>2</v>
      </c>
      <c r="D12" t="s">
        <v>4</v>
      </c>
      <c r="E12" t="s">
        <v>41</v>
      </c>
      <c r="F12" s="2">
        <v>53152668000</v>
      </c>
      <c r="G12" s="2">
        <v>922110000</v>
      </c>
      <c r="H12" s="2">
        <v>52230558000</v>
      </c>
      <c r="I12" s="2">
        <v>98401256</v>
      </c>
      <c r="J12" s="2">
        <v>2959885</v>
      </c>
      <c r="K12" s="2">
        <v>95441371</v>
      </c>
      <c r="L12" s="2">
        <v>77140188.799999997</v>
      </c>
      <c r="M12" s="2">
        <v>2591041</v>
      </c>
      <c r="N12" s="2">
        <v>74549147.799999997</v>
      </c>
      <c r="O12" s="15">
        <v>0.1</v>
      </c>
      <c r="P12" s="2">
        <v>259104.1</v>
      </c>
      <c r="Q12" s="13">
        <v>0.2</v>
      </c>
      <c r="R12" s="15">
        <v>0</v>
      </c>
      <c r="S12" s="2">
        <v>14909829.560000001</v>
      </c>
      <c r="T12" s="2">
        <v>0</v>
      </c>
      <c r="U12" s="2">
        <v>298603135</v>
      </c>
      <c r="V12" s="2">
        <v>54434114.200000003</v>
      </c>
      <c r="W12" s="2">
        <v>244169020.80000001</v>
      </c>
      <c r="X12" s="2">
        <v>221052120000</v>
      </c>
      <c r="Y12" s="2">
        <v>26265122000</v>
      </c>
      <c r="Z12" s="2">
        <v>194786998000</v>
      </c>
      <c r="AA12" s="18">
        <v>10311101.973999999</v>
      </c>
      <c r="AB12" s="4">
        <v>25480035.634</v>
      </c>
      <c r="AC12" s="4">
        <f t="shared" si="0"/>
        <v>375743323.80000001</v>
      </c>
      <c r="AD12" s="4">
        <v>6000000</v>
      </c>
      <c r="AE12" s="4"/>
      <c r="AF12" s="4">
        <f t="shared" si="1"/>
        <v>31480035.634</v>
      </c>
      <c r="AG12" t="s">
        <v>21</v>
      </c>
      <c r="AH12" s="4"/>
      <c r="AI12" s="4"/>
      <c r="AK12" s="4"/>
      <c r="AL12" s="4"/>
      <c r="AN12" s="4"/>
      <c r="AP12" s="4"/>
      <c r="AR12" s="4"/>
      <c r="AT12" s="4"/>
      <c r="AV12" s="4"/>
      <c r="CJ12"/>
      <c r="CK12"/>
      <c r="CL12"/>
    </row>
    <row r="13" spans="1:90">
      <c r="A13" s="20">
        <v>234</v>
      </c>
      <c r="B13" t="s">
        <v>274</v>
      </c>
      <c r="C13" t="s">
        <v>2</v>
      </c>
      <c r="D13" t="s">
        <v>8</v>
      </c>
      <c r="E13" t="s">
        <v>42</v>
      </c>
      <c r="F13" s="2">
        <v>3854639000</v>
      </c>
      <c r="G13" s="2">
        <v>1970179000</v>
      </c>
      <c r="H13" s="2">
        <v>1884460000</v>
      </c>
      <c r="I13" s="2">
        <v>12628067</v>
      </c>
      <c r="J13" s="2">
        <v>6480256</v>
      </c>
      <c r="K13" s="2">
        <v>6147811</v>
      </c>
      <c r="L13" s="2">
        <v>11086211.4</v>
      </c>
      <c r="M13" s="2">
        <v>5692184.4000000004</v>
      </c>
      <c r="N13" s="2">
        <v>5394027</v>
      </c>
      <c r="O13" s="15">
        <v>0</v>
      </c>
      <c r="P13" s="2">
        <v>0</v>
      </c>
      <c r="Q13" s="13">
        <v>0</v>
      </c>
      <c r="R13" s="15">
        <v>0</v>
      </c>
      <c r="S13" s="2">
        <v>0</v>
      </c>
      <c r="T13" s="2">
        <v>0</v>
      </c>
      <c r="U13" s="2">
        <v>168449360</v>
      </c>
      <c r="V13" s="2">
        <v>30141051.800000001</v>
      </c>
      <c r="W13" s="2">
        <v>138308308.19999999</v>
      </c>
      <c r="X13" s="2">
        <v>95351835000</v>
      </c>
      <c r="Y13" s="2">
        <v>19927238000</v>
      </c>
      <c r="Z13" s="2">
        <v>75424597000</v>
      </c>
      <c r="AA13" s="18">
        <v>4450659.7640000004</v>
      </c>
      <c r="AB13" s="4">
        <v>4450659.7640000004</v>
      </c>
      <c r="AC13" s="4">
        <f t="shared" si="0"/>
        <v>179535571.40000001</v>
      </c>
      <c r="AD13" s="4">
        <v>2000000</v>
      </c>
      <c r="AE13" s="4"/>
      <c r="AF13" s="4">
        <f t="shared" si="1"/>
        <v>6450659.7640000004</v>
      </c>
      <c r="AG13" t="s">
        <v>14</v>
      </c>
      <c r="AH13" s="4"/>
      <c r="AI13" s="4"/>
      <c r="AK13" s="4"/>
      <c r="AL13" s="4"/>
      <c r="AN13" s="4"/>
      <c r="AP13" s="4"/>
      <c r="AR13" s="4"/>
      <c r="AT13" s="4"/>
      <c r="AV13" s="4"/>
      <c r="CJ13"/>
      <c r="CK13"/>
      <c r="CL13"/>
    </row>
    <row r="14" spans="1:90">
      <c r="A14" s="20">
        <v>277</v>
      </c>
      <c r="B14" t="s">
        <v>274</v>
      </c>
      <c r="C14" t="s">
        <v>2</v>
      </c>
      <c r="D14" t="s">
        <v>286</v>
      </c>
      <c r="E14" t="s">
        <v>43</v>
      </c>
      <c r="F14" s="2">
        <v>9620965400</v>
      </c>
      <c r="G14" s="2">
        <v>6937142400</v>
      </c>
      <c r="H14" s="2">
        <v>2683823000</v>
      </c>
      <c r="I14" s="2">
        <v>23408699</v>
      </c>
      <c r="J14" s="2">
        <v>15650210</v>
      </c>
      <c r="K14" s="2">
        <v>7758489</v>
      </c>
      <c r="L14" s="2">
        <v>19560312.84</v>
      </c>
      <c r="M14" s="2">
        <v>12875353.039999999</v>
      </c>
      <c r="N14" s="2">
        <v>6684959.7999999998</v>
      </c>
      <c r="O14" s="15">
        <v>0.1</v>
      </c>
      <c r="P14" s="2">
        <v>1287535.304</v>
      </c>
      <c r="Q14" s="13">
        <v>0.1</v>
      </c>
      <c r="R14" s="15">
        <v>0</v>
      </c>
      <c r="S14" s="2">
        <v>668495.98</v>
      </c>
      <c r="T14" s="2">
        <v>0</v>
      </c>
      <c r="U14" s="2">
        <v>362095955.12</v>
      </c>
      <c r="V14" s="2">
        <v>48052953.399999999</v>
      </c>
      <c r="W14" s="2">
        <v>314043001.72000003</v>
      </c>
      <c r="X14" s="2">
        <v>239133879700</v>
      </c>
      <c r="Y14" s="2">
        <v>35143334000</v>
      </c>
      <c r="Z14" s="2">
        <v>203990545700</v>
      </c>
      <c r="AA14" s="18">
        <v>13042249.6028</v>
      </c>
      <c r="AB14" s="4">
        <v>14998280.8868</v>
      </c>
      <c r="AC14" s="4">
        <f t="shared" si="0"/>
        <v>381656267.95999998</v>
      </c>
      <c r="AD14" s="4">
        <v>6000000</v>
      </c>
      <c r="AE14" s="4"/>
      <c r="AF14" s="4">
        <f t="shared" si="1"/>
        <v>20998280.886799999</v>
      </c>
      <c r="AG14" t="s">
        <v>3</v>
      </c>
      <c r="AH14" s="4"/>
      <c r="AI14" s="4"/>
      <c r="AK14" s="4"/>
      <c r="AL14" s="4"/>
      <c r="AN14" s="4"/>
      <c r="AP14" s="4"/>
      <c r="AR14" s="4"/>
      <c r="AT14" s="4"/>
      <c r="AV14" s="4"/>
      <c r="CJ14"/>
      <c r="CK14"/>
      <c r="CL14"/>
    </row>
    <row r="15" spans="1:90">
      <c r="A15" s="20">
        <v>283</v>
      </c>
      <c r="B15" t="s">
        <v>274</v>
      </c>
      <c r="C15" t="s">
        <v>2</v>
      </c>
      <c r="D15" t="s">
        <v>286</v>
      </c>
      <c r="E15" t="s">
        <v>45</v>
      </c>
      <c r="F15" s="2">
        <v>1086920000</v>
      </c>
      <c r="G15" s="2">
        <v>0</v>
      </c>
      <c r="H15" s="2">
        <v>1086920000</v>
      </c>
      <c r="I15" s="2">
        <v>2537220</v>
      </c>
      <c r="J15" s="2">
        <v>0</v>
      </c>
      <c r="K15" s="2">
        <v>2537220</v>
      </c>
      <c r="L15" s="2">
        <v>2102452</v>
      </c>
      <c r="M15" s="2">
        <v>0</v>
      </c>
      <c r="N15" s="2">
        <v>2102452</v>
      </c>
      <c r="O15" s="15">
        <v>0</v>
      </c>
      <c r="P15" s="2">
        <v>0</v>
      </c>
      <c r="Q15" s="13">
        <v>0</v>
      </c>
      <c r="R15" s="15">
        <v>0</v>
      </c>
      <c r="S15" s="2">
        <v>0</v>
      </c>
      <c r="T15" s="2">
        <v>0</v>
      </c>
      <c r="U15" s="2">
        <v>779263819.55999994</v>
      </c>
      <c r="V15" s="2">
        <v>60564410.880000003</v>
      </c>
      <c r="W15" s="2">
        <v>718699408.67999995</v>
      </c>
      <c r="X15" s="2">
        <v>527553451100</v>
      </c>
      <c r="Y15" s="2">
        <v>26154985300</v>
      </c>
      <c r="Z15" s="2">
        <v>501398465800</v>
      </c>
      <c r="AA15" s="18">
        <v>29353620.456</v>
      </c>
      <c r="AB15" s="4">
        <v>29353620.456</v>
      </c>
      <c r="AC15" s="4">
        <f t="shared" si="0"/>
        <v>781366271.55999994</v>
      </c>
      <c r="AD15" s="4">
        <v>6000000</v>
      </c>
      <c r="AE15" s="4"/>
      <c r="AF15" s="4">
        <f t="shared" si="1"/>
        <v>35353620.456</v>
      </c>
      <c r="AG15" t="s">
        <v>3</v>
      </c>
      <c r="AH15" s="4"/>
      <c r="AI15" s="4"/>
      <c r="AK15" s="4"/>
      <c r="AL15" s="4"/>
      <c r="AN15" s="4"/>
      <c r="AP15" s="4"/>
      <c r="AR15" s="4"/>
      <c r="AT15" s="4"/>
      <c r="AV15" s="4"/>
      <c r="CJ15"/>
      <c r="CK15"/>
      <c r="CL15"/>
    </row>
    <row r="16" spans="1:90">
      <c r="A16" s="20">
        <v>287</v>
      </c>
      <c r="B16" t="s">
        <v>274</v>
      </c>
      <c r="C16" t="s">
        <v>2</v>
      </c>
      <c r="D16" t="s">
        <v>8</v>
      </c>
      <c r="E16" t="s">
        <v>46</v>
      </c>
      <c r="F16" s="2">
        <v>9620515000</v>
      </c>
      <c r="G16" s="2">
        <v>7581064000</v>
      </c>
      <c r="H16" s="2">
        <v>2039451000</v>
      </c>
      <c r="I16" s="2">
        <v>22802812</v>
      </c>
      <c r="J16" s="2">
        <v>17650627</v>
      </c>
      <c r="K16" s="2">
        <v>5152185</v>
      </c>
      <c r="L16" s="2">
        <v>18954606</v>
      </c>
      <c r="M16" s="2">
        <v>14618201.4</v>
      </c>
      <c r="N16" s="2">
        <v>4336404.5999999996</v>
      </c>
      <c r="O16" s="15">
        <v>0.1</v>
      </c>
      <c r="P16" s="2">
        <v>1461820.14</v>
      </c>
      <c r="Q16" s="13">
        <v>0.1</v>
      </c>
      <c r="R16" s="15">
        <v>0</v>
      </c>
      <c r="S16" s="2">
        <v>433640.46</v>
      </c>
      <c r="T16" s="2">
        <v>0</v>
      </c>
      <c r="U16" s="2">
        <v>588771953.72000003</v>
      </c>
      <c r="V16" s="2">
        <v>10564846.6</v>
      </c>
      <c r="W16" s="2">
        <v>578207107.12</v>
      </c>
      <c r="X16" s="2">
        <v>430033923200</v>
      </c>
      <c r="Y16" s="2">
        <v>4127021000</v>
      </c>
      <c r="Z16" s="2">
        <v>425906902200</v>
      </c>
      <c r="AA16" s="18">
        <v>23233932.750799999</v>
      </c>
      <c r="AB16" s="4">
        <v>25129393.3508</v>
      </c>
      <c r="AC16" s="4">
        <f t="shared" si="0"/>
        <v>607726559.72000003</v>
      </c>
      <c r="AD16" s="4">
        <v>6000000</v>
      </c>
      <c r="AE16" s="4"/>
      <c r="AF16" s="4">
        <f t="shared" si="1"/>
        <v>31129393.3508</v>
      </c>
      <c r="AG16" t="s">
        <v>14</v>
      </c>
      <c r="AH16" s="4"/>
      <c r="AI16" s="4"/>
      <c r="AK16" s="4"/>
      <c r="AL16" s="4"/>
      <c r="AN16" s="4"/>
      <c r="AP16" s="4"/>
      <c r="AR16" s="4"/>
      <c r="AT16" s="4"/>
      <c r="AV16" s="4"/>
      <c r="CJ16"/>
      <c r="CK16"/>
      <c r="CL16"/>
    </row>
    <row r="17" spans="1:90">
      <c r="A17" s="20">
        <v>294</v>
      </c>
      <c r="B17" t="s">
        <v>274</v>
      </c>
      <c r="C17" t="s">
        <v>2</v>
      </c>
      <c r="D17" t="s">
        <v>4</v>
      </c>
      <c r="E17" t="s">
        <v>48</v>
      </c>
      <c r="F17" s="2">
        <v>88927174100</v>
      </c>
      <c r="G17" s="2">
        <v>428370000</v>
      </c>
      <c r="H17" s="2">
        <v>88498804100</v>
      </c>
      <c r="I17" s="2">
        <v>185337933</v>
      </c>
      <c r="J17" s="2">
        <v>1499297</v>
      </c>
      <c r="K17" s="2">
        <v>183838636</v>
      </c>
      <c r="L17" s="2">
        <v>149767063.36000001</v>
      </c>
      <c r="M17" s="2">
        <v>1327949</v>
      </c>
      <c r="N17" s="2">
        <v>148439114.36000001</v>
      </c>
      <c r="O17" s="15">
        <v>0.1</v>
      </c>
      <c r="P17" s="2">
        <v>132794.9</v>
      </c>
      <c r="Q17" s="13">
        <v>0.25</v>
      </c>
      <c r="R17" s="15">
        <v>0</v>
      </c>
      <c r="S17" s="2">
        <v>37109778.590000004</v>
      </c>
      <c r="T17" s="2">
        <v>0</v>
      </c>
      <c r="U17" s="2">
        <v>151764785.19999999</v>
      </c>
      <c r="V17" s="2">
        <v>34755839.600000001</v>
      </c>
      <c r="W17" s="2">
        <v>117008945.59999999</v>
      </c>
      <c r="X17" s="2">
        <v>75282472000</v>
      </c>
      <c r="Y17" s="2">
        <v>17681556000</v>
      </c>
      <c r="Z17" s="2">
        <v>57600916000</v>
      </c>
      <c r="AA17" s="18">
        <v>3857826.764</v>
      </c>
      <c r="AB17" s="4">
        <v>41100400.254000001</v>
      </c>
      <c r="AC17" s="4">
        <f t="shared" si="0"/>
        <v>301531848.56</v>
      </c>
      <c r="AD17" s="4">
        <v>6000000</v>
      </c>
      <c r="AE17" s="4"/>
      <c r="AF17" s="4">
        <f t="shared" si="1"/>
        <v>47100400.254000001</v>
      </c>
      <c r="AG17" t="s">
        <v>21</v>
      </c>
      <c r="AH17" s="4"/>
      <c r="AI17" s="4"/>
      <c r="AK17" s="4"/>
      <c r="AL17" s="4"/>
      <c r="AN17" s="4"/>
      <c r="AP17" s="4"/>
      <c r="AR17" s="4"/>
      <c r="AT17" s="4"/>
      <c r="AV17" s="4"/>
      <c r="CJ17"/>
      <c r="CK17"/>
      <c r="CL17"/>
    </row>
    <row r="18" spans="1:90">
      <c r="A18" s="20">
        <v>305</v>
      </c>
      <c r="B18" t="s">
        <v>274</v>
      </c>
      <c r="C18" t="s">
        <v>2</v>
      </c>
      <c r="D18" t="s">
        <v>8</v>
      </c>
      <c r="E18" t="s">
        <v>50</v>
      </c>
      <c r="F18" s="2">
        <v>11265885000</v>
      </c>
      <c r="G18" s="2">
        <v>0</v>
      </c>
      <c r="H18" s="2">
        <v>11265885000</v>
      </c>
      <c r="I18" s="2">
        <v>19603823</v>
      </c>
      <c r="J18" s="2">
        <v>0</v>
      </c>
      <c r="K18" s="2">
        <v>19603823</v>
      </c>
      <c r="L18" s="2">
        <v>15097469</v>
      </c>
      <c r="M18" s="2">
        <v>0</v>
      </c>
      <c r="N18" s="2">
        <v>15097469</v>
      </c>
      <c r="O18" s="15">
        <v>0.1</v>
      </c>
      <c r="P18" s="2">
        <v>0</v>
      </c>
      <c r="Q18" s="13">
        <v>0.1</v>
      </c>
      <c r="R18" s="15">
        <v>0</v>
      </c>
      <c r="S18" s="2">
        <v>1509746.9</v>
      </c>
      <c r="T18" s="2">
        <v>0</v>
      </c>
      <c r="U18" s="2">
        <v>458790470.24000001</v>
      </c>
      <c r="V18" s="2">
        <v>54438307.799999997</v>
      </c>
      <c r="W18" s="2">
        <v>404352162.44</v>
      </c>
      <c r="X18" s="2">
        <v>268855066900</v>
      </c>
      <c r="Y18" s="2">
        <v>22065818000</v>
      </c>
      <c r="Z18" s="2">
        <v>246789248900</v>
      </c>
      <c r="AA18" s="18">
        <v>16718469.5756</v>
      </c>
      <c r="AB18" s="4">
        <v>18228216.4756</v>
      </c>
      <c r="AC18" s="4">
        <f t="shared" si="0"/>
        <v>473887939.24000001</v>
      </c>
      <c r="AD18" s="4">
        <v>6000000</v>
      </c>
      <c r="AE18" s="4"/>
      <c r="AF18" s="4">
        <f t="shared" si="1"/>
        <v>24228216.4756</v>
      </c>
      <c r="AG18" t="s">
        <v>14</v>
      </c>
      <c r="AH18" s="4"/>
      <c r="AI18" s="4"/>
      <c r="AK18" s="4"/>
      <c r="AL18" s="4"/>
      <c r="AN18" s="4"/>
      <c r="AP18" s="4"/>
      <c r="AR18" s="4"/>
      <c r="AT18" s="4"/>
      <c r="AV18" s="4"/>
      <c r="CJ18"/>
      <c r="CK18"/>
      <c r="CL18"/>
    </row>
    <row r="19" spans="1:90">
      <c r="A19" s="20">
        <v>380</v>
      </c>
      <c r="B19" t="s">
        <v>274</v>
      </c>
      <c r="C19" t="s">
        <v>9</v>
      </c>
      <c r="D19" t="s">
        <v>384</v>
      </c>
      <c r="E19" t="s">
        <v>62</v>
      </c>
      <c r="F19" s="2">
        <v>9220000</v>
      </c>
      <c r="G19" s="2">
        <v>0</v>
      </c>
      <c r="H19" s="2">
        <v>9220000</v>
      </c>
      <c r="I19" s="2">
        <v>32270</v>
      </c>
      <c r="J19" s="2">
        <v>0</v>
      </c>
      <c r="K19" s="2">
        <v>32270</v>
      </c>
      <c r="L19" s="2">
        <v>28582</v>
      </c>
      <c r="M19" s="2">
        <v>0</v>
      </c>
      <c r="N19" s="2">
        <v>28582</v>
      </c>
      <c r="O19" s="15">
        <v>0</v>
      </c>
      <c r="P19" s="2">
        <v>0</v>
      </c>
      <c r="Q19" s="13">
        <v>0</v>
      </c>
      <c r="R19" s="15">
        <v>0</v>
      </c>
      <c r="S19" s="2">
        <v>0</v>
      </c>
      <c r="T19" s="2">
        <v>0</v>
      </c>
      <c r="U19" s="2">
        <v>241346505.80000001</v>
      </c>
      <c r="V19" s="2">
        <v>0</v>
      </c>
      <c r="W19" s="2">
        <v>241346505.80000001</v>
      </c>
      <c r="X19" s="2">
        <v>190454003000</v>
      </c>
      <c r="Y19" s="2">
        <v>0</v>
      </c>
      <c r="Z19" s="2">
        <v>190454003000</v>
      </c>
      <c r="AA19" s="18">
        <v>9653860.2320000008</v>
      </c>
      <c r="AB19" s="4">
        <v>9653860.2320000008</v>
      </c>
      <c r="AC19" s="4">
        <f t="shared" si="0"/>
        <v>241375087.80000001</v>
      </c>
      <c r="AD19" s="4">
        <v>4000000</v>
      </c>
      <c r="AE19" s="4"/>
      <c r="AF19" s="4">
        <f t="shared" si="1"/>
        <v>13653860.232000001</v>
      </c>
      <c r="AG19" t="s">
        <v>63</v>
      </c>
      <c r="AH19" s="4"/>
      <c r="AI19" s="4"/>
      <c r="AK19" s="4"/>
      <c r="AL19" s="4"/>
      <c r="AN19" s="4"/>
      <c r="AP19" s="4"/>
      <c r="AR19" s="4"/>
      <c r="AT19" s="4"/>
      <c r="AV19" s="4"/>
      <c r="CJ19"/>
      <c r="CK19"/>
      <c r="CL19"/>
    </row>
    <row r="20" spans="1:90">
      <c r="A20" s="20">
        <v>400</v>
      </c>
      <c r="B20" t="s">
        <v>274</v>
      </c>
      <c r="C20" t="s">
        <v>9</v>
      </c>
      <c r="D20" t="s">
        <v>384</v>
      </c>
      <c r="E20" t="s">
        <v>70</v>
      </c>
      <c r="F20" s="2">
        <v>203840000</v>
      </c>
      <c r="G20" s="2">
        <v>0</v>
      </c>
      <c r="H20" s="2">
        <v>203840000</v>
      </c>
      <c r="I20" s="2">
        <v>661010</v>
      </c>
      <c r="J20" s="2">
        <v>0</v>
      </c>
      <c r="K20" s="2">
        <v>661010</v>
      </c>
      <c r="L20" s="2">
        <v>579474</v>
      </c>
      <c r="M20" s="2">
        <v>0</v>
      </c>
      <c r="N20" s="2">
        <v>579474</v>
      </c>
      <c r="O20" s="15">
        <v>0</v>
      </c>
      <c r="P20" s="2">
        <v>0</v>
      </c>
      <c r="Q20" s="13">
        <v>0</v>
      </c>
      <c r="R20" s="15">
        <v>0</v>
      </c>
      <c r="S20" s="2">
        <v>0</v>
      </c>
      <c r="T20" s="2">
        <v>0</v>
      </c>
      <c r="U20" s="2">
        <v>242231814.96000001</v>
      </c>
      <c r="V20" s="2">
        <v>0</v>
      </c>
      <c r="W20" s="2">
        <v>242231814.96000001</v>
      </c>
      <c r="X20" s="2">
        <v>169971665100</v>
      </c>
      <c r="Y20" s="2">
        <v>0</v>
      </c>
      <c r="Z20" s="2">
        <v>169971665100</v>
      </c>
      <c r="AA20" s="18">
        <v>9689272.5984000005</v>
      </c>
      <c r="AB20" s="4">
        <v>9689272.5984000005</v>
      </c>
      <c r="AC20" s="4">
        <f t="shared" si="0"/>
        <v>242811288.96000001</v>
      </c>
      <c r="AD20" s="4">
        <v>4000000</v>
      </c>
      <c r="AE20" s="4"/>
      <c r="AF20" s="4">
        <f t="shared" si="1"/>
        <v>13689272.5984</v>
      </c>
      <c r="AG20" t="s">
        <v>35</v>
      </c>
      <c r="AH20" s="4"/>
      <c r="AI20" s="4"/>
      <c r="AK20" s="4"/>
      <c r="AL20" s="4"/>
      <c r="AN20" s="4"/>
      <c r="AP20" s="4"/>
      <c r="AR20" s="4"/>
      <c r="AT20" s="4"/>
      <c r="AV20" s="4"/>
      <c r="CJ20"/>
      <c r="CK20"/>
      <c r="CL20"/>
    </row>
    <row r="21" spans="1:90">
      <c r="A21" s="20">
        <v>418</v>
      </c>
      <c r="B21" t="s">
        <v>274</v>
      </c>
      <c r="C21" t="s">
        <v>9</v>
      </c>
      <c r="D21" t="s">
        <v>384</v>
      </c>
      <c r="E21" t="s">
        <v>35</v>
      </c>
      <c r="F21" s="2">
        <v>46725000</v>
      </c>
      <c r="G21" s="2">
        <v>0</v>
      </c>
      <c r="H21" s="2">
        <v>46725000</v>
      </c>
      <c r="I21" s="2">
        <v>163538</v>
      </c>
      <c r="J21" s="2">
        <v>0</v>
      </c>
      <c r="K21" s="2">
        <v>163538</v>
      </c>
      <c r="L21" s="2">
        <v>144848</v>
      </c>
      <c r="M21" s="2">
        <v>0</v>
      </c>
      <c r="N21" s="2">
        <v>144848</v>
      </c>
      <c r="O21" s="15">
        <v>0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458395379.68000001</v>
      </c>
      <c r="V21" s="2">
        <v>0</v>
      </c>
      <c r="W21" s="2">
        <v>458395379.68000001</v>
      </c>
      <c r="X21" s="2">
        <v>273728765800</v>
      </c>
      <c r="Y21" s="2">
        <v>0</v>
      </c>
      <c r="Z21" s="2">
        <v>273728765800</v>
      </c>
      <c r="AA21" s="18">
        <v>18335815.187199999</v>
      </c>
      <c r="AB21" s="4">
        <v>18335815.187199999</v>
      </c>
      <c r="AC21" s="4">
        <f t="shared" si="0"/>
        <v>458540227.68000001</v>
      </c>
      <c r="AD21" s="4">
        <v>6000000</v>
      </c>
      <c r="AE21" s="4"/>
      <c r="AF21" s="4">
        <f t="shared" si="1"/>
        <v>24335815.187199999</v>
      </c>
      <c r="AG21" t="s">
        <v>11</v>
      </c>
      <c r="AH21" s="4"/>
      <c r="AI21" s="4"/>
      <c r="AK21" s="4"/>
      <c r="AL21" s="4"/>
      <c r="AN21" s="4"/>
      <c r="AP21" s="4"/>
      <c r="AR21" s="4"/>
      <c r="AT21" s="4"/>
      <c r="AV21" s="4"/>
      <c r="CJ21"/>
      <c r="CK21"/>
      <c r="CL21"/>
    </row>
    <row r="22" spans="1:90">
      <c r="A22" s="20">
        <v>419</v>
      </c>
      <c r="B22" t="s">
        <v>274</v>
      </c>
      <c r="C22" t="s">
        <v>9</v>
      </c>
      <c r="D22" t="s">
        <v>384</v>
      </c>
      <c r="E22" t="s">
        <v>63</v>
      </c>
      <c r="F22" s="2">
        <v>162670000</v>
      </c>
      <c r="G22" s="2">
        <v>0</v>
      </c>
      <c r="H22" s="2">
        <v>162670000</v>
      </c>
      <c r="I22" s="2">
        <v>569345</v>
      </c>
      <c r="J22" s="2">
        <v>0</v>
      </c>
      <c r="K22" s="2">
        <v>569345</v>
      </c>
      <c r="L22" s="2">
        <v>504277</v>
      </c>
      <c r="M22" s="2">
        <v>0</v>
      </c>
      <c r="N22" s="2">
        <v>504277</v>
      </c>
      <c r="O22" s="15">
        <v>0</v>
      </c>
      <c r="P22" s="2">
        <v>0</v>
      </c>
      <c r="Q22" s="13">
        <v>0</v>
      </c>
      <c r="R22" s="15">
        <v>0</v>
      </c>
      <c r="S22" s="2">
        <v>0</v>
      </c>
      <c r="T22" s="2">
        <v>0</v>
      </c>
      <c r="U22" s="2">
        <v>109553475</v>
      </c>
      <c r="V22" s="2">
        <v>0</v>
      </c>
      <c r="W22" s="2">
        <v>109553475</v>
      </c>
      <c r="X22" s="2">
        <v>48772895000</v>
      </c>
      <c r="Y22" s="2">
        <v>0</v>
      </c>
      <c r="Z22" s="2">
        <v>48772895000</v>
      </c>
      <c r="AA22" s="18">
        <v>0</v>
      </c>
      <c r="AB22" s="4">
        <v>0</v>
      </c>
      <c r="AC22" s="4">
        <f t="shared" si="0"/>
        <v>110057752</v>
      </c>
      <c r="AD22" s="4">
        <v>0</v>
      </c>
      <c r="AE22" s="4"/>
      <c r="AF22" s="4">
        <f t="shared" si="1"/>
        <v>0</v>
      </c>
      <c r="AG22" t="s">
        <v>11</v>
      </c>
      <c r="AH22" s="4"/>
      <c r="AI22" s="4"/>
      <c r="AK22" s="4"/>
      <c r="AL22" s="4"/>
      <c r="AN22" s="4"/>
      <c r="AP22" s="4"/>
      <c r="AR22" s="4"/>
      <c r="AT22" s="4"/>
      <c r="AV22" s="4"/>
      <c r="CJ22"/>
      <c r="CK22"/>
      <c r="CL22"/>
    </row>
    <row r="23" spans="1:90">
      <c r="A23" s="20">
        <v>425</v>
      </c>
      <c r="B23" t="s">
        <v>274</v>
      </c>
      <c r="C23" t="s">
        <v>9</v>
      </c>
      <c r="D23" t="s">
        <v>27</v>
      </c>
      <c r="E23" t="s">
        <v>76</v>
      </c>
      <c r="F23" s="2">
        <v>16762873000</v>
      </c>
      <c r="G23" s="2">
        <v>0</v>
      </c>
      <c r="H23" s="2">
        <v>16762873000</v>
      </c>
      <c r="I23" s="2">
        <v>36153362</v>
      </c>
      <c r="J23" s="2">
        <v>0</v>
      </c>
      <c r="K23" s="2">
        <v>36153362</v>
      </c>
      <c r="L23" s="2">
        <v>29448212.800000001</v>
      </c>
      <c r="M23" s="2">
        <v>0</v>
      </c>
      <c r="N23" s="2">
        <v>29448212.800000001</v>
      </c>
      <c r="O23" s="15">
        <v>0.1</v>
      </c>
      <c r="P23" s="2">
        <v>0</v>
      </c>
      <c r="Q23" s="13">
        <v>0.1</v>
      </c>
      <c r="R23" s="15">
        <v>0</v>
      </c>
      <c r="S23" s="2">
        <v>2944821.28</v>
      </c>
      <c r="T23" s="2">
        <v>0</v>
      </c>
      <c r="U23" s="2">
        <v>177699229.56</v>
      </c>
      <c r="V23" s="2">
        <v>0</v>
      </c>
      <c r="W23" s="2">
        <v>177699229.56</v>
      </c>
      <c r="X23" s="2">
        <v>98922343600</v>
      </c>
      <c r="Y23" s="2">
        <v>0</v>
      </c>
      <c r="Z23" s="2">
        <v>98922343600</v>
      </c>
      <c r="AA23" s="18">
        <v>5330976.8868000004</v>
      </c>
      <c r="AB23" s="4">
        <v>8275798.1667999998</v>
      </c>
      <c r="AC23" s="4">
        <f t="shared" si="0"/>
        <v>207147442.36000001</v>
      </c>
      <c r="AD23" s="4">
        <v>3000000</v>
      </c>
      <c r="AE23" s="4"/>
      <c r="AF23" s="4">
        <f t="shared" si="1"/>
        <v>11275798.1668</v>
      </c>
      <c r="AG23" t="s">
        <v>17</v>
      </c>
      <c r="AH23" s="4"/>
      <c r="AI23" s="4"/>
      <c r="AK23" s="4"/>
      <c r="AL23" s="4"/>
      <c r="AN23" s="4"/>
      <c r="AP23" s="4"/>
      <c r="AR23" s="4"/>
      <c r="AT23" s="4"/>
      <c r="AV23" s="4"/>
      <c r="CJ23"/>
      <c r="CK23"/>
      <c r="CL23"/>
    </row>
    <row r="24" spans="1:90">
      <c r="A24" s="20">
        <v>430</v>
      </c>
      <c r="B24" t="s">
        <v>274</v>
      </c>
      <c r="C24" t="s">
        <v>9</v>
      </c>
      <c r="D24" t="s">
        <v>385</v>
      </c>
      <c r="E24" t="s">
        <v>79</v>
      </c>
      <c r="F24" s="2">
        <v>174145736000</v>
      </c>
      <c r="G24" s="2">
        <v>0</v>
      </c>
      <c r="H24" s="2">
        <v>174145736000</v>
      </c>
      <c r="I24" s="2">
        <v>280859489</v>
      </c>
      <c r="J24" s="2">
        <v>0</v>
      </c>
      <c r="K24" s="2">
        <v>280859489</v>
      </c>
      <c r="L24" s="2">
        <v>211201194.59999999</v>
      </c>
      <c r="M24" s="2">
        <v>0</v>
      </c>
      <c r="N24" s="2">
        <v>211201194.59999999</v>
      </c>
      <c r="O24" s="15">
        <v>0.1</v>
      </c>
      <c r="P24" s="2">
        <v>0</v>
      </c>
      <c r="Q24" s="13">
        <v>0.25</v>
      </c>
      <c r="R24" s="15">
        <v>0.4</v>
      </c>
      <c r="S24" s="2">
        <v>61980477.840000004</v>
      </c>
      <c r="T24" s="2">
        <v>0</v>
      </c>
      <c r="U24" s="2">
        <v>312515593.19999999</v>
      </c>
      <c r="V24" s="2">
        <v>0</v>
      </c>
      <c r="W24" s="2">
        <v>312515593.19999999</v>
      </c>
      <c r="X24" s="2">
        <v>233747867000</v>
      </c>
      <c r="Y24" s="2">
        <v>0</v>
      </c>
      <c r="Z24" s="2">
        <v>233747867000</v>
      </c>
      <c r="AA24" s="18">
        <v>12500623.728</v>
      </c>
      <c r="AB24" s="4">
        <v>74481101.568000004</v>
      </c>
      <c r="AC24" s="4">
        <f t="shared" si="0"/>
        <v>523716787.79999995</v>
      </c>
      <c r="AD24" s="4">
        <v>6000000</v>
      </c>
      <c r="AE24" s="4"/>
      <c r="AF24" s="4">
        <f t="shared" si="1"/>
        <v>80481101.568000004</v>
      </c>
      <c r="AG24" t="s">
        <v>23</v>
      </c>
      <c r="AH24" s="4"/>
      <c r="AI24" s="4"/>
      <c r="AK24" s="4"/>
      <c r="AL24" s="4"/>
      <c r="AN24" s="4"/>
      <c r="AP24" s="4"/>
      <c r="AR24" s="4"/>
      <c r="AT24" s="4"/>
      <c r="AV24" s="4"/>
      <c r="CJ24"/>
      <c r="CK24"/>
      <c r="CL24"/>
    </row>
    <row r="25" spans="1:90">
      <c r="A25" s="20">
        <v>443</v>
      </c>
      <c r="B25" t="s">
        <v>274</v>
      </c>
      <c r="C25" t="s">
        <v>9</v>
      </c>
      <c r="D25" t="s">
        <v>15</v>
      </c>
      <c r="E25" t="s">
        <v>31</v>
      </c>
      <c r="F25" s="2">
        <v>59305616600</v>
      </c>
      <c r="G25" s="2">
        <v>0</v>
      </c>
      <c r="H25" s="2">
        <v>59305616600</v>
      </c>
      <c r="I25" s="2">
        <v>117608559</v>
      </c>
      <c r="J25" s="2">
        <v>0</v>
      </c>
      <c r="K25" s="2">
        <v>117608559</v>
      </c>
      <c r="L25" s="2">
        <v>93886312.359999999</v>
      </c>
      <c r="M25" s="2">
        <v>0</v>
      </c>
      <c r="N25" s="2">
        <v>93886312.359999999</v>
      </c>
      <c r="O25" s="15">
        <v>0.1</v>
      </c>
      <c r="P25" s="2">
        <v>0</v>
      </c>
      <c r="Q25" s="13">
        <v>0.2</v>
      </c>
      <c r="R25" s="15">
        <v>0</v>
      </c>
      <c r="S25" s="2">
        <v>18777262.471999999</v>
      </c>
      <c r="T25" s="2">
        <v>0</v>
      </c>
      <c r="U25" s="2">
        <v>161598100.31999999</v>
      </c>
      <c r="V25" s="2">
        <v>0</v>
      </c>
      <c r="W25" s="2">
        <v>161598100.31999999</v>
      </c>
      <c r="X25" s="2">
        <v>83108006700</v>
      </c>
      <c r="Y25" s="2">
        <v>0</v>
      </c>
      <c r="Z25" s="2">
        <v>83108006700</v>
      </c>
      <c r="AA25" s="18">
        <v>4847943.0096000005</v>
      </c>
      <c r="AB25" s="4">
        <v>23625205.481600001</v>
      </c>
      <c r="AC25" s="4">
        <f t="shared" si="0"/>
        <v>255484412.68000001</v>
      </c>
      <c r="AD25" s="4">
        <v>4000000</v>
      </c>
      <c r="AE25" s="4"/>
      <c r="AF25" s="4">
        <f t="shared" si="1"/>
        <v>27625205.481600001</v>
      </c>
      <c r="AG25" t="s">
        <v>16</v>
      </c>
      <c r="AH25" s="4"/>
      <c r="AI25" s="4"/>
      <c r="AK25" s="4"/>
      <c r="AL25" s="4"/>
      <c r="AN25" s="4"/>
      <c r="AP25" s="4"/>
      <c r="AR25" s="4"/>
      <c r="AT25" s="4"/>
      <c r="AV25" s="4"/>
      <c r="CJ25"/>
      <c r="CK25"/>
      <c r="CL25"/>
    </row>
    <row r="26" spans="1:90">
      <c r="A26" s="20">
        <v>475</v>
      </c>
      <c r="B26" t="s">
        <v>274</v>
      </c>
      <c r="C26" t="s">
        <v>2</v>
      </c>
      <c r="D26" t="s">
        <v>287</v>
      </c>
      <c r="E26" t="s">
        <v>87</v>
      </c>
      <c r="F26" s="2">
        <v>24192419000</v>
      </c>
      <c r="G26" s="2">
        <v>0</v>
      </c>
      <c r="H26" s="2">
        <v>24192419000</v>
      </c>
      <c r="I26" s="2">
        <v>48195833</v>
      </c>
      <c r="J26" s="2">
        <v>0</v>
      </c>
      <c r="K26" s="2">
        <v>48195833</v>
      </c>
      <c r="L26" s="2">
        <v>38518865.399999999</v>
      </c>
      <c r="M26" s="2">
        <v>0</v>
      </c>
      <c r="N26" s="2">
        <v>38518865.399999999</v>
      </c>
      <c r="O26" s="15">
        <v>0.1</v>
      </c>
      <c r="P26" s="2">
        <v>0</v>
      </c>
      <c r="Q26" s="13">
        <v>0.15</v>
      </c>
      <c r="R26" s="15">
        <v>0</v>
      </c>
      <c r="S26" s="2">
        <v>5777829.8099999996</v>
      </c>
      <c r="T26" s="2">
        <v>0</v>
      </c>
      <c r="U26" s="2">
        <v>265307747.16</v>
      </c>
      <c r="V26" s="2">
        <v>47363273.600000001</v>
      </c>
      <c r="W26" s="2">
        <v>217944473.56</v>
      </c>
      <c r="X26" s="2">
        <v>156058459600</v>
      </c>
      <c r="Y26" s="2">
        <v>34111206000</v>
      </c>
      <c r="Z26" s="2">
        <v>121947253600</v>
      </c>
      <c r="AA26" s="18">
        <v>9191411.6784000006</v>
      </c>
      <c r="AB26" s="4">
        <v>14969241.488399999</v>
      </c>
      <c r="AC26" s="4">
        <f t="shared" si="0"/>
        <v>303826612.56</v>
      </c>
      <c r="AD26" s="4">
        <v>6000000</v>
      </c>
      <c r="AE26" s="4"/>
      <c r="AF26" s="4">
        <f t="shared" si="1"/>
        <v>20969241.488399997</v>
      </c>
      <c r="AG26" t="s">
        <v>13</v>
      </c>
      <c r="AH26" s="4"/>
      <c r="AI26" s="4"/>
      <c r="AK26" s="4"/>
      <c r="AL26" s="4"/>
      <c r="AN26" s="4"/>
      <c r="AP26" s="4"/>
      <c r="AR26" s="4"/>
      <c r="AT26" s="4"/>
      <c r="AV26" s="4"/>
      <c r="CJ26"/>
      <c r="CK26"/>
      <c r="CL26"/>
    </row>
    <row r="27" spans="1:90">
      <c r="A27" s="20">
        <v>591</v>
      </c>
      <c r="B27" t="s">
        <v>274</v>
      </c>
      <c r="C27" t="s">
        <v>2</v>
      </c>
      <c r="D27" t="s">
        <v>286</v>
      </c>
      <c r="E27" t="s">
        <v>95</v>
      </c>
      <c r="F27" s="2">
        <v>12161015000</v>
      </c>
      <c r="G27" s="2">
        <v>7027660000</v>
      </c>
      <c r="H27" s="2">
        <v>5133355000</v>
      </c>
      <c r="I27" s="2">
        <v>29967643</v>
      </c>
      <c r="J27" s="2">
        <v>17081481</v>
      </c>
      <c r="K27" s="2">
        <v>12886162</v>
      </c>
      <c r="L27" s="2">
        <v>25103237</v>
      </c>
      <c r="M27" s="2">
        <v>14270417</v>
      </c>
      <c r="N27" s="2">
        <v>10832820</v>
      </c>
      <c r="O27" s="15">
        <v>0.1</v>
      </c>
      <c r="P27" s="2">
        <v>1427041.7</v>
      </c>
      <c r="Q27" s="13">
        <v>0.1</v>
      </c>
      <c r="R27" s="15">
        <v>0</v>
      </c>
      <c r="S27" s="2">
        <v>1083282</v>
      </c>
      <c r="T27" s="2">
        <v>0</v>
      </c>
      <c r="U27" s="2">
        <v>515410086</v>
      </c>
      <c r="V27" s="2">
        <v>34967230</v>
      </c>
      <c r="W27" s="2">
        <v>480442856</v>
      </c>
      <c r="X27" s="2">
        <v>328423027500</v>
      </c>
      <c r="Y27" s="2">
        <v>12718020000</v>
      </c>
      <c r="Z27" s="2">
        <v>315705007500</v>
      </c>
      <c r="AA27" s="18">
        <v>19567386.539999999</v>
      </c>
      <c r="AB27" s="4">
        <v>22077710.239999998</v>
      </c>
      <c r="AC27" s="4">
        <f t="shared" si="0"/>
        <v>540513323</v>
      </c>
      <c r="AD27" s="4">
        <v>6000000</v>
      </c>
      <c r="AE27" s="4"/>
      <c r="AF27" s="4">
        <f t="shared" si="1"/>
        <v>28077710.239999998</v>
      </c>
      <c r="AG27" t="s">
        <v>3</v>
      </c>
      <c r="AH27" s="4"/>
      <c r="AI27" s="4"/>
      <c r="AK27" s="4"/>
      <c r="AL27" s="4"/>
      <c r="AN27" s="4"/>
      <c r="AP27" s="4"/>
      <c r="AR27" s="4"/>
      <c r="AT27" s="4"/>
      <c r="AV27" s="4"/>
      <c r="CJ27"/>
      <c r="CK27"/>
      <c r="CL27"/>
    </row>
    <row r="28" spans="1:90">
      <c r="A28" s="20">
        <v>815</v>
      </c>
      <c r="B28" t="s">
        <v>274</v>
      </c>
      <c r="C28" t="s">
        <v>2</v>
      </c>
      <c r="D28" t="s">
        <v>287</v>
      </c>
      <c r="E28" t="s">
        <v>166</v>
      </c>
      <c r="F28" s="2">
        <v>20088978000</v>
      </c>
      <c r="G28" s="2">
        <v>3147862000</v>
      </c>
      <c r="H28" s="2">
        <v>16941116000</v>
      </c>
      <c r="I28" s="2">
        <v>47251189</v>
      </c>
      <c r="J28" s="2">
        <v>8119568</v>
      </c>
      <c r="K28" s="2">
        <v>39131621</v>
      </c>
      <c r="L28" s="2">
        <v>39215597.799999997</v>
      </c>
      <c r="M28" s="2">
        <v>6860423.2000000002</v>
      </c>
      <c r="N28" s="2">
        <v>32355174.600000001</v>
      </c>
      <c r="O28" s="15">
        <v>0.1</v>
      </c>
      <c r="P28" s="2">
        <v>686042.32</v>
      </c>
      <c r="Q28" s="13">
        <v>0.15</v>
      </c>
      <c r="R28" s="15">
        <v>0</v>
      </c>
      <c r="S28" s="2">
        <v>4853276.1900000004</v>
      </c>
      <c r="T28" s="2">
        <v>0</v>
      </c>
      <c r="U28" s="2">
        <v>139192707.19999999</v>
      </c>
      <c r="V28" s="2">
        <v>6685521.2000000002</v>
      </c>
      <c r="W28" s="2">
        <v>132507186</v>
      </c>
      <c r="X28" s="2">
        <v>63260439500</v>
      </c>
      <c r="Y28" s="2">
        <v>3005032000</v>
      </c>
      <c r="Z28" s="2">
        <v>60255407500</v>
      </c>
      <c r="AA28" s="18">
        <v>0</v>
      </c>
      <c r="AB28" s="4">
        <v>5539318.5099999998</v>
      </c>
      <c r="AC28" s="4">
        <f t="shared" si="0"/>
        <v>178408305</v>
      </c>
      <c r="AD28" s="4">
        <v>2000000</v>
      </c>
      <c r="AE28" s="4"/>
      <c r="AF28" s="4">
        <f t="shared" si="1"/>
        <v>7539318.5099999998</v>
      </c>
      <c r="AG28" t="s">
        <v>13</v>
      </c>
      <c r="AH28" s="4"/>
      <c r="AI28" s="4"/>
      <c r="AK28" s="4"/>
      <c r="AL28" s="4"/>
      <c r="AN28" s="4"/>
      <c r="AP28" s="4"/>
      <c r="AR28" s="4"/>
      <c r="AT28" s="4"/>
      <c r="AV28" s="4"/>
      <c r="CJ28"/>
      <c r="CK28"/>
      <c r="CL28"/>
    </row>
    <row r="29" spans="1:90">
      <c r="A29" s="20">
        <v>961</v>
      </c>
      <c r="B29" t="s">
        <v>274</v>
      </c>
      <c r="C29" t="s">
        <v>2</v>
      </c>
      <c r="D29" t="s">
        <v>200</v>
      </c>
      <c r="E29" t="s">
        <v>184</v>
      </c>
      <c r="F29" s="2">
        <v>156940734000</v>
      </c>
      <c r="G29" s="2">
        <v>0</v>
      </c>
      <c r="H29" s="2">
        <v>156940734000</v>
      </c>
      <c r="I29" s="2">
        <v>240347576</v>
      </c>
      <c r="J29" s="2">
        <v>0</v>
      </c>
      <c r="K29" s="2">
        <v>240347576</v>
      </c>
      <c r="L29" s="2">
        <v>177571282.40000001</v>
      </c>
      <c r="M29" s="2">
        <v>0</v>
      </c>
      <c r="N29" s="2">
        <v>177571282.40000001</v>
      </c>
      <c r="O29" s="15">
        <v>0.1</v>
      </c>
      <c r="P29" s="2">
        <v>0</v>
      </c>
      <c r="Q29" s="13">
        <v>0.25</v>
      </c>
      <c r="R29" s="15">
        <v>0.4</v>
      </c>
      <c r="S29" s="2">
        <v>48528512.960000001</v>
      </c>
      <c r="T29" s="2">
        <v>0</v>
      </c>
      <c r="U29" s="2">
        <v>483461767.04000002</v>
      </c>
      <c r="V29" s="2">
        <v>5628123.2000000002</v>
      </c>
      <c r="W29" s="2">
        <v>477833643.83999997</v>
      </c>
      <c r="X29" s="2">
        <v>317551722400</v>
      </c>
      <c r="Y29" s="2">
        <v>1998857000</v>
      </c>
      <c r="Z29" s="2">
        <v>315552865400</v>
      </c>
      <c r="AA29" s="18">
        <v>19169626.985599998</v>
      </c>
      <c r="AB29" s="4">
        <v>67698139.945600003</v>
      </c>
      <c r="AC29" s="4">
        <f t="shared" si="0"/>
        <v>661033049.44000006</v>
      </c>
      <c r="AD29" s="4">
        <v>6000000</v>
      </c>
      <c r="AE29" s="4"/>
      <c r="AF29" s="4">
        <f t="shared" si="1"/>
        <v>73698139.945600003</v>
      </c>
      <c r="AG29" t="s">
        <v>203</v>
      </c>
      <c r="AH29" s="4"/>
      <c r="AI29" s="4"/>
      <c r="AK29" s="4"/>
      <c r="AL29" s="4"/>
      <c r="AN29" s="4"/>
      <c r="AP29" s="4"/>
      <c r="AR29" s="4"/>
      <c r="AT29" s="4"/>
      <c r="AV29" s="4"/>
      <c r="CJ29"/>
      <c r="CK29"/>
      <c r="CL29"/>
    </row>
    <row r="30" spans="1:90">
      <c r="A30" s="20">
        <v>988</v>
      </c>
      <c r="B30" t="s">
        <v>274</v>
      </c>
      <c r="C30" t="s">
        <v>9</v>
      </c>
      <c r="D30" t="s">
        <v>384</v>
      </c>
      <c r="E30" t="s">
        <v>189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5">
        <v>0</v>
      </c>
      <c r="P30" s="2">
        <v>0</v>
      </c>
      <c r="Q30" s="13">
        <v>0</v>
      </c>
      <c r="R30" s="15">
        <v>0</v>
      </c>
      <c r="S30" s="2">
        <v>0</v>
      </c>
      <c r="T30" s="2">
        <v>0</v>
      </c>
      <c r="U30" s="2">
        <v>262624515.84</v>
      </c>
      <c r="V30" s="2">
        <v>0</v>
      </c>
      <c r="W30" s="2">
        <v>262624515.84</v>
      </c>
      <c r="X30" s="2">
        <v>177503700400</v>
      </c>
      <c r="Y30" s="2">
        <v>0</v>
      </c>
      <c r="Z30" s="2">
        <v>177503700400</v>
      </c>
      <c r="AA30" s="18">
        <v>10504980.6336</v>
      </c>
      <c r="AB30" s="4">
        <v>10504980.6336</v>
      </c>
      <c r="AC30" s="4">
        <f t="shared" si="0"/>
        <v>262624515.84</v>
      </c>
      <c r="AD30" s="4">
        <v>4000000</v>
      </c>
      <c r="AE30" s="4"/>
      <c r="AF30" s="4">
        <f t="shared" si="1"/>
        <v>14504980.6336</v>
      </c>
      <c r="AG30" t="s">
        <v>11</v>
      </c>
      <c r="AH30" s="4"/>
      <c r="AI30" s="4"/>
      <c r="AK30" s="4"/>
      <c r="AL30" s="4"/>
      <c r="AN30" s="4"/>
      <c r="AP30" s="4"/>
      <c r="AR30" s="4"/>
      <c r="AT30" s="4"/>
      <c r="AV30" s="4"/>
      <c r="CJ30"/>
      <c r="CK30"/>
      <c r="CL30"/>
    </row>
    <row r="31" spans="1:90">
      <c r="A31" s="20">
        <v>1002</v>
      </c>
      <c r="B31" t="s">
        <v>274</v>
      </c>
      <c r="C31" t="s">
        <v>2</v>
      </c>
      <c r="D31" t="s">
        <v>287</v>
      </c>
      <c r="E31" t="s">
        <v>192</v>
      </c>
      <c r="F31" s="2">
        <v>9411966000</v>
      </c>
      <c r="G31" s="2">
        <v>1247727000</v>
      </c>
      <c r="H31" s="2">
        <v>8164239000</v>
      </c>
      <c r="I31" s="2">
        <v>25748759</v>
      </c>
      <c r="J31" s="2">
        <v>1898393</v>
      </c>
      <c r="K31" s="2">
        <v>23850366</v>
      </c>
      <c r="L31" s="2">
        <v>21983972.600000001</v>
      </c>
      <c r="M31" s="2">
        <v>1399302.2</v>
      </c>
      <c r="N31" s="2">
        <v>20584670.399999999</v>
      </c>
      <c r="O31" s="15">
        <v>0.1</v>
      </c>
      <c r="P31" s="2">
        <v>139930.22</v>
      </c>
      <c r="Q31" s="13">
        <v>0.1</v>
      </c>
      <c r="R31" s="15">
        <v>0</v>
      </c>
      <c r="S31" s="2">
        <v>2058467.04</v>
      </c>
      <c r="T31" s="2">
        <v>0</v>
      </c>
      <c r="U31" s="2">
        <v>200341151</v>
      </c>
      <c r="V31" s="2">
        <v>4796842.2</v>
      </c>
      <c r="W31" s="2">
        <v>195544308.80000001</v>
      </c>
      <c r="X31" s="2">
        <v>140809805000</v>
      </c>
      <c r="Y31" s="2">
        <v>3097232000</v>
      </c>
      <c r="Z31" s="2">
        <v>137712573000</v>
      </c>
      <c r="AA31" s="18">
        <v>7869740.7740000002</v>
      </c>
      <c r="AB31" s="4">
        <v>10068138.034</v>
      </c>
      <c r="AC31" s="4">
        <f t="shared" si="0"/>
        <v>222325123.59999999</v>
      </c>
      <c r="AD31" s="4">
        <v>3000000</v>
      </c>
      <c r="AE31" s="4"/>
      <c r="AF31" s="4">
        <f t="shared" si="1"/>
        <v>13068138.034</v>
      </c>
      <c r="AG31" t="s">
        <v>13</v>
      </c>
      <c r="AH31" s="4"/>
      <c r="AI31" s="4"/>
      <c r="AK31" s="4"/>
      <c r="AL31" s="4"/>
      <c r="AN31" s="4"/>
      <c r="AP31" s="4"/>
      <c r="AR31" s="4"/>
      <c r="AT31" s="4"/>
      <c r="AV31" s="4"/>
      <c r="CJ31"/>
      <c r="CK31"/>
      <c r="CL31"/>
    </row>
    <row r="32" spans="1:90">
      <c r="A32" s="20">
        <v>1119</v>
      </c>
      <c r="B32" t="s">
        <v>274</v>
      </c>
      <c r="C32" t="s">
        <v>2</v>
      </c>
      <c r="D32" t="s">
        <v>4</v>
      </c>
      <c r="E32" t="s">
        <v>215</v>
      </c>
      <c r="F32" s="2">
        <v>66665498000</v>
      </c>
      <c r="G32" s="2">
        <v>3223376000</v>
      </c>
      <c r="H32" s="2">
        <v>63442122000</v>
      </c>
      <c r="I32" s="2">
        <v>129357963</v>
      </c>
      <c r="J32" s="2">
        <v>8344900</v>
      </c>
      <c r="K32" s="2">
        <v>121013063</v>
      </c>
      <c r="L32" s="2">
        <v>102691763.8</v>
      </c>
      <c r="M32" s="2">
        <v>7055549.5999999996</v>
      </c>
      <c r="N32" s="2">
        <v>95636214.200000003</v>
      </c>
      <c r="O32" s="15">
        <v>0.1</v>
      </c>
      <c r="P32" s="2">
        <v>705554.96</v>
      </c>
      <c r="Q32" s="13">
        <v>0.25</v>
      </c>
      <c r="R32" s="15">
        <v>0</v>
      </c>
      <c r="S32" s="2">
        <v>23909053.550000001</v>
      </c>
      <c r="T32" s="2">
        <v>0</v>
      </c>
      <c r="U32" s="2">
        <v>182973593.40000001</v>
      </c>
      <c r="V32" s="2">
        <v>4183189.6</v>
      </c>
      <c r="W32" s="2">
        <v>178790403.80000001</v>
      </c>
      <c r="X32" s="2">
        <v>134858719000</v>
      </c>
      <c r="Y32" s="2">
        <v>1629106000</v>
      </c>
      <c r="Z32" s="2">
        <v>133229613000</v>
      </c>
      <c r="AA32" s="18">
        <v>5405544.0099999998</v>
      </c>
      <c r="AB32" s="4">
        <v>30020152.52</v>
      </c>
      <c r="AC32" s="4">
        <f t="shared" si="0"/>
        <v>285665357.19999999</v>
      </c>
      <c r="AD32" s="4">
        <v>6000000</v>
      </c>
      <c r="AE32" s="4"/>
      <c r="AF32" s="4">
        <f t="shared" si="1"/>
        <v>36020152.519999996</v>
      </c>
      <c r="AG32" t="s">
        <v>21</v>
      </c>
      <c r="AH32" s="4"/>
      <c r="AI32" s="4"/>
      <c r="AK32" s="4"/>
      <c r="AL32" s="4"/>
      <c r="AN32" s="4"/>
      <c r="AP32" s="4"/>
      <c r="AR32" s="4"/>
      <c r="AT32" s="4"/>
      <c r="AV32" s="4"/>
      <c r="CJ32"/>
      <c r="CK32"/>
      <c r="CL32"/>
    </row>
    <row r="33" spans="1:90" s="36" customFormat="1">
      <c r="A33" s="47">
        <v>1181</v>
      </c>
      <c r="B33" s="36" t="s">
        <v>274</v>
      </c>
      <c r="C33" s="36" t="s">
        <v>2</v>
      </c>
      <c r="D33" s="36" t="s">
        <v>200</v>
      </c>
      <c r="E33" s="36" t="s">
        <v>241</v>
      </c>
      <c r="F33" s="37">
        <v>23924364000</v>
      </c>
      <c r="G33" s="37">
        <v>0</v>
      </c>
      <c r="H33" s="37">
        <v>23924364000</v>
      </c>
      <c r="I33" s="37">
        <v>44498892</v>
      </c>
      <c r="J33" s="37">
        <v>0</v>
      </c>
      <c r="K33" s="37">
        <v>44498892</v>
      </c>
      <c r="L33" s="37">
        <v>34929146.399999999</v>
      </c>
      <c r="M33" s="37">
        <v>0</v>
      </c>
      <c r="N33" s="37">
        <v>34929146.399999999</v>
      </c>
      <c r="O33" s="48">
        <v>0.1</v>
      </c>
      <c r="P33" s="37">
        <v>0</v>
      </c>
      <c r="Q33" s="49">
        <v>0.15</v>
      </c>
      <c r="R33" s="48">
        <v>0</v>
      </c>
      <c r="S33" s="37">
        <v>5239371.96</v>
      </c>
      <c r="T33" s="37">
        <v>0</v>
      </c>
      <c r="U33" s="37">
        <v>559440196</v>
      </c>
      <c r="V33" s="37">
        <v>0</v>
      </c>
      <c r="W33" s="37">
        <v>559440196</v>
      </c>
      <c r="X33" s="37">
        <v>387548022500</v>
      </c>
      <c r="Y33" s="37">
        <v>0</v>
      </c>
      <c r="Z33" s="37">
        <v>387548022500</v>
      </c>
      <c r="AA33" s="50">
        <v>22377607.84</v>
      </c>
      <c r="AB33" s="38">
        <v>27616979.800000001</v>
      </c>
      <c r="AC33" s="38">
        <f t="shared" si="0"/>
        <v>594369342.39999998</v>
      </c>
      <c r="AD33" s="38">
        <v>6000000</v>
      </c>
      <c r="AE33" s="38">
        <v>15140593.780000001</v>
      </c>
      <c r="AF33" s="38">
        <f>AB33+AD33+AE33</f>
        <v>48757573.579999998</v>
      </c>
      <c r="AG33" s="36" t="s">
        <v>203</v>
      </c>
      <c r="AH33" s="38"/>
      <c r="AI33" s="38"/>
      <c r="AK33" s="38"/>
      <c r="AL33" s="38"/>
      <c r="AN33" s="38"/>
      <c r="AP33" s="38"/>
      <c r="AR33" s="38"/>
      <c r="AT33" s="38"/>
      <c r="AV33" s="38"/>
    </row>
    <row r="34" spans="1:90">
      <c r="A34" s="20">
        <v>1203</v>
      </c>
      <c r="B34" t="s">
        <v>274</v>
      </c>
      <c r="C34" t="s">
        <v>2</v>
      </c>
      <c r="D34" t="s">
        <v>4</v>
      </c>
      <c r="E34" t="s">
        <v>250</v>
      </c>
      <c r="F34" s="2">
        <v>8277121000</v>
      </c>
      <c r="G34" s="2">
        <v>0</v>
      </c>
      <c r="H34" s="2">
        <v>8277121000</v>
      </c>
      <c r="I34" s="2">
        <v>19131739</v>
      </c>
      <c r="J34" s="2">
        <v>0</v>
      </c>
      <c r="K34" s="2">
        <v>19131739</v>
      </c>
      <c r="L34" s="2">
        <v>15820890.6</v>
      </c>
      <c r="M34" s="2">
        <v>0</v>
      </c>
      <c r="N34" s="2">
        <v>15820890.6</v>
      </c>
      <c r="O34" s="15">
        <v>0.1</v>
      </c>
      <c r="P34" s="2">
        <v>0</v>
      </c>
      <c r="Q34" s="13">
        <v>0.1</v>
      </c>
      <c r="R34" s="15">
        <v>0</v>
      </c>
      <c r="S34" s="2">
        <v>1582089.06</v>
      </c>
      <c r="T34" s="2">
        <v>0</v>
      </c>
      <c r="U34" s="2">
        <v>312739464.60000002</v>
      </c>
      <c r="V34" s="2">
        <v>0</v>
      </c>
      <c r="W34" s="2">
        <v>312739464.60000002</v>
      </c>
      <c r="X34" s="2">
        <v>269508166000</v>
      </c>
      <c r="Y34" s="2">
        <v>0</v>
      </c>
      <c r="Z34" s="2">
        <v>269508166000</v>
      </c>
      <c r="AA34" s="18">
        <v>12509578.584000001</v>
      </c>
      <c r="AB34" s="4">
        <v>14091667.643999999</v>
      </c>
      <c r="AC34" s="4">
        <f t="shared" si="0"/>
        <v>328560355.20000005</v>
      </c>
      <c r="AD34" s="4">
        <v>6000000</v>
      </c>
      <c r="AE34" s="4"/>
      <c r="AF34" s="4">
        <f t="shared" si="1"/>
        <v>20091667.644000001</v>
      </c>
      <c r="AG34" t="s">
        <v>21</v>
      </c>
      <c r="AH34" s="4"/>
      <c r="AI34" s="4"/>
      <c r="AK34" s="4"/>
      <c r="AL34" s="4"/>
      <c r="AN34" s="4"/>
      <c r="AP34" s="4"/>
      <c r="AR34" s="4"/>
      <c r="AT34" s="4"/>
      <c r="AV34" s="4"/>
      <c r="CJ34"/>
      <c r="CK34"/>
      <c r="CL34"/>
    </row>
    <row r="35" spans="1:90">
      <c r="A35" s="20">
        <v>1406</v>
      </c>
      <c r="B35" t="s">
        <v>274</v>
      </c>
      <c r="C35" t="s">
        <v>2</v>
      </c>
      <c r="D35" t="s">
        <v>326</v>
      </c>
      <c r="E35" t="s">
        <v>336</v>
      </c>
      <c r="F35" s="2">
        <v>29095237000</v>
      </c>
      <c r="G35" s="2">
        <v>0</v>
      </c>
      <c r="H35" s="2">
        <v>29095237000</v>
      </c>
      <c r="I35" s="2">
        <v>53527831</v>
      </c>
      <c r="J35" s="2">
        <v>0</v>
      </c>
      <c r="K35" s="2">
        <v>53527831</v>
      </c>
      <c r="L35" s="2">
        <v>41889736.200000003</v>
      </c>
      <c r="M35" s="2">
        <v>0</v>
      </c>
      <c r="N35" s="2">
        <v>41889736.200000003</v>
      </c>
      <c r="O35" s="15">
        <v>0.1</v>
      </c>
      <c r="P35" s="2">
        <v>0</v>
      </c>
      <c r="Q35" s="13">
        <v>0.15</v>
      </c>
      <c r="R35" s="15">
        <v>0</v>
      </c>
      <c r="S35" s="2">
        <v>6283460.4299999997</v>
      </c>
      <c r="T35" s="2">
        <v>0</v>
      </c>
      <c r="U35" s="2">
        <v>551688202.60000002</v>
      </c>
      <c r="V35" s="2">
        <v>5380492.4000000004</v>
      </c>
      <c r="W35" s="2">
        <v>546307710.20000005</v>
      </c>
      <c r="X35" s="2">
        <v>375913131000</v>
      </c>
      <c r="Y35" s="2">
        <v>2163999000</v>
      </c>
      <c r="Z35" s="2">
        <v>373749132000</v>
      </c>
      <c r="AA35" s="18">
        <v>21906113.331999999</v>
      </c>
      <c r="AB35" s="4">
        <v>28189573.761999998</v>
      </c>
      <c r="AC35" s="4">
        <f t="shared" si="0"/>
        <v>593577938.80000007</v>
      </c>
      <c r="AD35" s="4">
        <v>6000000</v>
      </c>
      <c r="AE35" s="4"/>
      <c r="AF35" s="4">
        <f t="shared" si="1"/>
        <v>34189573.761999995</v>
      </c>
      <c r="AG35" t="s">
        <v>327</v>
      </c>
      <c r="AH35" s="4"/>
      <c r="AI35" s="4"/>
      <c r="AK35" s="4"/>
      <c r="AL35" s="4"/>
      <c r="AN35" s="43"/>
      <c r="AO35" s="41"/>
      <c r="AP35" s="43"/>
      <c r="AQ35" s="41"/>
      <c r="AR35" s="43"/>
      <c r="AS35" s="41"/>
      <c r="AT35" s="43"/>
      <c r="AU35" s="41"/>
      <c r="AV35" s="43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</row>
    <row r="36" spans="1:90" s="36" customFormat="1">
      <c r="A36" s="47">
        <v>1610</v>
      </c>
      <c r="B36" s="36" t="s">
        <v>274</v>
      </c>
      <c r="C36" s="36" t="s">
        <v>2</v>
      </c>
      <c r="D36" s="36" t="s">
        <v>386</v>
      </c>
      <c r="E36" s="36" t="s">
        <v>434</v>
      </c>
      <c r="F36" s="37">
        <v>465240000</v>
      </c>
      <c r="G36" s="37">
        <v>0</v>
      </c>
      <c r="H36" s="37">
        <v>465240000</v>
      </c>
      <c r="I36" s="37">
        <v>1628344</v>
      </c>
      <c r="J36" s="37">
        <v>0</v>
      </c>
      <c r="K36" s="37">
        <v>1628344</v>
      </c>
      <c r="L36" s="37">
        <v>1442248</v>
      </c>
      <c r="M36" s="37">
        <v>0</v>
      </c>
      <c r="N36" s="37">
        <v>1442248</v>
      </c>
      <c r="O36" s="48">
        <v>0</v>
      </c>
      <c r="P36" s="37">
        <v>0</v>
      </c>
      <c r="Q36" s="49">
        <v>0</v>
      </c>
      <c r="R36" s="48">
        <v>0</v>
      </c>
      <c r="S36" s="37">
        <v>0</v>
      </c>
      <c r="T36" s="37">
        <v>0</v>
      </c>
      <c r="U36" s="37">
        <v>86115180.799999997</v>
      </c>
      <c r="V36" s="37">
        <v>3251790.4</v>
      </c>
      <c r="W36" s="37">
        <v>82863390.400000006</v>
      </c>
      <c r="X36" s="37">
        <v>50528613000</v>
      </c>
      <c r="Y36" s="37">
        <v>1251444000</v>
      </c>
      <c r="Z36" s="37">
        <v>49277169000</v>
      </c>
      <c r="AA36" s="50">
        <v>0</v>
      </c>
      <c r="AB36" s="38">
        <v>0</v>
      </c>
      <c r="AC36" s="38">
        <f t="shared" si="0"/>
        <v>87557428.799999997</v>
      </c>
      <c r="AD36" s="38">
        <v>0</v>
      </c>
      <c r="AE36" s="38">
        <v>4000000</v>
      </c>
      <c r="AF36" s="38">
        <f t="shared" si="1"/>
        <v>4000000</v>
      </c>
      <c r="AG36" s="36" t="s">
        <v>475</v>
      </c>
      <c r="AH36" s="38"/>
      <c r="AI36" s="38"/>
      <c r="AK36" s="38"/>
      <c r="AL36" s="38"/>
      <c r="AN36" s="38"/>
      <c r="AP36" s="38"/>
      <c r="AR36" s="38"/>
      <c r="AT36" s="38"/>
      <c r="AV36" s="38"/>
    </row>
    <row r="37" spans="1:90" s="30" customFormat="1">
      <c r="A37" s="20">
        <v>1611</v>
      </c>
      <c r="B37" t="s">
        <v>274</v>
      </c>
      <c r="C37" t="s">
        <v>2</v>
      </c>
      <c r="D37" t="s">
        <v>286</v>
      </c>
      <c r="E37" t="s">
        <v>451</v>
      </c>
      <c r="F37" s="2">
        <v>13979115000</v>
      </c>
      <c r="G37" s="2">
        <v>0</v>
      </c>
      <c r="H37" s="2">
        <v>13979115000</v>
      </c>
      <c r="I37" s="2">
        <v>37774882</v>
      </c>
      <c r="J37" s="2">
        <v>0</v>
      </c>
      <c r="K37" s="2">
        <v>37774882</v>
      </c>
      <c r="L37" s="2">
        <v>32183236</v>
      </c>
      <c r="M37" s="2">
        <v>0</v>
      </c>
      <c r="N37" s="2">
        <v>32183236</v>
      </c>
      <c r="O37" s="15">
        <v>0.1</v>
      </c>
      <c r="P37" s="2">
        <v>0</v>
      </c>
      <c r="Q37" s="13">
        <v>0.15</v>
      </c>
      <c r="R37" s="15">
        <v>0</v>
      </c>
      <c r="S37" s="2">
        <v>4827485.4000000004</v>
      </c>
      <c r="T37" s="2">
        <v>0</v>
      </c>
      <c r="U37" s="2">
        <v>27781551</v>
      </c>
      <c r="V37" s="2">
        <v>0</v>
      </c>
      <c r="W37" s="2">
        <v>27781551</v>
      </c>
      <c r="X37" s="2">
        <v>12366550000</v>
      </c>
      <c r="Y37" s="2">
        <v>0</v>
      </c>
      <c r="Z37" s="2">
        <v>12366550000</v>
      </c>
      <c r="AA37" s="18">
        <v>0</v>
      </c>
      <c r="AB37" s="4">
        <v>4827485.4000000004</v>
      </c>
      <c r="AC37" s="4">
        <f t="shared" si="0"/>
        <v>59964787</v>
      </c>
      <c r="AD37" s="4">
        <v>0</v>
      </c>
      <c r="AE37" s="4"/>
      <c r="AF37" s="4">
        <f t="shared" si="1"/>
        <v>4827485.4000000004</v>
      </c>
      <c r="AG37" t="s">
        <v>3</v>
      </c>
      <c r="AH37" s="4"/>
      <c r="AI37" s="4"/>
      <c r="AJ37"/>
      <c r="AK37" s="4"/>
      <c r="AL37" s="4"/>
      <c r="AM37"/>
      <c r="AN37" s="4"/>
      <c r="AO37"/>
      <c r="AP37" s="4"/>
      <c r="AQ37"/>
      <c r="AR37" s="4"/>
      <c r="AS37"/>
      <c r="AT37" s="4"/>
      <c r="AU37"/>
      <c r="AV37" s="4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 spans="1:90" s="36" customFormat="1">
      <c r="A38" s="47">
        <v>1634</v>
      </c>
      <c r="B38" s="36" t="s">
        <v>274</v>
      </c>
      <c r="C38" s="36" t="s">
        <v>2</v>
      </c>
      <c r="D38" s="36" t="s">
        <v>386</v>
      </c>
      <c r="E38" s="36" t="s">
        <v>464</v>
      </c>
      <c r="F38" s="37">
        <v>7697812000</v>
      </c>
      <c r="G38" s="37">
        <v>0</v>
      </c>
      <c r="H38" s="37">
        <v>7697812000</v>
      </c>
      <c r="I38" s="37">
        <v>18508355</v>
      </c>
      <c r="J38" s="37">
        <v>0</v>
      </c>
      <c r="K38" s="37">
        <v>18508355</v>
      </c>
      <c r="L38" s="37">
        <v>15429230.199999999</v>
      </c>
      <c r="M38" s="37">
        <v>0</v>
      </c>
      <c r="N38" s="37">
        <v>15429230.199999999</v>
      </c>
      <c r="O38" s="48">
        <v>0.1</v>
      </c>
      <c r="P38" s="37">
        <v>0</v>
      </c>
      <c r="Q38" s="49">
        <v>0.1</v>
      </c>
      <c r="R38" s="48">
        <v>0</v>
      </c>
      <c r="S38" s="37">
        <v>1542923.02</v>
      </c>
      <c r="T38" s="37">
        <v>0</v>
      </c>
      <c r="U38" s="37">
        <v>20449466.199999999</v>
      </c>
      <c r="V38" s="37">
        <v>0</v>
      </c>
      <c r="W38" s="37">
        <v>20449466.199999999</v>
      </c>
      <c r="X38" s="37">
        <v>7731782000</v>
      </c>
      <c r="Y38" s="37">
        <v>0</v>
      </c>
      <c r="Z38" s="37">
        <v>7731782000</v>
      </c>
      <c r="AA38" s="50">
        <v>0</v>
      </c>
      <c r="AB38" s="38">
        <v>1542923.02</v>
      </c>
      <c r="AC38" s="38">
        <f t="shared" si="0"/>
        <v>35878696.399999999</v>
      </c>
      <c r="AD38" s="38">
        <v>0</v>
      </c>
      <c r="AE38" s="38">
        <v>4000000</v>
      </c>
      <c r="AF38" s="38">
        <f>AB38+AD38+AE38</f>
        <v>5542923.0199999996</v>
      </c>
      <c r="AG38" s="36" t="s">
        <v>475</v>
      </c>
      <c r="AH38" s="38"/>
      <c r="AI38" s="38"/>
      <c r="AK38" s="38"/>
      <c r="AL38" s="38"/>
      <c r="AN38" s="38"/>
      <c r="AP38" s="38"/>
      <c r="AR38" s="38"/>
      <c r="AT38" s="38"/>
      <c r="AV38" s="38"/>
    </row>
    <row r="39" spans="1:90" s="30" customFormat="1">
      <c r="A39" s="20" t="s">
        <v>229</v>
      </c>
      <c r="B39" t="s">
        <v>274</v>
      </c>
      <c r="C39" t="s">
        <v>2</v>
      </c>
      <c r="D39" t="s">
        <v>200</v>
      </c>
      <c r="E39" t="s">
        <v>228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5">
        <v>0.1</v>
      </c>
      <c r="P39" s="2">
        <v>0</v>
      </c>
      <c r="Q39" s="13">
        <v>0.3</v>
      </c>
      <c r="R39" s="15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0</v>
      </c>
      <c r="AC39" s="4">
        <f t="shared" si="0"/>
        <v>0</v>
      </c>
      <c r="AD39" s="4">
        <v>0</v>
      </c>
      <c r="AE39" s="4"/>
      <c r="AF39" s="4">
        <f t="shared" si="1"/>
        <v>0</v>
      </c>
      <c r="AG39" t="s">
        <v>203</v>
      </c>
      <c r="AH39" s="4"/>
      <c r="AI39" s="4"/>
      <c r="AJ39"/>
      <c r="AK39" s="4"/>
      <c r="AL39" s="4"/>
      <c r="AM39"/>
      <c r="AN39" s="4"/>
      <c r="AO39"/>
      <c r="AP39" s="4"/>
      <c r="AQ39"/>
      <c r="AR39" s="4"/>
      <c r="AS39"/>
      <c r="AT39" s="4"/>
      <c r="AU39"/>
      <c r="AV39" s="4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 spans="1:90" s="30" customFormat="1">
      <c r="W40" s="37"/>
      <c r="X40" s="37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7"/>
      <c r="AP40" s="4"/>
      <c r="AQ40" s="37"/>
      <c r="AR40" s="37"/>
      <c r="CJ40" s="31"/>
      <c r="CK40" s="31"/>
      <c r="CL40" s="31"/>
    </row>
    <row r="41" spans="1:90" s="30" customFormat="1"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5"/>
      <c r="AP41" s="4"/>
      <c r="AQ41" s="35"/>
      <c r="AR41" s="35"/>
      <c r="CJ41" s="31"/>
      <c r="CK41" s="31"/>
      <c r="CL41" s="31"/>
    </row>
    <row r="42" spans="1:90" s="30" customFormat="1">
      <c r="CJ42" s="31"/>
      <c r="CK42" s="31"/>
      <c r="CL42" s="31"/>
    </row>
    <row r="43" spans="1:90" s="30" customFormat="1">
      <c r="CJ43" s="31"/>
      <c r="CK43" s="31"/>
      <c r="CL43" s="31"/>
    </row>
    <row r="44" spans="1:90" s="30" customFormat="1">
      <c r="CJ44" s="31"/>
      <c r="CK44" s="31"/>
      <c r="CL44" s="31"/>
    </row>
    <row r="45" spans="1:90" s="30" customFormat="1">
      <c r="CJ45" s="31"/>
      <c r="CK45" s="31"/>
      <c r="CL45" s="31"/>
    </row>
  </sheetData>
  <sortState ref="A2:CE39">
    <sortCondition ref="A2:A3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FF00"/>
  </sheetPr>
  <dimension ref="A1:DM47"/>
  <sheetViews>
    <sheetView workbookViewId="0">
      <pane xSplit="5" ySplit="1" topLeftCell="J26" activePane="bottomRight" state="frozen"/>
      <selection pane="topRight" activeCell="F1" sqref="F1"/>
      <selection pane="bottomLeft" activeCell="A2" sqref="A2"/>
      <selection pane="bottomRight" activeCell="Q30" sqref="Q30"/>
    </sheetView>
  </sheetViews>
  <sheetFormatPr defaultRowHeight="15"/>
  <cols>
    <col min="1" max="1" width="8" bestFit="1" customWidth="1"/>
    <col min="2" max="2" width="5.7109375" bestFit="1" customWidth="1"/>
    <col min="3" max="3" width="7.28515625" bestFit="1" customWidth="1"/>
    <col min="4" max="4" width="6.42578125" bestFit="1" customWidth="1"/>
    <col min="5" max="5" width="19.7109375" customWidth="1"/>
    <col min="6" max="6" width="16.28515625" bestFit="1" customWidth="1"/>
    <col min="7" max="7" width="15.28515625" bestFit="1" customWidth="1"/>
    <col min="8" max="8" width="16.28515625" bestFit="1" customWidth="1"/>
    <col min="9" max="9" width="12.5703125" bestFit="1" customWidth="1"/>
    <col min="10" max="10" width="11.5703125" bestFit="1" customWidth="1"/>
    <col min="11" max="12" width="12.5703125" bestFit="1" customWidth="1"/>
    <col min="13" max="13" width="11.5703125" bestFit="1" customWidth="1"/>
    <col min="14" max="14" width="11.5703125" customWidth="1"/>
    <col min="15" max="15" width="5.140625" bestFit="1" customWidth="1"/>
    <col min="16" max="16" width="12.5703125" bestFit="1" customWidth="1"/>
    <col min="17" max="17" width="12.5703125" customWidth="1"/>
    <col min="18" max="18" width="5.140625" bestFit="1" customWidth="1"/>
    <col min="19" max="19" width="9.28515625" customWidth="1"/>
    <col min="20" max="20" width="15.5703125" bestFit="1" customWidth="1"/>
    <col min="21" max="21" width="11.5703125" bestFit="1" customWidth="1"/>
    <col min="22" max="22" width="5.140625" bestFit="1" customWidth="1"/>
    <col min="23" max="23" width="9.5703125" customWidth="1"/>
    <col min="24" max="24" width="6" bestFit="1" customWidth="1"/>
    <col min="25" max="25" width="5.140625" bestFit="1" customWidth="1"/>
    <col min="26" max="26" width="11.5703125" bestFit="1" customWidth="1"/>
    <col min="27" max="27" width="10.7109375" customWidth="1"/>
    <col min="28" max="28" width="4.5703125" bestFit="1" customWidth="1"/>
    <col min="29" max="29" width="5.140625" bestFit="1" customWidth="1"/>
    <col min="30" max="30" width="11.5703125" bestFit="1" customWidth="1"/>
    <col min="31" max="31" width="14.7109375" customWidth="1"/>
    <col min="32" max="32" width="12.5703125" bestFit="1" customWidth="1"/>
    <col min="33" max="33" width="5.140625" bestFit="1" customWidth="1"/>
    <col min="34" max="34" width="7.28515625" bestFit="1" customWidth="1"/>
    <col min="35" max="35" width="12.5703125" bestFit="1" customWidth="1"/>
    <col min="36" max="36" width="12.5703125" customWidth="1"/>
    <col min="37" max="37" width="4.7109375" bestFit="1" customWidth="1"/>
    <col min="38" max="38" width="15.85546875" bestFit="1" customWidth="1"/>
    <col min="39" max="39" width="10.5703125" bestFit="1" customWidth="1"/>
    <col min="40" max="40" width="14" customWidth="1"/>
    <col min="41" max="42" width="11.5703125" bestFit="1" customWidth="1"/>
    <col min="43" max="43" width="16.28515625" bestFit="1" customWidth="1"/>
    <col min="44" max="44" width="16" bestFit="1" customWidth="1"/>
    <col min="45" max="45" width="17.5703125" bestFit="1" customWidth="1"/>
    <col min="46" max="46" width="13.5703125" bestFit="1" customWidth="1"/>
    <col min="47" max="47" width="13.5703125" customWidth="1"/>
    <col min="48" max="48" width="5.140625" bestFit="1" customWidth="1"/>
    <col min="49" max="49" width="10.140625" bestFit="1" customWidth="1"/>
    <col min="50" max="50" width="20.28515625" bestFit="1" customWidth="1"/>
    <col min="51" max="51" width="12.28515625" bestFit="1" customWidth="1"/>
    <col min="52" max="52" width="4.7109375" bestFit="1" customWidth="1"/>
    <col min="53" max="53" width="12.5703125" bestFit="1" customWidth="1"/>
    <col min="54" max="55" width="12.5703125" customWidth="1"/>
    <col min="56" max="56" width="16.140625" bestFit="1" customWidth="1"/>
    <col min="57" max="57" width="11.7109375" customWidth="1"/>
    <col min="58" max="58" width="12.7109375" bestFit="1" customWidth="1"/>
    <col min="59" max="59" width="4.7109375" bestFit="1" customWidth="1"/>
    <col min="60" max="60" width="19.85546875" bestFit="1" customWidth="1"/>
    <col min="61" max="73" width="26.85546875" customWidth="1"/>
    <col min="74" max="75" width="26.140625" customWidth="1"/>
    <col min="76" max="113" width="26.28515625" customWidth="1"/>
    <col min="114" max="114" width="24.140625" customWidth="1"/>
    <col min="115" max="115" width="19.140625" style="4" customWidth="1"/>
    <col min="116" max="116" width="29" style="4" customWidth="1"/>
    <col min="117" max="117" width="17.5703125" style="4" customWidth="1"/>
    <col min="118" max="118" width="25.28515625" customWidth="1"/>
    <col min="119" max="119" width="17.85546875" customWidth="1"/>
  </cols>
  <sheetData>
    <row r="1" spans="1:117" s="62" customFormat="1" ht="45">
      <c r="A1" s="56" t="s">
        <v>145</v>
      </c>
      <c r="B1" s="57" t="s">
        <v>112</v>
      </c>
      <c r="C1" s="57" t="s">
        <v>114</v>
      </c>
      <c r="D1" s="57" t="s">
        <v>149</v>
      </c>
      <c r="E1" s="57" t="s">
        <v>115</v>
      </c>
      <c r="F1" s="57" t="s">
        <v>116</v>
      </c>
      <c r="G1" s="57" t="s">
        <v>117</v>
      </c>
      <c r="H1" s="57" t="s">
        <v>118</v>
      </c>
      <c r="I1" s="57" t="s">
        <v>151</v>
      </c>
      <c r="J1" s="57" t="s">
        <v>119</v>
      </c>
      <c r="K1" s="57" t="s">
        <v>120</v>
      </c>
      <c r="L1" s="57" t="s">
        <v>121</v>
      </c>
      <c r="M1" s="57" t="s">
        <v>122</v>
      </c>
      <c r="N1" s="57"/>
      <c r="O1" s="57"/>
      <c r="P1" s="57" t="s">
        <v>123</v>
      </c>
      <c r="Q1" s="57"/>
      <c r="R1" s="57"/>
      <c r="S1" s="58" t="s">
        <v>152</v>
      </c>
      <c r="T1" s="57" t="s">
        <v>153</v>
      </c>
      <c r="U1" s="57"/>
      <c r="V1" s="57"/>
      <c r="W1" s="59" t="s">
        <v>154</v>
      </c>
      <c r="X1" s="59"/>
      <c r="Y1" s="59"/>
      <c r="Z1" s="59"/>
      <c r="AA1" s="60" t="s">
        <v>201</v>
      </c>
      <c r="AB1" s="60"/>
      <c r="AC1" s="60"/>
      <c r="AD1" s="60"/>
      <c r="AE1" s="57" t="s">
        <v>155</v>
      </c>
      <c r="AF1" s="57"/>
      <c r="AG1" s="57"/>
      <c r="AH1" s="57" t="s">
        <v>124</v>
      </c>
      <c r="AI1" s="57" t="s">
        <v>125</v>
      </c>
      <c r="AJ1" s="57"/>
      <c r="AK1" s="57"/>
      <c r="AL1" s="57" t="s">
        <v>126</v>
      </c>
      <c r="AM1" s="71">
        <v>0.01</v>
      </c>
      <c r="AN1" s="57" t="s">
        <v>127</v>
      </c>
      <c r="AO1" s="71">
        <v>0.03</v>
      </c>
      <c r="AP1" s="71">
        <v>0.04</v>
      </c>
      <c r="AQ1" s="57" t="s">
        <v>128</v>
      </c>
      <c r="AR1" s="57" t="s">
        <v>129</v>
      </c>
      <c r="AS1" s="57" t="s">
        <v>130</v>
      </c>
      <c r="AT1" s="61" t="s">
        <v>156</v>
      </c>
      <c r="AU1" s="61"/>
      <c r="AV1" s="61"/>
      <c r="AW1" s="61" t="s">
        <v>146</v>
      </c>
      <c r="AX1" s="61" t="s">
        <v>474</v>
      </c>
      <c r="AY1" s="61"/>
      <c r="AZ1" s="61"/>
      <c r="BA1" s="61" t="s">
        <v>265</v>
      </c>
      <c r="BB1" s="61"/>
      <c r="BC1" s="61"/>
      <c r="BD1" s="61" t="s">
        <v>513</v>
      </c>
      <c r="BE1" s="61" t="s">
        <v>187</v>
      </c>
      <c r="BF1" s="61"/>
      <c r="BG1" s="61"/>
      <c r="BH1" s="57" t="s">
        <v>131</v>
      </c>
      <c r="BI1" s="61"/>
      <c r="BJ1" s="61"/>
      <c r="BK1" s="57"/>
      <c r="BL1" s="61"/>
      <c r="BM1" s="61"/>
      <c r="BN1" s="57"/>
      <c r="BO1" s="61"/>
      <c r="BP1" s="57"/>
      <c r="BQ1" s="61"/>
      <c r="BR1" s="57"/>
      <c r="BS1" s="61"/>
      <c r="BT1" s="57"/>
      <c r="BU1" s="61"/>
      <c r="BV1" s="57"/>
      <c r="BW1" s="61"/>
      <c r="BX1" s="57"/>
    </row>
    <row r="2" spans="1:117">
      <c r="A2" s="20">
        <v>57</v>
      </c>
      <c r="B2" t="s">
        <v>274</v>
      </c>
      <c r="C2" t="s">
        <v>9</v>
      </c>
      <c r="D2" t="s">
        <v>15</v>
      </c>
      <c r="E2" t="s">
        <v>17</v>
      </c>
      <c r="F2" s="2">
        <v>39749374000</v>
      </c>
      <c r="G2" s="2">
        <v>0</v>
      </c>
      <c r="H2" s="2">
        <v>39749374000</v>
      </c>
      <c r="I2" s="2">
        <v>78993673</v>
      </c>
      <c r="J2" s="2">
        <v>0</v>
      </c>
      <c r="K2" s="2">
        <v>78993673</v>
      </c>
      <c r="L2" s="2">
        <v>63093923.399999999</v>
      </c>
      <c r="M2" s="2">
        <v>0</v>
      </c>
      <c r="N2" s="63">
        <f t="shared" ref="N2" si="0">J2-G2*0.04/100</f>
        <v>0</v>
      </c>
      <c r="O2" s="63">
        <f t="shared" ref="O2" si="1">+N2-M2</f>
        <v>0</v>
      </c>
      <c r="P2" s="2">
        <v>63093923.399999999</v>
      </c>
      <c r="Q2" s="63">
        <f t="shared" ref="Q2" si="2">K2-H2*0.04/100</f>
        <v>63093923.399999999</v>
      </c>
      <c r="R2" s="63">
        <f t="shared" ref="R2" si="3">+Q2-P2</f>
        <v>0</v>
      </c>
      <c r="S2" s="15">
        <v>0.1</v>
      </c>
      <c r="T2" s="2">
        <v>0</v>
      </c>
      <c r="U2" s="63">
        <f t="shared" ref="U2" si="4">+S2*N2</f>
        <v>0</v>
      </c>
      <c r="V2" s="63">
        <f t="shared" ref="V2" si="5">+U2-T2</f>
        <v>0</v>
      </c>
      <c r="W2" s="13">
        <v>0.2</v>
      </c>
      <c r="X2" s="64">
        <f t="shared" ref="X2" si="6">IF(L2&lt;15000000,0%,IF(AND(15000000&lt;=L2,L2&lt;30000000),10%,IF(AND(30000000&lt;=L2,L2&lt;60000000),15%,IF(AND(60000000&lt;=L2,L2&lt;100000000),20%,25%))))</f>
        <v>0.2</v>
      </c>
      <c r="Y2" s="63">
        <f t="shared" ref="Y2" si="7">+X2-W2</f>
        <v>0</v>
      </c>
      <c r="Z2" s="63">
        <f t="shared" ref="Z2" si="8">IF(L2&lt;150000000,P2,IF(AND(L2&gt;150000000,P2&gt;150000000),150000000,P2))*X2</f>
        <v>12618784.68</v>
      </c>
      <c r="AA2" s="15">
        <v>0</v>
      </c>
      <c r="AB2" s="65">
        <f t="shared" ref="AB2" si="9">IF(L2&lt;150000000,0%,IF(AND(150000000&lt;=L2,L2&lt;230000000),40%,IF(AND(230000000&lt;=L2,L2&lt;300000000),45%,50%)))</f>
        <v>0</v>
      </c>
      <c r="AC2" s="63">
        <f t="shared" ref="AC2" si="10">+AB2-AA2</f>
        <v>0</v>
      </c>
      <c r="AD2" s="63">
        <f t="shared" ref="AD2" si="11">IF(P2-150000000&lt;0,0,(P2-150000000))*AB2</f>
        <v>0</v>
      </c>
      <c r="AE2" s="2">
        <v>12618784.68</v>
      </c>
      <c r="AF2" s="63">
        <f t="shared" ref="AF2" si="12">+AD2+Z2</f>
        <v>12618784.68</v>
      </c>
      <c r="AG2" s="63">
        <f t="shared" ref="AG2" si="13">+AF2-AE2</f>
        <v>0</v>
      </c>
      <c r="AH2" s="2">
        <v>0</v>
      </c>
      <c r="AI2" s="2">
        <v>527764504.80000001</v>
      </c>
      <c r="AJ2" s="70">
        <f>+SUMIF('AE (2)'!$AP$2:$AP$423,'SUP (2)'!E2,'AE (2)'!$L$2:$L$423)+SUMIF('SUP (2)'!$BH$2:$BH$39,'SUP (2)'!E2,'SUP (2)'!$L$2:$L$39)</f>
        <v>527764504.80000007</v>
      </c>
      <c r="AK2" s="70">
        <f>+AJ2-AI2</f>
        <v>0</v>
      </c>
      <c r="AL2" s="2">
        <v>0</v>
      </c>
      <c r="AM2" s="37">
        <f>+AL2*$AM$1</f>
        <v>0</v>
      </c>
      <c r="AN2" s="2">
        <v>527764504.80000001</v>
      </c>
      <c r="AO2" s="37">
        <f>+AN2*$AO$1</f>
        <v>15832935.143999999</v>
      </c>
      <c r="AP2" s="37">
        <f>+AN2*$AP$1</f>
        <v>21110580.192000002</v>
      </c>
      <c r="AQ2" s="2">
        <v>413797283000</v>
      </c>
      <c r="AR2" s="2">
        <v>0</v>
      </c>
      <c r="AS2" s="2">
        <v>413797283000</v>
      </c>
      <c r="AT2" s="18">
        <v>21110580.192000002</v>
      </c>
      <c r="AU2" s="37">
        <f t="shared" ref="AU2" si="14">IF(AI2&lt;150000000,0,IF(AND(150000000&lt;=AI2,AI2&lt;200000000),AM2+AO2,IF(AI2&gt;=200000000,AM2+AP2,AM2)))</f>
        <v>21110580.192000002</v>
      </c>
      <c r="AV2" s="37">
        <f t="shared" ref="AV2" si="15">+AU2-AT2</f>
        <v>0</v>
      </c>
      <c r="AW2" s="4">
        <v>33729364.872000001</v>
      </c>
      <c r="AX2" s="4">
        <f>L2+AI2</f>
        <v>590858428.20000005</v>
      </c>
      <c r="AY2" s="74">
        <f>SUM(AI2,Q2,N2)</f>
        <v>590858428.20000005</v>
      </c>
      <c r="AZ2" s="74">
        <f t="shared" ref="AZ2" si="16">+AY2-AX2</f>
        <v>0</v>
      </c>
      <c r="BA2" s="4">
        <v>6000000</v>
      </c>
      <c r="BB2" s="75">
        <f t="shared" ref="BB2" si="17">IF(AX2&lt;150000000,0,IF(AND(150000000&lt;=AX2,AX2&lt;180000000),2000000,IF(AND(180000000&lt;=AX2,AX2&lt;230000000),3000000,IF(AND(230000000&lt;=AX2,AX2&lt;280000000),4000000,6000000))))</f>
        <v>6000000</v>
      </c>
      <c r="BC2" s="75">
        <f t="shared" ref="BC2" si="18">+BB2-BA2</f>
        <v>0</v>
      </c>
      <c r="BD2" s="4"/>
      <c r="BE2" s="4">
        <f>AW2+BA2+BD2</f>
        <v>39729364.872000001</v>
      </c>
      <c r="BF2" s="75">
        <f t="shared" ref="BF2" si="19">SUM(BB2,AT2,AE2,T2,BD2,)</f>
        <v>39729364.872000001</v>
      </c>
      <c r="BG2" s="75">
        <f t="shared" ref="BG2" si="20">+BF2-BE2</f>
        <v>0</v>
      </c>
      <c r="BH2" t="s">
        <v>16</v>
      </c>
      <c r="BI2" s="4"/>
      <c r="BJ2" s="4"/>
      <c r="BL2" s="4"/>
      <c r="BM2" s="4"/>
      <c r="BO2" s="4"/>
      <c r="BQ2" s="4"/>
      <c r="BR2" s="38"/>
      <c r="BS2" s="38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1"/>
      <c r="DL2" s="31"/>
      <c r="DM2" s="31"/>
    </row>
    <row r="3" spans="1:117">
      <c r="A3" s="20">
        <v>69</v>
      </c>
      <c r="B3" t="s">
        <v>274</v>
      </c>
      <c r="C3" t="s">
        <v>2</v>
      </c>
      <c r="D3" t="s">
        <v>4</v>
      </c>
      <c r="E3" t="s">
        <v>279</v>
      </c>
      <c r="F3" s="2">
        <v>34839255300</v>
      </c>
      <c r="G3" s="2">
        <v>14539187500</v>
      </c>
      <c r="H3" s="2">
        <v>20300067800</v>
      </c>
      <c r="I3" s="2">
        <v>80360127</v>
      </c>
      <c r="J3" s="2">
        <v>31961650</v>
      </c>
      <c r="K3" s="2">
        <v>48398477</v>
      </c>
      <c r="L3" s="2">
        <v>66424424.880000003</v>
      </c>
      <c r="M3" s="2">
        <v>26145975</v>
      </c>
      <c r="N3" s="63">
        <f t="shared" ref="N3:N39" si="21">J3-G3*0.04/100</f>
        <v>26145975</v>
      </c>
      <c r="O3" s="63">
        <f t="shared" ref="O3:O39" si="22">+N3-M3</f>
        <v>0</v>
      </c>
      <c r="P3" s="2">
        <v>40278449.880000003</v>
      </c>
      <c r="Q3" s="63">
        <f t="shared" ref="Q3:Q39" si="23">K3-H3*0.04/100</f>
        <v>40278449.880000003</v>
      </c>
      <c r="R3" s="63">
        <f t="shared" ref="R3:R39" si="24">+Q3-P3</f>
        <v>0</v>
      </c>
      <c r="S3" s="15">
        <v>0.1</v>
      </c>
      <c r="T3" s="2">
        <v>2614597.5</v>
      </c>
      <c r="U3" s="63">
        <f t="shared" ref="U3:U39" si="25">+S3*N3</f>
        <v>2614597.5</v>
      </c>
      <c r="V3" s="63">
        <f t="shared" ref="V3:V39" si="26">+U3-T3</f>
        <v>0</v>
      </c>
      <c r="W3" s="13">
        <v>0.2</v>
      </c>
      <c r="X3" s="64">
        <f t="shared" ref="X3:X39" si="27">IF(L3&lt;15000000,0%,IF(AND(15000000&lt;=L3,L3&lt;30000000),10%,IF(AND(30000000&lt;=L3,L3&lt;60000000),15%,IF(AND(60000000&lt;=L3,L3&lt;100000000),20%,25%))))</f>
        <v>0.2</v>
      </c>
      <c r="Y3" s="63">
        <f t="shared" ref="Y3:Y39" si="28">+X3-W3</f>
        <v>0</v>
      </c>
      <c r="Z3" s="63">
        <f t="shared" ref="Z3:Z39" si="29">IF(L3&lt;150000000,P3,IF(AND(L3&gt;150000000,P3&gt;150000000),150000000,P3))*X3</f>
        <v>8055689.9760000007</v>
      </c>
      <c r="AA3" s="15">
        <v>0</v>
      </c>
      <c r="AB3" s="65">
        <f t="shared" ref="AB3:AB39" si="30">IF(L3&lt;150000000,0%,IF(AND(150000000&lt;=L3,L3&lt;230000000),40%,IF(AND(230000000&lt;=L3,L3&lt;300000000),45%,50%)))</f>
        <v>0</v>
      </c>
      <c r="AC3" s="63">
        <f t="shared" ref="AC3:AC39" si="31">+AB3-AA3</f>
        <v>0</v>
      </c>
      <c r="AD3" s="63">
        <f t="shared" ref="AD3:AD39" si="32">IF(P3-150000000&lt;0,0,(P3-150000000))*AB3</f>
        <v>0</v>
      </c>
      <c r="AE3" s="2">
        <v>8055689.9759999998</v>
      </c>
      <c r="AF3" s="63">
        <f t="shared" ref="AF3:AF39" si="33">+AD3+Z3</f>
        <v>8055689.9760000007</v>
      </c>
      <c r="AG3" s="63">
        <f t="shared" ref="AG3:AG39" si="34">+AF3-AE3</f>
        <v>0</v>
      </c>
      <c r="AH3" s="2">
        <v>0</v>
      </c>
      <c r="AI3" s="2">
        <v>206804017</v>
      </c>
      <c r="AJ3" s="70">
        <f>+SUMIF('AE (2)'!$AP$2:$AP$423,'SUP (2)'!E3,'AE (2)'!$L$2:$L$423)+SUMIF('SUP (2)'!$BH$2:$BH$39,'SUP (2)'!E3,'SUP (2)'!$L$2:$L$39)</f>
        <v>206804017</v>
      </c>
      <c r="AK3" s="70">
        <f t="shared" ref="AK3:AK39" si="35">+AJ3-AI3</f>
        <v>0</v>
      </c>
      <c r="AL3" s="2">
        <v>104098382.40000001</v>
      </c>
      <c r="AM3" s="37">
        <f t="shared" ref="AM3:AM39" si="36">+AL3*$AM$1</f>
        <v>1040983.8240000001</v>
      </c>
      <c r="AN3" s="2">
        <v>102705634.59999999</v>
      </c>
      <c r="AO3" s="37">
        <f t="shared" ref="AO3:AO39" si="37">+AN3*$AO$1</f>
        <v>3081169.0379999997</v>
      </c>
      <c r="AP3" s="37">
        <f t="shared" ref="AP3:AP39" si="38">+AN3*$AP$1</f>
        <v>4108225.3840000001</v>
      </c>
      <c r="AQ3" s="2">
        <v>157477605000</v>
      </c>
      <c r="AR3" s="2">
        <v>84671429000</v>
      </c>
      <c r="AS3" s="2">
        <v>72806176000</v>
      </c>
      <c r="AT3" s="18">
        <v>5149209.2079999996</v>
      </c>
      <c r="AU3" s="37">
        <f t="shared" ref="AU3:AU39" si="39">IF(AI3&lt;150000000,0,IF(AND(150000000&lt;=AI3,AI3&lt;200000000),AM3+AO3,IF(AI3&gt;=200000000,AM3+AP3,AM3)))</f>
        <v>5149209.2080000006</v>
      </c>
      <c r="AV3" s="37">
        <f t="shared" ref="AV3:AV39" si="40">+AU3-AT3</f>
        <v>0</v>
      </c>
      <c r="AW3" s="4">
        <v>15819496.684</v>
      </c>
      <c r="AX3" s="4">
        <f t="shared" ref="AX3:AX39" si="41">L3+AI3</f>
        <v>273228441.88</v>
      </c>
      <c r="AY3" s="74">
        <f t="shared" ref="AY3:AY39" si="42">SUM(AI3,Q3,N3)</f>
        <v>273228441.88</v>
      </c>
      <c r="AZ3" s="74">
        <f t="shared" ref="AZ3:AZ39" si="43">+AY3-AX3</f>
        <v>0</v>
      </c>
      <c r="BA3" s="4">
        <v>4000000</v>
      </c>
      <c r="BB3" s="75">
        <f t="shared" ref="BB3:BB39" si="44">IF(AX3&lt;150000000,0,IF(AND(150000000&lt;=AX3,AX3&lt;180000000),2000000,IF(AND(180000000&lt;=AX3,AX3&lt;230000000),3000000,IF(AND(230000000&lt;=AX3,AX3&lt;280000000),4000000,6000000))))</f>
        <v>4000000</v>
      </c>
      <c r="BC3" s="75">
        <f t="shared" ref="BC3:BC39" si="45">+BB3-BA3</f>
        <v>0</v>
      </c>
      <c r="BD3" s="4"/>
      <c r="BE3" s="4">
        <f t="shared" ref="BE3:BE39" si="46">AW3+BA3+BD3</f>
        <v>19819496.684</v>
      </c>
      <c r="BF3" s="75">
        <f t="shared" ref="BF3:BF39" si="47">SUM(BB3,AT3,AE3,T3,BD3,)</f>
        <v>19819496.684</v>
      </c>
      <c r="BG3" s="75">
        <f t="shared" ref="BG3:BG39" si="48">+BF3-BE3</f>
        <v>0</v>
      </c>
      <c r="BH3" t="s">
        <v>21</v>
      </c>
      <c r="BI3" s="4"/>
      <c r="BJ3" s="4"/>
      <c r="BL3" s="4"/>
      <c r="BM3" s="4"/>
      <c r="BO3" s="4"/>
      <c r="BQ3" s="4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1"/>
      <c r="DL3" s="31"/>
      <c r="DM3" s="31"/>
    </row>
    <row r="4" spans="1:117">
      <c r="A4" s="20">
        <v>71</v>
      </c>
      <c r="B4" t="s">
        <v>274</v>
      </c>
      <c r="C4" t="s">
        <v>9</v>
      </c>
      <c r="D4" t="s">
        <v>15</v>
      </c>
      <c r="E4" t="s">
        <v>24</v>
      </c>
      <c r="F4" s="2">
        <v>15720016300</v>
      </c>
      <c r="G4" s="2">
        <v>0</v>
      </c>
      <c r="H4" s="2">
        <v>15720016300</v>
      </c>
      <c r="I4" s="2">
        <v>39038745</v>
      </c>
      <c r="J4" s="2">
        <v>0</v>
      </c>
      <c r="K4" s="2">
        <v>39038745</v>
      </c>
      <c r="L4" s="2">
        <v>32750738.48</v>
      </c>
      <c r="M4" s="2">
        <v>0</v>
      </c>
      <c r="N4" s="63">
        <f t="shared" si="21"/>
        <v>0</v>
      </c>
      <c r="O4" s="63">
        <f t="shared" si="22"/>
        <v>0</v>
      </c>
      <c r="P4" s="2">
        <v>32750738.48</v>
      </c>
      <c r="Q4" s="63">
        <f t="shared" si="23"/>
        <v>32750738.48</v>
      </c>
      <c r="R4" s="63">
        <f t="shared" si="24"/>
        <v>0</v>
      </c>
      <c r="S4" s="15">
        <v>0.1</v>
      </c>
      <c r="T4" s="2">
        <v>0</v>
      </c>
      <c r="U4" s="63">
        <f t="shared" si="25"/>
        <v>0</v>
      </c>
      <c r="V4" s="63">
        <f t="shared" si="26"/>
        <v>0</v>
      </c>
      <c r="W4" s="13">
        <v>0.15</v>
      </c>
      <c r="X4" s="64">
        <f t="shared" si="27"/>
        <v>0.15</v>
      </c>
      <c r="Y4" s="63">
        <f t="shared" si="28"/>
        <v>0</v>
      </c>
      <c r="Z4" s="63">
        <f t="shared" si="29"/>
        <v>4912610.7719999999</v>
      </c>
      <c r="AA4" s="15">
        <v>0</v>
      </c>
      <c r="AB4" s="65">
        <f t="shared" si="30"/>
        <v>0</v>
      </c>
      <c r="AC4" s="63">
        <f t="shared" si="31"/>
        <v>0</v>
      </c>
      <c r="AD4" s="63">
        <f t="shared" si="32"/>
        <v>0</v>
      </c>
      <c r="AE4" s="2">
        <v>4912610.7719999999</v>
      </c>
      <c r="AF4" s="63">
        <f t="shared" si="33"/>
        <v>4912610.7719999999</v>
      </c>
      <c r="AG4" s="63">
        <f t="shared" si="34"/>
        <v>0</v>
      </c>
      <c r="AH4" s="2">
        <v>0</v>
      </c>
      <c r="AI4" s="2">
        <v>343375937</v>
      </c>
      <c r="AJ4" s="70">
        <f>+SUMIF('AE (2)'!$AP$2:$AP$423,'SUP (2)'!E4,'AE (2)'!$L$2:$L$423)+SUMIF('SUP (2)'!$BH$2:$BH$39,'SUP (2)'!E4,'SUP (2)'!$L$2:$L$39)</f>
        <v>343375937</v>
      </c>
      <c r="AK4" s="70">
        <f t="shared" si="35"/>
        <v>0</v>
      </c>
      <c r="AL4" s="2">
        <v>0</v>
      </c>
      <c r="AM4" s="37">
        <f t="shared" si="36"/>
        <v>0</v>
      </c>
      <c r="AN4" s="2">
        <v>343375937</v>
      </c>
      <c r="AO4" s="37">
        <f t="shared" si="37"/>
        <v>10301278.109999999</v>
      </c>
      <c r="AP4" s="37">
        <f t="shared" si="38"/>
        <v>13735037.48</v>
      </c>
      <c r="AQ4" s="2">
        <v>258293225000</v>
      </c>
      <c r="AR4" s="2">
        <v>0</v>
      </c>
      <c r="AS4" s="2">
        <v>258293225000</v>
      </c>
      <c r="AT4" s="18">
        <v>13735037.48</v>
      </c>
      <c r="AU4" s="37">
        <f t="shared" si="39"/>
        <v>13735037.48</v>
      </c>
      <c r="AV4" s="37">
        <f t="shared" si="40"/>
        <v>0</v>
      </c>
      <c r="AW4" s="4">
        <v>18647648.252</v>
      </c>
      <c r="AX4" s="4">
        <f t="shared" si="41"/>
        <v>376126675.48000002</v>
      </c>
      <c r="AY4" s="74">
        <f t="shared" si="42"/>
        <v>376126675.48000002</v>
      </c>
      <c r="AZ4" s="74">
        <f t="shared" si="43"/>
        <v>0</v>
      </c>
      <c r="BA4" s="4">
        <v>6000000</v>
      </c>
      <c r="BB4" s="75">
        <f t="shared" si="44"/>
        <v>6000000</v>
      </c>
      <c r="BC4" s="75">
        <f t="shared" si="45"/>
        <v>0</v>
      </c>
      <c r="BD4" s="4"/>
      <c r="BE4" s="4">
        <f t="shared" si="46"/>
        <v>24647648.252</v>
      </c>
      <c r="BF4" s="75">
        <f t="shared" si="47"/>
        <v>24647648.252</v>
      </c>
      <c r="BG4" s="75">
        <f t="shared" si="48"/>
        <v>0</v>
      </c>
      <c r="BH4" t="s">
        <v>16</v>
      </c>
      <c r="BI4" s="4"/>
      <c r="BJ4" s="4"/>
      <c r="BL4" s="4"/>
      <c r="BM4" s="4"/>
      <c r="BO4" s="4"/>
      <c r="BQ4" s="4"/>
      <c r="BS4" s="4"/>
      <c r="BT4" s="35"/>
      <c r="BU4" s="4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1"/>
      <c r="DL4" s="31"/>
      <c r="DM4" s="31"/>
    </row>
    <row r="5" spans="1:117">
      <c r="A5" s="20">
        <v>135</v>
      </c>
      <c r="B5" t="s">
        <v>274</v>
      </c>
      <c r="C5" t="s">
        <v>9</v>
      </c>
      <c r="D5" t="s">
        <v>27</v>
      </c>
      <c r="E5" t="s">
        <v>28</v>
      </c>
      <c r="F5" s="2">
        <v>10698709000</v>
      </c>
      <c r="G5" s="2">
        <v>0</v>
      </c>
      <c r="H5" s="2">
        <v>10698709000</v>
      </c>
      <c r="I5" s="2">
        <v>28758396</v>
      </c>
      <c r="J5" s="2">
        <v>0</v>
      </c>
      <c r="K5" s="2">
        <v>28758396</v>
      </c>
      <c r="L5" s="2">
        <v>24478912.399999999</v>
      </c>
      <c r="M5" s="2">
        <v>0</v>
      </c>
      <c r="N5" s="63">
        <f t="shared" si="21"/>
        <v>0</v>
      </c>
      <c r="O5" s="63">
        <f t="shared" si="22"/>
        <v>0</v>
      </c>
      <c r="P5" s="2">
        <v>24478912.399999999</v>
      </c>
      <c r="Q5" s="63">
        <f t="shared" si="23"/>
        <v>24478912.399999999</v>
      </c>
      <c r="R5" s="63">
        <f t="shared" si="24"/>
        <v>0</v>
      </c>
      <c r="S5" s="15">
        <v>0.1</v>
      </c>
      <c r="T5" s="2">
        <v>0</v>
      </c>
      <c r="U5" s="63">
        <f t="shared" si="25"/>
        <v>0</v>
      </c>
      <c r="V5" s="63">
        <f t="shared" si="26"/>
        <v>0</v>
      </c>
      <c r="W5" s="13">
        <v>0.1</v>
      </c>
      <c r="X5" s="64">
        <f t="shared" si="27"/>
        <v>0.1</v>
      </c>
      <c r="Y5" s="63">
        <f t="shared" si="28"/>
        <v>0</v>
      </c>
      <c r="Z5" s="63">
        <f t="shared" si="29"/>
        <v>2447891.2399999998</v>
      </c>
      <c r="AA5" s="15">
        <v>0</v>
      </c>
      <c r="AB5" s="65">
        <f t="shared" si="30"/>
        <v>0</v>
      </c>
      <c r="AC5" s="63">
        <f t="shared" si="31"/>
        <v>0</v>
      </c>
      <c r="AD5" s="63">
        <f t="shared" si="32"/>
        <v>0</v>
      </c>
      <c r="AE5" s="2">
        <v>2447891.2400000002</v>
      </c>
      <c r="AF5" s="63">
        <f t="shared" si="33"/>
        <v>2447891.2399999998</v>
      </c>
      <c r="AG5" s="63">
        <f t="shared" si="34"/>
        <v>0</v>
      </c>
      <c r="AH5" s="2">
        <v>0</v>
      </c>
      <c r="AI5" s="2">
        <v>193858441.44</v>
      </c>
      <c r="AJ5" s="70">
        <f>+SUMIF('AE (2)'!$AP$2:$AP$423,'SUP (2)'!E5,'AE (2)'!$L$2:$L$423)+SUMIF('SUP (2)'!$BH$2:$BH$39,'SUP (2)'!E5,'SUP (2)'!$L$2:$L$39)</f>
        <v>193858441.44</v>
      </c>
      <c r="AK5" s="70">
        <f t="shared" si="35"/>
        <v>0</v>
      </c>
      <c r="AL5" s="2">
        <v>0</v>
      </c>
      <c r="AM5" s="37">
        <f t="shared" si="36"/>
        <v>0</v>
      </c>
      <c r="AN5" s="2">
        <v>193858441.44</v>
      </c>
      <c r="AO5" s="37">
        <f t="shared" si="37"/>
        <v>5815753.2431999994</v>
      </c>
      <c r="AP5" s="37">
        <f t="shared" si="38"/>
        <v>7754337.6576000005</v>
      </c>
      <c r="AQ5" s="2">
        <v>115088586400</v>
      </c>
      <c r="AR5" s="2">
        <v>0</v>
      </c>
      <c r="AS5" s="2">
        <v>115088586400</v>
      </c>
      <c r="AT5" s="18">
        <v>5815753.2432000004</v>
      </c>
      <c r="AU5" s="37">
        <f t="shared" si="39"/>
        <v>5815753.2431999994</v>
      </c>
      <c r="AV5" s="37">
        <f t="shared" si="40"/>
        <v>0</v>
      </c>
      <c r="AW5" s="4">
        <v>8263644.4831999997</v>
      </c>
      <c r="AX5" s="4">
        <f t="shared" si="41"/>
        <v>218337353.84</v>
      </c>
      <c r="AY5" s="74">
        <f t="shared" si="42"/>
        <v>218337353.84</v>
      </c>
      <c r="AZ5" s="74">
        <f t="shared" si="43"/>
        <v>0</v>
      </c>
      <c r="BA5" s="4">
        <v>3000000</v>
      </c>
      <c r="BB5" s="75">
        <f t="shared" si="44"/>
        <v>3000000</v>
      </c>
      <c r="BC5" s="75">
        <f t="shared" si="45"/>
        <v>0</v>
      </c>
      <c r="BD5" s="4"/>
      <c r="BE5" s="4">
        <f t="shared" si="46"/>
        <v>11263644.483199999</v>
      </c>
      <c r="BF5" s="75">
        <f t="shared" si="47"/>
        <v>11263644.483200001</v>
      </c>
      <c r="BG5" s="75">
        <f t="shared" si="48"/>
        <v>0</v>
      </c>
      <c r="BH5" t="s">
        <v>29</v>
      </c>
      <c r="BI5" s="4"/>
      <c r="BJ5" s="4"/>
      <c r="BL5" s="4"/>
      <c r="BM5" s="4"/>
      <c r="BO5" s="4"/>
      <c r="BQ5" s="4"/>
      <c r="BS5" s="4"/>
      <c r="BU5" s="4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1"/>
      <c r="DL5" s="31"/>
      <c r="DM5" s="31"/>
    </row>
    <row r="6" spans="1:117">
      <c r="A6" s="20">
        <v>162</v>
      </c>
      <c r="B6" t="s">
        <v>274</v>
      </c>
      <c r="C6" t="s">
        <v>9</v>
      </c>
      <c r="D6" t="s">
        <v>27</v>
      </c>
      <c r="E6" t="s">
        <v>32</v>
      </c>
      <c r="F6" s="2">
        <v>10184037000</v>
      </c>
      <c r="G6" s="2">
        <v>0</v>
      </c>
      <c r="H6" s="2">
        <v>10184037000</v>
      </c>
      <c r="I6" s="2">
        <v>23090533</v>
      </c>
      <c r="J6" s="2">
        <v>0</v>
      </c>
      <c r="K6" s="2">
        <v>23090533</v>
      </c>
      <c r="L6" s="2">
        <v>19016918.199999999</v>
      </c>
      <c r="M6" s="2">
        <v>0</v>
      </c>
      <c r="N6" s="63">
        <f t="shared" si="21"/>
        <v>0</v>
      </c>
      <c r="O6" s="63">
        <f t="shared" si="22"/>
        <v>0</v>
      </c>
      <c r="P6" s="2">
        <v>19016918.199999999</v>
      </c>
      <c r="Q6" s="63">
        <f t="shared" si="23"/>
        <v>19016918.199999999</v>
      </c>
      <c r="R6" s="63">
        <f t="shared" si="24"/>
        <v>0</v>
      </c>
      <c r="S6" s="15">
        <v>0.1</v>
      </c>
      <c r="T6" s="2">
        <v>0</v>
      </c>
      <c r="U6" s="63">
        <f t="shared" si="25"/>
        <v>0</v>
      </c>
      <c r="V6" s="63">
        <f t="shared" si="26"/>
        <v>0</v>
      </c>
      <c r="W6" s="13">
        <v>0.1</v>
      </c>
      <c r="X6" s="64">
        <f t="shared" si="27"/>
        <v>0.1</v>
      </c>
      <c r="Y6" s="63">
        <f t="shared" si="28"/>
        <v>0</v>
      </c>
      <c r="Z6" s="63">
        <f t="shared" si="29"/>
        <v>1901691.82</v>
      </c>
      <c r="AA6" s="15">
        <v>0</v>
      </c>
      <c r="AB6" s="65">
        <f t="shared" si="30"/>
        <v>0</v>
      </c>
      <c r="AC6" s="63">
        <f t="shared" si="31"/>
        <v>0</v>
      </c>
      <c r="AD6" s="63">
        <f t="shared" si="32"/>
        <v>0</v>
      </c>
      <c r="AE6" s="2">
        <v>1901691.82</v>
      </c>
      <c r="AF6" s="63">
        <f t="shared" si="33"/>
        <v>1901691.82</v>
      </c>
      <c r="AG6" s="63">
        <f t="shared" si="34"/>
        <v>0</v>
      </c>
      <c r="AH6" s="2">
        <v>0</v>
      </c>
      <c r="AI6" s="2">
        <v>336127401.19999999</v>
      </c>
      <c r="AJ6" s="70">
        <f>+SUMIF('AE (2)'!$AP$2:$AP$423,'SUP (2)'!E6,'AE (2)'!$L$2:$L$423)+SUMIF('SUP (2)'!$BH$2:$BH$39,'SUP (2)'!E6,'SUP (2)'!$L$2:$L$39)</f>
        <v>336127401.20000005</v>
      </c>
      <c r="AK6" s="70">
        <f t="shared" si="35"/>
        <v>0</v>
      </c>
      <c r="AL6" s="2">
        <v>0</v>
      </c>
      <c r="AM6" s="37">
        <f t="shared" si="36"/>
        <v>0</v>
      </c>
      <c r="AN6" s="2">
        <v>336127401.19999999</v>
      </c>
      <c r="AO6" s="37">
        <f t="shared" si="37"/>
        <v>10083822.035999998</v>
      </c>
      <c r="AP6" s="37">
        <f t="shared" si="38"/>
        <v>13445096.048</v>
      </c>
      <c r="AQ6" s="2">
        <v>194564137000</v>
      </c>
      <c r="AR6" s="2">
        <v>0</v>
      </c>
      <c r="AS6" s="2">
        <v>194564137000</v>
      </c>
      <c r="AT6" s="18">
        <v>13445096.048</v>
      </c>
      <c r="AU6" s="37">
        <f t="shared" si="39"/>
        <v>13445096.048</v>
      </c>
      <c r="AV6" s="37">
        <f t="shared" si="40"/>
        <v>0</v>
      </c>
      <c r="AW6" s="4">
        <v>15346787.868000001</v>
      </c>
      <c r="AX6" s="4">
        <f t="shared" si="41"/>
        <v>355144319.39999998</v>
      </c>
      <c r="AY6" s="74">
        <f t="shared" si="42"/>
        <v>355144319.39999998</v>
      </c>
      <c r="AZ6" s="74">
        <f t="shared" si="43"/>
        <v>0</v>
      </c>
      <c r="BA6" s="4">
        <v>6000000</v>
      </c>
      <c r="BB6" s="75">
        <f t="shared" si="44"/>
        <v>6000000</v>
      </c>
      <c r="BC6" s="75">
        <f t="shared" si="45"/>
        <v>0</v>
      </c>
      <c r="BD6" s="4"/>
      <c r="BE6" s="4">
        <f t="shared" si="46"/>
        <v>21346787.868000001</v>
      </c>
      <c r="BF6" s="75">
        <f t="shared" si="47"/>
        <v>21346787.868000001</v>
      </c>
      <c r="BG6" s="75">
        <f t="shared" si="48"/>
        <v>0</v>
      </c>
      <c r="BH6" t="s">
        <v>29</v>
      </c>
      <c r="BI6" s="4"/>
      <c r="BJ6" s="4"/>
      <c r="BL6" s="4"/>
      <c r="BM6" s="4"/>
      <c r="BO6" s="4"/>
      <c r="BQ6" s="4"/>
      <c r="BS6" s="4"/>
      <c r="BU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K6" s="4"/>
      <c r="CL6" s="4"/>
      <c r="DK6"/>
      <c r="DL6"/>
      <c r="DM6"/>
    </row>
    <row r="7" spans="1:117">
      <c r="A7" s="20">
        <v>201</v>
      </c>
      <c r="B7" t="s">
        <v>274</v>
      </c>
      <c r="C7" t="s">
        <v>2</v>
      </c>
      <c r="D7" t="s">
        <v>8</v>
      </c>
      <c r="E7" t="s">
        <v>33</v>
      </c>
      <c r="F7" s="2">
        <v>14636482000</v>
      </c>
      <c r="G7" s="2">
        <v>3212065000</v>
      </c>
      <c r="H7" s="2">
        <v>11424417000</v>
      </c>
      <c r="I7" s="2">
        <v>33556098</v>
      </c>
      <c r="J7" s="2">
        <v>6047491</v>
      </c>
      <c r="K7" s="2">
        <v>27508607</v>
      </c>
      <c r="L7" s="2">
        <v>27701505.199999999</v>
      </c>
      <c r="M7" s="2">
        <v>4762665</v>
      </c>
      <c r="N7" s="63">
        <f t="shared" si="21"/>
        <v>4762665</v>
      </c>
      <c r="O7" s="63">
        <f t="shared" si="22"/>
        <v>0</v>
      </c>
      <c r="P7" s="2">
        <v>22938840.199999999</v>
      </c>
      <c r="Q7" s="63">
        <f t="shared" si="23"/>
        <v>22938840.199999999</v>
      </c>
      <c r="R7" s="63">
        <f t="shared" si="24"/>
        <v>0</v>
      </c>
      <c r="S7" s="15">
        <v>0.1</v>
      </c>
      <c r="T7" s="2">
        <v>476266.5</v>
      </c>
      <c r="U7" s="63">
        <f t="shared" si="25"/>
        <v>476266.5</v>
      </c>
      <c r="V7" s="63">
        <f t="shared" si="26"/>
        <v>0</v>
      </c>
      <c r="W7" s="13">
        <v>0.1</v>
      </c>
      <c r="X7" s="64">
        <f t="shared" si="27"/>
        <v>0.1</v>
      </c>
      <c r="Y7" s="63">
        <f t="shared" si="28"/>
        <v>0</v>
      </c>
      <c r="Z7" s="63">
        <f t="shared" si="29"/>
        <v>2293884.02</v>
      </c>
      <c r="AA7" s="15">
        <v>0</v>
      </c>
      <c r="AB7" s="65">
        <f t="shared" si="30"/>
        <v>0</v>
      </c>
      <c r="AC7" s="63">
        <f t="shared" si="31"/>
        <v>0</v>
      </c>
      <c r="AD7" s="63">
        <f t="shared" si="32"/>
        <v>0</v>
      </c>
      <c r="AE7" s="2">
        <v>2293884.02</v>
      </c>
      <c r="AF7" s="63">
        <f t="shared" si="33"/>
        <v>2293884.02</v>
      </c>
      <c r="AG7" s="63">
        <f t="shared" si="34"/>
        <v>0</v>
      </c>
      <c r="AH7" s="2">
        <v>0</v>
      </c>
      <c r="AI7" s="2">
        <v>233107441.96000001</v>
      </c>
      <c r="AJ7" s="70">
        <f>+SUMIF('AE (2)'!$AP$2:$AP$423,'SUP (2)'!E7,'AE (2)'!$L$2:$L$423)+SUMIF('SUP (2)'!$BH$2:$BH$39,'SUP (2)'!E7,'SUP (2)'!$L$2:$L$39)</f>
        <v>233107441.96000001</v>
      </c>
      <c r="AK7" s="70">
        <f t="shared" si="35"/>
        <v>0</v>
      </c>
      <c r="AL7" s="2">
        <v>32836022.120000001</v>
      </c>
      <c r="AM7" s="37">
        <f t="shared" si="36"/>
        <v>328360.22120000003</v>
      </c>
      <c r="AN7" s="2">
        <v>200271419.84</v>
      </c>
      <c r="AO7" s="37">
        <f t="shared" si="37"/>
        <v>6008142.5952000003</v>
      </c>
      <c r="AP7" s="37">
        <f t="shared" si="38"/>
        <v>8010856.7936000004</v>
      </c>
      <c r="AQ7" s="2">
        <v>138146917600</v>
      </c>
      <c r="AR7" s="2">
        <v>18971712200</v>
      </c>
      <c r="AS7" s="2">
        <v>119175205400</v>
      </c>
      <c r="AT7" s="18">
        <v>8339217.0148</v>
      </c>
      <c r="AU7" s="37">
        <f t="shared" si="39"/>
        <v>8339217.0148000009</v>
      </c>
      <c r="AV7" s="37">
        <f t="shared" si="40"/>
        <v>0</v>
      </c>
      <c r="AW7" s="4">
        <v>11109367.5348</v>
      </c>
      <c r="AX7" s="4">
        <f t="shared" si="41"/>
        <v>260808947.16</v>
      </c>
      <c r="AY7" s="74">
        <f t="shared" si="42"/>
        <v>260808947.16</v>
      </c>
      <c r="AZ7" s="74">
        <f t="shared" si="43"/>
        <v>0</v>
      </c>
      <c r="BA7" s="4">
        <v>4000000</v>
      </c>
      <c r="BB7" s="75">
        <f t="shared" si="44"/>
        <v>4000000</v>
      </c>
      <c r="BC7" s="75">
        <f t="shared" si="45"/>
        <v>0</v>
      </c>
      <c r="BD7" s="4"/>
      <c r="BE7" s="4">
        <f t="shared" si="46"/>
        <v>15109367.5348</v>
      </c>
      <c r="BF7" s="75">
        <f t="shared" si="47"/>
        <v>15109367.5348</v>
      </c>
      <c r="BG7" s="75">
        <f t="shared" si="48"/>
        <v>0</v>
      </c>
      <c r="BH7" t="s">
        <v>14</v>
      </c>
      <c r="BI7" s="4"/>
      <c r="BJ7" s="4"/>
      <c r="BL7" s="4"/>
      <c r="BM7" s="4"/>
      <c r="BO7" s="4"/>
      <c r="BQ7" s="4"/>
      <c r="BS7" s="4"/>
      <c r="BU7" s="4"/>
      <c r="BW7" s="4"/>
      <c r="BX7" s="4"/>
      <c r="BY7" s="4"/>
      <c r="CA7" s="4"/>
      <c r="CB7" s="4"/>
      <c r="CE7" s="4"/>
      <c r="CF7" s="4"/>
      <c r="CH7" s="4"/>
      <c r="CI7" s="4"/>
      <c r="CK7" s="4"/>
      <c r="CL7" s="4"/>
      <c r="DK7"/>
      <c r="DL7"/>
      <c r="DM7"/>
    </row>
    <row r="8" spans="1:117" s="36" customFormat="1">
      <c r="A8" s="47">
        <v>202</v>
      </c>
      <c r="B8" s="36" t="s">
        <v>274</v>
      </c>
      <c r="C8" s="36" t="s">
        <v>2</v>
      </c>
      <c r="D8" s="36" t="s">
        <v>4</v>
      </c>
      <c r="E8" s="36" t="s">
        <v>6</v>
      </c>
      <c r="F8" s="37">
        <v>71103655000</v>
      </c>
      <c r="G8" s="37">
        <v>34277773000</v>
      </c>
      <c r="H8" s="37">
        <v>36825882000</v>
      </c>
      <c r="I8" s="37">
        <v>137360760</v>
      </c>
      <c r="J8" s="37">
        <v>67688261</v>
      </c>
      <c r="K8" s="37">
        <v>69672499</v>
      </c>
      <c r="L8" s="37">
        <v>108919298</v>
      </c>
      <c r="M8" s="37">
        <v>53977151.799999997</v>
      </c>
      <c r="N8" s="37">
        <f t="shared" si="21"/>
        <v>53977151.799999997</v>
      </c>
      <c r="O8" s="37">
        <f t="shared" si="22"/>
        <v>0</v>
      </c>
      <c r="P8" s="37">
        <v>54942146.200000003</v>
      </c>
      <c r="Q8" s="37">
        <f t="shared" si="23"/>
        <v>54942146.200000003</v>
      </c>
      <c r="R8" s="37">
        <f t="shared" si="24"/>
        <v>0</v>
      </c>
      <c r="S8" s="48">
        <v>0.1</v>
      </c>
      <c r="T8" s="37">
        <v>5397715.1799999997</v>
      </c>
      <c r="U8" s="37">
        <f t="shared" si="25"/>
        <v>5397715.1799999997</v>
      </c>
      <c r="V8" s="37">
        <f t="shared" si="26"/>
        <v>0</v>
      </c>
      <c r="W8" s="49">
        <v>0.25</v>
      </c>
      <c r="X8" s="76">
        <f t="shared" si="27"/>
        <v>0.25</v>
      </c>
      <c r="Y8" s="37">
        <f t="shared" si="28"/>
        <v>0</v>
      </c>
      <c r="Z8" s="37">
        <f t="shared" si="29"/>
        <v>13735536.550000001</v>
      </c>
      <c r="AA8" s="48">
        <v>0</v>
      </c>
      <c r="AB8" s="48">
        <f t="shared" si="30"/>
        <v>0</v>
      </c>
      <c r="AC8" s="37">
        <f t="shared" si="31"/>
        <v>0</v>
      </c>
      <c r="AD8" s="37">
        <f t="shared" si="32"/>
        <v>0</v>
      </c>
      <c r="AE8" s="37">
        <v>13735536.550000001</v>
      </c>
      <c r="AF8" s="37">
        <f t="shared" si="33"/>
        <v>13735536.550000001</v>
      </c>
      <c r="AG8" s="37">
        <f t="shared" si="34"/>
        <v>0</v>
      </c>
      <c r="AH8" s="37">
        <v>0</v>
      </c>
      <c r="AI8" s="37">
        <v>176574399.56</v>
      </c>
      <c r="AJ8" s="77">
        <f>+SUMIF('AE (2)'!$AP$2:$AP$423,'SUP (2)'!E8,'AE (2)'!$L$2:$L$423)+SUMIF('SUP (2)'!$BH$2:$BH$39,'SUP (2)'!E8,'SUP (2)'!$L$2:$L$39)</f>
        <v>176574399.56</v>
      </c>
      <c r="AK8" s="77">
        <f t="shared" si="35"/>
        <v>0</v>
      </c>
      <c r="AL8" s="37">
        <v>63273098.799999997</v>
      </c>
      <c r="AM8" s="37">
        <f t="shared" si="36"/>
        <v>632730.98800000001</v>
      </c>
      <c r="AN8" s="37">
        <v>113301300.76000001</v>
      </c>
      <c r="AO8" s="37">
        <f t="shared" si="37"/>
        <v>3399039.0227999999</v>
      </c>
      <c r="AP8" s="37">
        <f t="shared" si="38"/>
        <v>4532052.0304000005</v>
      </c>
      <c r="AQ8" s="37">
        <v>96947883600</v>
      </c>
      <c r="AR8" s="37">
        <v>29969235500</v>
      </c>
      <c r="AS8" s="37">
        <v>66978648100</v>
      </c>
      <c r="AT8" s="50">
        <v>4031770.0107999998</v>
      </c>
      <c r="AU8" s="37">
        <f t="shared" si="39"/>
        <v>4031770.0107999998</v>
      </c>
      <c r="AV8" s="37">
        <f t="shared" si="40"/>
        <v>0</v>
      </c>
      <c r="AW8" s="38">
        <v>23165021.740800001</v>
      </c>
      <c r="AX8" s="38">
        <f t="shared" si="41"/>
        <v>285493697.56</v>
      </c>
      <c r="AY8" s="74">
        <f t="shared" si="42"/>
        <v>285493697.56</v>
      </c>
      <c r="AZ8" s="74">
        <f t="shared" si="43"/>
        <v>0</v>
      </c>
      <c r="BA8" s="38">
        <v>1000000</v>
      </c>
      <c r="BB8" s="75">
        <v>1000000</v>
      </c>
      <c r="BC8" s="75">
        <f t="shared" si="45"/>
        <v>0</v>
      </c>
      <c r="BD8" s="38"/>
      <c r="BE8" s="38">
        <f t="shared" si="46"/>
        <v>24165021.740800001</v>
      </c>
      <c r="BF8" s="75">
        <f t="shared" si="47"/>
        <v>24165021.740800001</v>
      </c>
      <c r="BG8" s="75">
        <f t="shared" si="48"/>
        <v>0</v>
      </c>
      <c r="BH8" s="36" t="s">
        <v>21</v>
      </c>
      <c r="BI8" s="38"/>
      <c r="BJ8" s="38"/>
      <c r="BL8" s="38"/>
      <c r="BM8" s="38"/>
      <c r="BO8" s="38"/>
      <c r="BQ8" s="38"/>
      <c r="BS8" s="38"/>
      <c r="BU8" s="38"/>
      <c r="BW8" s="38"/>
    </row>
    <row r="9" spans="1:117">
      <c r="A9" s="20">
        <v>208</v>
      </c>
      <c r="B9" t="s">
        <v>274</v>
      </c>
      <c r="C9" t="s">
        <v>2</v>
      </c>
      <c r="D9" t="s">
        <v>8</v>
      </c>
      <c r="E9" t="s">
        <v>38</v>
      </c>
      <c r="F9" s="2">
        <v>33742767000</v>
      </c>
      <c r="G9" s="2">
        <v>7853924000</v>
      </c>
      <c r="H9" s="2">
        <v>25888843000</v>
      </c>
      <c r="I9" s="2">
        <v>77497718</v>
      </c>
      <c r="J9" s="2">
        <v>15771074</v>
      </c>
      <c r="K9" s="2">
        <v>61726644</v>
      </c>
      <c r="L9" s="2">
        <v>64000611.200000003</v>
      </c>
      <c r="M9" s="2">
        <v>12629504.4</v>
      </c>
      <c r="N9" s="63">
        <f t="shared" si="21"/>
        <v>12629504.4</v>
      </c>
      <c r="O9" s="63">
        <f t="shared" si="22"/>
        <v>0</v>
      </c>
      <c r="P9" s="2">
        <v>51371106.799999997</v>
      </c>
      <c r="Q9" s="63">
        <f t="shared" si="23"/>
        <v>51371106.799999997</v>
      </c>
      <c r="R9" s="63">
        <f t="shared" si="24"/>
        <v>0</v>
      </c>
      <c r="S9" s="15">
        <v>0.1</v>
      </c>
      <c r="T9" s="2">
        <v>1262950.44</v>
      </c>
      <c r="U9" s="63">
        <f t="shared" si="25"/>
        <v>1262950.4400000002</v>
      </c>
      <c r="V9" s="63">
        <f t="shared" si="26"/>
        <v>0</v>
      </c>
      <c r="W9" s="13">
        <v>0.2</v>
      </c>
      <c r="X9" s="64">
        <f t="shared" si="27"/>
        <v>0.2</v>
      </c>
      <c r="Y9" s="63">
        <f t="shared" si="28"/>
        <v>0</v>
      </c>
      <c r="Z9" s="63">
        <f t="shared" si="29"/>
        <v>10274221.359999999</v>
      </c>
      <c r="AA9" s="15">
        <v>0</v>
      </c>
      <c r="AB9" s="65">
        <f t="shared" si="30"/>
        <v>0</v>
      </c>
      <c r="AC9" s="63">
        <f t="shared" si="31"/>
        <v>0</v>
      </c>
      <c r="AD9" s="63">
        <f t="shared" si="32"/>
        <v>0</v>
      </c>
      <c r="AE9" s="2">
        <v>10274221.359999999</v>
      </c>
      <c r="AF9" s="63">
        <f t="shared" si="33"/>
        <v>10274221.359999999</v>
      </c>
      <c r="AG9" s="63">
        <f t="shared" si="34"/>
        <v>0</v>
      </c>
      <c r="AH9" s="2">
        <v>0</v>
      </c>
      <c r="AI9" s="2">
        <v>324862246.24000001</v>
      </c>
      <c r="AJ9" s="70">
        <f>+SUMIF('AE (2)'!$AP$2:$AP$423,'SUP (2)'!E9,'AE (2)'!$L$2:$L$423)+SUMIF('SUP (2)'!$BH$2:$BH$39,'SUP (2)'!E9,'SUP (2)'!$L$2:$L$39)</f>
        <v>324862246.23999995</v>
      </c>
      <c r="AK9" s="70">
        <f t="shared" si="35"/>
        <v>0</v>
      </c>
      <c r="AL9" s="2">
        <v>28654245.640000001</v>
      </c>
      <c r="AM9" s="37">
        <f t="shared" si="36"/>
        <v>286542.45640000002</v>
      </c>
      <c r="AN9" s="2">
        <v>296208000.60000002</v>
      </c>
      <c r="AO9" s="37">
        <f t="shared" si="37"/>
        <v>8886240.0180000011</v>
      </c>
      <c r="AP9" s="37">
        <f t="shared" si="38"/>
        <v>11848320.024000002</v>
      </c>
      <c r="AQ9" s="2">
        <v>159790339400</v>
      </c>
      <c r="AR9" s="2">
        <v>10709763400</v>
      </c>
      <c r="AS9" s="2">
        <v>149080576000</v>
      </c>
      <c r="AT9" s="18">
        <v>12134862.4804</v>
      </c>
      <c r="AU9" s="37">
        <f t="shared" si="39"/>
        <v>12134862.480400002</v>
      </c>
      <c r="AV9" s="37">
        <f t="shared" si="40"/>
        <v>0</v>
      </c>
      <c r="AW9" s="4">
        <v>23672034.280400001</v>
      </c>
      <c r="AX9" s="4">
        <f t="shared" si="41"/>
        <v>388862857.44</v>
      </c>
      <c r="AY9" s="74">
        <f t="shared" si="42"/>
        <v>388862857.44</v>
      </c>
      <c r="AZ9" s="74">
        <f t="shared" si="43"/>
        <v>0</v>
      </c>
      <c r="BA9" s="4">
        <v>6000000</v>
      </c>
      <c r="BB9" s="75">
        <f t="shared" si="44"/>
        <v>6000000</v>
      </c>
      <c r="BC9" s="75">
        <f t="shared" si="45"/>
        <v>0</v>
      </c>
      <c r="BD9" s="4"/>
      <c r="BE9" s="4">
        <f t="shared" si="46"/>
        <v>29672034.280400001</v>
      </c>
      <c r="BF9" s="75">
        <f t="shared" si="47"/>
        <v>29672034.280400001</v>
      </c>
      <c r="BG9" s="75">
        <f t="shared" si="48"/>
        <v>0</v>
      </c>
      <c r="BH9" t="s">
        <v>14</v>
      </c>
      <c r="BI9" s="4"/>
      <c r="BJ9" s="4"/>
      <c r="BL9" s="4"/>
      <c r="BM9" s="4"/>
      <c r="BO9" s="4"/>
      <c r="BQ9" s="4"/>
      <c r="BS9" s="4"/>
      <c r="BU9" s="4"/>
      <c r="BW9" s="4"/>
      <c r="DK9"/>
      <c r="DL9"/>
      <c r="DM9"/>
    </row>
    <row r="10" spans="1:117">
      <c r="A10" s="20">
        <v>209</v>
      </c>
      <c r="B10" t="s">
        <v>274</v>
      </c>
      <c r="C10" t="s">
        <v>9</v>
      </c>
      <c r="D10" t="s">
        <v>15</v>
      </c>
      <c r="E10" t="s">
        <v>19</v>
      </c>
      <c r="F10" s="2">
        <v>43207219000</v>
      </c>
      <c r="G10" s="2">
        <v>0</v>
      </c>
      <c r="H10" s="2">
        <v>43207219000</v>
      </c>
      <c r="I10" s="2">
        <v>86144031</v>
      </c>
      <c r="J10" s="2">
        <v>0</v>
      </c>
      <c r="K10" s="2">
        <v>86144031</v>
      </c>
      <c r="L10" s="2">
        <v>68861143.400000006</v>
      </c>
      <c r="M10" s="2">
        <v>0</v>
      </c>
      <c r="N10" s="63">
        <f t="shared" si="21"/>
        <v>0</v>
      </c>
      <c r="O10" s="63">
        <f t="shared" si="22"/>
        <v>0</v>
      </c>
      <c r="P10" s="2">
        <v>68861143.400000006</v>
      </c>
      <c r="Q10" s="63">
        <f t="shared" si="23"/>
        <v>68861143.400000006</v>
      </c>
      <c r="R10" s="63">
        <f t="shared" si="24"/>
        <v>0</v>
      </c>
      <c r="S10" s="15">
        <v>0.1</v>
      </c>
      <c r="T10" s="2">
        <v>0</v>
      </c>
      <c r="U10" s="63">
        <f t="shared" si="25"/>
        <v>0</v>
      </c>
      <c r="V10" s="63">
        <f t="shared" si="26"/>
        <v>0</v>
      </c>
      <c r="W10" s="13">
        <v>0.2</v>
      </c>
      <c r="X10" s="64">
        <f t="shared" si="27"/>
        <v>0.2</v>
      </c>
      <c r="Y10" s="63">
        <f t="shared" si="28"/>
        <v>0</v>
      </c>
      <c r="Z10" s="63">
        <f t="shared" si="29"/>
        <v>13772228.680000002</v>
      </c>
      <c r="AA10" s="15">
        <v>0</v>
      </c>
      <c r="AB10" s="65">
        <f t="shared" si="30"/>
        <v>0</v>
      </c>
      <c r="AC10" s="63">
        <f t="shared" si="31"/>
        <v>0</v>
      </c>
      <c r="AD10" s="63">
        <f t="shared" si="32"/>
        <v>0</v>
      </c>
      <c r="AE10" s="2">
        <v>13772228.68</v>
      </c>
      <c r="AF10" s="63">
        <f t="shared" si="33"/>
        <v>13772228.680000002</v>
      </c>
      <c r="AG10" s="63">
        <f t="shared" si="34"/>
        <v>0</v>
      </c>
      <c r="AH10" s="2">
        <v>0</v>
      </c>
      <c r="AI10" s="2">
        <v>348273884.31999999</v>
      </c>
      <c r="AJ10" s="70">
        <f>+SUMIF('AE (2)'!$AP$2:$AP$423,'SUP (2)'!E10,'AE (2)'!$L$2:$L$423)+SUMIF('SUP (2)'!$BH$2:$BH$39,'SUP (2)'!E10,'SUP (2)'!$L$2:$L$39)</f>
        <v>348273884.31999999</v>
      </c>
      <c r="AK10" s="70">
        <f t="shared" si="35"/>
        <v>0</v>
      </c>
      <c r="AL10" s="2">
        <v>0</v>
      </c>
      <c r="AM10" s="37">
        <f t="shared" si="36"/>
        <v>0</v>
      </c>
      <c r="AN10" s="2">
        <v>348273884.31999999</v>
      </c>
      <c r="AO10" s="37">
        <f t="shared" si="37"/>
        <v>10448216.5296</v>
      </c>
      <c r="AP10" s="37">
        <f t="shared" si="38"/>
        <v>13930955.3728</v>
      </c>
      <c r="AQ10" s="2">
        <v>202262994200</v>
      </c>
      <c r="AR10" s="2">
        <v>0</v>
      </c>
      <c r="AS10" s="2">
        <v>202262994200</v>
      </c>
      <c r="AT10" s="18">
        <v>13930955.3728</v>
      </c>
      <c r="AU10" s="37">
        <f t="shared" si="39"/>
        <v>13930955.3728</v>
      </c>
      <c r="AV10" s="37">
        <f t="shared" si="40"/>
        <v>0</v>
      </c>
      <c r="AW10" s="4">
        <v>27703184.0528</v>
      </c>
      <c r="AX10" s="4">
        <f t="shared" si="41"/>
        <v>417135027.72000003</v>
      </c>
      <c r="AY10" s="74">
        <f t="shared" si="42"/>
        <v>417135027.72000003</v>
      </c>
      <c r="AZ10" s="74">
        <f t="shared" si="43"/>
        <v>0</v>
      </c>
      <c r="BA10" s="4">
        <v>6000000</v>
      </c>
      <c r="BB10" s="75">
        <f t="shared" si="44"/>
        <v>6000000</v>
      </c>
      <c r="BC10" s="75">
        <f t="shared" si="45"/>
        <v>0</v>
      </c>
      <c r="BD10" s="4"/>
      <c r="BE10" s="4">
        <f t="shared" si="46"/>
        <v>33703184.0528</v>
      </c>
      <c r="BF10" s="75">
        <f t="shared" si="47"/>
        <v>33703184.0528</v>
      </c>
      <c r="BG10" s="75">
        <f t="shared" si="48"/>
        <v>0</v>
      </c>
      <c r="BH10" t="s">
        <v>16</v>
      </c>
      <c r="BI10" s="4"/>
      <c r="BJ10" s="4"/>
      <c r="BL10" s="4"/>
      <c r="BM10" s="4"/>
      <c r="BO10" s="4"/>
      <c r="BQ10" s="4"/>
      <c r="BS10" s="4"/>
      <c r="BU10" s="4"/>
      <c r="BW10" s="4"/>
      <c r="DK10"/>
      <c r="DL10"/>
      <c r="DM10"/>
    </row>
    <row r="11" spans="1:117">
      <c r="A11" s="20">
        <v>216</v>
      </c>
      <c r="B11" t="s">
        <v>274</v>
      </c>
      <c r="C11" t="s">
        <v>9</v>
      </c>
      <c r="D11" t="s">
        <v>385</v>
      </c>
      <c r="E11" t="s">
        <v>39</v>
      </c>
      <c r="F11" s="2">
        <v>95520539200</v>
      </c>
      <c r="G11" s="2">
        <v>0</v>
      </c>
      <c r="H11" s="2">
        <v>95520539200</v>
      </c>
      <c r="I11" s="2">
        <v>167416064</v>
      </c>
      <c r="J11" s="2">
        <v>0</v>
      </c>
      <c r="K11" s="2">
        <v>167416064</v>
      </c>
      <c r="L11" s="2">
        <v>129207848.31999999</v>
      </c>
      <c r="M11" s="2">
        <v>0</v>
      </c>
      <c r="N11" s="63">
        <f t="shared" si="21"/>
        <v>0</v>
      </c>
      <c r="O11" s="63">
        <f t="shared" si="22"/>
        <v>0</v>
      </c>
      <c r="P11" s="2">
        <v>129207848.31999999</v>
      </c>
      <c r="Q11" s="63">
        <f t="shared" si="23"/>
        <v>129207848.31999999</v>
      </c>
      <c r="R11" s="63">
        <f t="shared" si="24"/>
        <v>0</v>
      </c>
      <c r="S11" s="15">
        <v>0.1</v>
      </c>
      <c r="T11" s="2">
        <v>0</v>
      </c>
      <c r="U11" s="63">
        <f t="shared" si="25"/>
        <v>0</v>
      </c>
      <c r="V11" s="63">
        <f t="shared" si="26"/>
        <v>0</v>
      </c>
      <c r="W11" s="13">
        <v>0.25</v>
      </c>
      <c r="X11" s="64">
        <f t="shared" si="27"/>
        <v>0.25</v>
      </c>
      <c r="Y11" s="63">
        <f t="shared" si="28"/>
        <v>0</v>
      </c>
      <c r="Z11" s="63">
        <f t="shared" si="29"/>
        <v>32301962.079999998</v>
      </c>
      <c r="AA11" s="15">
        <v>0</v>
      </c>
      <c r="AB11" s="65">
        <f t="shared" si="30"/>
        <v>0</v>
      </c>
      <c r="AC11" s="63">
        <f t="shared" si="31"/>
        <v>0</v>
      </c>
      <c r="AD11" s="63">
        <f t="shared" si="32"/>
        <v>0</v>
      </c>
      <c r="AE11" s="2">
        <v>32301962.079999998</v>
      </c>
      <c r="AF11" s="63">
        <f t="shared" si="33"/>
        <v>32301962.079999998</v>
      </c>
      <c r="AG11" s="63">
        <f t="shared" si="34"/>
        <v>0</v>
      </c>
      <c r="AH11" s="2">
        <v>0</v>
      </c>
      <c r="AI11" s="2">
        <v>380678140.16000003</v>
      </c>
      <c r="AJ11" s="70">
        <f>+SUMIF('AE (2)'!$AP$2:$AP$423,'SUP (2)'!E11,'AE (2)'!$L$2:$L$423)+SUMIF('SUP (2)'!$BH$2:$BH$39,'SUP (2)'!E11,'SUP (2)'!$L$2:$L$39)</f>
        <v>380678140.16000003</v>
      </c>
      <c r="AK11" s="70">
        <f t="shared" si="35"/>
        <v>0</v>
      </c>
      <c r="AL11" s="2">
        <v>0</v>
      </c>
      <c r="AM11" s="37">
        <f t="shared" si="36"/>
        <v>0</v>
      </c>
      <c r="AN11" s="2">
        <v>380678140.16000003</v>
      </c>
      <c r="AO11" s="37">
        <f t="shared" si="37"/>
        <v>11420344.2048</v>
      </c>
      <c r="AP11" s="37">
        <f t="shared" si="38"/>
        <v>15227125.606400002</v>
      </c>
      <c r="AQ11" s="2">
        <v>269814232100</v>
      </c>
      <c r="AR11" s="2">
        <v>0</v>
      </c>
      <c r="AS11" s="2">
        <v>269814232100</v>
      </c>
      <c r="AT11" s="18">
        <v>15227125.6064</v>
      </c>
      <c r="AU11" s="37">
        <f t="shared" si="39"/>
        <v>15227125.606400002</v>
      </c>
      <c r="AV11" s="37">
        <f t="shared" si="40"/>
        <v>0</v>
      </c>
      <c r="AW11" s="4">
        <v>47529087.686399996</v>
      </c>
      <c r="AX11" s="4">
        <f t="shared" si="41"/>
        <v>509885988.48000002</v>
      </c>
      <c r="AY11" s="74">
        <f t="shared" si="42"/>
        <v>509885988.48000002</v>
      </c>
      <c r="AZ11" s="74">
        <f t="shared" si="43"/>
        <v>0</v>
      </c>
      <c r="BA11" s="4">
        <v>6000000</v>
      </c>
      <c r="BB11" s="75">
        <f t="shared" si="44"/>
        <v>6000000</v>
      </c>
      <c r="BC11" s="75">
        <f t="shared" si="45"/>
        <v>0</v>
      </c>
      <c r="BD11" s="4"/>
      <c r="BE11" s="4">
        <f t="shared" si="46"/>
        <v>53529087.686399996</v>
      </c>
      <c r="BF11" s="75">
        <f t="shared" si="47"/>
        <v>53529087.686399996</v>
      </c>
      <c r="BG11" s="75">
        <f t="shared" si="48"/>
        <v>0</v>
      </c>
      <c r="BH11" t="s">
        <v>23</v>
      </c>
      <c r="BI11" s="4"/>
      <c r="BJ11" s="4"/>
      <c r="BL11" s="4"/>
      <c r="BM11" s="4"/>
      <c r="BO11" s="4"/>
      <c r="BQ11" s="4"/>
      <c r="BS11" s="4"/>
      <c r="BU11" s="4"/>
      <c r="BW11" s="4"/>
      <c r="DK11"/>
      <c r="DL11"/>
      <c r="DM11"/>
    </row>
    <row r="12" spans="1:117">
      <c r="A12" s="20">
        <v>229</v>
      </c>
      <c r="B12" t="s">
        <v>274</v>
      </c>
      <c r="C12" t="s">
        <v>2</v>
      </c>
      <c r="D12" t="s">
        <v>4</v>
      </c>
      <c r="E12" t="s">
        <v>41</v>
      </c>
      <c r="F12" s="2">
        <v>53152668000</v>
      </c>
      <c r="G12" s="2">
        <v>922110000</v>
      </c>
      <c r="H12" s="2">
        <v>52230558000</v>
      </c>
      <c r="I12" s="2">
        <v>98401256</v>
      </c>
      <c r="J12" s="2">
        <v>2959885</v>
      </c>
      <c r="K12" s="2">
        <v>95441371</v>
      </c>
      <c r="L12" s="2">
        <v>77140188.799999997</v>
      </c>
      <c r="M12" s="2">
        <v>2591041</v>
      </c>
      <c r="N12" s="63">
        <f t="shared" si="21"/>
        <v>2591041</v>
      </c>
      <c r="O12" s="63">
        <f t="shared" si="22"/>
        <v>0</v>
      </c>
      <c r="P12" s="2">
        <v>74549147.799999997</v>
      </c>
      <c r="Q12" s="63">
        <f t="shared" si="23"/>
        <v>74549147.799999997</v>
      </c>
      <c r="R12" s="63">
        <f t="shared" si="24"/>
        <v>0</v>
      </c>
      <c r="S12" s="15">
        <v>0.1</v>
      </c>
      <c r="T12" s="2">
        <v>259104.1</v>
      </c>
      <c r="U12" s="63">
        <f t="shared" si="25"/>
        <v>259104.1</v>
      </c>
      <c r="V12" s="63">
        <f t="shared" si="26"/>
        <v>0</v>
      </c>
      <c r="W12" s="13">
        <v>0.2</v>
      </c>
      <c r="X12" s="64">
        <f t="shared" si="27"/>
        <v>0.2</v>
      </c>
      <c r="Y12" s="63">
        <f t="shared" si="28"/>
        <v>0</v>
      </c>
      <c r="Z12" s="63">
        <f t="shared" si="29"/>
        <v>14909829.560000001</v>
      </c>
      <c r="AA12" s="15">
        <v>0</v>
      </c>
      <c r="AB12" s="65">
        <f t="shared" si="30"/>
        <v>0</v>
      </c>
      <c r="AC12" s="63">
        <f t="shared" si="31"/>
        <v>0</v>
      </c>
      <c r="AD12" s="63">
        <f t="shared" si="32"/>
        <v>0</v>
      </c>
      <c r="AE12" s="2">
        <v>14909829.560000001</v>
      </c>
      <c r="AF12" s="63">
        <f t="shared" si="33"/>
        <v>14909829.560000001</v>
      </c>
      <c r="AG12" s="63">
        <f t="shared" si="34"/>
        <v>0</v>
      </c>
      <c r="AH12" s="2">
        <v>0</v>
      </c>
      <c r="AI12" s="2">
        <v>298603135</v>
      </c>
      <c r="AJ12" s="70">
        <f>+SUMIF('AE (2)'!$AP$2:$AP$423,'SUP (2)'!E12,'AE (2)'!$L$2:$L$423)+SUMIF('SUP (2)'!$BH$2:$BH$39,'SUP (2)'!E12,'SUP (2)'!$L$2:$L$39)</f>
        <v>298603135</v>
      </c>
      <c r="AK12" s="70">
        <f t="shared" si="35"/>
        <v>0</v>
      </c>
      <c r="AL12" s="2">
        <v>54434114.200000003</v>
      </c>
      <c r="AM12" s="37">
        <f t="shared" si="36"/>
        <v>544341.14199999999</v>
      </c>
      <c r="AN12" s="2">
        <v>244169020.80000001</v>
      </c>
      <c r="AO12" s="37">
        <f t="shared" si="37"/>
        <v>7325070.6239999998</v>
      </c>
      <c r="AP12" s="37">
        <f t="shared" si="38"/>
        <v>9766760.8320000004</v>
      </c>
      <c r="AQ12" s="2">
        <v>221052120000</v>
      </c>
      <c r="AR12" s="2">
        <v>26265122000</v>
      </c>
      <c r="AS12" s="2">
        <v>194786998000</v>
      </c>
      <c r="AT12" s="18">
        <v>10311101.973999999</v>
      </c>
      <c r="AU12" s="37">
        <f t="shared" si="39"/>
        <v>10311101.973999999</v>
      </c>
      <c r="AV12" s="37">
        <f t="shared" si="40"/>
        <v>0</v>
      </c>
      <c r="AW12" s="4">
        <v>25480035.634</v>
      </c>
      <c r="AX12" s="4">
        <f t="shared" si="41"/>
        <v>375743323.80000001</v>
      </c>
      <c r="AY12" s="74">
        <f t="shared" si="42"/>
        <v>375743323.80000001</v>
      </c>
      <c r="AZ12" s="74">
        <f t="shared" si="43"/>
        <v>0</v>
      </c>
      <c r="BA12" s="4">
        <v>6000000</v>
      </c>
      <c r="BB12" s="75">
        <f t="shared" si="44"/>
        <v>6000000</v>
      </c>
      <c r="BC12" s="75">
        <f t="shared" si="45"/>
        <v>0</v>
      </c>
      <c r="BD12" s="4"/>
      <c r="BE12" s="4">
        <f t="shared" si="46"/>
        <v>31480035.634</v>
      </c>
      <c r="BF12" s="75">
        <f t="shared" si="47"/>
        <v>31480035.634000003</v>
      </c>
      <c r="BG12" s="75">
        <f t="shared" si="48"/>
        <v>0</v>
      </c>
      <c r="BH12" t="s">
        <v>21</v>
      </c>
      <c r="BI12" s="4"/>
      <c r="BJ12" s="4"/>
      <c r="BL12" s="4"/>
      <c r="BM12" s="4"/>
      <c r="BO12" s="4"/>
      <c r="BQ12" s="4"/>
      <c r="BS12" s="4"/>
      <c r="BU12" s="4"/>
      <c r="BW12" s="4"/>
      <c r="DK12"/>
      <c r="DL12"/>
      <c r="DM12"/>
    </row>
    <row r="13" spans="1:117">
      <c r="A13" s="20">
        <v>234</v>
      </c>
      <c r="B13" t="s">
        <v>274</v>
      </c>
      <c r="C13" t="s">
        <v>2</v>
      </c>
      <c r="D13" t="s">
        <v>8</v>
      </c>
      <c r="E13" t="s">
        <v>42</v>
      </c>
      <c r="F13" s="2">
        <v>3854639000</v>
      </c>
      <c r="G13" s="2">
        <v>1970179000</v>
      </c>
      <c r="H13" s="2">
        <v>1884460000</v>
      </c>
      <c r="I13" s="2">
        <v>12628067</v>
      </c>
      <c r="J13" s="2">
        <v>6480256</v>
      </c>
      <c r="K13" s="2">
        <v>6147811</v>
      </c>
      <c r="L13" s="2">
        <v>11086211.4</v>
      </c>
      <c r="M13" s="2">
        <v>5692184.4000000004</v>
      </c>
      <c r="N13" s="63">
        <f t="shared" si="21"/>
        <v>5692184.4000000004</v>
      </c>
      <c r="O13" s="63">
        <f t="shared" si="22"/>
        <v>0</v>
      </c>
      <c r="P13" s="2">
        <v>5394027</v>
      </c>
      <c r="Q13" s="63">
        <f t="shared" si="23"/>
        <v>5394027</v>
      </c>
      <c r="R13" s="63">
        <f t="shared" si="24"/>
        <v>0</v>
      </c>
      <c r="S13" s="15">
        <v>0</v>
      </c>
      <c r="T13" s="2">
        <v>0</v>
      </c>
      <c r="U13" s="63">
        <f t="shared" si="25"/>
        <v>0</v>
      </c>
      <c r="V13" s="63">
        <f t="shared" si="26"/>
        <v>0</v>
      </c>
      <c r="W13" s="13">
        <v>0</v>
      </c>
      <c r="X13" s="64">
        <f t="shared" si="27"/>
        <v>0</v>
      </c>
      <c r="Y13" s="63">
        <f t="shared" si="28"/>
        <v>0</v>
      </c>
      <c r="Z13" s="63">
        <f t="shared" si="29"/>
        <v>0</v>
      </c>
      <c r="AA13" s="15">
        <v>0</v>
      </c>
      <c r="AB13" s="65">
        <f t="shared" si="30"/>
        <v>0</v>
      </c>
      <c r="AC13" s="63">
        <f t="shared" si="31"/>
        <v>0</v>
      </c>
      <c r="AD13" s="63">
        <f t="shared" si="32"/>
        <v>0</v>
      </c>
      <c r="AE13" s="2">
        <v>0</v>
      </c>
      <c r="AF13" s="63">
        <f t="shared" si="33"/>
        <v>0</v>
      </c>
      <c r="AG13" s="63">
        <f t="shared" si="34"/>
        <v>0</v>
      </c>
      <c r="AH13" s="2">
        <v>0</v>
      </c>
      <c r="AI13" s="2">
        <v>168449360</v>
      </c>
      <c r="AJ13" s="70">
        <f>+SUMIF('AE (2)'!$AP$2:$AP$423,'SUP (2)'!E13,'AE (2)'!$L$2:$L$423)+SUMIF('SUP (2)'!$BH$2:$BH$39,'SUP (2)'!E13,'SUP (2)'!$L$2:$L$39)</f>
        <v>168449360</v>
      </c>
      <c r="AK13" s="70">
        <f t="shared" si="35"/>
        <v>0</v>
      </c>
      <c r="AL13" s="2">
        <v>30141051.800000001</v>
      </c>
      <c r="AM13" s="37">
        <f t="shared" si="36"/>
        <v>301410.51800000004</v>
      </c>
      <c r="AN13" s="2">
        <v>138308308.19999999</v>
      </c>
      <c r="AO13" s="37">
        <f t="shared" si="37"/>
        <v>4149249.2459999993</v>
      </c>
      <c r="AP13" s="37">
        <f t="shared" si="38"/>
        <v>5532332.3279999997</v>
      </c>
      <c r="AQ13" s="2">
        <v>95351835000</v>
      </c>
      <c r="AR13" s="2">
        <v>19927238000</v>
      </c>
      <c r="AS13" s="2">
        <v>75424597000</v>
      </c>
      <c r="AT13" s="18">
        <v>4450659.7640000004</v>
      </c>
      <c r="AU13" s="37">
        <f t="shared" si="39"/>
        <v>4450659.7639999995</v>
      </c>
      <c r="AV13" s="37">
        <f t="shared" si="40"/>
        <v>0</v>
      </c>
      <c r="AW13" s="4">
        <v>4450659.7640000004</v>
      </c>
      <c r="AX13" s="4">
        <f t="shared" si="41"/>
        <v>179535571.40000001</v>
      </c>
      <c r="AY13" s="74">
        <f t="shared" si="42"/>
        <v>179535571.40000001</v>
      </c>
      <c r="AZ13" s="74">
        <f t="shared" si="43"/>
        <v>0</v>
      </c>
      <c r="BA13" s="4">
        <v>2000000</v>
      </c>
      <c r="BB13" s="75">
        <f t="shared" si="44"/>
        <v>2000000</v>
      </c>
      <c r="BC13" s="75">
        <f t="shared" si="45"/>
        <v>0</v>
      </c>
      <c r="BD13" s="4"/>
      <c r="BE13" s="4">
        <f t="shared" si="46"/>
        <v>6450659.7640000004</v>
      </c>
      <c r="BF13" s="75">
        <f t="shared" si="47"/>
        <v>6450659.7640000004</v>
      </c>
      <c r="BG13" s="75">
        <f t="shared" si="48"/>
        <v>0</v>
      </c>
      <c r="BH13" t="s">
        <v>14</v>
      </c>
      <c r="BI13" s="4"/>
      <c r="BJ13" s="4"/>
      <c r="BL13" s="4"/>
      <c r="BM13" s="4"/>
      <c r="BO13" s="4"/>
      <c r="BQ13" s="4"/>
      <c r="BS13" s="4"/>
      <c r="BU13" s="4"/>
      <c r="BW13" s="4"/>
      <c r="DK13"/>
      <c r="DL13"/>
      <c r="DM13"/>
    </row>
    <row r="14" spans="1:117">
      <c r="A14" s="20">
        <v>277</v>
      </c>
      <c r="B14" t="s">
        <v>274</v>
      </c>
      <c r="C14" t="s">
        <v>2</v>
      </c>
      <c r="D14" t="s">
        <v>286</v>
      </c>
      <c r="E14" t="s">
        <v>43</v>
      </c>
      <c r="F14" s="2">
        <v>9620965400</v>
      </c>
      <c r="G14" s="2">
        <v>6937142400</v>
      </c>
      <c r="H14" s="2">
        <v>2683823000</v>
      </c>
      <c r="I14" s="2">
        <v>23408699</v>
      </c>
      <c r="J14" s="2">
        <v>15650210</v>
      </c>
      <c r="K14" s="2">
        <v>7758489</v>
      </c>
      <c r="L14" s="2">
        <v>19560312.84</v>
      </c>
      <c r="M14" s="2">
        <v>12875353.039999999</v>
      </c>
      <c r="N14" s="63">
        <f t="shared" si="21"/>
        <v>12875353.039999999</v>
      </c>
      <c r="O14" s="63">
        <f t="shared" si="22"/>
        <v>0</v>
      </c>
      <c r="P14" s="2">
        <v>6684959.7999999998</v>
      </c>
      <c r="Q14" s="63">
        <f t="shared" si="23"/>
        <v>6684959.7999999998</v>
      </c>
      <c r="R14" s="63">
        <f t="shared" si="24"/>
        <v>0</v>
      </c>
      <c r="S14" s="15">
        <v>0.1</v>
      </c>
      <c r="T14" s="2">
        <v>1287535.304</v>
      </c>
      <c r="U14" s="63">
        <f t="shared" si="25"/>
        <v>1287535.304</v>
      </c>
      <c r="V14" s="63">
        <f t="shared" si="26"/>
        <v>0</v>
      </c>
      <c r="W14" s="13">
        <v>0.1</v>
      </c>
      <c r="X14" s="64">
        <f t="shared" si="27"/>
        <v>0.1</v>
      </c>
      <c r="Y14" s="63">
        <f t="shared" si="28"/>
        <v>0</v>
      </c>
      <c r="Z14" s="63">
        <f t="shared" si="29"/>
        <v>668495.98</v>
      </c>
      <c r="AA14" s="15">
        <v>0</v>
      </c>
      <c r="AB14" s="65">
        <f t="shared" si="30"/>
        <v>0</v>
      </c>
      <c r="AC14" s="63">
        <f t="shared" si="31"/>
        <v>0</v>
      </c>
      <c r="AD14" s="63">
        <f t="shared" si="32"/>
        <v>0</v>
      </c>
      <c r="AE14" s="2">
        <v>668495.98</v>
      </c>
      <c r="AF14" s="63">
        <f t="shared" si="33"/>
        <v>668495.98</v>
      </c>
      <c r="AG14" s="63">
        <f t="shared" si="34"/>
        <v>0</v>
      </c>
      <c r="AH14" s="2">
        <v>0</v>
      </c>
      <c r="AI14" s="2">
        <v>362095955.12</v>
      </c>
      <c r="AJ14" s="70">
        <f>+SUMIF('AE (2)'!$AP$2:$AP$423,'SUP (2)'!E14,'AE (2)'!$L$2:$L$423)+SUMIF('SUP (2)'!$BH$2:$BH$39,'SUP (2)'!E14,'SUP (2)'!$L$2:$L$39)</f>
        <v>362095955.12</v>
      </c>
      <c r="AK14" s="70">
        <f t="shared" si="35"/>
        <v>0</v>
      </c>
      <c r="AL14" s="2">
        <v>48052953.399999999</v>
      </c>
      <c r="AM14" s="37">
        <f t="shared" si="36"/>
        <v>480529.53399999999</v>
      </c>
      <c r="AN14" s="2">
        <v>314043001.72000003</v>
      </c>
      <c r="AO14" s="37">
        <f t="shared" si="37"/>
        <v>9421290.0515999999</v>
      </c>
      <c r="AP14" s="37">
        <f t="shared" si="38"/>
        <v>12561720.068800002</v>
      </c>
      <c r="AQ14" s="2">
        <v>239133879700</v>
      </c>
      <c r="AR14" s="2">
        <v>35143334000</v>
      </c>
      <c r="AS14" s="2">
        <v>203990545700</v>
      </c>
      <c r="AT14" s="18">
        <v>13042249.6028</v>
      </c>
      <c r="AU14" s="37">
        <f t="shared" si="39"/>
        <v>13042249.602800002</v>
      </c>
      <c r="AV14" s="37">
        <f t="shared" si="40"/>
        <v>0</v>
      </c>
      <c r="AW14" s="4">
        <v>14998280.8868</v>
      </c>
      <c r="AX14" s="4">
        <f t="shared" si="41"/>
        <v>381656267.95999998</v>
      </c>
      <c r="AY14" s="74">
        <f t="shared" si="42"/>
        <v>381656267.96000004</v>
      </c>
      <c r="AZ14" s="74">
        <f t="shared" si="43"/>
        <v>0</v>
      </c>
      <c r="BA14" s="4">
        <v>6000000</v>
      </c>
      <c r="BB14" s="75">
        <f t="shared" si="44"/>
        <v>6000000</v>
      </c>
      <c r="BC14" s="75">
        <f t="shared" si="45"/>
        <v>0</v>
      </c>
      <c r="BD14" s="4"/>
      <c r="BE14" s="4">
        <f t="shared" si="46"/>
        <v>20998280.886799999</v>
      </c>
      <c r="BF14" s="75">
        <f t="shared" si="47"/>
        <v>20998280.886800002</v>
      </c>
      <c r="BG14" s="75">
        <f t="shared" si="48"/>
        <v>0</v>
      </c>
      <c r="BH14" t="s">
        <v>3</v>
      </c>
      <c r="BI14" s="4"/>
      <c r="BJ14" s="4"/>
      <c r="BL14" s="4"/>
      <c r="BM14" s="4"/>
      <c r="BO14" s="4"/>
      <c r="BQ14" s="4"/>
      <c r="BS14" s="4"/>
      <c r="BU14" s="4"/>
      <c r="BW14" s="4"/>
      <c r="DK14"/>
      <c r="DL14"/>
      <c r="DM14"/>
    </row>
    <row r="15" spans="1:117">
      <c r="A15" s="20">
        <v>283</v>
      </c>
      <c r="B15" t="s">
        <v>274</v>
      </c>
      <c r="C15" t="s">
        <v>2</v>
      </c>
      <c r="D15" t="s">
        <v>286</v>
      </c>
      <c r="E15" t="s">
        <v>45</v>
      </c>
      <c r="F15" s="2">
        <v>1086920000</v>
      </c>
      <c r="G15" s="2">
        <v>0</v>
      </c>
      <c r="H15" s="2">
        <v>1086920000</v>
      </c>
      <c r="I15" s="2">
        <v>2537220</v>
      </c>
      <c r="J15" s="2">
        <v>0</v>
      </c>
      <c r="K15" s="2">
        <v>2537220</v>
      </c>
      <c r="L15" s="2">
        <v>2102452</v>
      </c>
      <c r="M15" s="2">
        <v>0</v>
      </c>
      <c r="N15" s="63">
        <f t="shared" si="21"/>
        <v>0</v>
      </c>
      <c r="O15" s="63">
        <f t="shared" si="22"/>
        <v>0</v>
      </c>
      <c r="P15" s="2">
        <v>2102452</v>
      </c>
      <c r="Q15" s="63">
        <f t="shared" si="23"/>
        <v>2102452</v>
      </c>
      <c r="R15" s="63">
        <f t="shared" si="24"/>
        <v>0</v>
      </c>
      <c r="S15" s="15">
        <v>0</v>
      </c>
      <c r="T15" s="2">
        <v>0</v>
      </c>
      <c r="U15" s="63">
        <f t="shared" si="25"/>
        <v>0</v>
      </c>
      <c r="V15" s="63">
        <f t="shared" si="26"/>
        <v>0</v>
      </c>
      <c r="W15" s="13">
        <v>0</v>
      </c>
      <c r="X15" s="64">
        <f t="shared" si="27"/>
        <v>0</v>
      </c>
      <c r="Y15" s="63">
        <f t="shared" si="28"/>
        <v>0</v>
      </c>
      <c r="Z15" s="63">
        <f t="shared" si="29"/>
        <v>0</v>
      </c>
      <c r="AA15" s="15">
        <v>0</v>
      </c>
      <c r="AB15" s="65">
        <f t="shared" si="30"/>
        <v>0</v>
      </c>
      <c r="AC15" s="63">
        <f t="shared" si="31"/>
        <v>0</v>
      </c>
      <c r="AD15" s="63">
        <f t="shared" si="32"/>
        <v>0</v>
      </c>
      <c r="AE15" s="2">
        <v>0</v>
      </c>
      <c r="AF15" s="63">
        <f t="shared" si="33"/>
        <v>0</v>
      </c>
      <c r="AG15" s="63">
        <f t="shared" si="34"/>
        <v>0</v>
      </c>
      <c r="AH15" s="2">
        <v>0</v>
      </c>
      <c r="AI15" s="2">
        <v>779263819.55999994</v>
      </c>
      <c r="AJ15" s="70">
        <f>+SUMIF('AE (2)'!$AP$2:$AP$423,'SUP (2)'!E15,'AE (2)'!$L$2:$L$423)+SUMIF('SUP (2)'!$BH$2:$BH$39,'SUP (2)'!E15,'SUP (2)'!$L$2:$L$39)</f>
        <v>779263819.55999982</v>
      </c>
      <c r="AK15" s="70">
        <f t="shared" si="35"/>
        <v>0</v>
      </c>
      <c r="AL15" s="2">
        <v>60564410.880000003</v>
      </c>
      <c r="AM15" s="37">
        <f t="shared" si="36"/>
        <v>605644.10880000005</v>
      </c>
      <c r="AN15" s="2">
        <v>718699408.67999995</v>
      </c>
      <c r="AO15" s="37">
        <f t="shared" si="37"/>
        <v>21560982.260399997</v>
      </c>
      <c r="AP15" s="37">
        <f t="shared" si="38"/>
        <v>28747976.347199999</v>
      </c>
      <c r="AQ15" s="2">
        <v>527553451100</v>
      </c>
      <c r="AR15" s="2">
        <v>26154985300</v>
      </c>
      <c r="AS15" s="2">
        <v>501398465800</v>
      </c>
      <c r="AT15" s="18">
        <v>29353620.456</v>
      </c>
      <c r="AU15" s="37">
        <f t="shared" si="39"/>
        <v>29353620.456</v>
      </c>
      <c r="AV15" s="37">
        <f t="shared" si="40"/>
        <v>0</v>
      </c>
      <c r="AW15" s="4">
        <v>29353620.456</v>
      </c>
      <c r="AX15" s="4">
        <f t="shared" si="41"/>
        <v>781366271.55999994</v>
      </c>
      <c r="AY15" s="74">
        <f t="shared" si="42"/>
        <v>781366271.55999994</v>
      </c>
      <c r="AZ15" s="74">
        <f t="shared" si="43"/>
        <v>0</v>
      </c>
      <c r="BA15" s="4">
        <v>6000000</v>
      </c>
      <c r="BB15" s="75">
        <f t="shared" si="44"/>
        <v>6000000</v>
      </c>
      <c r="BC15" s="75">
        <f t="shared" si="45"/>
        <v>0</v>
      </c>
      <c r="BD15" s="4"/>
      <c r="BE15" s="4">
        <f t="shared" si="46"/>
        <v>35353620.456</v>
      </c>
      <c r="BF15" s="75">
        <f t="shared" si="47"/>
        <v>35353620.456</v>
      </c>
      <c r="BG15" s="75">
        <f t="shared" si="48"/>
        <v>0</v>
      </c>
      <c r="BH15" t="s">
        <v>3</v>
      </c>
      <c r="BI15" s="4"/>
      <c r="BJ15" s="4"/>
      <c r="BL15" s="4"/>
      <c r="BM15" s="4"/>
      <c r="BO15" s="4"/>
      <c r="BQ15" s="4"/>
      <c r="BS15" s="4"/>
      <c r="BU15" s="4"/>
      <c r="BW15" s="4"/>
      <c r="DK15"/>
      <c r="DL15"/>
      <c r="DM15"/>
    </row>
    <row r="16" spans="1:117">
      <c r="A16" s="20">
        <v>287</v>
      </c>
      <c r="B16" t="s">
        <v>274</v>
      </c>
      <c r="C16" t="s">
        <v>2</v>
      </c>
      <c r="D16" t="s">
        <v>8</v>
      </c>
      <c r="E16" t="s">
        <v>46</v>
      </c>
      <c r="F16" s="2">
        <v>9620515000</v>
      </c>
      <c r="G16" s="2">
        <v>7581064000</v>
      </c>
      <c r="H16" s="2">
        <v>2039451000</v>
      </c>
      <c r="I16" s="2">
        <v>22802812</v>
      </c>
      <c r="J16" s="2">
        <v>17650627</v>
      </c>
      <c r="K16" s="2">
        <v>5152185</v>
      </c>
      <c r="L16" s="2">
        <v>18954606</v>
      </c>
      <c r="M16" s="2">
        <v>14618201.4</v>
      </c>
      <c r="N16" s="63">
        <f t="shared" si="21"/>
        <v>14618201.4</v>
      </c>
      <c r="O16" s="63">
        <f t="shared" si="22"/>
        <v>0</v>
      </c>
      <c r="P16" s="2">
        <v>4336404.5999999996</v>
      </c>
      <c r="Q16" s="63">
        <f t="shared" si="23"/>
        <v>4336404.5999999996</v>
      </c>
      <c r="R16" s="63">
        <f t="shared" si="24"/>
        <v>0</v>
      </c>
      <c r="S16" s="15">
        <v>0.1</v>
      </c>
      <c r="T16" s="2">
        <v>1461820.14</v>
      </c>
      <c r="U16" s="63">
        <f t="shared" si="25"/>
        <v>1461820.1400000001</v>
      </c>
      <c r="V16" s="63">
        <f t="shared" si="26"/>
        <v>0</v>
      </c>
      <c r="W16" s="13">
        <v>0.1</v>
      </c>
      <c r="X16" s="64">
        <f t="shared" si="27"/>
        <v>0.1</v>
      </c>
      <c r="Y16" s="63">
        <f t="shared" si="28"/>
        <v>0</v>
      </c>
      <c r="Z16" s="63">
        <f t="shared" si="29"/>
        <v>433640.45999999996</v>
      </c>
      <c r="AA16" s="15">
        <v>0</v>
      </c>
      <c r="AB16" s="65">
        <f t="shared" si="30"/>
        <v>0</v>
      </c>
      <c r="AC16" s="63">
        <f t="shared" si="31"/>
        <v>0</v>
      </c>
      <c r="AD16" s="63">
        <f t="shared" si="32"/>
        <v>0</v>
      </c>
      <c r="AE16" s="2">
        <v>433640.46</v>
      </c>
      <c r="AF16" s="63">
        <f t="shared" si="33"/>
        <v>433640.45999999996</v>
      </c>
      <c r="AG16" s="63">
        <f t="shared" si="34"/>
        <v>0</v>
      </c>
      <c r="AH16" s="2">
        <v>0</v>
      </c>
      <c r="AI16" s="2">
        <v>588771953.72000003</v>
      </c>
      <c r="AJ16" s="70">
        <f>+SUMIF('AE (2)'!$AP$2:$AP$423,'SUP (2)'!E16,'AE (2)'!$L$2:$L$423)+SUMIF('SUP (2)'!$BH$2:$BH$39,'SUP (2)'!E16,'SUP (2)'!$L$2:$L$39)</f>
        <v>588771953.71999991</v>
      </c>
      <c r="AK16" s="70">
        <f t="shared" si="35"/>
        <v>0</v>
      </c>
      <c r="AL16" s="2">
        <v>10564846.6</v>
      </c>
      <c r="AM16" s="37">
        <f t="shared" si="36"/>
        <v>105648.466</v>
      </c>
      <c r="AN16" s="2">
        <v>578207107.12</v>
      </c>
      <c r="AO16" s="37">
        <f t="shared" si="37"/>
        <v>17346213.213599999</v>
      </c>
      <c r="AP16" s="37">
        <f t="shared" si="38"/>
        <v>23128284.2848</v>
      </c>
      <c r="AQ16" s="2">
        <v>430033923200</v>
      </c>
      <c r="AR16" s="2">
        <v>4127021000</v>
      </c>
      <c r="AS16" s="2">
        <v>425906902200</v>
      </c>
      <c r="AT16" s="18">
        <v>23233932.750799999</v>
      </c>
      <c r="AU16" s="37">
        <f t="shared" si="39"/>
        <v>23233932.750799999</v>
      </c>
      <c r="AV16" s="37">
        <f t="shared" si="40"/>
        <v>0</v>
      </c>
      <c r="AW16" s="4">
        <v>25129393.3508</v>
      </c>
      <c r="AX16" s="4">
        <f t="shared" si="41"/>
        <v>607726559.72000003</v>
      </c>
      <c r="AY16" s="74">
        <f t="shared" si="42"/>
        <v>607726559.72000003</v>
      </c>
      <c r="AZ16" s="74">
        <f t="shared" si="43"/>
        <v>0</v>
      </c>
      <c r="BA16" s="4">
        <v>6000000</v>
      </c>
      <c r="BB16" s="75">
        <f t="shared" si="44"/>
        <v>6000000</v>
      </c>
      <c r="BC16" s="75">
        <f t="shared" si="45"/>
        <v>0</v>
      </c>
      <c r="BD16" s="4"/>
      <c r="BE16" s="4">
        <f t="shared" si="46"/>
        <v>31129393.3508</v>
      </c>
      <c r="BF16" s="75">
        <f t="shared" si="47"/>
        <v>31129393.3508</v>
      </c>
      <c r="BG16" s="75">
        <f t="shared" si="48"/>
        <v>0</v>
      </c>
      <c r="BH16" t="s">
        <v>14</v>
      </c>
      <c r="BI16" s="4"/>
      <c r="BJ16" s="4"/>
      <c r="BL16" s="4"/>
      <c r="BM16" s="4"/>
      <c r="BO16" s="4"/>
      <c r="BQ16" s="4"/>
      <c r="BS16" s="4"/>
      <c r="BU16" s="4"/>
      <c r="BW16" s="4"/>
      <c r="DK16"/>
      <c r="DL16"/>
      <c r="DM16"/>
    </row>
    <row r="17" spans="1:117">
      <c r="A17" s="20">
        <v>294</v>
      </c>
      <c r="B17" t="s">
        <v>274</v>
      </c>
      <c r="C17" t="s">
        <v>2</v>
      </c>
      <c r="D17" t="s">
        <v>4</v>
      </c>
      <c r="E17" t="s">
        <v>48</v>
      </c>
      <c r="F17" s="2">
        <v>88927174100</v>
      </c>
      <c r="G17" s="2">
        <v>428370000</v>
      </c>
      <c r="H17" s="2">
        <v>88498804100</v>
      </c>
      <c r="I17" s="2">
        <v>185337933</v>
      </c>
      <c r="J17" s="2">
        <v>1499297</v>
      </c>
      <c r="K17" s="2">
        <v>183838636</v>
      </c>
      <c r="L17" s="2">
        <v>149767063.36000001</v>
      </c>
      <c r="M17" s="2">
        <v>1327949</v>
      </c>
      <c r="N17" s="63">
        <f t="shared" si="21"/>
        <v>1327949</v>
      </c>
      <c r="O17" s="63">
        <f t="shared" si="22"/>
        <v>0</v>
      </c>
      <c r="P17" s="2">
        <v>148439114.36000001</v>
      </c>
      <c r="Q17" s="63">
        <f t="shared" si="23"/>
        <v>148439114.36000001</v>
      </c>
      <c r="R17" s="63">
        <f t="shared" si="24"/>
        <v>0</v>
      </c>
      <c r="S17" s="15">
        <v>0.1</v>
      </c>
      <c r="T17" s="2">
        <v>132794.9</v>
      </c>
      <c r="U17" s="63">
        <f t="shared" si="25"/>
        <v>132794.9</v>
      </c>
      <c r="V17" s="63">
        <f t="shared" si="26"/>
        <v>0</v>
      </c>
      <c r="W17" s="13">
        <v>0.25</v>
      </c>
      <c r="X17" s="64">
        <f t="shared" si="27"/>
        <v>0.25</v>
      </c>
      <c r="Y17" s="63">
        <f t="shared" si="28"/>
        <v>0</v>
      </c>
      <c r="Z17" s="63">
        <f t="shared" si="29"/>
        <v>37109778.590000004</v>
      </c>
      <c r="AA17" s="15">
        <v>0</v>
      </c>
      <c r="AB17" s="65">
        <f t="shared" si="30"/>
        <v>0</v>
      </c>
      <c r="AC17" s="63">
        <f t="shared" si="31"/>
        <v>0</v>
      </c>
      <c r="AD17" s="63">
        <f t="shared" si="32"/>
        <v>0</v>
      </c>
      <c r="AE17" s="2">
        <v>37109778.590000004</v>
      </c>
      <c r="AF17" s="63">
        <f t="shared" si="33"/>
        <v>37109778.590000004</v>
      </c>
      <c r="AG17" s="63">
        <f t="shared" si="34"/>
        <v>0</v>
      </c>
      <c r="AH17" s="2">
        <v>0</v>
      </c>
      <c r="AI17" s="2">
        <v>151764785.19999999</v>
      </c>
      <c r="AJ17" s="70">
        <f>+SUMIF('AE (2)'!$AP$2:$AP$423,'SUP (2)'!E17,'AE (2)'!$L$2:$L$423)+SUMIF('SUP (2)'!$BH$2:$BH$39,'SUP (2)'!E17,'SUP (2)'!$L$2:$L$39)</f>
        <v>151764785.20000002</v>
      </c>
      <c r="AK17" s="70">
        <f t="shared" si="35"/>
        <v>0</v>
      </c>
      <c r="AL17" s="2">
        <v>34755839.600000001</v>
      </c>
      <c r="AM17" s="37">
        <f t="shared" si="36"/>
        <v>347558.39600000001</v>
      </c>
      <c r="AN17" s="2">
        <v>117008945.59999999</v>
      </c>
      <c r="AO17" s="37">
        <f t="shared" si="37"/>
        <v>3510268.3679999998</v>
      </c>
      <c r="AP17" s="37">
        <f t="shared" si="38"/>
        <v>4680357.824</v>
      </c>
      <c r="AQ17" s="2">
        <v>75282472000</v>
      </c>
      <c r="AR17" s="2">
        <v>17681556000</v>
      </c>
      <c r="AS17" s="2">
        <v>57600916000</v>
      </c>
      <c r="AT17" s="18">
        <v>3857826.764</v>
      </c>
      <c r="AU17" s="37">
        <f t="shared" si="39"/>
        <v>3857826.764</v>
      </c>
      <c r="AV17" s="37">
        <f t="shared" si="40"/>
        <v>0</v>
      </c>
      <c r="AW17" s="4">
        <v>41100400.254000001</v>
      </c>
      <c r="AX17" s="4">
        <f t="shared" si="41"/>
        <v>301531848.56</v>
      </c>
      <c r="AY17" s="74">
        <f t="shared" si="42"/>
        <v>301531848.56</v>
      </c>
      <c r="AZ17" s="74">
        <f t="shared" si="43"/>
        <v>0</v>
      </c>
      <c r="BA17" s="4">
        <v>6000000</v>
      </c>
      <c r="BB17" s="75">
        <f t="shared" si="44"/>
        <v>6000000</v>
      </c>
      <c r="BC17" s="75">
        <f t="shared" si="45"/>
        <v>0</v>
      </c>
      <c r="BD17" s="4"/>
      <c r="BE17" s="4">
        <f t="shared" si="46"/>
        <v>47100400.254000001</v>
      </c>
      <c r="BF17" s="75">
        <f t="shared" si="47"/>
        <v>47100400.254000001</v>
      </c>
      <c r="BG17" s="75">
        <f t="shared" si="48"/>
        <v>0</v>
      </c>
      <c r="BH17" t="s">
        <v>21</v>
      </c>
      <c r="BI17" s="4"/>
      <c r="BJ17" s="4"/>
      <c r="BL17" s="4"/>
      <c r="BM17" s="4"/>
      <c r="BO17" s="4"/>
      <c r="BQ17" s="4"/>
      <c r="BS17" s="4"/>
      <c r="BU17" s="4"/>
      <c r="BW17" s="4"/>
      <c r="DK17"/>
      <c r="DL17"/>
      <c r="DM17"/>
    </row>
    <row r="18" spans="1:117">
      <c r="A18" s="20">
        <v>305</v>
      </c>
      <c r="B18" t="s">
        <v>274</v>
      </c>
      <c r="C18" t="s">
        <v>2</v>
      </c>
      <c r="D18" t="s">
        <v>8</v>
      </c>
      <c r="E18" t="s">
        <v>50</v>
      </c>
      <c r="F18" s="2">
        <v>11265885000</v>
      </c>
      <c r="G18" s="2">
        <v>0</v>
      </c>
      <c r="H18" s="2">
        <v>11265885000</v>
      </c>
      <c r="I18" s="2">
        <v>19603823</v>
      </c>
      <c r="J18" s="2">
        <v>0</v>
      </c>
      <c r="K18" s="2">
        <v>19603823</v>
      </c>
      <c r="L18" s="2">
        <v>15097469</v>
      </c>
      <c r="M18" s="2">
        <v>0</v>
      </c>
      <c r="N18" s="63">
        <f t="shared" si="21"/>
        <v>0</v>
      </c>
      <c r="O18" s="63">
        <f t="shared" si="22"/>
        <v>0</v>
      </c>
      <c r="P18" s="2">
        <v>15097469</v>
      </c>
      <c r="Q18" s="63">
        <f t="shared" si="23"/>
        <v>15097469</v>
      </c>
      <c r="R18" s="63">
        <f t="shared" si="24"/>
        <v>0</v>
      </c>
      <c r="S18" s="15">
        <v>0.1</v>
      </c>
      <c r="T18" s="2">
        <v>0</v>
      </c>
      <c r="U18" s="63">
        <f t="shared" si="25"/>
        <v>0</v>
      </c>
      <c r="V18" s="63">
        <f t="shared" si="26"/>
        <v>0</v>
      </c>
      <c r="W18" s="13">
        <v>0.1</v>
      </c>
      <c r="X18" s="64">
        <f t="shared" si="27"/>
        <v>0.1</v>
      </c>
      <c r="Y18" s="63">
        <f t="shared" si="28"/>
        <v>0</v>
      </c>
      <c r="Z18" s="63">
        <f t="shared" si="29"/>
        <v>1509746.9000000001</v>
      </c>
      <c r="AA18" s="15">
        <v>0</v>
      </c>
      <c r="AB18" s="65">
        <f t="shared" si="30"/>
        <v>0</v>
      </c>
      <c r="AC18" s="63">
        <f t="shared" si="31"/>
        <v>0</v>
      </c>
      <c r="AD18" s="63">
        <f t="shared" si="32"/>
        <v>0</v>
      </c>
      <c r="AE18" s="2">
        <v>1509746.9</v>
      </c>
      <c r="AF18" s="63">
        <f t="shared" si="33"/>
        <v>1509746.9000000001</v>
      </c>
      <c r="AG18" s="63">
        <f t="shared" si="34"/>
        <v>0</v>
      </c>
      <c r="AH18" s="2">
        <v>0</v>
      </c>
      <c r="AI18" s="2">
        <v>458790470.24000001</v>
      </c>
      <c r="AJ18" s="70">
        <f>+SUMIF('AE (2)'!$AP$2:$AP$423,'SUP (2)'!E18,'AE (2)'!$L$2:$L$423)+SUMIF('SUP (2)'!$BH$2:$BH$39,'SUP (2)'!E18,'SUP (2)'!$L$2:$L$39)</f>
        <v>458790470.24000001</v>
      </c>
      <c r="AK18" s="70">
        <f t="shared" si="35"/>
        <v>0</v>
      </c>
      <c r="AL18" s="2">
        <v>54438307.799999997</v>
      </c>
      <c r="AM18" s="37">
        <f t="shared" si="36"/>
        <v>544383.07799999998</v>
      </c>
      <c r="AN18" s="2">
        <v>404352162.44</v>
      </c>
      <c r="AO18" s="37">
        <f t="shared" si="37"/>
        <v>12130564.873199999</v>
      </c>
      <c r="AP18" s="37">
        <f t="shared" si="38"/>
        <v>16174086.4976</v>
      </c>
      <c r="AQ18" s="2">
        <v>268855066900</v>
      </c>
      <c r="AR18" s="2">
        <v>22065818000</v>
      </c>
      <c r="AS18" s="2">
        <v>246789248900</v>
      </c>
      <c r="AT18" s="18">
        <v>16718469.5756</v>
      </c>
      <c r="AU18" s="37">
        <f t="shared" si="39"/>
        <v>16718469.5756</v>
      </c>
      <c r="AV18" s="37">
        <f t="shared" si="40"/>
        <v>0</v>
      </c>
      <c r="AW18" s="4">
        <v>18228216.4756</v>
      </c>
      <c r="AX18" s="4">
        <f t="shared" si="41"/>
        <v>473887939.24000001</v>
      </c>
      <c r="AY18" s="74">
        <f t="shared" si="42"/>
        <v>473887939.24000001</v>
      </c>
      <c r="AZ18" s="74">
        <f t="shared" si="43"/>
        <v>0</v>
      </c>
      <c r="BA18" s="4">
        <v>6000000</v>
      </c>
      <c r="BB18" s="75">
        <f t="shared" si="44"/>
        <v>6000000</v>
      </c>
      <c r="BC18" s="75">
        <f t="shared" si="45"/>
        <v>0</v>
      </c>
      <c r="BD18" s="4"/>
      <c r="BE18" s="4">
        <f t="shared" si="46"/>
        <v>24228216.4756</v>
      </c>
      <c r="BF18" s="75">
        <f t="shared" si="47"/>
        <v>24228216.475599997</v>
      </c>
      <c r="BG18" s="75">
        <f t="shared" si="48"/>
        <v>0</v>
      </c>
      <c r="BH18" t="s">
        <v>14</v>
      </c>
      <c r="BI18" s="4"/>
      <c r="BJ18" s="4"/>
      <c r="BL18" s="4"/>
      <c r="BM18" s="4"/>
      <c r="BO18" s="4"/>
      <c r="BQ18" s="4"/>
      <c r="BS18" s="4"/>
      <c r="BU18" s="4"/>
      <c r="BW18" s="4"/>
      <c r="DK18"/>
      <c r="DL18"/>
      <c r="DM18"/>
    </row>
    <row r="19" spans="1:117">
      <c r="A19" s="20">
        <v>380</v>
      </c>
      <c r="B19" t="s">
        <v>274</v>
      </c>
      <c r="C19" t="s">
        <v>9</v>
      </c>
      <c r="D19" t="s">
        <v>384</v>
      </c>
      <c r="E19" t="s">
        <v>62</v>
      </c>
      <c r="F19" s="2">
        <v>9220000</v>
      </c>
      <c r="G19" s="2">
        <v>0</v>
      </c>
      <c r="H19" s="2">
        <v>9220000</v>
      </c>
      <c r="I19" s="2">
        <v>32270</v>
      </c>
      <c r="J19" s="2">
        <v>0</v>
      </c>
      <c r="K19" s="2">
        <v>32270</v>
      </c>
      <c r="L19" s="2">
        <v>28582</v>
      </c>
      <c r="M19" s="2">
        <v>0</v>
      </c>
      <c r="N19" s="63">
        <f t="shared" si="21"/>
        <v>0</v>
      </c>
      <c r="O19" s="63">
        <f t="shared" si="22"/>
        <v>0</v>
      </c>
      <c r="P19" s="2">
        <v>28582</v>
      </c>
      <c r="Q19" s="63">
        <f t="shared" si="23"/>
        <v>28582</v>
      </c>
      <c r="R19" s="63">
        <f t="shared" si="24"/>
        <v>0</v>
      </c>
      <c r="S19" s="15">
        <v>0</v>
      </c>
      <c r="T19" s="2">
        <v>0</v>
      </c>
      <c r="U19" s="63">
        <f t="shared" si="25"/>
        <v>0</v>
      </c>
      <c r="V19" s="63">
        <f t="shared" si="26"/>
        <v>0</v>
      </c>
      <c r="W19" s="13">
        <v>0</v>
      </c>
      <c r="X19" s="64">
        <f t="shared" si="27"/>
        <v>0</v>
      </c>
      <c r="Y19" s="63">
        <f t="shared" si="28"/>
        <v>0</v>
      </c>
      <c r="Z19" s="63">
        <f t="shared" si="29"/>
        <v>0</v>
      </c>
      <c r="AA19" s="15">
        <v>0</v>
      </c>
      <c r="AB19" s="65">
        <f t="shared" si="30"/>
        <v>0</v>
      </c>
      <c r="AC19" s="63">
        <f t="shared" si="31"/>
        <v>0</v>
      </c>
      <c r="AD19" s="63">
        <f t="shared" si="32"/>
        <v>0</v>
      </c>
      <c r="AE19" s="2">
        <v>0</v>
      </c>
      <c r="AF19" s="63">
        <f t="shared" si="33"/>
        <v>0</v>
      </c>
      <c r="AG19" s="63">
        <f t="shared" si="34"/>
        <v>0</v>
      </c>
      <c r="AH19" s="2">
        <v>0</v>
      </c>
      <c r="AI19" s="2">
        <v>241346505.80000001</v>
      </c>
      <c r="AJ19" s="70">
        <f>+SUMIF('AE (2)'!$AP$2:$AP$423,'SUP (2)'!E19,'AE (2)'!$L$2:$L$423)+SUMIF('SUP (2)'!$BH$2:$BH$39,'SUP (2)'!E19,'SUP (2)'!$L$2:$L$39)</f>
        <v>241346505.80000001</v>
      </c>
      <c r="AK19" s="70">
        <f t="shared" si="35"/>
        <v>0</v>
      </c>
      <c r="AL19" s="2">
        <v>0</v>
      </c>
      <c r="AM19" s="37">
        <f t="shared" si="36"/>
        <v>0</v>
      </c>
      <c r="AN19" s="2">
        <v>241346505.80000001</v>
      </c>
      <c r="AO19" s="37">
        <f t="shared" si="37"/>
        <v>7240395.1739999996</v>
      </c>
      <c r="AP19" s="37">
        <f t="shared" si="38"/>
        <v>9653860.2320000008</v>
      </c>
      <c r="AQ19" s="2">
        <v>190454003000</v>
      </c>
      <c r="AR19" s="2">
        <v>0</v>
      </c>
      <c r="AS19" s="2">
        <v>190454003000</v>
      </c>
      <c r="AT19" s="18">
        <v>9653860.2320000008</v>
      </c>
      <c r="AU19" s="37">
        <f t="shared" si="39"/>
        <v>9653860.2320000008</v>
      </c>
      <c r="AV19" s="37">
        <f t="shared" si="40"/>
        <v>0</v>
      </c>
      <c r="AW19" s="4">
        <v>9653860.2320000008</v>
      </c>
      <c r="AX19" s="4">
        <f t="shared" si="41"/>
        <v>241375087.80000001</v>
      </c>
      <c r="AY19" s="74">
        <f t="shared" si="42"/>
        <v>241375087.80000001</v>
      </c>
      <c r="AZ19" s="74">
        <f t="shared" si="43"/>
        <v>0</v>
      </c>
      <c r="BA19" s="4">
        <v>4000000</v>
      </c>
      <c r="BB19" s="75">
        <f t="shared" si="44"/>
        <v>4000000</v>
      </c>
      <c r="BC19" s="75">
        <f t="shared" si="45"/>
        <v>0</v>
      </c>
      <c r="BD19" s="4"/>
      <c r="BE19" s="4">
        <f t="shared" si="46"/>
        <v>13653860.232000001</v>
      </c>
      <c r="BF19" s="75">
        <f t="shared" si="47"/>
        <v>13653860.232000001</v>
      </c>
      <c r="BG19" s="75">
        <f t="shared" si="48"/>
        <v>0</v>
      </c>
      <c r="BH19" t="s">
        <v>63</v>
      </c>
      <c r="BI19" s="4"/>
      <c r="BJ19" s="4"/>
      <c r="BL19" s="4"/>
      <c r="BM19" s="4"/>
      <c r="BO19" s="4"/>
      <c r="BQ19" s="4"/>
      <c r="BS19" s="4"/>
      <c r="BU19" s="4"/>
      <c r="BW19" s="4"/>
      <c r="DK19"/>
      <c r="DL19"/>
      <c r="DM19"/>
    </row>
    <row r="20" spans="1:117">
      <c r="A20" s="20">
        <v>400</v>
      </c>
      <c r="B20" t="s">
        <v>274</v>
      </c>
      <c r="C20" t="s">
        <v>9</v>
      </c>
      <c r="D20" t="s">
        <v>384</v>
      </c>
      <c r="E20" t="s">
        <v>70</v>
      </c>
      <c r="F20" s="2">
        <v>203840000</v>
      </c>
      <c r="G20" s="2">
        <v>0</v>
      </c>
      <c r="H20" s="2">
        <v>203840000</v>
      </c>
      <c r="I20" s="2">
        <v>661010</v>
      </c>
      <c r="J20" s="2">
        <v>0</v>
      </c>
      <c r="K20" s="2">
        <v>661010</v>
      </c>
      <c r="L20" s="2">
        <v>579474</v>
      </c>
      <c r="M20" s="2">
        <v>0</v>
      </c>
      <c r="N20" s="63">
        <f t="shared" si="21"/>
        <v>0</v>
      </c>
      <c r="O20" s="63">
        <f t="shared" si="22"/>
        <v>0</v>
      </c>
      <c r="P20" s="2">
        <v>579474</v>
      </c>
      <c r="Q20" s="63">
        <f t="shared" si="23"/>
        <v>579474</v>
      </c>
      <c r="R20" s="63">
        <f t="shared" si="24"/>
        <v>0</v>
      </c>
      <c r="S20" s="15">
        <v>0</v>
      </c>
      <c r="T20" s="2">
        <v>0</v>
      </c>
      <c r="U20" s="63">
        <f t="shared" si="25"/>
        <v>0</v>
      </c>
      <c r="V20" s="63">
        <f t="shared" si="26"/>
        <v>0</v>
      </c>
      <c r="W20" s="13">
        <v>0</v>
      </c>
      <c r="X20" s="64">
        <f t="shared" si="27"/>
        <v>0</v>
      </c>
      <c r="Y20" s="63">
        <f t="shared" si="28"/>
        <v>0</v>
      </c>
      <c r="Z20" s="63">
        <f t="shared" si="29"/>
        <v>0</v>
      </c>
      <c r="AA20" s="15">
        <v>0</v>
      </c>
      <c r="AB20" s="65">
        <f t="shared" si="30"/>
        <v>0</v>
      </c>
      <c r="AC20" s="63">
        <f t="shared" si="31"/>
        <v>0</v>
      </c>
      <c r="AD20" s="63">
        <f t="shared" si="32"/>
        <v>0</v>
      </c>
      <c r="AE20" s="2">
        <v>0</v>
      </c>
      <c r="AF20" s="63">
        <f t="shared" si="33"/>
        <v>0</v>
      </c>
      <c r="AG20" s="63">
        <f t="shared" si="34"/>
        <v>0</v>
      </c>
      <c r="AH20" s="2">
        <v>0</v>
      </c>
      <c r="AI20" s="2">
        <v>242231814.96000001</v>
      </c>
      <c r="AJ20" s="70">
        <f>+SUMIF('AE (2)'!$AP$2:$AP$423,'SUP (2)'!E20,'AE (2)'!$L$2:$L$423)+SUMIF('SUP (2)'!$BH$2:$BH$39,'SUP (2)'!E20,'SUP (2)'!$L$2:$L$39)</f>
        <v>242231814.95999998</v>
      </c>
      <c r="AK20" s="70">
        <f t="shared" si="35"/>
        <v>0</v>
      </c>
      <c r="AL20" s="2">
        <v>0</v>
      </c>
      <c r="AM20" s="37">
        <f t="shared" si="36"/>
        <v>0</v>
      </c>
      <c r="AN20" s="2">
        <v>242231814.96000001</v>
      </c>
      <c r="AO20" s="37">
        <f t="shared" si="37"/>
        <v>7266954.4488000004</v>
      </c>
      <c r="AP20" s="37">
        <f t="shared" si="38"/>
        <v>9689272.5984000005</v>
      </c>
      <c r="AQ20" s="2">
        <v>169971665100</v>
      </c>
      <c r="AR20" s="2">
        <v>0</v>
      </c>
      <c r="AS20" s="2">
        <v>169971665100</v>
      </c>
      <c r="AT20" s="18">
        <v>9689272.5984000005</v>
      </c>
      <c r="AU20" s="37">
        <f t="shared" si="39"/>
        <v>9689272.5984000005</v>
      </c>
      <c r="AV20" s="37">
        <f t="shared" si="40"/>
        <v>0</v>
      </c>
      <c r="AW20" s="4">
        <v>9689272.5984000005</v>
      </c>
      <c r="AX20" s="4">
        <f t="shared" si="41"/>
        <v>242811288.96000001</v>
      </c>
      <c r="AY20" s="74">
        <f t="shared" si="42"/>
        <v>242811288.96000001</v>
      </c>
      <c r="AZ20" s="74">
        <f t="shared" si="43"/>
        <v>0</v>
      </c>
      <c r="BA20" s="4">
        <v>4000000</v>
      </c>
      <c r="BB20" s="75">
        <f t="shared" si="44"/>
        <v>4000000</v>
      </c>
      <c r="BC20" s="75">
        <f t="shared" si="45"/>
        <v>0</v>
      </c>
      <c r="BD20" s="4"/>
      <c r="BE20" s="4">
        <f t="shared" si="46"/>
        <v>13689272.5984</v>
      </c>
      <c r="BF20" s="75">
        <f t="shared" si="47"/>
        <v>13689272.5984</v>
      </c>
      <c r="BG20" s="75">
        <f t="shared" si="48"/>
        <v>0</v>
      </c>
      <c r="BH20" t="s">
        <v>35</v>
      </c>
      <c r="BI20" s="4"/>
      <c r="BJ20" s="4"/>
      <c r="BL20" s="4"/>
      <c r="BM20" s="4"/>
      <c r="BO20" s="4"/>
      <c r="BQ20" s="4"/>
      <c r="BS20" s="4"/>
      <c r="BU20" s="4"/>
      <c r="BW20" s="4"/>
      <c r="DK20"/>
      <c r="DL20"/>
      <c r="DM20"/>
    </row>
    <row r="21" spans="1:117">
      <c r="A21" s="20">
        <v>418</v>
      </c>
      <c r="B21" t="s">
        <v>274</v>
      </c>
      <c r="C21" t="s">
        <v>9</v>
      </c>
      <c r="D21" t="s">
        <v>384</v>
      </c>
      <c r="E21" t="s">
        <v>35</v>
      </c>
      <c r="F21" s="2">
        <v>46725000</v>
      </c>
      <c r="G21" s="2">
        <v>0</v>
      </c>
      <c r="H21" s="2">
        <v>46725000</v>
      </c>
      <c r="I21" s="2">
        <v>163538</v>
      </c>
      <c r="J21" s="2">
        <v>0</v>
      </c>
      <c r="K21" s="2">
        <v>163538</v>
      </c>
      <c r="L21" s="2">
        <v>144848</v>
      </c>
      <c r="M21" s="2">
        <v>0</v>
      </c>
      <c r="N21" s="63">
        <f t="shared" si="21"/>
        <v>0</v>
      </c>
      <c r="O21" s="63">
        <f t="shared" si="22"/>
        <v>0</v>
      </c>
      <c r="P21" s="2">
        <v>144848</v>
      </c>
      <c r="Q21" s="63">
        <f t="shared" si="23"/>
        <v>144848</v>
      </c>
      <c r="R21" s="63">
        <f t="shared" si="24"/>
        <v>0</v>
      </c>
      <c r="S21" s="15">
        <v>0</v>
      </c>
      <c r="T21" s="2">
        <v>0</v>
      </c>
      <c r="U21" s="63">
        <f t="shared" si="25"/>
        <v>0</v>
      </c>
      <c r="V21" s="63">
        <f t="shared" si="26"/>
        <v>0</v>
      </c>
      <c r="W21" s="13">
        <v>0</v>
      </c>
      <c r="X21" s="64">
        <f t="shared" si="27"/>
        <v>0</v>
      </c>
      <c r="Y21" s="63">
        <f t="shared" si="28"/>
        <v>0</v>
      </c>
      <c r="Z21" s="63">
        <f t="shared" si="29"/>
        <v>0</v>
      </c>
      <c r="AA21" s="15">
        <v>0</v>
      </c>
      <c r="AB21" s="65">
        <f t="shared" si="30"/>
        <v>0</v>
      </c>
      <c r="AC21" s="63">
        <f t="shared" si="31"/>
        <v>0</v>
      </c>
      <c r="AD21" s="63">
        <f t="shared" si="32"/>
        <v>0</v>
      </c>
      <c r="AE21" s="2">
        <v>0</v>
      </c>
      <c r="AF21" s="63">
        <f t="shared" si="33"/>
        <v>0</v>
      </c>
      <c r="AG21" s="63">
        <f t="shared" si="34"/>
        <v>0</v>
      </c>
      <c r="AH21" s="2">
        <v>0</v>
      </c>
      <c r="AI21" s="2">
        <v>458395379.68000001</v>
      </c>
      <c r="AJ21" s="70">
        <f>+SUMIF('AE (2)'!$AP$2:$AP$423,'SUP (2)'!E21,'AE (2)'!$L$2:$L$423)+SUMIF('SUP (2)'!$BH$2:$BH$39,'SUP (2)'!E21,'SUP (2)'!$L$2:$L$39)</f>
        <v>458395379.68000001</v>
      </c>
      <c r="AK21" s="70">
        <f t="shared" si="35"/>
        <v>0</v>
      </c>
      <c r="AL21" s="2">
        <v>0</v>
      </c>
      <c r="AM21" s="37">
        <f t="shared" si="36"/>
        <v>0</v>
      </c>
      <c r="AN21" s="2">
        <v>458395379.68000001</v>
      </c>
      <c r="AO21" s="37">
        <f t="shared" si="37"/>
        <v>13751861.3904</v>
      </c>
      <c r="AP21" s="37">
        <f t="shared" si="38"/>
        <v>18335815.187200002</v>
      </c>
      <c r="AQ21" s="2">
        <v>273728765800</v>
      </c>
      <c r="AR21" s="2">
        <v>0</v>
      </c>
      <c r="AS21" s="2">
        <v>273728765800</v>
      </c>
      <c r="AT21" s="18">
        <v>18335815.187199999</v>
      </c>
      <c r="AU21" s="37">
        <f t="shared" si="39"/>
        <v>18335815.187200002</v>
      </c>
      <c r="AV21" s="37">
        <f t="shared" si="40"/>
        <v>0</v>
      </c>
      <c r="AW21" s="4">
        <v>18335815.187199999</v>
      </c>
      <c r="AX21" s="4">
        <f t="shared" si="41"/>
        <v>458540227.68000001</v>
      </c>
      <c r="AY21" s="74">
        <f t="shared" si="42"/>
        <v>458540227.68000001</v>
      </c>
      <c r="AZ21" s="74">
        <f t="shared" si="43"/>
        <v>0</v>
      </c>
      <c r="BA21" s="4">
        <v>6000000</v>
      </c>
      <c r="BB21" s="75">
        <f t="shared" si="44"/>
        <v>6000000</v>
      </c>
      <c r="BC21" s="75">
        <f t="shared" si="45"/>
        <v>0</v>
      </c>
      <c r="BD21" s="4"/>
      <c r="BE21" s="4">
        <f t="shared" si="46"/>
        <v>24335815.187199999</v>
      </c>
      <c r="BF21" s="75">
        <f t="shared" si="47"/>
        <v>24335815.187199999</v>
      </c>
      <c r="BG21" s="75">
        <f t="shared" si="48"/>
        <v>0</v>
      </c>
      <c r="BH21" t="s">
        <v>11</v>
      </c>
      <c r="BI21" s="4"/>
      <c r="BJ21" s="4"/>
      <c r="BL21" s="4"/>
      <c r="BM21" s="4"/>
      <c r="BO21" s="4"/>
      <c r="BQ21" s="4"/>
      <c r="BS21" s="4"/>
      <c r="BU21" s="4"/>
      <c r="BW21" s="4"/>
      <c r="DK21"/>
      <c r="DL21"/>
      <c r="DM21"/>
    </row>
    <row r="22" spans="1:117">
      <c r="A22" s="20">
        <v>419</v>
      </c>
      <c r="B22" t="s">
        <v>274</v>
      </c>
      <c r="C22" t="s">
        <v>9</v>
      </c>
      <c r="D22" t="s">
        <v>384</v>
      </c>
      <c r="E22" t="s">
        <v>63</v>
      </c>
      <c r="F22" s="2">
        <v>162670000</v>
      </c>
      <c r="G22" s="2">
        <v>0</v>
      </c>
      <c r="H22" s="2">
        <v>162670000</v>
      </c>
      <c r="I22" s="2">
        <v>569345</v>
      </c>
      <c r="J22" s="2">
        <v>0</v>
      </c>
      <c r="K22" s="2">
        <v>569345</v>
      </c>
      <c r="L22" s="2">
        <v>504277</v>
      </c>
      <c r="M22" s="2">
        <v>0</v>
      </c>
      <c r="N22" s="63">
        <f t="shared" si="21"/>
        <v>0</v>
      </c>
      <c r="O22" s="63">
        <f t="shared" si="22"/>
        <v>0</v>
      </c>
      <c r="P22" s="2">
        <v>504277</v>
      </c>
      <c r="Q22" s="63">
        <f t="shared" si="23"/>
        <v>504277</v>
      </c>
      <c r="R22" s="63">
        <f t="shared" si="24"/>
        <v>0</v>
      </c>
      <c r="S22" s="15">
        <v>0</v>
      </c>
      <c r="T22" s="2">
        <v>0</v>
      </c>
      <c r="U22" s="63">
        <f t="shared" si="25"/>
        <v>0</v>
      </c>
      <c r="V22" s="63">
        <f t="shared" si="26"/>
        <v>0</v>
      </c>
      <c r="W22" s="13">
        <v>0</v>
      </c>
      <c r="X22" s="64">
        <f t="shared" si="27"/>
        <v>0</v>
      </c>
      <c r="Y22" s="63">
        <f t="shared" si="28"/>
        <v>0</v>
      </c>
      <c r="Z22" s="63">
        <f t="shared" si="29"/>
        <v>0</v>
      </c>
      <c r="AA22" s="15">
        <v>0</v>
      </c>
      <c r="AB22" s="65">
        <f t="shared" si="30"/>
        <v>0</v>
      </c>
      <c r="AC22" s="63">
        <f t="shared" si="31"/>
        <v>0</v>
      </c>
      <c r="AD22" s="63">
        <f t="shared" si="32"/>
        <v>0</v>
      </c>
      <c r="AE22" s="2">
        <v>0</v>
      </c>
      <c r="AF22" s="63">
        <f t="shared" si="33"/>
        <v>0</v>
      </c>
      <c r="AG22" s="63">
        <f t="shared" si="34"/>
        <v>0</v>
      </c>
      <c r="AH22" s="2">
        <v>0</v>
      </c>
      <c r="AI22" s="2">
        <v>109553475</v>
      </c>
      <c r="AJ22" s="70">
        <f>+SUMIF('AE (2)'!$AP$2:$AP$423,'SUP (2)'!E22,'AE (2)'!$L$2:$L$423)+SUMIF('SUP (2)'!$BH$2:$BH$39,'SUP (2)'!E22,'SUP (2)'!$L$2:$L$39)</f>
        <v>109553474.99999999</v>
      </c>
      <c r="AK22" s="70">
        <f t="shared" si="35"/>
        <v>0</v>
      </c>
      <c r="AL22" s="2">
        <v>0</v>
      </c>
      <c r="AM22" s="37">
        <f t="shared" si="36"/>
        <v>0</v>
      </c>
      <c r="AN22" s="2">
        <v>109553475</v>
      </c>
      <c r="AO22" s="37">
        <f t="shared" si="37"/>
        <v>3286604.25</v>
      </c>
      <c r="AP22" s="37">
        <f t="shared" si="38"/>
        <v>4382139</v>
      </c>
      <c r="AQ22" s="2">
        <v>48772895000</v>
      </c>
      <c r="AR22" s="2">
        <v>0</v>
      </c>
      <c r="AS22" s="2">
        <v>48772895000</v>
      </c>
      <c r="AT22" s="18">
        <v>0</v>
      </c>
      <c r="AU22" s="37">
        <f t="shared" si="39"/>
        <v>0</v>
      </c>
      <c r="AV22" s="37">
        <f t="shared" si="40"/>
        <v>0</v>
      </c>
      <c r="AW22" s="4">
        <v>0</v>
      </c>
      <c r="AX22" s="4">
        <f t="shared" si="41"/>
        <v>110057752</v>
      </c>
      <c r="AY22" s="74">
        <f t="shared" si="42"/>
        <v>110057752</v>
      </c>
      <c r="AZ22" s="74">
        <f t="shared" si="43"/>
        <v>0</v>
      </c>
      <c r="BA22" s="4">
        <v>0</v>
      </c>
      <c r="BB22" s="75">
        <f t="shared" si="44"/>
        <v>0</v>
      </c>
      <c r="BC22" s="75">
        <f t="shared" si="45"/>
        <v>0</v>
      </c>
      <c r="BD22" s="4"/>
      <c r="BE22" s="4">
        <f t="shared" si="46"/>
        <v>0</v>
      </c>
      <c r="BF22" s="75">
        <f t="shared" si="47"/>
        <v>0</v>
      </c>
      <c r="BG22" s="75">
        <f t="shared" si="48"/>
        <v>0</v>
      </c>
      <c r="BH22" t="s">
        <v>11</v>
      </c>
      <c r="BI22" s="4"/>
      <c r="BJ22" s="4"/>
      <c r="BL22" s="4"/>
      <c r="BM22" s="4"/>
      <c r="BO22" s="4"/>
      <c r="BQ22" s="4"/>
      <c r="BS22" s="4"/>
      <c r="BU22" s="4"/>
      <c r="BW22" s="4"/>
      <c r="DK22"/>
      <c r="DL22"/>
      <c r="DM22"/>
    </row>
    <row r="23" spans="1:117">
      <c r="A23" s="20">
        <v>425</v>
      </c>
      <c r="B23" t="s">
        <v>274</v>
      </c>
      <c r="C23" t="s">
        <v>9</v>
      </c>
      <c r="D23" t="s">
        <v>27</v>
      </c>
      <c r="E23" t="s">
        <v>76</v>
      </c>
      <c r="F23" s="2">
        <v>16762873000</v>
      </c>
      <c r="G23" s="2">
        <v>0</v>
      </c>
      <c r="H23" s="2">
        <v>16762873000</v>
      </c>
      <c r="I23" s="2">
        <v>36153362</v>
      </c>
      <c r="J23" s="2">
        <v>0</v>
      </c>
      <c r="K23" s="2">
        <v>36153362</v>
      </c>
      <c r="L23" s="2">
        <v>29448212.800000001</v>
      </c>
      <c r="M23" s="2">
        <v>0</v>
      </c>
      <c r="N23" s="63">
        <f t="shared" si="21"/>
        <v>0</v>
      </c>
      <c r="O23" s="63">
        <f t="shared" si="22"/>
        <v>0</v>
      </c>
      <c r="P23" s="2">
        <v>29448212.800000001</v>
      </c>
      <c r="Q23" s="63">
        <f t="shared" si="23"/>
        <v>29448212.800000001</v>
      </c>
      <c r="R23" s="63">
        <f t="shared" si="24"/>
        <v>0</v>
      </c>
      <c r="S23" s="15">
        <v>0.1</v>
      </c>
      <c r="T23" s="2">
        <v>0</v>
      </c>
      <c r="U23" s="63">
        <f t="shared" si="25"/>
        <v>0</v>
      </c>
      <c r="V23" s="63">
        <f t="shared" si="26"/>
        <v>0</v>
      </c>
      <c r="W23" s="13">
        <v>0.1</v>
      </c>
      <c r="X23" s="64">
        <f t="shared" si="27"/>
        <v>0.1</v>
      </c>
      <c r="Y23" s="63">
        <f t="shared" si="28"/>
        <v>0</v>
      </c>
      <c r="Z23" s="63">
        <f t="shared" si="29"/>
        <v>2944821.2800000003</v>
      </c>
      <c r="AA23" s="15">
        <v>0</v>
      </c>
      <c r="AB23" s="65">
        <f t="shared" si="30"/>
        <v>0</v>
      </c>
      <c r="AC23" s="63">
        <f t="shared" si="31"/>
        <v>0</v>
      </c>
      <c r="AD23" s="63">
        <f t="shared" si="32"/>
        <v>0</v>
      </c>
      <c r="AE23" s="2">
        <v>2944821.28</v>
      </c>
      <c r="AF23" s="63">
        <f t="shared" si="33"/>
        <v>2944821.2800000003</v>
      </c>
      <c r="AG23" s="63">
        <f t="shared" si="34"/>
        <v>0</v>
      </c>
      <c r="AH23" s="2">
        <v>0</v>
      </c>
      <c r="AI23" s="2">
        <v>177699229.56</v>
      </c>
      <c r="AJ23" s="70">
        <f>+SUMIF('AE (2)'!$AP$2:$AP$423,'SUP (2)'!E23,'AE (2)'!$L$2:$L$423)+SUMIF('SUP (2)'!$BH$2:$BH$39,'SUP (2)'!E23,'SUP (2)'!$L$2:$L$39)</f>
        <v>177699229.56</v>
      </c>
      <c r="AK23" s="70">
        <f t="shared" si="35"/>
        <v>0</v>
      </c>
      <c r="AL23" s="2">
        <v>0</v>
      </c>
      <c r="AM23" s="37">
        <f t="shared" si="36"/>
        <v>0</v>
      </c>
      <c r="AN23" s="2">
        <v>177699229.56</v>
      </c>
      <c r="AO23" s="37">
        <f t="shared" si="37"/>
        <v>5330976.8867999995</v>
      </c>
      <c r="AP23" s="37">
        <f t="shared" si="38"/>
        <v>7107969.1824000003</v>
      </c>
      <c r="AQ23" s="2">
        <v>98922343600</v>
      </c>
      <c r="AR23" s="2">
        <v>0</v>
      </c>
      <c r="AS23" s="2">
        <v>98922343600</v>
      </c>
      <c r="AT23" s="18">
        <v>5330976.8868000004</v>
      </c>
      <c r="AU23" s="37">
        <f t="shared" si="39"/>
        <v>5330976.8867999995</v>
      </c>
      <c r="AV23" s="37">
        <f t="shared" si="40"/>
        <v>0</v>
      </c>
      <c r="AW23" s="4">
        <v>8275798.1667999998</v>
      </c>
      <c r="AX23" s="4">
        <f t="shared" si="41"/>
        <v>207147442.36000001</v>
      </c>
      <c r="AY23" s="74">
        <f t="shared" si="42"/>
        <v>207147442.36000001</v>
      </c>
      <c r="AZ23" s="74">
        <f t="shared" si="43"/>
        <v>0</v>
      </c>
      <c r="BA23" s="4">
        <v>3000000</v>
      </c>
      <c r="BB23" s="75">
        <f t="shared" si="44"/>
        <v>3000000</v>
      </c>
      <c r="BC23" s="75">
        <f t="shared" si="45"/>
        <v>0</v>
      </c>
      <c r="BD23" s="4"/>
      <c r="BE23" s="4">
        <f t="shared" si="46"/>
        <v>11275798.1668</v>
      </c>
      <c r="BF23" s="75">
        <f t="shared" si="47"/>
        <v>11275798.1668</v>
      </c>
      <c r="BG23" s="75">
        <f t="shared" si="48"/>
        <v>0</v>
      </c>
      <c r="BH23" t="s">
        <v>17</v>
      </c>
      <c r="BI23" s="4"/>
      <c r="BJ23" s="4"/>
      <c r="BL23" s="4"/>
      <c r="BM23" s="4"/>
      <c r="BO23" s="4"/>
      <c r="BQ23" s="4"/>
      <c r="BS23" s="4"/>
      <c r="BU23" s="4"/>
      <c r="BW23" s="4"/>
      <c r="DK23"/>
      <c r="DL23"/>
      <c r="DM23"/>
    </row>
    <row r="24" spans="1:117">
      <c r="A24" s="20">
        <v>430</v>
      </c>
      <c r="B24" t="s">
        <v>274</v>
      </c>
      <c r="C24" t="s">
        <v>9</v>
      </c>
      <c r="D24" t="s">
        <v>385</v>
      </c>
      <c r="E24" t="s">
        <v>79</v>
      </c>
      <c r="F24" s="2">
        <v>174145736000</v>
      </c>
      <c r="G24" s="2">
        <v>0</v>
      </c>
      <c r="H24" s="2">
        <v>174145736000</v>
      </c>
      <c r="I24" s="2">
        <v>280859489</v>
      </c>
      <c r="J24" s="2">
        <v>0</v>
      </c>
      <c r="K24" s="2">
        <v>280859489</v>
      </c>
      <c r="L24" s="2">
        <v>211201194.59999999</v>
      </c>
      <c r="M24" s="2">
        <v>0</v>
      </c>
      <c r="N24" s="63">
        <f t="shared" si="21"/>
        <v>0</v>
      </c>
      <c r="O24" s="63">
        <f t="shared" si="22"/>
        <v>0</v>
      </c>
      <c r="P24" s="2">
        <v>211201194.59999999</v>
      </c>
      <c r="Q24" s="63">
        <f t="shared" si="23"/>
        <v>211201194.59999999</v>
      </c>
      <c r="R24" s="63">
        <f t="shared" si="24"/>
        <v>0</v>
      </c>
      <c r="S24" s="15">
        <v>0.1</v>
      </c>
      <c r="T24" s="2">
        <v>0</v>
      </c>
      <c r="U24" s="63">
        <f t="shared" si="25"/>
        <v>0</v>
      </c>
      <c r="V24" s="63">
        <f t="shared" si="26"/>
        <v>0</v>
      </c>
      <c r="W24" s="13">
        <v>0.25</v>
      </c>
      <c r="X24" s="64">
        <f t="shared" si="27"/>
        <v>0.25</v>
      </c>
      <c r="Y24" s="63">
        <f t="shared" si="28"/>
        <v>0</v>
      </c>
      <c r="Z24" s="63">
        <f t="shared" si="29"/>
        <v>37500000</v>
      </c>
      <c r="AA24" s="15">
        <v>0.4</v>
      </c>
      <c r="AB24" s="65">
        <f t="shared" si="30"/>
        <v>0.4</v>
      </c>
      <c r="AC24" s="63">
        <f t="shared" si="31"/>
        <v>0</v>
      </c>
      <c r="AD24" s="63">
        <f t="shared" si="32"/>
        <v>24480477.84</v>
      </c>
      <c r="AE24" s="2">
        <v>61980477.840000004</v>
      </c>
      <c r="AF24" s="63">
        <f t="shared" si="33"/>
        <v>61980477.840000004</v>
      </c>
      <c r="AG24" s="63">
        <f t="shared" si="34"/>
        <v>0</v>
      </c>
      <c r="AH24" s="2">
        <v>0</v>
      </c>
      <c r="AI24" s="2">
        <v>312515593.19999999</v>
      </c>
      <c r="AJ24" s="70">
        <f>+SUMIF('AE (2)'!$AP$2:$AP$423,'SUP (2)'!E24,'AE (2)'!$L$2:$L$423)+SUMIF('SUP (2)'!$BH$2:$BH$39,'SUP (2)'!E24,'SUP (2)'!$L$2:$L$39)</f>
        <v>312515593.19999999</v>
      </c>
      <c r="AK24" s="70">
        <f t="shared" si="35"/>
        <v>0</v>
      </c>
      <c r="AL24" s="2">
        <v>0</v>
      </c>
      <c r="AM24" s="37">
        <f t="shared" si="36"/>
        <v>0</v>
      </c>
      <c r="AN24" s="2">
        <v>312515593.19999999</v>
      </c>
      <c r="AO24" s="37">
        <f t="shared" si="37"/>
        <v>9375467.7960000001</v>
      </c>
      <c r="AP24" s="37">
        <f t="shared" si="38"/>
        <v>12500623.728</v>
      </c>
      <c r="AQ24" s="2">
        <v>233747867000</v>
      </c>
      <c r="AR24" s="2">
        <v>0</v>
      </c>
      <c r="AS24" s="2">
        <v>233747867000</v>
      </c>
      <c r="AT24" s="18">
        <v>12500623.728</v>
      </c>
      <c r="AU24" s="37">
        <f t="shared" si="39"/>
        <v>12500623.728</v>
      </c>
      <c r="AV24" s="37">
        <f t="shared" si="40"/>
        <v>0</v>
      </c>
      <c r="AW24" s="4">
        <v>74481101.568000004</v>
      </c>
      <c r="AX24" s="4">
        <f t="shared" si="41"/>
        <v>523716787.79999995</v>
      </c>
      <c r="AY24" s="74">
        <f t="shared" si="42"/>
        <v>523716787.79999995</v>
      </c>
      <c r="AZ24" s="74">
        <f t="shared" si="43"/>
        <v>0</v>
      </c>
      <c r="BA24" s="4">
        <v>6000000</v>
      </c>
      <c r="BB24" s="75">
        <f t="shared" si="44"/>
        <v>6000000</v>
      </c>
      <c r="BC24" s="75">
        <f t="shared" si="45"/>
        <v>0</v>
      </c>
      <c r="BD24" s="4"/>
      <c r="BE24" s="4">
        <f t="shared" si="46"/>
        <v>80481101.568000004</v>
      </c>
      <c r="BF24" s="75">
        <f t="shared" si="47"/>
        <v>80481101.568000004</v>
      </c>
      <c r="BG24" s="75">
        <f t="shared" si="48"/>
        <v>0</v>
      </c>
      <c r="BH24" t="s">
        <v>23</v>
      </c>
      <c r="BI24" s="4"/>
      <c r="BJ24" s="4"/>
      <c r="BL24" s="4"/>
      <c r="BM24" s="4"/>
      <c r="BO24" s="4"/>
      <c r="BQ24" s="4"/>
      <c r="BS24" s="4"/>
      <c r="BU24" s="4"/>
      <c r="BW24" s="4"/>
      <c r="DK24"/>
      <c r="DL24"/>
      <c r="DM24"/>
    </row>
    <row r="25" spans="1:117">
      <c r="A25" s="20">
        <v>443</v>
      </c>
      <c r="B25" t="s">
        <v>274</v>
      </c>
      <c r="C25" t="s">
        <v>9</v>
      </c>
      <c r="D25" t="s">
        <v>15</v>
      </c>
      <c r="E25" t="s">
        <v>31</v>
      </c>
      <c r="F25" s="2">
        <v>59305616600</v>
      </c>
      <c r="G25" s="2">
        <v>0</v>
      </c>
      <c r="H25" s="2">
        <v>59305616600</v>
      </c>
      <c r="I25" s="2">
        <v>117608559</v>
      </c>
      <c r="J25" s="2">
        <v>0</v>
      </c>
      <c r="K25" s="2">
        <v>117608559</v>
      </c>
      <c r="L25" s="2">
        <v>93886312.359999999</v>
      </c>
      <c r="M25" s="2">
        <v>0</v>
      </c>
      <c r="N25" s="63">
        <f t="shared" si="21"/>
        <v>0</v>
      </c>
      <c r="O25" s="63">
        <f t="shared" si="22"/>
        <v>0</v>
      </c>
      <c r="P25" s="2">
        <v>93886312.359999999</v>
      </c>
      <c r="Q25" s="63">
        <f t="shared" si="23"/>
        <v>93886312.359999999</v>
      </c>
      <c r="R25" s="63">
        <f t="shared" si="24"/>
        <v>0</v>
      </c>
      <c r="S25" s="15">
        <v>0.1</v>
      </c>
      <c r="T25" s="2">
        <v>0</v>
      </c>
      <c r="U25" s="63">
        <f t="shared" si="25"/>
        <v>0</v>
      </c>
      <c r="V25" s="63">
        <f t="shared" si="26"/>
        <v>0</v>
      </c>
      <c r="W25" s="13">
        <v>0.2</v>
      </c>
      <c r="X25" s="64">
        <f t="shared" si="27"/>
        <v>0.2</v>
      </c>
      <c r="Y25" s="63">
        <f t="shared" si="28"/>
        <v>0</v>
      </c>
      <c r="Z25" s="63">
        <f t="shared" si="29"/>
        <v>18777262.471999999</v>
      </c>
      <c r="AA25" s="15">
        <v>0</v>
      </c>
      <c r="AB25" s="65">
        <f t="shared" si="30"/>
        <v>0</v>
      </c>
      <c r="AC25" s="63">
        <f t="shared" si="31"/>
        <v>0</v>
      </c>
      <c r="AD25" s="63">
        <f t="shared" si="32"/>
        <v>0</v>
      </c>
      <c r="AE25" s="2">
        <v>18777262.471999999</v>
      </c>
      <c r="AF25" s="63">
        <f t="shared" si="33"/>
        <v>18777262.471999999</v>
      </c>
      <c r="AG25" s="63">
        <f t="shared" si="34"/>
        <v>0</v>
      </c>
      <c r="AH25" s="2">
        <v>0</v>
      </c>
      <c r="AI25" s="2">
        <v>161598100.31999999</v>
      </c>
      <c r="AJ25" s="70">
        <f>+SUMIF('AE (2)'!$AP$2:$AP$423,'SUP (2)'!E25,'AE (2)'!$L$2:$L$423)+SUMIF('SUP (2)'!$BH$2:$BH$39,'SUP (2)'!E25,'SUP (2)'!$L$2:$L$39)</f>
        <v>161598100.32000002</v>
      </c>
      <c r="AK25" s="70">
        <f t="shared" si="35"/>
        <v>0</v>
      </c>
      <c r="AL25" s="2">
        <v>0</v>
      </c>
      <c r="AM25" s="37">
        <f t="shared" si="36"/>
        <v>0</v>
      </c>
      <c r="AN25" s="2">
        <v>161598100.31999999</v>
      </c>
      <c r="AO25" s="37">
        <f t="shared" si="37"/>
        <v>4847943.0095999995</v>
      </c>
      <c r="AP25" s="37">
        <f t="shared" si="38"/>
        <v>6463924.0127999997</v>
      </c>
      <c r="AQ25" s="2">
        <v>83108006700</v>
      </c>
      <c r="AR25" s="2">
        <v>0</v>
      </c>
      <c r="AS25" s="2">
        <v>83108006700</v>
      </c>
      <c r="AT25" s="18">
        <v>4847943.0096000005</v>
      </c>
      <c r="AU25" s="37">
        <f t="shared" si="39"/>
        <v>4847943.0095999995</v>
      </c>
      <c r="AV25" s="37">
        <f t="shared" si="40"/>
        <v>0</v>
      </c>
      <c r="AW25" s="4">
        <v>23625205.481600001</v>
      </c>
      <c r="AX25" s="4">
        <f t="shared" si="41"/>
        <v>255484412.68000001</v>
      </c>
      <c r="AY25" s="74">
        <f t="shared" si="42"/>
        <v>255484412.68000001</v>
      </c>
      <c r="AZ25" s="74">
        <f t="shared" si="43"/>
        <v>0</v>
      </c>
      <c r="BA25" s="4">
        <v>4000000</v>
      </c>
      <c r="BB25" s="75">
        <f t="shared" si="44"/>
        <v>4000000</v>
      </c>
      <c r="BC25" s="75">
        <f t="shared" si="45"/>
        <v>0</v>
      </c>
      <c r="BD25" s="4"/>
      <c r="BE25" s="4">
        <f t="shared" si="46"/>
        <v>27625205.481600001</v>
      </c>
      <c r="BF25" s="75">
        <f t="shared" si="47"/>
        <v>27625205.481600001</v>
      </c>
      <c r="BG25" s="75">
        <f t="shared" si="48"/>
        <v>0</v>
      </c>
      <c r="BH25" t="s">
        <v>16</v>
      </c>
      <c r="BI25" s="4"/>
      <c r="BJ25" s="4"/>
      <c r="BL25" s="4"/>
      <c r="BM25" s="4"/>
      <c r="BO25" s="4"/>
      <c r="BQ25" s="4"/>
      <c r="BS25" s="4"/>
      <c r="BU25" s="4"/>
      <c r="BW25" s="4"/>
      <c r="DK25"/>
      <c r="DL25"/>
      <c r="DM25"/>
    </row>
    <row r="26" spans="1:117">
      <c r="A26" s="20">
        <v>475</v>
      </c>
      <c r="B26" t="s">
        <v>274</v>
      </c>
      <c r="C26" t="s">
        <v>2</v>
      </c>
      <c r="D26" t="s">
        <v>287</v>
      </c>
      <c r="E26" t="s">
        <v>87</v>
      </c>
      <c r="F26" s="2">
        <v>24192419000</v>
      </c>
      <c r="G26" s="2">
        <v>0</v>
      </c>
      <c r="H26" s="2">
        <v>24192419000</v>
      </c>
      <c r="I26" s="2">
        <v>48195833</v>
      </c>
      <c r="J26" s="2">
        <v>0</v>
      </c>
      <c r="K26" s="2">
        <v>48195833</v>
      </c>
      <c r="L26" s="2">
        <v>38518865.399999999</v>
      </c>
      <c r="M26" s="2">
        <v>0</v>
      </c>
      <c r="N26" s="63">
        <f t="shared" si="21"/>
        <v>0</v>
      </c>
      <c r="O26" s="63">
        <f t="shared" si="22"/>
        <v>0</v>
      </c>
      <c r="P26" s="2">
        <v>38518865.399999999</v>
      </c>
      <c r="Q26" s="63">
        <f t="shared" si="23"/>
        <v>38518865.399999999</v>
      </c>
      <c r="R26" s="63">
        <f t="shared" si="24"/>
        <v>0</v>
      </c>
      <c r="S26" s="15">
        <v>0.1</v>
      </c>
      <c r="T26" s="2">
        <v>0</v>
      </c>
      <c r="U26" s="63">
        <f t="shared" si="25"/>
        <v>0</v>
      </c>
      <c r="V26" s="63">
        <f t="shared" si="26"/>
        <v>0</v>
      </c>
      <c r="W26" s="13">
        <v>0.15</v>
      </c>
      <c r="X26" s="64">
        <f t="shared" si="27"/>
        <v>0.15</v>
      </c>
      <c r="Y26" s="63">
        <f t="shared" si="28"/>
        <v>0</v>
      </c>
      <c r="Z26" s="63">
        <f t="shared" si="29"/>
        <v>5777829.8099999996</v>
      </c>
      <c r="AA26" s="15">
        <v>0</v>
      </c>
      <c r="AB26" s="65">
        <f t="shared" si="30"/>
        <v>0</v>
      </c>
      <c r="AC26" s="63">
        <f t="shared" si="31"/>
        <v>0</v>
      </c>
      <c r="AD26" s="63">
        <f t="shared" si="32"/>
        <v>0</v>
      </c>
      <c r="AE26" s="2">
        <v>5777829.8099999996</v>
      </c>
      <c r="AF26" s="63">
        <f t="shared" si="33"/>
        <v>5777829.8099999996</v>
      </c>
      <c r="AG26" s="63">
        <f t="shared" si="34"/>
        <v>0</v>
      </c>
      <c r="AH26" s="2">
        <v>0</v>
      </c>
      <c r="AI26" s="2">
        <v>265307747.16</v>
      </c>
      <c r="AJ26" s="70">
        <f>+SUMIF('AE (2)'!$AP$2:$AP$423,'SUP (2)'!E26,'AE (2)'!$L$2:$L$423)+SUMIF('SUP (2)'!$BH$2:$BH$39,'SUP (2)'!E26,'SUP (2)'!$L$2:$L$39)</f>
        <v>265307747.16</v>
      </c>
      <c r="AK26" s="70">
        <f t="shared" si="35"/>
        <v>0</v>
      </c>
      <c r="AL26" s="2">
        <v>47363273.600000001</v>
      </c>
      <c r="AM26" s="37">
        <f t="shared" si="36"/>
        <v>473632.73600000003</v>
      </c>
      <c r="AN26" s="2">
        <v>217944473.56</v>
      </c>
      <c r="AO26" s="37">
        <f t="shared" si="37"/>
        <v>6538334.2067999998</v>
      </c>
      <c r="AP26" s="37">
        <f t="shared" si="38"/>
        <v>8717778.942400001</v>
      </c>
      <c r="AQ26" s="2">
        <v>156058459600</v>
      </c>
      <c r="AR26" s="2">
        <v>34111206000</v>
      </c>
      <c r="AS26" s="2">
        <v>121947253600</v>
      </c>
      <c r="AT26" s="18">
        <v>9191411.6784000006</v>
      </c>
      <c r="AU26" s="37">
        <f t="shared" si="39"/>
        <v>9191411.6784000006</v>
      </c>
      <c r="AV26" s="37">
        <f t="shared" si="40"/>
        <v>0</v>
      </c>
      <c r="AW26" s="4">
        <v>14969241.488399999</v>
      </c>
      <c r="AX26" s="4">
        <f t="shared" si="41"/>
        <v>303826612.56</v>
      </c>
      <c r="AY26" s="74">
        <f t="shared" si="42"/>
        <v>303826612.56</v>
      </c>
      <c r="AZ26" s="74">
        <f t="shared" si="43"/>
        <v>0</v>
      </c>
      <c r="BA26" s="4">
        <v>6000000</v>
      </c>
      <c r="BB26" s="75">
        <f t="shared" si="44"/>
        <v>6000000</v>
      </c>
      <c r="BC26" s="75">
        <f t="shared" si="45"/>
        <v>0</v>
      </c>
      <c r="BD26" s="4"/>
      <c r="BE26" s="4">
        <f t="shared" si="46"/>
        <v>20969241.488399997</v>
      </c>
      <c r="BF26" s="75">
        <f t="shared" si="47"/>
        <v>20969241.488400001</v>
      </c>
      <c r="BG26" s="75">
        <f t="shared" si="48"/>
        <v>0</v>
      </c>
      <c r="BH26" t="s">
        <v>13</v>
      </c>
      <c r="BI26" s="4"/>
      <c r="BJ26" s="4"/>
      <c r="BL26" s="4"/>
      <c r="BM26" s="4"/>
      <c r="BO26" s="4"/>
      <c r="BQ26" s="4"/>
      <c r="BS26" s="4"/>
      <c r="BU26" s="4"/>
      <c r="BW26" s="4"/>
      <c r="DK26"/>
      <c r="DL26"/>
      <c r="DM26"/>
    </row>
    <row r="27" spans="1:117">
      <c r="A27" s="20">
        <v>591</v>
      </c>
      <c r="B27" t="s">
        <v>274</v>
      </c>
      <c r="C27" t="s">
        <v>2</v>
      </c>
      <c r="D27" t="s">
        <v>286</v>
      </c>
      <c r="E27" t="s">
        <v>95</v>
      </c>
      <c r="F27" s="2">
        <v>12161015000</v>
      </c>
      <c r="G27" s="2">
        <v>7027660000</v>
      </c>
      <c r="H27" s="2">
        <v>5133355000</v>
      </c>
      <c r="I27" s="2">
        <v>29967643</v>
      </c>
      <c r="J27" s="2">
        <v>17081481</v>
      </c>
      <c r="K27" s="2">
        <v>12886162</v>
      </c>
      <c r="L27" s="2">
        <v>25103237</v>
      </c>
      <c r="M27" s="2">
        <v>14270417</v>
      </c>
      <c r="N27" s="63">
        <f t="shared" si="21"/>
        <v>14270417</v>
      </c>
      <c r="O27" s="63">
        <f t="shared" si="22"/>
        <v>0</v>
      </c>
      <c r="P27" s="2">
        <v>10832820</v>
      </c>
      <c r="Q27" s="63">
        <f t="shared" si="23"/>
        <v>10832820</v>
      </c>
      <c r="R27" s="63">
        <f t="shared" si="24"/>
        <v>0</v>
      </c>
      <c r="S27" s="15">
        <v>0.1</v>
      </c>
      <c r="T27" s="2">
        <v>1427041.7</v>
      </c>
      <c r="U27" s="63">
        <f t="shared" si="25"/>
        <v>1427041.7000000002</v>
      </c>
      <c r="V27" s="63">
        <f t="shared" si="26"/>
        <v>0</v>
      </c>
      <c r="W27" s="13">
        <v>0.1</v>
      </c>
      <c r="X27" s="64">
        <f t="shared" si="27"/>
        <v>0.1</v>
      </c>
      <c r="Y27" s="63">
        <f t="shared" si="28"/>
        <v>0</v>
      </c>
      <c r="Z27" s="63">
        <f t="shared" si="29"/>
        <v>1083282</v>
      </c>
      <c r="AA27" s="15">
        <v>0</v>
      </c>
      <c r="AB27" s="65">
        <f t="shared" si="30"/>
        <v>0</v>
      </c>
      <c r="AC27" s="63">
        <f t="shared" si="31"/>
        <v>0</v>
      </c>
      <c r="AD27" s="63">
        <f t="shared" si="32"/>
        <v>0</v>
      </c>
      <c r="AE27" s="2">
        <v>1083282</v>
      </c>
      <c r="AF27" s="63">
        <f t="shared" si="33"/>
        <v>1083282</v>
      </c>
      <c r="AG27" s="63">
        <f t="shared" si="34"/>
        <v>0</v>
      </c>
      <c r="AH27" s="2">
        <v>0</v>
      </c>
      <c r="AI27" s="2">
        <v>515410086</v>
      </c>
      <c r="AJ27" s="70">
        <f>+SUMIF('AE (2)'!$AP$2:$AP$423,'SUP (2)'!E27,'AE (2)'!$L$2:$L$423)+SUMIF('SUP (2)'!$BH$2:$BH$39,'SUP (2)'!E27,'SUP (2)'!$L$2:$L$39)</f>
        <v>515410086</v>
      </c>
      <c r="AK27" s="70">
        <f t="shared" si="35"/>
        <v>0</v>
      </c>
      <c r="AL27" s="2">
        <v>34967230</v>
      </c>
      <c r="AM27" s="37">
        <f t="shared" si="36"/>
        <v>349672.3</v>
      </c>
      <c r="AN27" s="2">
        <v>480442856</v>
      </c>
      <c r="AO27" s="37">
        <f t="shared" si="37"/>
        <v>14413285.68</v>
      </c>
      <c r="AP27" s="37">
        <f t="shared" si="38"/>
        <v>19217714.240000002</v>
      </c>
      <c r="AQ27" s="2">
        <v>328423027500</v>
      </c>
      <c r="AR27" s="2">
        <v>12718020000</v>
      </c>
      <c r="AS27" s="2">
        <v>315705007500</v>
      </c>
      <c r="AT27" s="18">
        <v>19567386.539999999</v>
      </c>
      <c r="AU27" s="37">
        <f t="shared" si="39"/>
        <v>19567386.540000003</v>
      </c>
      <c r="AV27" s="37">
        <f t="shared" si="40"/>
        <v>0</v>
      </c>
      <c r="AW27" s="4">
        <v>22077710.239999998</v>
      </c>
      <c r="AX27" s="4">
        <f t="shared" si="41"/>
        <v>540513323</v>
      </c>
      <c r="AY27" s="74">
        <f t="shared" si="42"/>
        <v>540513323</v>
      </c>
      <c r="AZ27" s="74">
        <f t="shared" si="43"/>
        <v>0</v>
      </c>
      <c r="BA27" s="4">
        <v>6000000</v>
      </c>
      <c r="BB27" s="75">
        <f t="shared" si="44"/>
        <v>6000000</v>
      </c>
      <c r="BC27" s="75">
        <f t="shared" si="45"/>
        <v>0</v>
      </c>
      <c r="BD27" s="4"/>
      <c r="BE27" s="4">
        <f t="shared" si="46"/>
        <v>28077710.239999998</v>
      </c>
      <c r="BF27" s="75">
        <f t="shared" si="47"/>
        <v>28077710.239999998</v>
      </c>
      <c r="BG27" s="75">
        <f t="shared" si="48"/>
        <v>0</v>
      </c>
      <c r="BH27" t="s">
        <v>3</v>
      </c>
      <c r="BI27" s="4"/>
      <c r="BJ27" s="4"/>
      <c r="BL27" s="4"/>
      <c r="BM27" s="4"/>
      <c r="BO27" s="4"/>
      <c r="BQ27" s="4"/>
      <c r="BS27" s="4"/>
      <c r="BU27" s="4"/>
      <c r="BW27" s="4"/>
      <c r="DK27"/>
      <c r="DL27"/>
      <c r="DM27"/>
    </row>
    <row r="28" spans="1:117">
      <c r="A28" s="20">
        <v>815</v>
      </c>
      <c r="B28" t="s">
        <v>274</v>
      </c>
      <c r="C28" t="s">
        <v>2</v>
      </c>
      <c r="D28" t="s">
        <v>287</v>
      </c>
      <c r="E28" t="s">
        <v>166</v>
      </c>
      <c r="F28" s="2">
        <v>20088978000</v>
      </c>
      <c r="G28" s="2">
        <v>3147862000</v>
      </c>
      <c r="H28" s="2">
        <v>16941116000</v>
      </c>
      <c r="I28" s="2">
        <v>47251189</v>
      </c>
      <c r="J28" s="2">
        <v>8119568</v>
      </c>
      <c r="K28" s="2">
        <v>39131621</v>
      </c>
      <c r="L28" s="2">
        <v>39215597.799999997</v>
      </c>
      <c r="M28" s="2">
        <v>6860423.2000000002</v>
      </c>
      <c r="N28" s="63">
        <f t="shared" si="21"/>
        <v>6860423.2000000002</v>
      </c>
      <c r="O28" s="63">
        <f t="shared" si="22"/>
        <v>0</v>
      </c>
      <c r="P28" s="2">
        <v>32355174.600000001</v>
      </c>
      <c r="Q28" s="63">
        <f t="shared" si="23"/>
        <v>32355174.600000001</v>
      </c>
      <c r="R28" s="63">
        <f t="shared" si="24"/>
        <v>0</v>
      </c>
      <c r="S28" s="15">
        <v>0.1</v>
      </c>
      <c r="T28" s="2">
        <v>686042.32</v>
      </c>
      <c r="U28" s="63">
        <f t="shared" si="25"/>
        <v>686042.32000000007</v>
      </c>
      <c r="V28" s="63">
        <f t="shared" si="26"/>
        <v>0</v>
      </c>
      <c r="W28" s="13">
        <v>0.15</v>
      </c>
      <c r="X28" s="64">
        <f t="shared" si="27"/>
        <v>0.15</v>
      </c>
      <c r="Y28" s="63">
        <f t="shared" si="28"/>
        <v>0</v>
      </c>
      <c r="Z28" s="63">
        <f t="shared" si="29"/>
        <v>4853276.1900000004</v>
      </c>
      <c r="AA28" s="15">
        <v>0</v>
      </c>
      <c r="AB28" s="65">
        <f t="shared" si="30"/>
        <v>0</v>
      </c>
      <c r="AC28" s="63">
        <f t="shared" si="31"/>
        <v>0</v>
      </c>
      <c r="AD28" s="63">
        <f t="shared" si="32"/>
        <v>0</v>
      </c>
      <c r="AE28" s="2">
        <v>4853276.1900000004</v>
      </c>
      <c r="AF28" s="63">
        <f t="shared" si="33"/>
        <v>4853276.1900000004</v>
      </c>
      <c r="AG28" s="63">
        <f t="shared" si="34"/>
        <v>0</v>
      </c>
      <c r="AH28" s="2">
        <v>0</v>
      </c>
      <c r="AI28" s="2">
        <v>139192707.19999999</v>
      </c>
      <c r="AJ28" s="70">
        <f>+SUMIF('AE (2)'!$AP$2:$AP$423,'SUP (2)'!E28,'AE (2)'!$L$2:$L$423)+SUMIF('SUP (2)'!$BH$2:$BH$39,'SUP (2)'!E28,'SUP (2)'!$L$2:$L$39)</f>
        <v>139192707.20000002</v>
      </c>
      <c r="AK28" s="70">
        <f t="shared" si="35"/>
        <v>0</v>
      </c>
      <c r="AL28" s="2">
        <v>6685521.2000000002</v>
      </c>
      <c r="AM28" s="37">
        <f t="shared" si="36"/>
        <v>66855.212</v>
      </c>
      <c r="AN28" s="2">
        <v>132507186</v>
      </c>
      <c r="AO28" s="37">
        <f t="shared" si="37"/>
        <v>3975215.58</v>
      </c>
      <c r="AP28" s="37">
        <f t="shared" si="38"/>
        <v>5300287.4400000004</v>
      </c>
      <c r="AQ28" s="2">
        <v>63260439500</v>
      </c>
      <c r="AR28" s="2">
        <v>3005032000</v>
      </c>
      <c r="AS28" s="2">
        <v>60255407500</v>
      </c>
      <c r="AT28" s="18">
        <v>0</v>
      </c>
      <c r="AU28" s="37">
        <f t="shared" si="39"/>
        <v>0</v>
      </c>
      <c r="AV28" s="37">
        <f t="shared" si="40"/>
        <v>0</v>
      </c>
      <c r="AW28" s="4">
        <v>5539318.5099999998</v>
      </c>
      <c r="AX28" s="4">
        <f t="shared" si="41"/>
        <v>178408305</v>
      </c>
      <c r="AY28" s="74">
        <f t="shared" si="42"/>
        <v>178408304.99999997</v>
      </c>
      <c r="AZ28" s="74">
        <f t="shared" si="43"/>
        <v>0</v>
      </c>
      <c r="BA28" s="4">
        <v>2000000</v>
      </c>
      <c r="BB28" s="75">
        <f t="shared" si="44"/>
        <v>2000000</v>
      </c>
      <c r="BC28" s="75">
        <f t="shared" si="45"/>
        <v>0</v>
      </c>
      <c r="BD28" s="4"/>
      <c r="BE28" s="4">
        <f t="shared" si="46"/>
        <v>7539318.5099999998</v>
      </c>
      <c r="BF28" s="75">
        <f t="shared" si="47"/>
        <v>7539318.5100000007</v>
      </c>
      <c r="BG28" s="75">
        <f t="shared" si="48"/>
        <v>0</v>
      </c>
      <c r="BH28" t="s">
        <v>13</v>
      </c>
      <c r="BI28" s="4"/>
      <c r="BJ28" s="4"/>
      <c r="BL28" s="4"/>
      <c r="BM28" s="4"/>
      <c r="BO28" s="4"/>
      <c r="BQ28" s="4"/>
      <c r="BS28" s="4"/>
      <c r="BU28" s="4"/>
      <c r="BW28" s="4"/>
      <c r="DK28"/>
      <c r="DL28"/>
      <c r="DM28"/>
    </row>
    <row r="29" spans="1:117">
      <c r="A29" s="20">
        <v>961</v>
      </c>
      <c r="B29" t="s">
        <v>274</v>
      </c>
      <c r="C29" t="s">
        <v>2</v>
      </c>
      <c r="D29" t="s">
        <v>200</v>
      </c>
      <c r="E29" t="s">
        <v>184</v>
      </c>
      <c r="F29" s="2">
        <v>156940734000</v>
      </c>
      <c r="G29" s="2">
        <v>0</v>
      </c>
      <c r="H29" s="2">
        <v>156940734000</v>
      </c>
      <c r="I29" s="2">
        <v>240347576</v>
      </c>
      <c r="J29" s="2">
        <v>0</v>
      </c>
      <c r="K29" s="2">
        <v>240347576</v>
      </c>
      <c r="L29" s="2">
        <v>177571282.40000001</v>
      </c>
      <c r="M29" s="2">
        <v>0</v>
      </c>
      <c r="N29" s="63">
        <f t="shared" si="21"/>
        <v>0</v>
      </c>
      <c r="O29" s="63">
        <f t="shared" si="22"/>
        <v>0</v>
      </c>
      <c r="P29" s="2">
        <v>177571282.40000001</v>
      </c>
      <c r="Q29" s="63">
        <f>K29-H29*0.04/100</f>
        <v>177571282.40000001</v>
      </c>
      <c r="R29" s="63">
        <f t="shared" si="24"/>
        <v>0</v>
      </c>
      <c r="S29" s="15">
        <v>0.1</v>
      </c>
      <c r="T29" s="2">
        <v>0</v>
      </c>
      <c r="U29" s="63">
        <f t="shared" si="25"/>
        <v>0</v>
      </c>
      <c r="V29" s="63">
        <f t="shared" si="26"/>
        <v>0</v>
      </c>
      <c r="W29" s="13">
        <v>0.25</v>
      </c>
      <c r="X29" s="64">
        <f t="shared" si="27"/>
        <v>0.25</v>
      </c>
      <c r="Y29" s="63">
        <f t="shared" si="28"/>
        <v>0</v>
      </c>
      <c r="Z29" s="63">
        <f t="shared" si="29"/>
        <v>37500000</v>
      </c>
      <c r="AA29" s="15">
        <v>0.4</v>
      </c>
      <c r="AB29" s="65">
        <f t="shared" si="30"/>
        <v>0.4</v>
      </c>
      <c r="AC29" s="63">
        <f t="shared" si="31"/>
        <v>0</v>
      </c>
      <c r="AD29" s="63">
        <f t="shared" si="32"/>
        <v>11028512.960000003</v>
      </c>
      <c r="AE29" s="2">
        <v>48528512.960000001</v>
      </c>
      <c r="AF29" s="63">
        <f t="shared" si="33"/>
        <v>48528512.960000001</v>
      </c>
      <c r="AG29" s="63">
        <f t="shared" si="34"/>
        <v>0</v>
      </c>
      <c r="AH29" s="2">
        <v>0</v>
      </c>
      <c r="AI29" s="2">
        <v>483461767.04000002</v>
      </c>
      <c r="AJ29" s="70">
        <f>+SUMIF('AE (2)'!$AP$2:$AP$423,'SUP (2)'!E29,'AE (2)'!$L$2:$L$423)+SUMIF('SUP (2)'!$BH$2:$BH$39,'SUP (2)'!E29,'SUP (2)'!$L$2:$L$39)</f>
        <v>483461767.04000008</v>
      </c>
      <c r="AK29" s="70">
        <f t="shared" si="35"/>
        <v>0</v>
      </c>
      <c r="AL29" s="2">
        <v>5628123.2000000002</v>
      </c>
      <c r="AM29" s="37">
        <f t="shared" si="36"/>
        <v>56281.232000000004</v>
      </c>
      <c r="AN29" s="2">
        <v>477833643.83999997</v>
      </c>
      <c r="AO29" s="37">
        <f t="shared" si="37"/>
        <v>14335009.315199999</v>
      </c>
      <c r="AP29" s="37">
        <f t="shared" si="38"/>
        <v>19113345.753599998</v>
      </c>
      <c r="AQ29" s="2">
        <v>317551722400</v>
      </c>
      <c r="AR29" s="2">
        <v>1998857000</v>
      </c>
      <c r="AS29" s="2">
        <v>315552865400</v>
      </c>
      <c r="AT29" s="18">
        <v>19169626.985599998</v>
      </c>
      <c r="AU29" s="37">
        <f t="shared" si="39"/>
        <v>19169626.985599998</v>
      </c>
      <c r="AV29" s="37">
        <f t="shared" si="40"/>
        <v>0</v>
      </c>
      <c r="AW29" s="4">
        <v>67698139.945600003</v>
      </c>
      <c r="AX29" s="4">
        <f t="shared" si="41"/>
        <v>661033049.44000006</v>
      </c>
      <c r="AY29" s="74">
        <f t="shared" si="42"/>
        <v>661033049.44000006</v>
      </c>
      <c r="AZ29" s="74">
        <f t="shared" si="43"/>
        <v>0</v>
      </c>
      <c r="BA29" s="4">
        <v>6000000</v>
      </c>
      <c r="BB29" s="75">
        <f t="shared" si="44"/>
        <v>6000000</v>
      </c>
      <c r="BC29" s="75">
        <f t="shared" si="45"/>
        <v>0</v>
      </c>
      <c r="BD29" s="4"/>
      <c r="BE29" s="4">
        <f t="shared" si="46"/>
        <v>73698139.945600003</v>
      </c>
      <c r="BF29" s="75">
        <f t="shared" si="47"/>
        <v>73698139.945600003</v>
      </c>
      <c r="BG29" s="75">
        <f t="shared" si="48"/>
        <v>0</v>
      </c>
      <c r="BH29" t="s">
        <v>203</v>
      </c>
      <c r="BI29" s="4"/>
      <c r="BJ29" s="4"/>
      <c r="BL29" s="4"/>
      <c r="BM29" s="4"/>
      <c r="BO29" s="4"/>
      <c r="BQ29" s="4"/>
      <c r="BS29" s="4"/>
      <c r="BU29" s="4"/>
      <c r="BW29" s="4"/>
      <c r="DK29"/>
      <c r="DL29"/>
      <c r="DM29"/>
    </row>
    <row r="30" spans="1:117">
      <c r="A30" s="20">
        <v>988</v>
      </c>
      <c r="B30" t="s">
        <v>274</v>
      </c>
      <c r="C30" t="s">
        <v>9</v>
      </c>
      <c r="D30" t="s">
        <v>384</v>
      </c>
      <c r="E30" t="s">
        <v>189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63">
        <f t="shared" si="21"/>
        <v>0</v>
      </c>
      <c r="O30" s="63">
        <f t="shared" si="22"/>
        <v>0</v>
      </c>
      <c r="P30" s="2">
        <v>0</v>
      </c>
      <c r="Q30" s="63">
        <f t="shared" si="23"/>
        <v>0</v>
      </c>
      <c r="R30" s="63">
        <f t="shared" si="24"/>
        <v>0</v>
      </c>
      <c r="S30" s="15">
        <v>0</v>
      </c>
      <c r="T30" s="2">
        <v>0</v>
      </c>
      <c r="U30" s="63">
        <f t="shared" si="25"/>
        <v>0</v>
      </c>
      <c r="V30" s="63">
        <f t="shared" si="26"/>
        <v>0</v>
      </c>
      <c r="W30" s="13">
        <v>0</v>
      </c>
      <c r="X30" s="64">
        <f t="shared" si="27"/>
        <v>0</v>
      </c>
      <c r="Y30" s="63">
        <f t="shared" si="28"/>
        <v>0</v>
      </c>
      <c r="Z30" s="63">
        <f t="shared" si="29"/>
        <v>0</v>
      </c>
      <c r="AA30" s="15">
        <v>0</v>
      </c>
      <c r="AB30" s="65">
        <f t="shared" si="30"/>
        <v>0</v>
      </c>
      <c r="AC30" s="63">
        <f t="shared" si="31"/>
        <v>0</v>
      </c>
      <c r="AD30" s="63">
        <f t="shared" si="32"/>
        <v>0</v>
      </c>
      <c r="AE30" s="2">
        <v>0</v>
      </c>
      <c r="AF30" s="63">
        <f t="shared" si="33"/>
        <v>0</v>
      </c>
      <c r="AG30" s="63">
        <f t="shared" si="34"/>
        <v>0</v>
      </c>
      <c r="AH30" s="2">
        <v>0</v>
      </c>
      <c r="AI30" s="2">
        <v>262624515.84</v>
      </c>
      <c r="AJ30" s="70">
        <f>+SUMIF('AE (2)'!$AP$2:$AP$423,'SUP (2)'!E30,'AE (2)'!$L$2:$L$423)+SUMIF('SUP (2)'!$BH$2:$BH$39,'SUP (2)'!E30,'SUP (2)'!$L$2:$L$39)</f>
        <v>262624515.84</v>
      </c>
      <c r="AK30" s="70">
        <f t="shared" si="35"/>
        <v>0</v>
      </c>
      <c r="AL30" s="2">
        <v>0</v>
      </c>
      <c r="AM30" s="37">
        <f t="shared" si="36"/>
        <v>0</v>
      </c>
      <c r="AN30" s="2">
        <v>262624515.84</v>
      </c>
      <c r="AO30" s="37">
        <f t="shared" si="37"/>
        <v>7878735.4752000002</v>
      </c>
      <c r="AP30" s="37">
        <f t="shared" si="38"/>
        <v>10504980.6336</v>
      </c>
      <c r="AQ30" s="2">
        <v>177503700400</v>
      </c>
      <c r="AR30" s="2">
        <v>0</v>
      </c>
      <c r="AS30" s="2">
        <v>177503700400</v>
      </c>
      <c r="AT30" s="18">
        <v>10504980.6336</v>
      </c>
      <c r="AU30" s="37">
        <f t="shared" si="39"/>
        <v>10504980.6336</v>
      </c>
      <c r="AV30" s="37">
        <f t="shared" si="40"/>
        <v>0</v>
      </c>
      <c r="AW30" s="4">
        <v>10504980.6336</v>
      </c>
      <c r="AX30" s="4">
        <f t="shared" si="41"/>
        <v>262624515.84</v>
      </c>
      <c r="AY30" s="74">
        <f t="shared" si="42"/>
        <v>262624515.84</v>
      </c>
      <c r="AZ30" s="74">
        <f t="shared" si="43"/>
        <v>0</v>
      </c>
      <c r="BA30" s="4">
        <v>4000000</v>
      </c>
      <c r="BB30" s="75">
        <f t="shared" si="44"/>
        <v>4000000</v>
      </c>
      <c r="BC30" s="75">
        <f t="shared" si="45"/>
        <v>0</v>
      </c>
      <c r="BD30" s="4"/>
      <c r="BE30" s="4">
        <f t="shared" si="46"/>
        <v>14504980.6336</v>
      </c>
      <c r="BF30" s="75">
        <f t="shared" si="47"/>
        <v>14504980.6336</v>
      </c>
      <c r="BG30" s="75">
        <f t="shared" si="48"/>
        <v>0</v>
      </c>
      <c r="BH30" t="s">
        <v>11</v>
      </c>
      <c r="BI30" s="4"/>
      <c r="BJ30" s="4"/>
      <c r="BL30" s="4"/>
      <c r="BM30" s="4"/>
      <c r="BO30" s="4"/>
      <c r="BQ30" s="4"/>
      <c r="BS30" s="4"/>
      <c r="BU30" s="4"/>
      <c r="BW30" s="4"/>
      <c r="DK30"/>
      <c r="DL30"/>
      <c r="DM30"/>
    </row>
    <row r="31" spans="1:117">
      <c r="A31" s="20">
        <v>1002</v>
      </c>
      <c r="B31" t="s">
        <v>274</v>
      </c>
      <c r="C31" t="s">
        <v>2</v>
      </c>
      <c r="D31" t="s">
        <v>287</v>
      </c>
      <c r="E31" t="s">
        <v>192</v>
      </c>
      <c r="F31" s="2">
        <v>9411966000</v>
      </c>
      <c r="G31" s="2">
        <v>1247727000</v>
      </c>
      <c r="H31" s="2">
        <v>8164239000</v>
      </c>
      <c r="I31" s="2">
        <v>25748759</v>
      </c>
      <c r="J31" s="2">
        <v>1898393</v>
      </c>
      <c r="K31" s="2">
        <v>23850366</v>
      </c>
      <c r="L31" s="2">
        <v>21983972.600000001</v>
      </c>
      <c r="M31" s="2">
        <v>1399302.2</v>
      </c>
      <c r="N31" s="63">
        <f t="shared" si="21"/>
        <v>1399302.2</v>
      </c>
      <c r="O31" s="63">
        <f t="shared" si="22"/>
        <v>0</v>
      </c>
      <c r="P31" s="2">
        <v>20584670.399999999</v>
      </c>
      <c r="Q31" s="63">
        <f t="shared" si="23"/>
        <v>20584670.399999999</v>
      </c>
      <c r="R31" s="63">
        <f t="shared" si="24"/>
        <v>0</v>
      </c>
      <c r="S31" s="15">
        <v>0.1</v>
      </c>
      <c r="T31" s="2">
        <v>139930.22</v>
      </c>
      <c r="U31" s="63">
        <f t="shared" si="25"/>
        <v>139930.22</v>
      </c>
      <c r="V31" s="63">
        <f t="shared" si="26"/>
        <v>0</v>
      </c>
      <c r="W31" s="13">
        <v>0.1</v>
      </c>
      <c r="X31" s="64">
        <f t="shared" si="27"/>
        <v>0.1</v>
      </c>
      <c r="Y31" s="63">
        <f t="shared" si="28"/>
        <v>0</v>
      </c>
      <c r="Z31" s="63">
        <f t="shared" si="29"/>
        <v>2058467.04</v>
      </c>
      <c r="AA31" s="15">
        <v>0</v>
      </c>
      <c r="AB31" s="65">
        <f t="shared" si="30"/>
        <v>0</v>
      </c>
      <c r="AC31" s="63">
        <f t="shared" si="31"/>
        <v>0</v>
      </c>
      <c r="AD31" s="63">
        <f t="shared" si="32"/>
        <v>0</v>
      </c>
      <c r="AE31" s="2">
        <v>2058467.04</v>
      </c>
      <c r="AF31" s="63">
        <f t="shared" si="33"/>
        <v>2058467.04</v>
      </c>
      <c r="AG31" s="63">
        <f t="shared" si="34"/>
        <v>0</v>
      </c>
      <c r="AH31" s="2">
        <v>0</v>
      </c>
      <c r="AI31" s="2">
        <v>200341151</v>
      </c>
      <c r="AJ31" s="70">
        <f>+SUMIF('AE (2)'!$AP$2:$AP$423,'SUP (2)'!E31,'AE (2)'!$L$2:$L$423)+SUMIF('SUP (2)'!$BH$2:$BH$39,'SUP (2)'!E31,'SUP (2)'!$L$2:$L$39)</f>
        <v>200341151</v>
      </c>
      <c r="AK31" s="70">
        <f t="shared" si="35"/>
        <v>0</v>
      </c>
      <c r="AL31" s="2">
        <v>4796842.2</v>
      </c>
      <c r="AM31" s="37">
        <f t="shared" si="36"/>
        <v>47968.422000000006</v>
      </c>
      <c r="AN31" s="2">
        <v>195544308.80000001</v>
      </c>
      <c r="AO31" s="37">
        <f t="shared" si="37"/>
        <v>5866329.2640000004</v>
      </c>
      <c r="AP31" s="37">
        <f t="shared" si="38"/>
        <v>7821772.3520000009</v>
      </c>
      <c r="AQ31" s="2">
        <v>140809805000</v>
      </c>
      <c r="AR31" s="2">
        <v>3097232000</v>
      </c>
      <c r="AS31" s="2">
        <v>137712573000</v>
      </c>
      <c r="AT31" s="18">
        <v>7869740.7740000002</v>
      </c>
      <c r="AU31" s="37">
        <f t="shared" si="39"/>
        <v>7869740.7740000011</v>
      </c>
      <c r="AV31" s="37">
        <f t="shared" si="40"/>
        <v>0</v>
      </c>
      <c r="AW31" s="4">
        <v>10068138.034</v>
      </c>
      <c r="AX31" s="4">
        <f t="shared" si="41"/>
        <v>222325123.59999999</v>
      </c>
      <c r="AY31" s="74">
        <f t="shared" si="42"/>
        <v>222325123.59999999</v>
      </c>
      <c r="AZ31" s="74">
        <f t="shared" si="43"/>
        <v>0</v>
      </c>
      <c r="BA31" s="4">
        <v>3000000</v>
      </c>
      <c r="BB31" s="75">
        <f t="shared" si="44"/>
        <v>3000000</v>
      </c>
      <c r="BC31" s="75">
        <f t="shared" si="45"/>
        <v>0</v>
      </c>
      <c r="BD31" s="4"/>
      <c r="BE31" s="4">
        <f t="shared" si="46"/>
        <v>13068138.034</v>
      </c>
      <c r="BF31" s="75">
        <f t="shared" si="47"/>
        <v>13068138.034</v>
      </c>
      <c r="BG31" s="75">
        <f t="shared" si="48"/>
        <v>0</v>
      </c>
      <c r="BH31" t="s">
        <v>13</v>
      </c>
      <c r="BI31" s="4"/>
      <c r="BJ31" s="4"/>
      <c r="BL31" s="4"/>
      <c r="BM31" s="4"/>
      <c r="BO31" s="4"/>
      <c r="BQ31" s="4"/>
      <c r="BS31" s="4"/>
      <c r="BU31" s="4"/>
      <c r="BW31" s="4"/>
      <c r="DK31"/>
      <c r="DL31"/>
      <c r="DM31"/>
    </row>
    <row r="32" spans="1:117">
      <c r="A32" s="20">
        <v>1119</v>
      </c>
      <c r="B32" t="s">
        <v>274</v>
      </c>
      <c r="C32" t="s">
        <v>2</v>
      </c>
      <c r="D32" t="s">
        <v>4</v>
      </c>
      <c r="E32" t="s">
        <v>215</v>
      </c>
      <c r="F32" s="2">
        <v>66665498000</v>
      </c>
      <c r="G32" s="2">
        <v>3223376000</v>
      </c>
      <c r="H32" s="2">
        <v>63442122000</v>
      </c>
      <c r="I32" s="2">
        <v>129357963</v>
      </c>
      <c r="J32" s="2">
        <v>8344900</v>
      </c>
      <c r="K32" s="2">
        <v>121013063</v>
      </c>
      <c r="L32" s="2">
        <v>102691763.8</v>
      </c>
      <c r="M32" s="2">
        <v>7055549.5999999996</v>
      </c>
      <c r="N32" s="63">
        <f t="shared" si="21"/>
        <v>7055549.5999999996</v>
      </c>
      <c r="O32" s="63">
        <f t="shared" si="22"/>
        <v>0</v>
      </c>
      <c r="P32" s="2">
        <v>95636214.200000003</v>
      </c>
      <c r="Q32" s="63">
        <f t="shared" si="23"/>
        <v>95636214.200000003</v>
      </c>
      <c r="R32" s="63">
        <f t="shared" si="24"/>
        <v>0</v>
      </c>
      <c r="S32" s="15">
        <v>0.1</v>
      </c>
      <c r="T32" s="2">
        <v>705554.96</v>
      </c>
      <c r="U32" s="63">
        <f t="shared" si="25"/>
        <v>705554.96</v>
      </c>
      <c r="V32" s="63">
        <f t="shared" si="26"/>
        <v>0</v>
      </c>
      <c r="W32" s="13">
        <v>0.25</v>
      </c>
      <c r="X32" s="64">
        <f t="shared" si="27"/>
        <v>0.25</v>
      </c>
      <c r="Y32" s="63">
        <f t="shared" si="28"/>
        <v>0</v>
      </c>
      <c r="Z32" s="63">
        <f t="shared" si="29"/>
        <v>23909053.550000001</v>
      </c>
      <c r="AA32" s="15">
        <v>0</v>
      </c>
      <c r="AB32" s="65">
        <f t="shared" si="30"/>
        <v>0</v>
      </c>
      <c r="AC32" s="63">
        <f t="shared" si="31"/>
        <v>0</v>
      </c>
      <c r="AD32" s="63">
        <f t="shared" si="32"/>
        <v>0</v>
      </c>
      <c r="AE32" s="2">
        <v>23909053.550000001</v>
      </c>
      <c r="AF32" s="63">
        <f t="shared" si="33"/>
        <v>23909053.550000001</v>
      </c>
      <c r="AG32" s="63">
        <f t="shared" si="34"/>
        <v>0</v>
      </c>
      <c r="AH32" s="2">
        <v>0</v>
      </c>
      <c r="AI32" s="2">
        <v>182973593.40000001</v>
      </c>
      <c r="AJ32" s="70">
        <f>+SUMIF('AE (2)'!$AP$2:$AP$423,'SUP (2)'!E32,'AE (2)'!$L$2:$L$423)+SUMIF('SUP (2)'!$BH$2:$BH$39,'SUP (2)'!E32,'SUP (2)'!$L$2:$L$39)</f>
        <v>182973593.39999998</v>
      </c>
      <c r="AK32" s="70">
        <f t="shared" si="35"/>
        <v>0</v>
      </c>
      <c r="AL32" s="2">
        <v>4183189.6</v>
      </c>
      <c r="AM32" s="37">
        <f t="shared" si="36"/>
        <v>41831.896000000001</v>
      </c>
      <c r="AN32" s="2">
        <v>178790403.80000001</v>
      </c>
      <c r="AO32" s="37">
        <f t="shared" si="37"/>
        <v>5363712.1140000001</v>
      </c>
      <c r="AP32" s="37">
        <f t="shared" si="38"/>
        <v>7151616.1520000007</v>
      </c>
      <c r="AQ32" s="2">
        <v>134858719000</v>
      </c>
      <c r="AR32" s="2">
        <v>1629106000</v>
      </c>
      <c r="AS32" s="2">
        <v>133229613000</v>
      </c>
      <c r="AT32" s="18">
        <v>5405544.0099999998</v>
      </c>
      <c r="AU32" s="37">
        <f t="shared" si="39"/>
        <v>5405544.0099999998</v>
      </c>
      <c r="AV32" s="37">
        <f t="shared" si="40"/>
        <v>0</v>
      </c>
      <c r="AW32" s="4">
        <v>30020152.52</v>
      </c>
      <c r="AX32" s="4">
        <f t="shared" si="41"/>
        <v>285665357.19999999</v>
      </c>
      <c r="AY32" s="74">
        <f t="shared" si="42"/>
        <v>285665357.20000005</v>
      </c>
      <c r="AZ32" s="74">
        <f t="shared" si="43"/>
        <v>0</v>
      </c>
      <c r="BA32" s="4">
        <v>6000000</v>
      </c>
      <c r="BB32" s="75">
        <f t="shared" si="44"/>
        <v>6000000</v>
      </c>
      <c r="BC32" s="75">
        <f t="shared" si="45"/>
        <v>0</v>
      </c>
      <c r="BD32" s="4"/>
      <c r="BE32" s="4">
        <f t="shared" si="46"/>
        <v>36020152.519999996</v>
      </c>
      <c r="BF32" s="75">
        <f t="shared" si="47"/>
        <v>36020152.520000003</v>
      </c>
      <c r="BG32" s="75">
        <f t="shared" si="48"/>
        <v>0</v>
      </c>
      <c r="BH32" t="s">
        <v>21</v>
      </c>
      <c r="BI32" s="4"/>
      <c r="BJ32" s="4"/>
      <c r="BL32" s="4"/>
      <c r="BM32" s="4"/>
      <c r="BO32" s="4"/>
      <c r="BQ32" s="4"/>
      <c r="BS32" s="4"/>
      <c r="BU32" s="4"/>
      <c r="BW32" s="4"/>
      <c r="DK32"/>
      <c r="DL32"/>
      <c r="DM32"/>
    </row>
    <row r="33" spans="1:117" s="36" customFormat="1">
      <c r="A33" s="47">
        <v>1181</v>
      </c>
      <c r="B33" s="36" t="s">
        <v>274</v>
      </c>
      <c r="C33" s="36" t="s">
        <v>2</v>
      </c>
      <c r="D33" s="36" t="s">
        <v>200</v>
      </c>
      <c r="E33" s="36" t="s">
        <v>241</v>
      </c>
      <c r="F33" s="37">
        <v>23924364000</v>
      </c>
      <c r="G33" s="37">
        <v>0</v>
      </c>
      <c r="H33" s="37">
        <v>23924364000</v>
      </c>
      <c r="I33" s="37">
        <v>44498892</v>
      </c>
      <c r="J33" s="37">
        <v>0</v>
      </c>
      <c r="K33" s="37">
        <v>44498892</v>
      </c>
      <c r="L33" s="37">
        <v>34929146.399999999</v>
      </c>
      <c r="M33" s="37">
        <v>0</v>
      </c>
      <c r="N33" s="63">
        <f t="shared" si="21"/>
        <v>0</v>
      </c>
      <c r="O33" s="63">
        <f t="shared" si="22"/>
        <v>0</v>
      </c>
      <c r="P33" s="37">
        <v>34929146.399999999</v>
      </c>
      <c r="Q33" s="63">
        <f t="shared" si="23"/>
        <v>34929146.399999999</v>
      </c>
      <c r="R33" s="63">
        <f t="shared" si="24"/>
        <v>0</v>
      </c>
      <c r="S33" s="48">
        <v>0.1</v>
      </c>
      <c r="T33" s="37">
        <v>0</v>
      </c>
      <c r="U33" s="63">
        <f t="shared" si="25"/>
        <v>0</v>
      </c>
      <c r="V33" s="63">
        <f t="shared" si="26"/>
        <v>0</v>
      </c>
      <c r="W33" s="49">
        <v>0.15</v>
      </c>
      <c r="X33" s="64">
        <f t="shared" si="27"/>
        <v>0.15</v>
      </c>
      <c r="Y33" s="63">
        <f t="shared" si="28"/>
        <v>0</v>
      </c>
      <c r="Z33" s="63">
        <f t="shared" si="29"/>
        <v>5239371.96</v>
      </c>
      <c r="AA33" s="48">
        <v>0</v>
      </c>
      <c r="AB33" s="65">
        <f t="shared" si="30"/>
        <v>0</v>
      </c>
      <c r="AC33" s="63">
        <f t="shared" si="31"/>
        <v>0</v>
      </c>
      <c r="AD33" s="63">
        <f t="shared" si="32"/>
        <v>0</v>
      </c>
      <c r="AE33" s="37">
        <v>5239371.96</v>
      </c>
      <c r="AF33" s="63">
        <f t="shared" si="33"/>
        <v>5239371.96</v>
      </c>
      <c r="AG33" s="63">
        <f t="shared" si="34"/>
        <v>0</v>
      </c>
      <c r="AH33" s="37">
        <v>0</v>
      </c>
      <c r="AI33" s="37">
        <v>559440196</v>
      </c>
      <c r="AJ33" s="70">
        <f>+SUMIF('AE (2)'!$AP$2:$AP$423,'SUP (2)'!E33,'AE (2)'!$L$2:$L$423)+SUMIF('SUP (2)'!$BH$2:$BH$39,'SUP (2)'!E33,'SUP (2)'!$L$2:$L$39)</f>
        <v>559440196</v>
      </c>
      <c r="AK33" s="70">
        <f t="shared" si="35"/>
        <v>0</v>
      </c>
      <c r="AL33" s="37">
        <v>0</v>
      </c>
      <c r="AM33" s="37">
        <f t="shared" si="36"/>
        <v>0</v>
      </c>
      <c r="AN33" s="37">
        <v>559440196</v>
      </c>
      <c r="AO33" s="37">
        <f t="shared" si="37"/>
        <v>16783205.879999999</v>
      </c>
      <c r="AP33" s="37">
        <f t="shared" si="38"/>
        <v>22377607.84</v>
      </c>
      <c r="AQ33" s="37">
        <v>387548022500</v>
      </c>
      <c r="AR33" s="37">
        <v>0</v>
      </c>
      <c r="AS33" s="37">
        <v>387548022500</v>
      </c>
      <c r="AT33" s="50">
        <v>22377607.84</v>
      </c>
      <c r="AU33" s="37">
        <f t="shared" si="39"/>
        <v>22377607.84</v>
      </c>
      <c r="AV33" s="37">
        <f t="shared" si="40"/>
        <v>0</v>
      </c>
      <c r="AW33" s="38">
        <v>27616979.800000001</v>
      </c>
      <c r="AX33" s="38">
        <f t="shared" si="41"/>
        <v>594369342.39999998</v>
      </c>
      <c r="AY33" s="74">
        <f t="shared" si="42"/>
        <v>594369342.39999998</v>
      </c>
      <c r="AZ33" s="74">
        <f t="shared" si="43"/>
        <v>0</v>
      </c>
      <c r="BA33" s="38">
        <v>6000000</v>
      </c>
      <c r="BB33" s="75">
        <f t="shared" si="44"/>
        <v>6000000</v>
      </c>
      <c r="BC33" s="75">
        <f t="shared" si="45"/>
        <v>0</v>
      </c>
      <c r="BD33" s="38">
        <v>15140593.780000001</v>
      </c>
      <c r="BE33" s="38">
        <f>AW33+BA33+BD33</f>
        <v>48757573.579999998</v>
      </c>
      <c r="BF33" s="75">
        <f t="shared" si="47"/>
        <v>48757573.579999998</v>
      </c>
      <c r="BG33" s="75">
        <f t="shared" si="48"/>
        <v>0</v>
      </c>
      <c r="BH33" s="36" t="s">
        <v>203</v>
      </c>
      <c r="BI33" s="38"/>
      <c r="BJ33" s="38"/>
      <c r="BL33" s="38"/>
      <c r="BM33" s="38"/>
      <c r="BO33" s="38"/>
      <c r="BQ33" s="38"/>
      <c r="BS33" s="38"/>
      <c r="BU33" s="38"/>
      <c r="BW33" s="38"/>
    </row>
    <row r="34" spans="1:117">
      <c r="A34" s="20">
        <v>1203</v>
      </c>
      <c r="B34" t="s">
        <v>274</v>
      </c>
      <c r="C34" t="s">
        <v>2</v>
      </c>
      <c r="D34" t="s">
        <v>4</v>
      </c>
      <c r="E34" t="s">
        <v>250</v>
      </c>
      <c r="F34" s="2">
        <v>8277121000</v>
      </c>
      <c r="G34" s="2">
        <v>0</v>
      </c>
      <c r="H34" s="2">
        <v>8277121000</v>
      </c>
      <c r="I34" s="2">
        <v>19131739</v>
      </c>
      <c r="J34" s="2">
        <v>0</v>
      </c>
      <c r="K34" s="2">
        <v>19131739</v>
      </c>
      <c r="L34" s="2">
        <v>15820890.6</v>
      </c>
      <c r="M34" s="2">
        <v>0</v>
      </c>
      <c r="N34" s="63">
        <f t="shared" si="21"/>
        <v>0</v>
      </c>
      <c r="O34" s="63">
        <f t="shared" si="22"/>
        <v>0</v>
      </c>
      <c r="P34" s="2">
        <v>15820890.6</v>
      </c>
      <c r="Q34" s="63">
        <f t="shared" si="23"/>
        <v>15820890.6</v>
      </c>
      <c r="R34" s="63">
        <f t="shared" si="24"/>
        <v>0</v>
      </c>
      <c r="S34" s="15">
        <v>0.1</v>
      </c>
      <c r="T34" s="2">
        <v>0</v>
      </c>
      <c r="U34" s="63">
        <f t="shared" si="25"/>
        <v>0</v>
      </c>
      <c r="V34" s="63">
        <f t="shared" si="26"/>
        <v>0</v>
      </c>
      <c r="W34" s="13">
        <v>0.1</v>
      </c>
      <c r="X34" s="64">
        <f t="shared" si="27"/>
        <v>0.1</v>
      </c>
      <c r="Y34" s="63">
        <f t="shared" si="28"/>
        <v>0</v>
      </c>
      <c r="Z34" s="63">
        <f t="shared" si="29"/>
        <v>1582089.06</v>
      </c>
      <c r="AA34" s="15">
        <v>0</v>
      </c>
      <c r="AB34" s="65">
        <f t="shared" si="30"/>
        <v>0</v>
      </c>
      <c r="AC34" s="63">
        <f t="shared" si="31"/>
        <v>0</v>
      </c>
      <c r="AD34" s="63">
        <f t="shared" si="32"/>
        <v>0</v>
      </c>
      <c r="AE34" s="2">
        <v>1582089.06</v>
      </c>
      <c r="AF34" s="63">
        <f t="shared" si="33"/>
        <v>1582089.06</v>
      </c>
      <c r="AG34" s="63">
        <f t="shared" si="34"/>
        <v>0</v>
      </c>
      <c r="AH34" s="2">
        <v>0</v>
      </c>
      <c r="AI34" s="2">
        <v>312739464.60000002</v>
      </c>
      <c r="AJ34" s="70">
        <f>+SUMIF('AE (2)'!$AP$2:$AP$423,'SUP (2)'!E34,'AE (2)'!$L$2:$L$423)+SUMIF('SUP (2)'!$BH$2:$BH$39,'SUP (2)'!E34,'SUP (2)'!$L$2:$L$39)</f>
        <v>312739464.60000002</v>
      </c>
      <c r="AK34" s="70">
        <f t="shared" si="35"/>
        <v>0</v>
      </c>
      <c r="AL34" s="2">
        <v>0</v>
      </c>
      <c r="AM34" s="37">
        <f t="shared" si="36"/>
        <v>0</v>
      </c>
      <c r="AN34" s="2">
        <v>312739464.60000002</v>
      </c>
      <c r="AO34" s="37">
        <f t="shared" si="37"/>
        <v>9382183.938000001</v>
      </c>
      <c r="AP34" s="37">
        <f t="shared" si="38"/>
        <v>12509578.584000001</v>
      </c>
      <c r="AQ34" s="2">
        <v>269508166000</v>
      </c>
      <c r="AR34" s="2">
        <v>0</v>
      </c>
      <c r="AS34" s="2">
        <v>269508166000</v>
      </c>
      <c r="AT34" s="18">
        <v>12509578.584000001</v>
      </c>
      <c r="AU34" s="37">
        <f t="shared" si="39"/>
        <v>12509578.584000001</v>
      </c>
      <c r="AV34" s="37">
        <f t="shared" si="40"/>
        <v>0</v>
      </c>
      <c r="AW34" s="4">
        <v>14091667.643999999</v>
      </c>
      <c r="AX34" s="4">
        <f t="shared" si="41"/>
        <v>328560355.20000005</v>
      </c>
      <c r="AY34" s="74">
        <f t="shared" si="42"/>
        <v>328560355.20000005</v>
      </c>
      <c r="AZ34" s="74">
        <f t="shared" si="43"/>
        <v>0</v>
      </c>
      <c r="BA34" s="4">
        <v>6000000</v>
      </c>
      <c r="BB34" s="75">
        <f t="shared" si="44"/>
        <v>6000000</v>
      </c>
      <c r="BC34" s="75">
        <f t="shared" si="45"/>
        <v>0</v>
      </c>
      <c r="BD34" s="4"/>
      <c r="BE34" s="4">
        <f t="shared" si="46"/>
        <v>20091667.644000001</v>
      </c>
      <c r="BF34" s="75">
        <f t="shared" si="47"/>
        <v>20091667.643999998</v>
      </c>
      <c r="BG34" s="75">
        <f t="shared" si="48"/>
        <v>0</v>
      </c>
      <c r="BH34" t="s">
        <v>21</v>
      </c>
      <c r="BI34" s="4"/>
      <c r="BJ34" s="4"/>
      <c r="BL34" s="4"/>
      <c r="BM34" s="4"/>
      <c r="BO34" s="4"/>
      <c r="BQ34" s="4"/>
      <c r="BS34" s="4"/>
      <c r="BU34" s="4"/>
      <c r="BW34" s="4"/>
      <c r="DK34"/>
      <c r="DL34"/>
      <c r="DM34"/>
    </row>
    <row r="35" spans="1:117">
      <c r="A35" s="20">
        <v>1406</v>
      </c>
      <c r="B35" t="s">
        <v>274</v>
      </c>
      <c r="C35" t="s">
        <v>2</v>
      </c>
      <c r="D35" t="s">
        <v>326</v>
      </c>
      <c r="E35" t="s">
        <v>336</v>
      </c>
      <c r="F35" s="2">
        <v>29095237000</v>
      </c>
      <c r="G35" s="2">
        <v>0</v>
      </c>
      <c r="H35" s="2">
        <v>29095237000</v>
      </c>
      <c r="I35" s="2">
        <v>53527831</v>
      </c>
      <c r="J35" s="2">
        <v>0</v>
      </c>
      <c r="K35" s="2">
        <v>53527831</v>
      </c>
      <c r="L35" s="2">
        <v>41889736.200000003</v>
      </c>
      <c r="M35" s="2">
        <v>0</v>
      </c>
      <c r="N35" s="63">
        <f t="shared" si="21"/>
        <v>0</v>
      </c>
      <c r="O35" s="63">
        <f t="shared" si="22"/>
        <v>0</v>
      </c>
      <c r="P35" s="2">
        <v>41889736.200000003</v>
      </c>
      <c r="Q35" s="63">
        <f t="shared" si="23"/>
        <v>41889736.200000003</v>
      </c>
      <c r="R35" s="63">
        <f t="shared" si="24"/>
        <v>0</v>
      </c>
      <c r="S35" s="15">
        <v>0.1</v>
      </c>
      <c r="T35" s="2">
        <v>0</v>
      </c>
      <c r="U35" s="63">
        <f t="shared" si="25"/>
        <v>0</v>
      </c>
      <c r="V35" s="63">
        <f t="shared" si="26"/>
        <v>0</v>
      </c>
      <c r="W35" s="13">
        <v>0.15</v>
      </c>
      <c r="X35" s="64">
        <f t="shared" si="27"/>
        <v>0.15</v>
      </c>
      <c r="Y35" s="63">
        <f t="shared" si="28"/>
        <v>0</v>
      </c>
      <c r="Z35" s="63">
        <f t="shared" si="29"/>
        <v>6283460.4300000006</v>
      </c>
      <c r="AA35" s="15">
        <v>0</v>
      </c>
      <c r="AB35" s="65">
        <f t="shared" si="30"/>
        <v>0</v>
      </c>
      <c r="AC35" s="63">
        <f t="shared" si="31"/>
        <v>0</v>
      </c>
      <c r="AD35" s="63">
        <f t="shared" si="32"/>
        <v>0</v>
      </c>
      <c r="AE35" s="2">
        <v>6283460.4299999997</v>
      </c>
      <c r="AF35" s="63">
        <f t="shared" si="33"/>
        <v>6283460.4300000006</v>
      </c>
      <c r="AG35" s="63">
        <f t="shared" si="34"/>
        <v>0</v>
      </c>
      <c r="AH35" s="2">
        <v>0</v>
      </c>
      <c r="AI35" s="2">
        <v>551688202.60000002</v>
      </c>
      <c r="AJ35" s="70">
        <f>+SUMIF('AE (2)'!$AP$2:$AP$423,'SUP (2)'!E35,'AE (2)'!$L$2:$L$423)+SUMIF('SUP (2)'!$BH$2:$BH$39,'SUP (2)'!E35,'SUP (2)'!$L$2:$L$39)</f>
        <v>551688202.60000002</v>
      </c>
      <c r="AK35" s="70">
        <f t="shared" si="35"/>
        <v>0</v>
      </c>
      <c r="AL35" s="2">
        <v>5380492.4000000004</v>
      </c>
      <c r="AM35" s="37">
        <f t="shared" si="36"/>
        <v>53804.924000000006</v>
      </c>
      <c r="AN35" s="2">
        <v>546307710.20000005</v>
      </c>
      <c r="AO35" s="37">
        <f t="shared" si="37"/>
        <v>16389231.306000002</v>
      </c>
      <c r="AP35" s="37">
        <f t="shared" si="38"/>
        <v>21852308.408000004</v>
      </c>
      <c r="AQ35" s="2">
        <v>375913131000</v>
      </c>
      <c r="AR35" s="2">
        <v>2163999000</v>
      </c>
      <c r="AS35" s="2">
        <v>373749132000</v>
      </c>
      <c r="AT35" s="18">
        <v>21906113.331999999</v>
      </c>
      <c r="AU35" s="37">
        <f t="shared" si="39"/>
        <v>21906113.332000002</v>
      </c>
      <c r="AV35" s="37">
        <f t="shared" si="40"/>
        <v>0</v>
      </c>
      <c r="AW35" s="4">
        <v>28189573.761999998</v>
      </c>
      <c r="AX35" s="4">
        <f t="shared" si="41"/>
        <v>593577938.80000007</v>
      </c>
      <c r="AY35" s="74">
        <f t="shared" si="42"/>
        <v>593577938.80000007</v>
      </c>
      <c r="AZ35" s="74">
        <f t="shared" si="43"/>
        <v>0</v>
      </c>
      <c r="BA35" s="4">
        <v>6000000</v>
      </c>
      <c r="BB35" s="75">
        <f t="shared" si="44"/>
        <v>6000000</v>
      </c>
      <c r="BC35" s="75">
        <f t="shared" si="45"/>
        <v>0</v>
      </c>
      <c r="BD35" s="4"/>
      <c r="BE35" s="4">
        <f t="shared" si="46"/>
        <v>34189573.761999995</v>
      </c>
      <c r="BF35" s="75">
        <f t="shared" si="47"/>
        <v>34189573.761999995</v>
      </c>
      <c r="BG35" s="75">
        <f t="shared" si="48"/>
        <v>0</v>
      </c>
      <c r="BH35" t="s">
        <v>327</v>
      </c>
      <c r="BI35" s="4"/>
      <c r="BJ35" s="4"/>
      <c r="BL35" s="4"/>
      <c r="BM35" s="4"/>
      <c r="BO35" s="43"/>
      <c r="BP35" s="41"/>
      <c r="BQ35" s="43"/>
      <c r="BR35" s="41"/>
      <c r="BS35" s="43"/>
      <c r="BT35" s="41"/>
      <c r="BU35" s="43"/>
      <c r="BV35" s="41"/>
      <c r="BW35" s="43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</row>
    <row r="36" spans="1:117" s="36" customFormat="1">
      <c r="A36" s="47">
        <v>1610</v>
      </c>
      <c r="B36" s="36" t="s">
        <v>274</v>
      </c>
      <c r="C36" s="36" t="s">
        <v>2</v>
      </c>
      <c r="D36" s="36" t="s">
        <v>386</v>
      </c>
      <c r="E36" s="36" t="s">
        <v>434</v>
      </c>
      <c r="F36" s="37">
        <v>465240000</v>
      </c>
      <c r="G36" s="37">
        <v>0</v>
      </c>
      <c r="H36" s="37">
        <v>465240000</v>
      </c>
      <c r="I36" s="37">
        <v>1628344</v>
      </c>
      <c r="J36" s="37">
        <v>0</v>
      </c>
      <c r="K36" s="37">
        <v>1628344</v>
      </c>
      <c r="L36" s="37">
        <v>1442248</v>
      </c>
      <c r="M36" s="37">
        <v>0</v>
      </c>
      <c r="N36" s="63">
        <f t="shared" si="21"/>
        <v>0</v>
      </c>
      <c r="O36" s="63">
        <f t="shared" si="22"/>
        <v>0</v>
      </c>
      <c r="P36" s="37">
        <v>1442248</v>
      </c>
      <c r="Q36" s="63">
        <f t="shared" si="23"/>
        <v>1442248</v>
      </c>
      <c r="R36" s="63">
        <f t="shared" si="24"/>
        <v>0</v>
      </c>
      <c r="S36" s="48">
        <v>0</v>
      </c>
      <c r="T36" s="37">
        <v>0</v>
      </c>
      <c r="U36" s="63">
        <f t="shared" si="25"/>
        <v>0</v>
      </c>
      <c r="V36" s="63">
        <f t="shared" si="26"/>
        <v>0</v>
      </c>
      <c r="W36" s="49">
        <v>0</v>
      </c>
      <c r="X36" s="64">
        <f t="shared" si="27"/>
        <v>0</v>
      </c>
      <c r="Y36" s="63">
        <f t="shared" si="28"/>
        <v>0</v>
      </c>
      <c r="Z36" s="63">
        <f t="shared" si="29"/>
        <v>0</v>
      </c>
      <c r="AA36" s="48">
        <v>0</v>
      </c>
      <c r="AB36" s="65">
        <f t="shared" si="30"/>
        <v>0</v>
      </c>
      <c r="AC36" s="63">
        <f t="shared" si="31"/>
        <v>0</v>
      </c>
      <c r="AD36" s="63">
        <f t="shared" si="32"/>
        <v>0</v>
      </c>
      <c r="AE36" s="37">
        <v>0</v>
      </c>
      <c r="AF36" s="63">
        <f t="shared" si="33"/>
        <v>0</v>
      </c>
      <c r="AG36" s="63">
        <f t="shared" si="34"/>
        <v>0</v>
      </c>
      <c r="AH36" s="37">
        <v>0</v>
      </c>
      <c r="AI36" s="37">
        <v>86115180.799999997</v>
      </c>
      <c r="AJ36" s="70">
        <f>+SUMIF('AE (2)'!$AP$2:$AP$423,'SUP (2)'!E36,'AE (2)'!$L$2:$L$423)+SUMIF('SUP (2)'!$BH$2:$BH$39,'SUP (2)'!E36,'SUP (2)'!$L$2:$L$39)</f>
        <v>86115180.799999997</v>
      </c>
      <c r="AK36" s="70">
        <f t="shared" si="35"/>
        <v>0</v>
      </c>
      <c r="AL36" s="37">
        <v>3251790.4</v>
      </c>
      <c r="AM36" s="37">
        <f t="shared" si="36"/>
        <v>32517.903999999999</v>
      </c>
      <c r="AN36" s="37">
        <v>82863390.400000006</v>
      </c>
      <c r="AO36" s="37">
        <f t="shared" si="37"/>
        <v>2485901.7120000003</v>
      </c>
      <c r="AP36" s="37">
        <f t="shared" si="38"/>
        <v>3314535.6160000004</v>
      </c>
      <c r="AQ36" s="37">
        <v>50528613000</v>
      </c>
      <c r="AR36" s="37">
        <v>1251444000</v>
      </c>
      <c r="AS36" s="37">
        <v>49277169000</v>
      </c>
      <c r="AT36" s="50">
        <v>0</v>
      </c>
      <c r="AU36" s="37">
        <f t="shared" si="39"/>
        <v>0</v>
      </c>
      <c r="AV36" s="37">
        <f t="shared" si="40"/>
        <v>0</v>
      </c>
      <c r="AW36" s="38">
        <v>0</v>
      </c>
      <c r="AX36" s="38">
        <f t="shared" si="41"/>
        <v>87557428.799999997</v>
      </c>
      <c r="AY36" s="74">
        <f t="shared" si="42"/>
        <v>87557428.799999997</v>
      </c>
      <c r="AZ36" s="74">
        <f t="shared" si="43"/>
        <v>0</v>
      </c>
      <c r="BA36" s="38">
        <v>0</v>
      </c>
      <c r="BB36" s="75">
        <f t="shared" si="44"/>
        <v>0</v>
      </c>
      <c r="BC36" s="75">
        <f t="shared" si="45"/>
        <v>0</v>
      </c>
      <c r="BD36" s="38">
        <v>4000000</v>
      </c>
      <c r="BE36" s="38">
        <f t="shared" si="46"/>
        <v>4000000</v>
      </c>
      <c r="BF36" s="75">
        <f t="shared" si="47"/>
        <v>4000000</v>
      </c>
      <c r="BG36" s="75">
        <f t="shared" si="48"/>
        <v>0</v>
      </c>
      <c r="BH36" s="36" t="s">
        <v>475</v>
      </c>
      <c r="BI36" s="38"/>
      <c r="BJ36" s="38"/>
      <c r="BL36" s="38"/>
      <c r="BM36" s="38"/>
      <c r="BO36" s="38"/>
      <c r="BQ36" s="38"/>
      <c r="BS36" s="38"/>
      <c r="BU36" s="38"/>
      <c r="BW36" s="38"/>
    </row>
    <row r="37" spans="1:117" s="30" customFormat="1">
      <c r="A37" s="20">
        <v>1611</v>
      </c>
      <c r="B37" t="s">
        <v>274</v>
      </c>
      <c r="C37" t="s">
        <v>2</v>
      </c>
      <c r="D37" t="s">
        <v>286</v>
      </c>
      <c r="E37" t="s">
        <v>451</v>
      </c>
      <c r="F37" s="2">
        <v>13979115000</v>
      </c>
      <c r="G37" s="2">
        <v>0</v>
      </c>
      <c r="H37" s="2">
        <v>13979115000</v>
      </c>
      <c r="I37" s="2">
        <v>37774882</v>
      </c>
      <c r="J37" s="2">
        <v>0</v>
      </c>
      <c r="K37" s="2">
        <v>37774882</v>
      </c>
      <c r="L37" s="2">
        <v>32183236</v>
      </c>
      <c r="M37" s="2">
        <v>0</v>
      </c>
      <c r="N37" s="63">
        <f t="shared" si="21"/>
        <v>0</v>
      </c>
      <c r="O37" s="63">
        <f t="shared" si="22"/>
        <v>0</v>
      </c>
      <c r="P37" s="2">
        <v>32183236</v>
      </c>
      <c r="Q37" s="63">
        <f t="shared" si="23"/>
        <v>32183236</v>
      </c>
      <c r="R37" s="63">
        <f t="shared" si="24"/>
        <v>0</v>
      </c>
      <c r="S37" s="15">
        <v>0.1</v>
      </c>
      <c r="T37" s="2">
        <v>0</v>
      </c>
      <c r="U37" s="63">
        <f t="shared" si="25"/>
        <v>0</v>
      </c>
      <c r="V37" s="63">
        <f t="shared" si="26"/>
        <v>0</v>
      </c>
      <c r="W37" s="13">
        <v>0.15</v>
      </c>
      <c r="X37" s="64">
        <f t="shared" si="27"/>
        <v>0.15</v>
      </c>
      <c r="Y37" s="63">
        <f t="shared" si="28"/>
        <v>0</v>
      </c>
      <c r="Z37" s="63">
        <f t="shared" si="29"/>
        <v>4827485.3999999994</v>
      </c>
      <c r="AA37" s="15">
        <v>0</v>
      </c>
      <c r="AB37" s="65">
        <f t="shared" si="30"/>
        <v>0</v>
      </c>
      <c r="AC37" s="63">
        <f t="shared" si="31"/>
        <v>0</v>
      </c>
      <c r="AD37" s="63">
        <f t="shared" si="32"/>
        <v>0</v>
      </c>
      <c r="AE37" s="2">
        <v>4827485.4000000004</v>
      </c>
      <c r="AF37" s="63">
        <f t="shared" si="33"/>
        <v>4827485.3999999994</v>
      </c>
      <c r="AG37" s="63">
        <f t="shared" si="34"/>
        <v>0</v>
      </c>
      <c r="AH37" s="2">
        <v>0</v>
      </c>
      <c r="AI37" s="2">
        <v>27781551</v>
      </c>
      <c r="AJ37" s="70">
        <f>+SUMIF('AE (2)'!$AP$2:$AP$423,'SUP (2)'!E37,'AE (2)'!$L$2:$L$423)+SUMIF('SUP (2)'!$BH$2:$BH$39,'SUP (2)'!E37,'SUP (2)'!$L$2:$L$39)</f>
        <v>27781551</v>
      </c>
      <c r="AK37" s="70">
        <f t="shared" si="35"/>
        <v>0</v>
      </c>
      <c r="AL37" s="2">
        <v>0</v>
      </c>
      <c r="AM37" s="37">
        <f t="shared" si="36"/>
        <v>0</v>
      </c>
      <c r="AN37" s="2">
        <v>27781551</v>
      </c>
      <c r="AO37" s="37">
        <f t="shared" si="37"/>
        <v>833446.52999999991</v>
      </c>
      <c r="AP37" s="37">
        <f t="shared" si="38"/>
        <v>1111262.04</v>
      </c>
      <c r="AQ37" s="2">
        <v>12366550000</v>
      </c>
      <c r="AR37" s="2">
        <v>0</v>
      </c>
      <c r="AS37" s="2">
        <v>12366550000</v>
      </c>
      <c r="AT37" s="18">
        <v>0</v>
      </c>
      <c r="AU37" s="37">
        <f t="shared" si="39"/>
        <v>0</v>
      </c>
      <c r="AV37" s="37">
        <f t="shared" si="40"/>
        <v>0</v>
      </c>
      <c r="AW37" s="4">
        <v>4827485.4000000004</v>
      </c>
      <c r="AX37" s="4">
        <f t="shared" si="41"/>
        <v>59964787</v>
      </c>
      <c r="AY37" s="74">
        <f t="shared" si="42"/>
        <v>59964787</v>
      </c>
      <c r="AZ37" s="74">
        <f t="shared" si="43"/>
        <v>0</v>
      </c>
      <c r="BA37" s="4">
        <v>0</v>
      </c>
      <c r="BB37" s="75">
        <f t="shared" si="44"/>
        <v>0</v>
      </c>
      <c r="BC37" s="75">
        <f t="shared" si="45"/>
        <v>0</v>
      </c>
      <c r="BD37" s="4"/>
      <c r="BE37" s="4">
        <f t="shared" si="46"/>
        <v>4827485.4000000004</v>
      </c>
      <c r="BF37" s="75">
        <f t="shared" si="47"/>
        <v>4827485.4000000004</v>
      </c>
      <c r="BG37" s="75">
        <f t="shared" si="48"/>
        <v>0</v>
      </c>
      <c r="BH37" t="s">
        <v>3</v>
      </c>
      <c r="BI37" s="4"/>
      <c r="BJ37" s="4"/>
      <c r="BK37"/>
      <c r="BL37" s="4"/>
      <c r="BM37" s="4"/>
      <c r="BN37"/>
      <c r="BO37" s="4"/>
      <c r="BP37"/>
      <c r="BQ37" s="4"/>
      <c r="BR37"/>
      <c r="BS37" s="4"/>
      <c r="BT37"/>
      <c r="BU37" s="4"/>
      <c r="BV37"/>
      <c r="BW37" s="4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</row>
    <row r="38" spans="1:117" s="36" customFormat="1">
      <c r="A38" s="47">
        <v>1634</v>
      </c>
      <c r="B38" s="36" t="s">
        <v>274</v>
      </c>
      <c r="C38" s="36" t="s">
        <v>2</v>
      </c>
      <c r="D38" s="36" t="s">
        <v>386</v>
      </c>
      <c r="E38" s="36" t="s">
        <v>464</v>
      </c>
      <c r="F38" s="37">
        <v>7697812000</v>
      </c>
      <c r="G38" s="37">
        <v>0</v>
      </c>
      <c r="H38" s="37">
        <v>7697812000</v>
      </c>
      <c r="I38" s="37">
        <v>18508355</v>
      </c>
      <c r="J38" s="37">
        <v>0</v>
      </c>
      <c r="K38" s="37">
        <v>18508355</v>
      </c>
      <c r="L38" s="37">
        <v>15429230.199999999</v>
      </c>
      <c r="M38" s="37">
        <v>0</v>
      </c>
      <c r="N38" s="63">
        <f t="shared" si="21"/>
        <v>0</v>
      </c>
      <c r="O38" s="63">
        <f t="shared" si="22"/>
        <v>0</v>
      </c>
      <c r="P38" s="37">
        <v>15429230.199999999</v>
      </c>
      <c r="Q38" s="63">
        <f t="shared" si="23"/>
        <v>15429230.199999999</v>
      </c>
      <c r="R38" s="63">
        <f t="shared" si="24"/>
        <v>0</v>
      </c>
      <c r="S38" s="48">
        <v>0.1</v>
      </c>
      <c r="T38" s="37">
        <v>0</v>
      </c>
      <c r="U38" s="63">
        <f t="shared" si="25"/>
        <v>0</v>
      </c>
      <c r="V38" s="63">
        <f t="shared" si="26"/>
        <v>0</v>
      </c>
      <c r="W38" s="49">
        <v>0.1</v>
      </c>
      <c r="X38" s="64">
        <f t="shared" si="27"/>
        <v>0.1</v>
      </c>
      <c r="Y38" s="63">
        <f t="shared" si="28"/>
        <v>0</v>
      </c>
      <c r="Z38" s="63">
        <f t="shared" si="29"/>
        <v>1542923.02</v>
      </c>
      <c r="AA38" s="48">
        <v>0</v>
      </c>
      <c r="AB38" s="65">
        <f t="shared" si="30"/>
        <v>0</v>
      </c>
      <c r="AC38" s="63">
        <f t="shared" si="31"/>
        <v>0</v>
      </c>
      <c r="AD38" s="63">
        <f t="shared" si="32"/>
        <v>0</v>
      </c>
      <c r="AE38" s="37">
        <v>1542923.02</v>
      </c>
      <c r="AF38" s="63">
        <f t="shared" si="33"/>
        <v>1542923.02</v>
      </c>
      <c r="AG38" s="63">
        <f t="shared" si="34"/>
        <v>0</v>
      </c>
      <c r="AH38" s="37">
        <v>0</v>
      </c>
      <c r="AI38" s="37">
        <v>20449466.199999999</v>
      </c>
      <c r="AJ38" s="70">
        <f>+SUMIF('AE (2)'!$AP$2:$AP$423,'SUP (2)'!E38,'AE (2)'!$L$2:$L$423)+SUMIF('SUP (2)'!$BH$2:$BH$39,'SUP (2)'!E38,'SUP (2)'!$L$2:$L$39)</f>
        <v>20449466.200000003</v>
      </c>
      <c r="AK38" s="70">
        <f t="shared" si="35"/>
        <v>0</v>
      </c>
      <c r="AL38" s="37">
        <v>0</v>
      </c>
      <c r="AM38" s="37">
        <f t="shared" si="36"/>
        <v>0</v>
      </c>
      <c r="AN38" s="37">
        <v>20449466.199999999</v>
      </c>
      <c r="AO38" s="37">
        <f t="shared" si="37"/>
        <v>613483.98599999992</v>
      </c>
      <c r="AP38" s="37">
        <f t="shared" si="38"/>
        <v>817978.64800000004</v>
      </c>
      <c r="AQ38" s="37">
        <v>7731782000</v>
      </c>
      <c r="AR38" s="37">
        <v>0</v>
      </c>
      <c r="AS38" s="37">
        <v>7731782000</v>
      </c>
      <c r="AT38" s="50">
        <v>0</v>
      </c>
      <c r="AU38" s="37">
        <f t="shared" si="39"/>
        <v>0</v>
      </c>
      <c r="AV38" s="37">
        <f t="shared" si="40"/>
        <v>0</v>
      </c>
      <c r="AW38" s="38">
        <v>1542923.02</v>
      </c>
      <c r="AX38" s="38">
        <f t="shared" si="41"/>
        <v>35878696.399999999</v>
      </c>
      <c r="AY38" s="74">
        <f t="shared" si="42"/>
        <v>35878696.399999999</v>
      </c>
      <c r="AZ38" s="74">
        <f t="shared" si="43"/>
        <v>0</v>
      </c>
      <c r="BA38" s="38">
        <v>0</v>
      </c>
      <c r="BB38" s="75">
        <f t="shared" si="44"/>
        <v>0</v>
      </c>
      <c r="BC38" s="75">
        <f t="shared" si="45"/>
        <v>0</v>
      </c>
      <c r="BD38" s="38">
        <v>4000000</v>
      </c>
      <c r="BE38" s="38">
        <f>AW38+BA38+BD38</f>
        <v>5542923.0199999996</v>
      </c>
      <c r="BF38" s="75">
        <f t="shared" si="47"/>
        <v>5542923.0199999996</v>
      </c>
      <c r="BG38" s="75">
        <f t="shared" si="48"/>
        <v>0</v>
      </c>
      <c r="BH38" s="36" t="s">
        <v>475</v>
      </c>
      <c r="BI38" s="38"/>
      <c r="BJ38" s="38"/>
      <c r="BL38" s="38"/>
      <c r="BM38" s="38"/>
      <c r="BO38" s="38"/>
      <c r="BQ38" s="38"/>
      <c r="BS38" s="38"/>
      <c r="BU38" s="38"/>
      <c r="BW38" s="38"/>
    </row>
    <row r="39" spans="1:117" s="30" customFormat="1">
      <c r="A39" s="20" t="s">
        <v>229</v>
      </c>
      <c r="B39" t="s">
        <v>274</v>
      </c>
      <c r="C39" t="s">
        <v>2</v>
      </c>
      <c r="D39" t="s">
        <v>200</v>
      </c>
      <c r="E39" t="s">
        <v>228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63">
        <f t="shared" si="21"/>
        <v>0</v>
      </c>
      <c r="O39" s="63">
        <f t="shared" si="22"/>
        <v>0</v>
      </c>
      <c r="P39" s="2">
        <v>0</v>
      </c>
      <c r="Q39" s="63">
        <f t="shared" si="23"/>
        <v>0</v>
      </c>
      <c r="R39" s="63">
        <f t="shared" si="24"/>
        <v>0</v>
      </c>
      <c r="S39" s="15">
        <v>0.1</v>
      </c>
      <c r="T39" s="2">
        <v>0</v>
      </c>
      <c r="U39" s="63">
        <f t="shared" si="25"/>
        <v>0</v>
      </c>
      <c r="V39" s="63">
        <f t="shared" si="26"/>
        <v>0</v>
      </c>
      <c r="W39" s="13">
        <v>0.3</v>
      </c>
      <c r="X39" s="64">
        <f t="shared" si="27"/>
        <v>0</v>
      </c>
      <c r="Y39" s="63">
        <f t="shared" si="28"/>
        <v>-0.3</v>
      </c>
      <c r="Z39" s="63">
        <f t="shared" si="29"/>
        <v>0</v>
      </c>
      <c r="AA39" s="15">
        <v>0</v>
      </c>
      <c r="AB39" s="65">
        <f t="shared" si="30"/>
        <v>0</v>
      </c>
      <c r="AC39" s="63">
        <f t="shared" si="31"/>
        <v>0</v>
      </c>
      <c r="AD39" s="63">
        <f t="shared" si="32"/>
        <v>0</v>
      </c>
      <c r="AE39" s="2">
        <v>0</v>
      </c>
      <c r="AF39" s="63">
        <f t="shared" si="33"/>
        <v>0</v>
      </c>
      <c r="AG39" s="63">
        <f t="shared" si="34"/>
        <v>0</v>
      </c>
      <c r="AH39" s="2">
        <v>0</v>
      </c>
      <c r="AI39" s="2">
        <v>0</v>
      </c>
      <c r="AJ39" s="70">
        <f>+SUMIF('AE (2)'!$AP$2:$AP$423,'SUP (2)'!E39,'AE (2)'!$L$2:$L$423)+SUMIF('SUP (2)'!$BH$2:$BH$39,'SUP (2)'!E39,'SUP (2)'!$L$2:$L$39)</f>
        <v>0</v>
      </c>
      <c r="AK39" s="70">
        <f t="shared" si="35"/>
        <v>0</v>
      </c>
      <c r="AL39" s="2">
        <v>0</v>
      </c>
      <c r="AM39" s="37">
        <f t="shared" si="36"/>
        <v>0</v>
      </c>
      <c r="AN39" s="2">
        <v>0</v>
      </c>
      <c r="AO39" s="37">
        <f t="shared" si="37"/>
        <v>0</v>
      </c>
      <c r="AP39" s="37">
        <f t="shared" si="38"/>
        <v>0</v>
      </c>
      <c r="AQ39" s="2">
        <v>0</v>
      </c>
      <c r="AR39" s="2">
        <v>0</v>
      </c>
      <c r="AS39" s="2">
        <v>0</v>
      </c>
      <c r="AT39" s="18">
        <v>0</v>
      </c>
      <c r="AU39" s="37">
        <f t="shared" si="39"/>
        <v>0</v>
      </c>
      <c r="AV39" s="37">
        <f t="shared" si="40"/>
        <v>0</v>
      </c>
      <c r="AW39" s="4">
        <v>0</v>
      </c>
      <c r="AX39" s="4">
        <f t="shared" si="41"/>
        <v>0</v>
      </c>
      <c r="AY39" s="74">
        <f t="shared" si="42"/>
        <v>0</v>
      </c>
      <c r="AZ39" s="74">
        <f t="shared" si="43"/>
        <v>0</v>
      </c>
      <c r="BA39" s="4">
        <v>0</v>
      </c>
      <c r="BB39" s="75">
        <f t="shared" si="44"/>
        <v>0</v>
      </c>
      <c r="BC39" s="75">
        <f t="shared" si="45"/>
        <v>0</v>
      </c>
      <c r="BD39" s="4"/>
      <c r="BE39" s="4">
        <f t="shared" si="46"/>
        <v>0</v>
      </c>
      <c r="BF39" s="75">
        <f t="shared" si="47"/>
        <v>0</v>
      </c>
      <c r="BG39" s="75">
        <f t="shared" si="48"/>
        <v>0</v>
      </c>
      <c r="BH39" t="s">
        <v>203</v>
      </c>
      <c r="BI39" s="4"/>
      <c r="BJ39" s="4"/>
      <c r="BK39"/>
      <c r="BL39" s="4"/>
      <c r="BM39" s="4"/>
      <c r="BN39"/>
      <c r="BO39" s="4"/>
      <c r="BP39"/>
      <c r="BQ39" s="4"/>
      <c r="BR39"/>
      <c r="BS39" s="4"/>
      <c r="BT39"/>
      <c r="BU39" s="4"/>
      <c r="BV39"/>
      <c r="BW39" s="4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</row>
    <row r="40" spans="1:117" s="30" customFormat="1">
      <c r="U40" s="73">
        <f>SUM(U2:U39)</f>
        <v>15851353.263999999</v>
      </c>
      <c r="AF40" s="73">
        <f>SUM(AF2:AF39)</f>
        <v>346334305.68000001</v>
      </c>
      <c r="AN40" s="37"/>
      <c r="AO40" s="37"/>
      <c r="AP40" s="37"/>
      <c r="AQ40" s="37"/>
      <c r="AR40" s="4"/>
      <c r="AS40" s="4"/>
      <c r="AT40" s="4"/>
      <c r="AU40" s="24">
        <f>SUM(AU2:AU39)</f>
        <v>402747949.56319994</v>
      </c>
      <c r="AV40" s="4"/>
      <c r="AW40" s="4"/>
      <c r="AX40" s="4"/>
      <c r="AY40" s="4"/>
      <c r="AZ40" s="4"/>
      <c r="BA40" s="4"/>
      <c r="BB40" s="24">
        <f>SUM(BB2:BB39)</f>
        <v>164000000</v>
      </c>
      <c r="BC40" s="4"/>
      <c r="BD40" s="24">
        <f>SUM(BD2:BD39)</f>
        <v>23140593.780000001</v>
      </c>
      <c r="BE40" s="24">
        <f>SUM(BE2:BE39)</f>
        <v>952074202.28720009</v>
      </c>
      <c r="BF40" s="24">
        <f>SUM(BF2:BF39)</f>
        <v>952074202.28720009</v>
      </c>
      <c r="BG40" s="24">
        <f>SUM(BG2:BG39)</f>
        <v>0</v>
      </c>
      <c r="BH40" s="4"/>
      <c r="BI40" s="4"/>
      <c r="BJ40" s="4"/>
      <c r="BK40" s="4"/>
      <c r="BL40" s="4"/>
      <c r="BM40" s="4"/>
      <c r="BN40" s="4"/>
      <c r="BO40" s="4"/>
      <c r="BP40" s="37"/>
      <c r="BQ40" s="4"/>
      <c r="BR40" s="37"/>
      <c r="BS40" s="37"/>
      <c r="DK40" s="31"/>
      <c r="DL40" s="31"/>
      <c r="DM40" s="31"/>
    </row>
    <row r="41" spans="1:117" s="30" customFormat="1">
      <c r="AN41" s="35"/>
      <c r="AO41" s="35"/>
      <c r="AP41" s="35"/>
      <c r="AQ41" s="35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35"/>
      <c r="BQ41" s="4"/>
      <c r="BR41" s="35"/>
      <c r="BS41" s="35"/>
      <c r="DK41" s="31"/>
      <c r="DL41" s="31"/>
      <c r="DM41" s="31"/>
    </row>
    <row r="42" spans="1:117" s="30" customFormat="1">
      <c r="BE42" s="78" t="s">
        <v>12</v>
      </c>
      <c r="BF42" s="31">
        <f>SUM(AU40:BD40)</f>
        <v>589888543.34319997</v>
      </c>
      <c r="DK42" s="31"/>
      <c r="DL42" s="31"/>
      <c r="DM42" s="31"/>
    </row>
    <row r="43" spans="1:117" s="30" customFormat="1">
      <c r="BE43" s="79" t="s">
        <v>147</v>
      </c>
      <c r="BF43" s="72">
        <f>SUM(U40:AF40)</f>
        <v>362185658.94400001</v>
      </c>
      <c r="DK43" s="31"/>
      <c r="DL43" s="31"/>
      <c r="DM43" s="31"/>
    </row>
    <row r="44" spans="1:117" s="30" customFormat="1">
      <c r="BE44" s="80"/>
      <c r="DK44" s="31"/>
      <c r="DL44" s="31"/>
      <c r="DM44" s="31"/>
    </row>
    <row r="45" spans="1:117" s="30" customFormat="1">
      <c r="BE45" s="79" t="s">
        <v>147</v>
      </c>
      <c r="BF45" s="31">
        <f>+'AE (2)'!AN434</f>
        <v>3452465964.2599988</v>
      </c>
      <c r="DK45" s="31"/>
      <c r="DL45" s="31"/>
      <c r="DM45" s="31"/>
    </row>
    <row r="46" spans="1:117">
      <c r="BE46" s="79" t="s">
        <v>0</v>
      </c>
    </row>
    <row r="47" spans="1:117">
      <c r="BE47" s="29" t="s">
        <v>560</v>
      </c>
    </row>
  </sheetData>
  <autoFilter ref="A1:DM39">
    <filterColumn colId="16"/>
    <filterColumn colId="17"/>
    <filterColumn colId="20"/>
    <filterColumn colId="21"/>
    <filterColumn colId="23"/>
    <filterColumn colId="24"/>
    <filterColumn colId="25"/>
    <filterColumn colId="27"/>
    <filterColumn colId="28"/>
    <filterColumn colId="29"/>
    <filterColumn colId="31"/>
    <filterColumn colId="32"/>
    <filterColumn colId="35"/>
    <filterColumn colId="36"/>
    <filterColumn colId="38"/>
    <filterColumn colId="40"/>
    <filterColumn colId="41"/>
    <filterColumn colId="46"/>
    <filterColumn colId="47"/>
    <filterColumn colId="50"/>
    <filterColumn colId="51"/>
    <filterColumn colId="53"/>
    <filterColumn colId="54"/>
    <filterColumn colId="57"/>
    <filterColumn colId="58"/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I321"/>
  <sheetViews>
    <sheetView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J12" sqref="J12"/>
    </sheetView>
  </sheetViews>
  <sheetFormatPr defaultRowHeight="15"/>
  <cols>
    <col min="1" max="1" width="7" customWidth="1"/>
    <col min="2" max="2" width="8.7109375" customWidth="1"/>
    <col min="3" max="3" width="5.7109375" customWidth="1"/>
    <col min="4" max="4" width="6.5703125" customWidth="1"/>
    <col min="5" max="5" width="22" customWidth="1"/>
    <col min="6" max="6" width="17.5703125" style="4" customWidth="1"/>
    <col min="7" max="7" width="17.7109375" style="4" customWidth="1"/>
    <col min="8" max="8" width="14.42578125" style="25" customWidth="1"/>
    <col min="9" max="9" width="21.42578125" style="4" customWidth="1"/>
    <col min="10" max="10" width="13.7109375" style="25" customWidth="1"/>
    <col min="11" max="11" width="17.5703125" style="4" customWidth="1"/>
    <col min="12" max="12" width="21.140625" style="4" customWidth="1"/>
    <col min="13" max="13" width="11.140625" style="4" customWidth="1"/>
    <col min="14" max="14" width="13.7109375" style="4" customWidth="1"/>
    <col min="15" max="15" width="11.140625" style="4" customWidth="1"/>
    <col min="16" max="16" width="2" style="4" customWidth="1"/>
    <col min="17" max="17" width="9.140625" style="4" customWidth="1"/>
    <col min="18" max="19" width="2" style="4" customWidth="1"/>
    <col min="20" max="20" width="10.140625" style="4" customWidth="1"/>
    <col min="21" max="21" width="9.140625" style="4" customWidth="1"/>
    <col min="22" max="24" width="11.140625" style="4" customWidth="1"/>
    <col min="25" max="25" width="14.85546875" style="4" customWidth="1"/>
    <col min="26" max="26" width="13.85546875" style="4" customWidth="1"/>
    <col min="27" max="27" width="14.85546875" style="4" customWidth="1"/>
    <col min="28" max="29" width="10.140625" style="4" customWidth="1"/>
    <col min="30" max="30" width="28.28515625" style="4" customWidth="1"/>
    <col min="31" max="31" width="15.5703125" style="7" customWidth="1"/>
    <col min="32" max="32" width="24.7109375" style="7" customWidth="1"/>
    <col min="33" max="33" width="15.140625" bestFit="1" customWidth="1"/>
    <col min="34" max="34" width="14.28515625" customWidth="1"/>
    <col min="35" max="35" width="12.5703125" customWidth="1"/>
  </cols>
  <sheetData>
    <row r="1" spans="1:35" s="3" customFormat="1" ht="46.5" customHeight="1">
      <c r="A1" s="6" t="s">
        <v>111</v>
      </c>
      <c r="B1" s="6" t="s">
        <v>114</v>
      </c>
      <c r="C1" s="6" t="s">
        <v>149</v>
      </c>
      <c r="D1" s="6" t="s">
        <v>181</v>
      </c>
      <c r="E1" s="6" t="s">
        <v>115</v>
      </c>
      <c r="F1" s="23" t="s">
        <v>132</v>
      </c>
      <c r="G1" s="23" t="s">
        <v>133</v>
      </c>
      <c r="H1" s="27" t="s">
        <v>231</v>
      </c>
      <c r="I1" s="23" t="s">
        <v>232</v>
      </c>
      <c r="J1" s="28" t="s">
        <v>180</v>
      </c>
      <c r="K1" s="26" t="s">
        <v>186</v>
      </c>
      <c r="L1" s="23" t="s">
        <v>187</v>
      </c>
      <c r="M1" s="23" t="s">
        <v>396</v>
      </c>
      <c r="N1" s="23" t="s">
        <v>187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2"/>
      <c r="AF1" s="12"/>
      <c r="AG1" s="6"/>
      <c r="AH1" s="11"/>
      <c r="AI1" s="11"/>
    </row>
    <row r="2" spans="1:35">
      <c r="A2" s="29">
        <v>8</v>
      </c>
      <c r="B2" t="s">
        <v>2</v>
      </c>
      <c r="C2" t="s">
        <v>286</v>
      </c>
      <c r="D2" s="29">
        <v>2</v>
      </c>
      <c r="E2" t="s">
        <v>3</v>
      </c>
      <c r="F2" s="4">
        <v>1147750485700</v>
      </c>
      <c r="G2" s="4">
        <v>1772430308.72</v>
      </c>
      <c r="H2" s="25">
        <v>1.7999999999999999E-2</v>
      </c>
      <c r="I2" s="4">
        <f>H2*G2</f>
        <v>31903745.556959998</v>
      </c>
      <c r="J2" s="25">
        <v>9.1000000000000004E-3</v>
      </c>
      <c r="K2" s="4">
        <v>15000000</v>
      </c>
      <c r="L2" s="4">
        <f>I2+K2</f>
        <v>46903745.556960002</v>
      </c>
      <c r="M2"/>
      <c r="N2" s="4">
        <f>L2+M2</f>
        <v>46903745.556960002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22"/>
      <c r="AF2" s="2"/>
      <c r="AG2" s="10"/>
      <c r="AH2" s="2"/>
      <c r="AI2" s="8"/>
    </row>
    <row r="3" spans="1:35">
      <c r="A3" s="29">
        <v>42</v>
      </c>
      <c r="B3" t="s">
        <v>2</v>
      </c>
      <c r="C3" t="s">
        <v>287</v>
      </c>
      <c r="D3" s="29">
        <v>1</v>
      </c>
      <c r="E3" t="s">
        <v>13</v>
      </c>
      <c r="F3" s="4">
        <v>413835045100</v>
      </c>
      <c r="G3" s="4">
        <v>704600276.96000004</v>
      </c>
      <c r="H3" s="25">
        <v>1.7999999999999999E-2</v>
      </c>
      <c r="I3" s="4">
        <f>H3*G3</f>
        <v>12682804.98528</v>
      </c>
      <c r="J3" s="25">
        <v>3.3E-3</v>
      </c>
      <c r="K3" s="4">
        <v>0</v>
      </c>
      <c r="L3" s="4">
        <f>I3+K3</f>
        <v>12682804.98528</v>
      </c>
      <c r="M3" s="4">
        <v>7000000</v>
      </c>
      <c r="N3" s="4">
        <f>M3+L3</f>
        <v>19682804.98528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22"/>
      <c r="AF3" s="2"/>
      <c r="AG3" s="10"/>
      <c r="AH3" s="2"/>
      <c r="AI3" s="8"/>
    </row>
    <row r="4" spans="1:35">
      <c r="A4" s="29">
        <v>44</v>
      </c>
      <c r="B4" t="s">
        <v>2</v>
      </c>
      <c r="C4" t="s">
        <v>8</v>
      </c>
      <c r="D4" s="29">
        <v>2</v>
      </c>
      <c r="E4" t="s">
        <v>14</v>
      </c>
      <c r="F4" s="4">
        <v>1355675341100</v>
      </c>
      <c r="G4" s="4">
        <v>2123320658.5599999</v>
      </c>
      <c r="H4" s="25">
        <v>1.7999999999999999E-2</v>
      </c>
      <c r="I4" s="4">
        <f t="shared" ref="I4:I12" si="0">H4*G4</f>
        <v>38219771.854079999</v>
      </c>
      <c r="J4" s="25">
        <v>1.09E-2</v>
      </c>
      <c r="K4" s="4">
        <v>15000000</v>
      </c>
      <c r="L4" s="4">
        <f t="shared" ref="L4:L12" si="1">I4+K4</f>
        <v>53219771.854079999</v>
      </c>
      <c r="M4"/>
      <c r="N4" s="4">
        <f t="shared" ref="N4:N8" si="2">M4+L4</f>
        <v>53219771.854079999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22"/>
      <c r="AF4" s="2"/>
      <c r="AG4" s="10"/>
      <c r="AH4" s="2"/>
      <c r="AI4" s="8"/>
    </row>
    <row r="5" spans="1:35">
      <c r="A5" s="29">
        <v>1038</v>
      </c>
      <c r="B5" t="s">
        <v>2</v>
      </c>
      <c r="C5" t="s">
        <v>200</v>
      </c>
      <c r="D5" s="29">
        <v>2</v>
      </c>
      <c r="E5" t="s">
        <v>203</v>
      </c>
      <c r="F5" s="4">
        <v>1574093896400</v>
      </c>
      <c r="G5" s="4">
        <v>2013113473.4400001</v>
      </c>
      <c r="H5" s="25">
        <v>1.7999999999999999E-2</v>
      </c>
      <c r="I5" s="4">
        <f t="shared" si="0"/>
        <v>36236042.521919996</v>
      </c>
      <c r="J5" s="25">
        <v>1.2500000000000001E-2</v>
      </c>
      <c r="K5" s="4">
        <v>20000000</v>
      </c>
      <c r="L5" s="4">
        <f t="shared" si="1"/>
        <v>56236042.521919996</v>
      </c>
      <c r="M5"/>
      <c r="N5" s="4">
        <f t="shared" si="2"/>
        <v>56236042.521919996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22"/>
      <c r="AF5" s="2"/>
      <c r="AG5" s="10"/>
      <c r="AI5" s="8"/>
    </row>
    <row r="6" spans="1:35">
      <c r="A6" s="29">
        <v>63</v>
      </c>
      <c r="B6" t="s">
        <v>2</v>
      </c>
      <c r="C6" t="s">
        <v>4</v>
      </c>
      <c r="D6" s="29">
        <v>3</v>
      </c>
      <c r="E6" t="s">
        <v>21</v>
      </c>
      <c r="F6" s="4">
        <v>1292388801000</v>
      </c>
      <c r="G6" s="4">
        <v>1881776758.5999999</v>
      </c>
      <c r="H6" s="25">
        <v>1.7999999999999999E-2</v>
      </c>
      <c r="I6" s="4">
        <f t="shared" si="0"/>
        <v>33871981.654799998</v>
      </c>
      <c r="J6" s="25">
        <v>1.06E-2</v>
      </c>
      <c r="K6" s="4">
        <v>0</v>
      </c>
      <c r="L6" s="4">
        <f t="shared" si="1"/>
        <v>33871981.654799998</v>
      </c>
      <c r="M6"/>
      <c r="N6" s="4">
        <f>M6+L6</f>
        <v>33871981.654799998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22"/>
      <c r="AF6" s="2"/>
      <c r="AG6" s="10"/>
      <c r="AH6" s="2"/>
      <c r="AI6" s="8"/>
    </row>
    <row r="7" spans="1:35">
      <c r="A7" s="29">
        <v>136</v>
      </c>
      <c r="B7" t="s">
        <v>9</v>
      </c>
      <c r="C7" t="s">
        <v>384</v>
      </c>
      <c r="D7" s="29">
        <v>3</v>
      </c>
      <c r="E7" t="s">
        <v>11</v>
      </c>
      <c r="F7" s="4">
        <v>912401861300</v>
      </c>
      <c r="G7" s="4">
        <v>1408739549.48</v>
      </c>
      <c r="H7" s="25">
        <v>1.2999999999999999E-2</v>
      </c>
      <c r="I7" s="4">
        <f t="shared" si="0"/>
        <v>18313614.143240001</v>
      </c>
      <c r="J7" s="25">
        <v>7.3000000000000001E-3</v>
      </c>
      <c r="K7" s="4">
        <v>0</v>
      </c>
      <c r="L7" s="4">
        <f t="shared" si="1"/>
        <v>18313614.143240001</v>
      </c>
      <c r="M7"/>
      <c r="N7" s="4">
        <f t="shared" si="2"/>
        <v>18313614.143240001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22"/>
      <c r="AF7" s="2"/>
      <c r="AG7" s="10"/>
      <c r="AH7" s="2"/>
      <c r="AI7" s="8"/>
    </row>
    <row r="8" spans="1:35">
      <c r="A8" s="29">
        <v>146</v>
      </c>
      <c r="B8" t="s">
        <v>9</v>
      </c>
      <c r="C8" t="s">
        <v>385</v>
      </c>
      <c r="D8" s="29">
        <v>1</v>
      </c>
      <c r="E8" t="s">
        <v>23</v>
      </c>
      <c r="F8" s="4">
        <v>833701335300</v>
      </c>
      <c r="G8" s="4">
        <v>1103727835.8800001</v>
      </c>
      <c r="H8" s="25">
        <v>1.2999999999999999E-2</v>
      </c>
      <c r="I8" s="4">
        <f t="shared" si="0"/>
        <v>14348461.86644</v>
      </c>
      <c r="J8" s="25">
        <v>6.6E-3</v>
      </c>
      <c r="K8" s="4">
        <v>10000000</v>
      </c>
      <c r="L8" s="4">
        <f t="shared" si="1"/>
        <v>24348461.866439998</v>
      </c>
      <c r="M8" s="4">
        <v>0</v>
      </c>
      <c r="N8" s="4">
        <f t="shared" si="2"/>
        <v>24348461.866439998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22"/>
      <c r="AF8" s="2"/>
      <c r="AG8" s="10"/>
      <c r="AH8" s="2"/>
      <c r="AI8" s="8"/>
    </row>
    <row r="9" spans="1:35">
      <c r="A9" s="29">
        <v>179</v>
      </c>
      <c r="B9" t="s">
        <v>9</v>
      </c>
      <c r="C9" t="s">
        <v>27</v>
      </c>
      <c r="D9" s="29">
        <v>1</v>
      </c>
      <c r="E9" t="s">
        <v>29</v>
      </c>
      <c r="F9" s="4">
        <v>480699036800</v>
      </c>
      <c r="G9" s="4">
        <v>837399076.27999997</v>
      </c>
      <c r="H9" s="25">
        <v>1.2999999999999999E-2</v>
      </c>
      <c r="I9" s="4">
        <f t="shared" si="0"/>
        <v>10886187.99164</v>
      </c>
      <c r="J9" s="25">
        <v>3.7000000000000002E-3</v>
      </c>
      <c r="K9" s="4">
        <v>0</v>
      </c>
      <c r="L9" s="4">
        <f t="shared" si="1"/>
        <v>10886187.99164</v>
      </c>
      <c r="N9" s="4">
        <f>L9+M9</f>
        <v>10886187.99164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22"/>
      <c r="AF9" s="2"/>
      <c r="AG9" s="10"/>
      <c r="AH9" s="2"/>
      <c r="AI9" s="8"/>
    </row>
    <row r="10" spans="1:35">
      <c r="A10" s="29">
        <v>51</v>
      </c>
      <c r="B10" t="s">
        <v>9</v>
      </c>
      <c r="C10" t="s">
        <v>15</v>
      </c>
      <c r="D10" s="29">
        <v>3</v>
      </c>
      <c r="E10" t="s">
        <v>16</v>
      </c>
      <c r="F10" s="4">
        <v>1040420966800</v>
      </c>
      <c r="G10" s="4">
        <v>1545523439.28</v>
      </c>
      <c r="H10" s="25">
        <v>1.2999999999999999E-2</v>
      </c>
      <c r="I10" s="4">
        <f t="shared" si="0"/>
        <v>20091804.710639998</v>
      </c>
      <c r="J10" s="25">
        <v>8.3999999999999995E-3</v>
      </c>
      <c r="K10" s="4">
        <v>0</v>
      </c>
      <c r="L10" s="4">
        <f t="shared" si="1"/>
        <v>20091804.710639998</v>
      </c>
      <c r="M10"/>
      <c r="N10" s="4">
        <f t="shared" ref="N10:N12" si="3">L10+M10</f>
        <v>20091804.710639998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22"/>
      <c r="AF10" s="2"/>
      <c r="AG10" s="10"/>
      <c r="AH10" s="2"/>
      <c r="AI10" s="8"/>
    </row>
    <row r="11" spans="1:35">
      <c r="A11" s="29">
        <v>1386</v>
      </c>
      <c r="B11" t="s">
        <v>2</v>
      </c>
      <c r="C11" t="s">
        <v>395</v>
      </c>
      <c r="D11" s="29">
        <v>1</v>
      </c>
      <c r="E11" t="s">
        <v>327</v>
      </c>
      <c r="F11" s="4">
        <v>405109706000</v>
      </c>
      <c r="G11" s="4">
        <v>593892086.60000002</v>
      </c>
      <c r="H11" s="25">
        <v>1.7999999999999999E-2</v>
      </c>
      <c r="I11" s="4">
        <f t="shared" si="0"/>
        <v>10690057.558799999</v>
      </c>
      <c r="J11" s="25">
        <v>3.3E-3</v>
      </c>
      <c r="K11" s="4">
        <v>0</v>
      </c>
      <c r="L11" s="4">
        <f t="shared" si="1"/>
        <v>10690057.558799999</v>
      </c>
      <c r="M11" s="4">
        <v>7000000</v>
      </c>
      <c r="N11" s="4">
        <f t="shared" si="3"/>
        <v>17690057.558799997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22"/>
      <c r="AF11" s="2"/>
      <c r="AG11" s="10"/>
      <c r="AH11" s="2"/>
      <c r="AI11" s="8"/>
    </row>
    <row r="12" spans="1:35">
      <c r="A12" s="29">
        <v>1583</v>
      </c>
      <c r="B12" t="s">
        <v>2</v>
      </c>
      <c r="C12" t="s">
        <v>386</v>
      </c>
      <c r="D12" s="29">
        <v>1</v>
      </c>
      <c r="E12" t="s">
        <v>475</v>
      </c>
      <c r="F12" s="4">
        <v>66423447000</v>
      </c>
      <c r="G12" s="4">
        <v>123436125.2</v>
      </c>
      <c r="H12" s="25">
        <v>1.7999999999999999E-2</v>
      </c>
      <c r="I12" s="4">
        <f t="shared" si="0"/>
        <v>2221850.2535999999</v>
      </c>
      <c r="J12" s="25">
        <v>5.0000000000000001E-4</v>
      </c>
      <c r="K12" s="4">
        <v>0</v>
      </c>
      <c r="L12" s="4">
        <f t="shared" si="1"/>
        <v>2221850.2535999999</v>
      </c>
      <c r="M12">
        <v>0</v>
      </c>
      <c r="N12" s="4">
        <f t="shared" si="3"/>
        <v>2221850.2535999999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22"/>
      <c r="AF12" s="2"/>
      <c r="AG12" s="10"/>
      <c r="AH12" s="2"/>
      <c r="AI12" s="8"/>
    </row>
    <row r="13" spans="1:35"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22"/>
      <c r="AF13" s="2"/>
      <c r="AG13" s="10"/>
      <c r="AH13" s="2"/>
      <c r="AI13" s="8"/>
    </row>
    <row r="14" spans="1:35"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5">
      <c r="F15" s="2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5">
      <c r="F16" s="4">
        <f>SUM(F2:F12)</f>
        <v>9522499922500</v>
      </c>
      <c r="G16" s="4">
        <f>SUM(G2:G12)</f>
        <v>14107959589.000002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A17" s="4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4"/>
      <c r="AF17"/>
    </row>
    <row r="18" spans="1:32"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4"/>
      <c r="AF18"/>
    </row>
    <row r="19" spans="1:32">
      <c r="E19" t="s">
        <v>2</v>
      </c>
      <c r="F19" s="4">
        <v>6255276722300</v>
      </c>
      <c r="G19" s="2">
        <v>9212569688.0799999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>
      <c r="E20" s="4" t="s">
        <v>9</v>
      </c>
      <c r="F20" s="18">
        <v>3267223200200</v>
      </c>
      <c r="G20" s="2">
        <v>4895389900.9200001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>
      <c r="E21" s="4" t="s">
        <v>233</v>
      </c>
      <c r="F21" s="4">
        <f>SUM(F19,F20)</f>
        <v>9522499922500</v>
      </c>
      <c r="G21" s="4">
        <f>SUM(G19,G20)</f>
        <v>14107959589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2">
      <c r="F25" s="42"/>
      <c r="G25" s="42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2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2"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2"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2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2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2"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2"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2:30"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2:30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2:30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2:30"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2:30"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2:30"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2:30"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2:30"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2:30"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2:30"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2:30"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2:30"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2:30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2:30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2:30"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2:30"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2:30"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2:30"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2:30"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2:30"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2:30"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2:30"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2:30"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2:30"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2:30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2:30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2:30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2:30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2:30"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2:30"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2:30"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2:30"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2:30"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2:30"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2:30"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2:30"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2:30"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2:30"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2:30"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2:30"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2:30"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2:30"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2:30"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2:30"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2:30"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2:30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2:30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2:30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2:30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2:30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2:30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2:30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2:30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2:30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2:30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2:30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2:30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2:30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2:30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2:30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2:30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2:30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2:30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2:30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2:30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2:30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2:30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2:30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2:30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2:30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2:30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2:30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2:30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2:30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2:30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2:30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2:30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2:30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2:30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2:30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2:30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2:30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2:30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2:30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2:30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2:30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2:30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2:30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2:30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2:30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2:30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2:30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2:30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2:30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2:30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2:30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2:30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2:30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2:30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2:30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2:30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2:30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2:30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2:30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2:30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2:30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2:30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2:30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2:30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2:30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2:30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2:30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2:30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2:30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2:30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2:30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2:30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2:30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2:30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2:30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2:30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2:30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2:30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2:30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2:30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2:30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2:30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2:30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2:30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2:30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2:30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2:30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2:30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2:30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2:30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2:30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2:30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2:30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2:30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2:30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2:30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2:30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2:30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2:30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2:30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2:30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2:30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2:30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2:30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2:30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2:30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2:30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2:30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2:30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2:30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2:30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2:30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2:30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2:30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2:30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2:30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2:30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2:30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2:30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2:30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2:30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2:30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2:30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2:30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2:30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2:30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2:30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2:30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2:30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2:30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2:30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2:30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2:30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2:30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2:30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2:30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2:30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2:30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2:30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2:30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2:30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2:30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2:30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2:30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2:30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2:30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2:30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2:30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2:30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2:30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2:30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2:30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2:30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2:30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2:30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2:30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2:30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2:30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2:30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2:30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2:30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2:30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2:30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2:30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2:30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2:30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2:30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2:30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2:30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2:30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2:30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2:30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2:30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2:30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2:30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2:30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2:30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2:30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2:30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2:30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2:30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2:30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2:30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2:30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2:30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2:30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2:30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2:30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2:30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2:30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2:30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2:30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2:30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2:30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2:30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2:30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2:30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2:30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2:30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2:30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2:30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2:30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2:30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2:30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2:30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2:30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2:30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2:30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2:30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2:30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2:30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2:30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2:30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2:30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2:30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2:30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2:30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2:30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2:30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2:30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2:30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2:30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2:30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2:30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2:30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2:30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2:30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2:30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2:30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2:30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2:30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2:30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2:30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2:30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2:30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2:30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2:30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2:30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2:30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2:30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2:30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2:30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2:30"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2:30"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</sheetData>
  <sortState ref="A2:L20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A1:AN32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" sqref="E1:G4"/>
    </sheetView>
  </sheetViews>
  <sheetFormatPr defaultRowHeight="15"/>
  <cols>
    <col min="1" max="1" width="7" customWidth="1"/>
    <col min="2" max="2" width="6.28515625" customWidth="1"/>
    <col min="3" max="3" width="5.7109375" customWidth="1"/>
    <col min="4" max="4" width="5.28515625" customWidth="1"/>
    <col min="5" max="5" width="19.7109375" customWidth="1"/>
    <col min="6" max="6" width="17.5703125" style="4" customWidth="1"/>
    <col min="7" max="7" width="17.7109375" style="4" customWidth="1"/>
    <col min="8" max="8" width="15.28515625" style="25" bestFit="1" customWidth="1"/>
    <col min="9" max="9" width="9.28515625" style="25" customWidth="1"/>
    <col min="10" max="11" width="13.140625" style="4" customWidth="1"/>
    <col min="12" max="12" width="5.140625" style="4" customWidth="1"/>
    <col min="13" max="15" width="13.7109375" style="25" customWidth="1"/>
    <col min="16" max="16" width="17.5703125" style="4" customWidth="1"/>
    <col min="17" max="17" width="21.140625" style="4" customWidth="1"/>
    <col min="18" max="18" width="11.140625" style="4" customWidth="1"/>
    <col min="19" max="19" width="13.7109375" style="4" customWidth="1"/>
    <col min="20" max="20" width="12.5703125" style="4" bestFit="1" customWidth="1"/>
    <col min="21" max="21" width="2" style="4" customWidth="1"/>
    <col min="22" max="22" width="9.140625" style="4" customWidth="1"/>
    <col min="23" max="24" width="2" style="4" customWidth="1"/>
    <col min="25" max="25" width="10.140625" style="4" customWidth="1"/>
    <col min="26" max="26" width="9.140625" style="4" customWidth="1"/>
    <col min="27" max="29" width="11.140625" style="4" customWidth="1"/>
    <col min="30" max="30" width="14.85546875" style="4" customWidth="1"/>
    <col min="31" max="31" width="13.85546875" style="4" customWidth="1"/>
    <col min="32" max="32" width="14.85546875" style="4" customWidth="1"/>
    <col min="33" max="34" width="10.140625" style="4" customWidth="1"/>
    <col min="35" max="35" width="28.28515625" style="4" customWidth="1"/>
    <col min="36" max="36" width="15.5703125" style="7" customWidth="1"/>
    <col min="37" max="37" width="24.7109375" style="7" customWidth="1"/>
    <col min="38" max="38" width="15.140625" bestFit="1" customWidth="1"/>
    <col min="39" max="39" width="14.28515625" customWidth="1"/>
    <col min="40" max="40" width="12.5703125" customWidth="1"/>
  </cols>
  <sheetData>
    <row r="1" spans="1:40" s="3" customFormat="1" ht="29.25" customHeight="1">
      <c r="A1" s="6" t="s">
        <v>111</v>
      </c>
      <c r="B1" s="6" t="s">
        <v>114</v>
      </c>
      <c r="C1" s="6" t="s">
        <v>149</v>
      </c>
      <c r="D1" s="6" t="s">
        <v>181</v>
      </c>
      <c r="E1" s="6" t="s">
        <v>115</v>
      </c>
      <c r="F1" s="23" t="s">
        <v>132</v>
      </c>
      <c r="G1" s="23" t="s">
        <v>133</v>
      </c>
      <c r="H1" s="27" t="s">
        <v>231</v>
      </c>
      <c r="I1" s="27"/>
      <c r="J1" s="23" t="s">
        <v>232</v>
      </c>
      <c r="K1" s="23"/>
      <c r="L1" s="23"/>
      <c r="M1" s="28" t="s">
        <v>180</v>
      </c>
      <c r="N1" s="28"/>
      <c r="O1" s="28"/>
      <c r="P1" s="26" t="s">
        <v>186</v>
      </c>
      <c r="Q1" s="23" t="s">
        <v>187</v>
      </c>
      <c r="R1" s="23" t="s">
        <v>396</v>
      </c>
      <c r="S1" s="23" t="s">
        <v>187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2"/>
      <c r="AK1" s="12"/>
      <c r="AL1" s="6"/>
      <c r="AM1" s="11"/>
      <c r="AN1" s="11"/>
    </row>
    <row r="2" spans="1:40">
      <c r="A2" s="29">
        <v>8</v>
      </c>
      <c r="B2" t="s">
        <v>2</v>
      </c>
      <c r="C2" t="s">
        <v>286</v>
      </c>
      <c r="D2" s="29">
        <v>2</v>
      </c>
      <c r="E2" t="s">
        <v>3</v>
      </c>
      <c r="F2" s="97">
        <f>1147750485700-F19</f>
        <v>1131105685700</v>
      </c>
      <c r="G2" s="97">
        <f>1772430308.72-H19</f>
        <v>1754121028.72</v>
      </c>
      <c r="H2" s="25">
        <v>1.7999999999999999E-2</v>
      </c>
      <c r="I2" s="87">
        <f t="shared" ref="I2:I8" si="0">IF($F$9/1000000000&lt;=1500,0,IF(AND(1500&lt;$F$9/1000000000,$F$9/1000000000&lt;=2000),0.5%,IF(AND(2000&lt;$F$9/1000000000,$F$9/1000000000&lt;=2500),0.8%,IF(AND(2500&lt;$F$9/1000000000,$F$9/1000000000&lt;=3000),1%,IF(AND(3000&lt;$F$9/1000000000,$F$9/1000000000&lt;=4000),1.3%,IF(AND(4000&lt;$F$9/1000000000,$F$9/1000000000&lt;=5000),1.5%,1.8%))))))</f>
        <v>1.8000000000000002E-2</v>
      </c>
      <c r="J2" s="4">
        <f>H2*G2</f>
        <v>31574178.516959999</v>
      </c>
      <c r="K2" s="63">
        <f t="shared" ref="K2:K8" si="1">+I2*G2</f>
        <v>31574178.516960002</v>
      </c>
      <c r="L2" s="63">
        <f t="shared" ref="L2:L9" si="2">+K2-J2</f>
        <v>0</v>
      </c>
      <c r="M2" s="25">
        <v>9.1000000000000004E-3</v>
      </c>
      <c r="N2" s="92" t="b">
        <f t="shared" ref="N2:N8" si="3">IF(D2=1,M2&gt;=0.6%,IF(D2=2,M2&gt;=0.84%,IF(D2=3,M2&gt;=1.2%,0)))</f>
        <v>1</v>
      </c>
      <c r="O2" s="63">
        <f t="shared" ref="O2:O8" si="4">IF(N2=TRUE,IF(M2&lt;0.6%,0,IF(AND(0.6%&lt;=M2,M2&lt;0.84%),10000000,IF(AND(0.84%&lt;=M2,M2&lt;1.2%),15000000,IF(AND(1.2%&lt;=M2,M2&lt;1.44%),20000000,IF(AND(1.44%&lt;=M2,M2&lt;1.73%),25000000,IF(AND(1.73%&lt;=M2,M2&lt;2.07%),35000000,IF(AND(2.07%&lt;=M2),45000000,0))))))))</f>
        <v>15000000</v>
      </c>
      <c r="P2" s="4">
        <v>15000000</v>
      </c>
      <c r="Q2" s="4">
        <f>J2+P2</f>
        <v>46574178.516959995</v>
      </c>
      <c r="R2"/>
      <c r="S2" s="4">
        <f>Q2+R2</f>
        <v>46574178.516959995</v>
      </c>
      <c r="T2" s="95">
        <f>SUM(,R2,O2,K2)</f>
        <v>46574178.516960002</v>
      </c>
      <c r="U2" s="95">
        <f>+T2-S2</f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22"/>
      <c r="AK2" s="2"/>
      <c r="AL2" s="10"/>
      <c r="AM2" s="2"/>
      <c r="AN2" s="8"/>
    </row>
    <row r="3" spans="1:40">
      <c r="A3" s="29">
        <v>42</v>
      </c>
      <c r="B3" t="s">
        <v>2</v>
      </c>
      <c r="C3" t="s">
        <v>287</v>
      </c>
      <c r="D3" s="29">
        <v>1</v>
      </c>
      <c r="E3" t="s">
        <v>13</v>
      </c>
      <c r="F3" s="97">
        <v>413835045100</v>
      </c>
      <c r="G3" s="97">
        <v>704600276.96000004</v>
      </c>
      <c r="H3" s="25">
        <v>1.7999999999999999E-2</v>
      </c>
      <c r="I3" s="87">
        <f t="shared" si="0"/>
        <v>1.8000000000000002E-2</v>
      </c>
      <c r="J3" s="4">
        <f>H3*G3</f>
        <v>12682804.98528</v>
      </c>
      <c r="K3" s="63">
        <f t="shared" si="1"/>
        <v>12682804.985280002</v>
      </c>
      <c r="L3" s="63">
        <f t="shared" si="2"/>
        <v>0</v>
      </c>
      <c r="M3" s="25">
        <v>3.3E-3</v>
      </c>
      <c r="N3" s="92" t="b">
        <f t="shared" si="3"/>
        <v>0</v>
      </c>
      <c r="O3" s="63" t="b">
        <f t="shared" si="4"/>
        <v>0</v>
      </c>
      <c r="P3" s="4">
        <v>0</v>
      </c>
      <c r="Q3" s="4">
        <f>J3+P3</f>
        <v>12682804.98528</v>
      </c>
      <c r="R3" s="4">
        <v>7000000</v>
      </c>
      <c r="S3" s="4">
        <f>R3+Q3</f>
        <v>19682804.98528</v>
      </c>
      <c r="T3" s="95">
        <f t="shared" ref="T3:T8" si="5">SUM(,R3,O3,K3)</f>
        <v>19682804.98528</v>
      </c>
      <c r="U3" s="95">
        <f t="shared" ref="U3:U8" si="6">+T3-S3</f>
        <v>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22"/>
      <c r="AK3" s="2"/>
      <c r="AL3" s="10"/>
      <c r="AM3" s="2"/>
      <c r="AN3" s="8"/>
    </row>
    <row r="4" spans="1:40">
      <c r="A4" s="29">
        <v>44</v>
      </c>
      <c r="B4" t="s">
        <v>2</v>
      </c>
      <c r="C4" t="s">
        <v>8</v>
      </c>
      <c r="D4" s="29">
        <v>2</v>
      </c>
      <c r="E4" t="s">
        <v>14</v>
      </c>
      <c r="F4" s="97">
        <f>+F22</f>
        <v>1372320141100</v>
      </c>
      <c r="G4" s="97">
        <f>+G22</f>
        <v>2141629938.5599999</v>
      </c>
      <c r="H4" s="25">
        <v>1.7999999999999999E-2</v>
      </c>
      <c r="I4" s="87">
        <f t="shared" si="0"/>
        <v>1.8000000000000002E-2</v>
      </c>
      <c r="J4" s="4">
        <f t="shared" ref="J4:J14" si="7">H4*G4</f>
        <v>38549338.894079998</v>
      </c>
      <c r="K4" s="63">
        <f t="shared" si="1"/>
        <v>38549338.894080006</v>
      </c>
      <c r="L4" s="63">
        <f t="shared" si="2"/>
        <v>0</v>
      </c>
      <c r="M4" s="25">
        <v>1.09E-2</v>
      </c>
      <c r="N4" s="92" t="b">
        <f t="shared" si="3"/>
        <v>1</v>
      </c>
      <c r="O4" s="63">
        <f t="shared" si="4"/>
        <v>15000000</v>
      </c>
      <c r="P4" s="4">
        <v>15000000</v>
      </c>
      <c r="Q4" s="4">
        <f t="shared" ref="Q4:Q14" si="8">J4+P4</f>
        <v>53549338.894079998</v>
      </c>
      <c r="R4"/>
      <c r="S4" s="4">
        <f t="shared" ref="S4:S12" si="9">R4+Q4</f>
        <v>53549338.894079998</v>
      </c>
      <c r="T4" s="95">
        <f t="shared" si="5"/>
        <v>53549338.894080006</v>
      </c>
      <c r="U4" s="95">
        <f t="shared" si="6"/>
        <v>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2"/>
      <c r="AK4" s="2"/>
      <c r="AL4" s="10"/>
      <c r="AM4" s="2"/>
      <c r="AN4" s="8"/>
    </row>
    <row r="5" spans="1:40">
      <c r="A5" s="29">
        <v>1038</v>
      </c>
      <c r="B5" t="s">
        <v>2</v>
      </c>
      <c r="C5" t="s">
        <v>200</v>
      </c>
      <c r="D5" s="29">
        <v>2</v>
      </c>
      <c r="E5" t="s">
        <v>203</v>
      </c>
      <c r="F5" s="97">
        <v>1574093896400</v>
      </c>
      <c r="G5" s="97">
        <v>2013113473.4400001</v>
      </c>
      <c r="H5" s="25">
        <v>1.7999999999999999E-2</v>
      </c>
      <c r="I5" s="87">
        <f t="shared" si="0"/>
        <v>1.8000000000000002E-2</v>
      </c>
      <c r="J5" s="4">
        <f t="shared" si="7"/>
        <v>36236042.521919996</v>
      </c>
      <c r="K5" s="63">
        <f t="shared" si="1"/>
        <v>36236042.521920003</v>
      </c>
      <c r="L5" s="63">
        <f t="shared" si="2"/>
        <v>0</v>
      </c>
      <c r="M5" s="25">
        <v>1.2500000000000001E-2</v>
      </c>
      <c r="N5" s="92" t="b">
        <f t="shared" si="3"/>
        <v>1</v>
      </c>
      <c r="O5" s="63">
        <f t="shared" si="4"/>
        <v>20000000</v>
      </c>
      <c r="P5" s="4">
        <v>20000000</v>
      </c>
      <c r="Q5" s="4">
        <f t="shared" si="8"/>
        <v>56236042.521919996</v>
      </c>
      <c r="R5"/>
      <c r="S5" s="4">
        <f t="shared" si="9"/>
        <v>56236042.521919996</v>
      </c>
      <c r="T5" s="95">
        <f t="shared" si="5"/>
        <v>56236042.521920003</v>
      </c>
      <c r="U5" s="95">
        <f t="shared" si="6"/>
        <v>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22"/>
      <c r="AK5" s="2"/>
      <c r="AL5" s="10"/>
      <c r="AN5" s="8"/>
    </row>
    <row r="6" spans="1:40">
      <c r="A6" s="29">
        <v>63</v>
      </c>
      <c r="B6" t="s">
        <v>2</v>
      </c>
      <c r="C6" t="s">
        <v>4</v>
      </c>
      <c r="D6" s="29">
        <v>3</v>
      </c>
      <c r="E6" t="s">
        <v>21</v>
      </c>
      <c r="F6" s="97">
        <v>1292388801000</v>
      </c>
      <c r="G6" s="97">
        <v>1881776758.5999999</v>
      </c>
      <c r="H6" s="25">
        <v>1.7999999999999999E-2</v>
      </c>
      <c r="I6" s="87">
        <f t="shared" si="0"/>
        <v>1.8000000000000002E-2</v>
      </c>
      <c r="J6" s="4">
        <f t="shared" si="7"/>
        <v>33871981.654799998</v>
      </c>
      <c r="K6" s="63">
        <f t="shared" si="1"/>
        <v>33871981.654800005</v>
      </c>
      <c r="L6" s="63">
        <f t="shared" si="2"/>
        <v>0</v>
      </c>
      <c r="M6" s="25">
        <v>1.06E-2</v>
      </c>
      <c r="N6" s="92" t="b">
        <f t="shared" si="3"/>
        <v>0</v>
      </c>
      <c r="O6" s="63" t="b">
        <f t="shared" si="4"/>
        <v>0</v>
      </c>
      <c r="P6" s="4">
        <v>0</v>
      </c>
      <c r="Q6" s="4">
        <f t="shared" si="8"/>
        <v>33871981.654799998</v>
      </c>
      <c r="R6"/>
      <c r="S6" s="4">
        <f>R6+Q6</f>
        <v>33871981.654799998</v>
      </c>
      <c r="T6" s="95">
        <f t="shared" si="5"/>
        <v>33871981.654800005</v>
      </c>
      <c r="U6" s="95">
        <f t="shared" si="6"/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22"/>
      <c r="AK6" s="2"/>
      <c r="AL6" s="10"/>
      <c r="AM6" s="2"/>
      <c r="AN6" s="8"/>
    </row>
    <row r="7" spans="1:40">
      <c r="A7" s="29">
        <v>1386</v>
      </c>
      <c r="B7" t="s">
        <v>2</v>
      </c>
      <c r="C7" t="s">
        <v>395</v>
      </c>
      <c r="D7" s="29">
        <v>1</v>
      </c>
      <c r="E7" t="s">
        <v>327</v>
      </c>
      <c r="F7" s="97">
        <v>405109706000</v>
      </c>
      <c r="G7" s="97">
        <v>593892086.60000002</v>
      </c>
      <c r="H7" s="25">
        <v>1.7999999999999999E-2</v>
      </c>
      <c r="I7" s="87">
        <f t="shared" si="0"/>
        <v>1.8000000000000002E-2</v>
      </c>
      <c r="J7" s="4">
        <f>H7*G7</f>
        <v>10690057.558799999</v>
      </c>
      <c r="K7" s="63">
        <f t="shared" si="1"/>
        <v>10690057.558800003</v>
      </c>
      <c r="L7" s="63">
        <f t="shared" si="2"/>
        <v>0</v>
      </c>
      <c r="M7" s="25">
        <v>3.3E-3</v>
      </c>
      <c r="N7" s="92" t="b">
        <f t="shared" si="3"/>
        <v>0</v>
      </c>
      <c r="O7" s="63" t="b">
        <f t="shared" si="4"/>
        <v>0</v>
      </c>
      <c r="P7" s="4">
        <v>0</v>
      </c>
      <c r="Q7" s="4">
        <f>J7+P7</f>
        <v>10690057.558799999</v>
      </c>
      <c r="R7" s="4">
        <v>7000000</v>
      </c>
      <c r="S7" s="4">
        <f>Q7+R7</f>
        <v>17690057.558799997</v>
      </c>
      <c r="T7" s="95">
        <f t="shared" si="5"/>
        <v>17690057.558800004</v>
      </c>
      <c r="U7" s="95">
        <f t="shared" si="6"/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22"/>
      <c r="AK7" s="2"/>
      <c r="AL7" s="10"/>
      <c r="AM7" s="2"/>
      <c r="AN7" s="8"/>
    </row>
    <row r="8" spans="1:40">
      <c r="A8" s="29">
        <v>1583</v>
      </c>
      <c r="B8" t="s">
        <v>2</v>
      </c>
      <c r="C8" t="s">
        <v>386</v>
      </c>
      <c r="D8" s="29">
        <v>1</v>
      </c>
      <c r="E8" t="s">
        <v>475</v>
      </c>
      <c r="F8" s="97">
        <v>66423447000</v>
      </c>
      <c r="G8" s="97">
        <v>123436125.2</v>
      </c>
      <c r="H8" s="25">
        <v>1.7999999999999999E-2</v>
      </c>
      <c r="I8" s="87">
        <f t="shared" si="0"/>
        <v>1.8000000000000002E-2</v>
      </c>
      <c r="J8" s="4">
        <f>H8*G8</f>
        <v>2221850.2535999999</v>
      </c>
      <c r="K8" s="63">
        <f t="shared" si="1"/>
        <v>2221850.2536000004</v>
      </c>
      <c r="L8" s="63">
        <f t="shared" si="2"/>
        <v>0</v>
      </c>
      <c r="M8" s="25">
        <v>5.0000000000000001E-4</v>
      </c>
      <c r="N8" s="92" t="b">
        <f t="shared" si="3"/>
        <v>0</v>
      </c>
      <c r="O8" s="63" t="b">
        <f t="shared" si="4"/>
        <v>0</v>
      </c>
      <c r="P8" s="4">
        <v>0</v>
      </c>
      <c r="Q8" s="4">
        <f>J8+P8</f>
        <v>2221850.2535999999</v>
      </c>
      <c r="R8">
        <v>0</v>
      </c>
      <c r="S8" s="4">
        <f>Q8+R8</f>
        <v>2221850.2535999999</v>
      </c>
      <c r="T8" s="95">
        <f t="shared" si="5"/>
        <v>2221850.2536000004</v>
      </c>
      <c r="U8" s="95">
        <f t="shared" si="6"/>
        <v>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22"/>
      <c r="AK8" s="2"/>
      <c r="AL8" s="10"/>
      <c r="AM8" s="2"/>
      <c r="AN8" s="8"/>
    </row>
    <row r="9" spans="1:40" s="3" customFormat="1">
      <c r="A9" s="81"/>
      <c r="D9" s="81"/>
      <c r="F9" s="24">
        <f>SUM(F2:F8)</f>
        <v>6255276722300</v>
      </c>
      <c r="G9" s="24">
        <f>SUM(G2:G8)</f>
        <v>9212569688.0800018</v>
      </c>
      <c r="H9" s="82"/>
      <c r="I9" s="88"/>
      <c r="J9" s="24">
        <f>SUM(J2:J8)</f>
        <v>165826254.38544002</v>
      </c>
      <c r="K9" s="90">
        <f>SUM(K2:K8)</f>
        <v>165826254.38544002</v>
      </c>
      <c r="L9" s="90">
        <f t="shared" si="2"/>
        <v>0</v>
      </c>
      <c r="M9" s="82"/>
      <c r="N9" s="93"/>
      <c r="O9" s="94">
        <f>SUM(O2:O8)</f>
        <v>50000000</v>
      </c>
      <c r="P9" s="94">
        <f>SUM(P2:P8)</f>
        <v>50000000</v>
      </c>
      <c r="Q9" s="94">
        <f>SUM(Q2:Q8)</f>
        <v>215826254.38543999</v>
      </c>
      <c r="R9" s="94">
        <f t="shared" ref="R9:U9" si="10">SUM(R2:R8)</f>
        <v>14000000</v>
      </c>
      <c r="S9" s="94">
        <f t="shared" si="10"/>
        <v>229826254.38543999</v>
      </c>
      <c r="T9" s="90">
        <f t="shared" si="10"/>
        <v>229826254.38544002</v>
      </c>
      <c r="U9" s="90">
        <f t="shared" si="10"/>
        <v>0</v>
      </c>
      <c r="AJ9" s="83"/>
      <c r="AK9" s="84"/>
      <c r="AL9" s="85"/>
      <c r="AM9" s="84"/>
      <c r="AN9" s="86"/>
    </row>
    <row r="10" spans="1:40">
      <c r="A10" s="29"/>
      <c r="D10" s="29"/>
      <c r="I10" s="89"/>
      <c r="K10" s="91"/>
      <c r="L10" s="91"/>
      <c r="N10" s="89"/>
      <c r="O10" s="89"/>
      <c r="R10"/>
      <c r="T10" s="29"/>
      <c r="U10" s="29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22"/>
      <c r="AK10" s="2"/>
      <c r="AL10" s="10"/>
      <c r="AM10" s="2"/>
      <c r="AN10" s="8"/>
    </row>
    <row r="11" spans="1:40">
      <c r="A11" s="29">
        <v>136</v>
      </c>
      <c r="B11" t="s">
        <v>9</v>
      </c>
      <c r="C11" t="s">
        <v>384</v>
      </c>
      <c r="D11" s="29">
        <v>3</v>
      </c>
      <c r="E11" t="s">
        <v>11</v>
      </c>
      <c r="F11" s="97">
        <v>912401861300</v>
      </c>
      <c r="G11" s="97">
        <v>1408739549.48</v>
      </c>
      <c r="H11" s="25">
        <v>1.2999999999999999E-2</v>
      </c>
      <c r="I11" s="87">
        <f>IF($F$15/1000000000&lt;=1500,0,IF(AND(1500&lt;$F$15/1000000000,$F$15/1000000000&lt;=2000),0.5%,IF(AND(2000&lt;$F$15/1000000000,$F$15/1000000000&lt;=2500),0.8%,IF(AND(2500&lt;$F$15/1000000000,$F$15/1000000000&lt;=3000),1%,IF(AND(3000&lt;$F$15/1000000000,$F$15/1000000000&lt;=4000),1.3%,IF(AND(4000&lt;$F$15/1000000000,$F$15/1000000000&lt;=5000),1.5%,1.8%))))))</f>
        <v>1.3000000000000001E-2</v>
      </c>
      <c r="J11" s="4">
        <f t="shared" si="7"/>
        <v>18313614.143240001</v>
      </c>
      <c r="K11" s="63">
        <f t="shared" ref="K11:K14" si="11">+I11*G11</f>
        <v>18313614.143240001</v>
      </c>
      <c r="L11" s="63">
        <f t="shared" ref="L11:L14" si="12">+K11-J11</f>
        <v>0</v>
      </c>
      <c r="M11" s="25">
        <v>7.3000000000000001E-3</v>
      </c>
      <c r="N11" s="92" t="b">
        <f t="shared" ref="N11:N14" si="13">IF(D11=1,M11&gt;=0.6%,IF(D11=2,M11&gt;=0.84%,IF(D11=3,M11&gt;=1.2%,0)))</f>
        <v>0</v>
      </c>
      <c r="O11" s="63" t="b">
        <f t="shared" ref="O11:O14" si="14">IF(N11=TRUE,IF(M11&lt;0.6%,0,IF(AND(0.6%&lt;=M11,M11&lt;0.84%),10000000,IF(AND(0.84%&lt;=M11,M11&lt;1.2%),15000000,IF(AND(1.2%&lt;=M11,M11&lt;1.44%),20000000,IF(AND(1.44%&lt;=M11,M11&lt;1.73%),25000000,IF(AND(1.73%&lt;=M11,M11&lt;2.07%),35000000,IF(AND(2.07%&lt;=M11),45000000,0))))))))</f>
        <v>0</v>
      </c>
      <c r="P11" s="4">
        <v>0</v>
      </c>
      <c r="Q11" s="4">
        <f t="shared" si="8"/>
        <v>18313614.143240001</v>
      </c>
      <c r="R11"/>
      <c r="S11" s="4">
        <f t="shared" si="9"/>
        <v>18313614.143240001</v>
      </c>
      <c r="T11" s="95">
        <f t="shared" ref="T11:T14" si="15">SUM(,R11,O11,K11)</f>
        <v>18313614.143240001</v>
      </c>
      <c r="U11" s="95">
        <f t="shared" ref="U11:U14" si="16">+T11-S11</f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22"/>
      <c r="AK11" s="2"/>
      <c r="AL11" s="10"/>
      <c r="AM11" s="2"/>
      <c r="AN11" s="8"/>
    </row>
    <row r="12" spans="1:40">
      <c r="A12" s="29">
        <v>146</v>
      </c>
      <c r="B12" t="s">
        <v>9</v>
      </c>
      <c r="C12" t="s">
        <v>385</v>
      </c>
      <c r="D12" s="29">
        <v>1</v>
      </c>
      <c r="E12" t="s">
        <v>23</v>
      </c>
      <c r="F12" s="97">
        <v>833701335300</v>
      </c>
      <c r="G12" s="97">
        <v>1103727835.8800001</v>
      </c>
      <c r="H12" s="25">
        <v>1.2999999999999999E-2</v>
      </c>
      <c r="I12" s="87">
        <f t="shared" ref="I12:I14" si="17">IF($F$15/1000000000&lt;=1500,0,IF(AND(1500&lt;$F$15/1000000000,$F$15/1000000000&lt;=2000),0.5%,IF(AND(2000&lt;$F$15/1000000000,$F$15/1000000000&lt;=2500),0.8%,IF(AND(2500&lt;$F$15/1000000000,$F$15/1000000000&lt;=3000),1%,IF(AND(3000&lt;$F$15/1000000000,$F$15/1000000000&lt;=4000),1.3%,IF(AND(4000&lt;$F$15/1000000000,$F$15/1000000000&lt;=5000),1.5%,1.8%))))))</f>
        <v>1.3000000000000001E-2</v>
      </c>
      <c r="J12" s="4">
        <f t="shared" si="7"/>
        <v>14348461.86644</v>
      </c>
      <c r="K12" s="63">
        <f t="shared" si="11"/>
        <v>14348461.866440002</v>
      </c>
      <c r="L12" s="63">
        <f t="shared" si="12"/>
        <v>0</v>
      </c>
      <c r="M12" s="25">
        <v>6.6E-3</v>
      </c>
      <c r="N12" s="92" t="b">
        <f t="shared" si="13"/>
        <v>1</v>
      </c>
      <c r="O12" s="63">
        <f t="shared" si="14"/>
        <v>10000000</v>
      </c>
      <c r="P12" s="4">
        <v>10000000</v>
      </c>
      <c r="Q12" s="4">
        <f t="shared" si="8"/>
        <v>24348461.866439998</v>
      </c>
      <c r="R12" s="4">
        <v>0</v>
      </c>
      <c r="S12" s="4">
        <f t="shared" si="9"/>
        <v>24348461.866439998</v>
      </c>
      <c r="T12" s="95">
        <f t="shared" si="15"/>
        <v>24348461.866440002</v>
      </c>
      <c r="U12" s="95">
        <f t="shared" si="16"/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22"/>
      <c r="AK12" s="2"/>
      <c r="AL12" s="10"/>
      <c r="AM12" s="2"/>
      <c r="AN12" s="8"/>
    </row>
    <row r="13" spans="1:40">
      <c r="A13" s="29">
        <v>179</v>
      </c>
      <c r="B13" t="s">
        <v>9</v>
      </c>
      <c r="C13" t="s">
        <v>27</v>
      </c>
      <c r="D13" s="29">
        <v>1</v>
      </c>
      <c r="E13" t="s">
        <v>29</v>
      </c>
      <c r="F13" s="97">
        <v>480699036800</v>
      </c>
      <c r="G13" s="97">
        <v>837399076.27999997</v>
      </c>
      <c r="H13" s="25">
        <v>1.2999999999999999E-2</v>
      </c>
      <c r="I13" s="87">
        <f t="shared" si="17"/>
        <v>1.3000000000000001E-2</v>
      </c>
      <c r="J13" s="4">
        <f t="shared" si="7"/>
        <v>10886187.99164</v>
      </c>
      <c r="K13" s="63">
        <f t="shared" si="11"/>
        <v>10886187.99164</v>
      </c>
      <c r="L13" s="63">
        <f t="shared" si="12"/>
        <v>0</v>
      </c>
      <c r="M13" s="25">
        <v>3.7000000000000002E-3</v>
      </c>
      <c r="N13" s="92" t="b">
        <f t="shared" si="13"/>
        <v>0</v>
      </c>
      <c r="O13" s="63" t="b">
        <f t="shared" si="14"/>
        <v>0</v>
      </c>
      <c r="P13" s="4">
        <v>0</v>
      </c>
      <c r="Q13" s="4">
        <f t="shared" si="8"/>
        <v>10886187.99164</v>
      </c>
      <c r="S13" s="4">
        <f>Q13+R13</f>
        <v>10886187.99164</v>
      </c>
      <c r="T13" s="95">
        <f t="shared" si="15"/>
        <v>10886187.99164</v>
      </c>
      <c r="U13" s="95">
        <f t="shared" si="16"/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22"/>
      <c r="AK13" s="2"/>
      <c r="AL13" s="10"/>
      <c r="AM13" s="2"/>
      <c r="AN13" s="8"/>
    </row>
    <row r="14" spans="1:40">
      <c r="A14" s="29">
        <v>51</v>
      </c>
      <c r="B14" t="s">
        <v>9</v>
      </c>
      <c r="C14" t="s">
        <v>15</v>
      </c>
      <c r="D14" s="29">
        <v>3</v>
      </c>
      <c r="E14" t="s">
        <v>16</v>
      </c>
      <c r="F14" s="97">
        <v>1040420966800</v>
      </c>
      <c r="G14" s="97">
        <v>1545523439.28</v>
      </c>
      <c r="H14" s="25">
        <v>1.2999999999999999E-2</v>
      </c>
      <c r="I14" s="87">
        <f t="shared" si="17"/>
        <v>1.3000000000000001E-2</v>
      </c>
      <c r="J14" s="4">
        <f t="shared" si="7"/>
        <v>20091804.710639998</v>
      </c>
      <c r="K14" s="63">
        <f t="shared" si="11"/>
        <v>20091804.710640002</v>
      </c>
      <c r="L14" s="63">
        <f t="shared" si="12"/>
        <v>0</v>
      </c>
      <c r="M14" s="25">
        <v>8.3999999999999995E-3</v>
      </c>
      <c r="N14" s="92" t="b">
        <f t="shared" si="13"/>
        <v>0</v>
      </c>
      <c r="O14" s="63" t="b">
        <f t="shared" si="14"/>
        <v>0</v>
      </c>
      <c r="P14" s="4">
        <v>0</v>
      </c>
      <c r="Q14" s="4">
        <f t="shared" si="8"/>
        <v>20091804.710639998</v>
      </c>
      <c r="R14"/>
      <c r="S14" s="4">
        <f t="shared" ref="S14" si="18">Q14+R14</f>
        <v>20091804.710639998</v>
      </c>
      <c r="T14" s="95">
        <f t="shared" si="15"/>
        <v>20091804.710640002</v>
      </c>
      <c r="U14" s="95">
        <f t="shared" si="16"/>
        <v>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22"/>
      <c r="AK14" s="2"/>
      <c r="AL14" s="10"/>
      <c r="AM14" s="2"/>
      <c r="AN14" s="8"/>
    </row>
    <row r="15" spans="1:40" s="3" customFormat="1">
      <c r="F15" s="24">
        <f>SUM(F11:F14)</f>
        <v>3267223200200</v>
      </c>
      <c r="G15" s="24">
        <f>SUM(G11:G14)</f>
        <v>4895389900.9200001</v>
      </c>
      <c r="H15" s="82"/>
      <c r="I15" s="82"/>
      <c r="J15" s="24">
        <f>SUM(J11:J14)</f>
        <v>63640068.711960003</v>
      </c>
      <c r="K15" s="90">
        <f t="shared" ref="K15:L15" si="19">SUM(K11:K14)</f>
        <v>63640068.711960003</v>
      </c>
      <c r="L15" s="90">
        <f t="shared" si="19"/>
        <v>0</v>
      </c>
      <c r="M15" s="82"/>
      <c r="N15" s="93"/>
      <c r="O15" s="94">
        <f>SUM(O11:O14)</f>
        <v>10000000</v>
      </c>
      <c r="P15" s="94">
        <f>SUM(P11:P14)</f>
        <v>10000000</v>
      </c>
      <c r="Q15" s="94">
        <f t="shared" ref="Q15:U15" si="20">SUM(Q11:Q14)</f>
        <v>73640068.711960003</v>
      </c>
      <c r="R15" s="94">
        <f t="shared" si="20"/>
        <v>0</v>
      </c>
      <c r="S15" s="94">
        <f t="shared" si="20"/>
        <v>73640068.711960003</v>
      </c>
      <c r="T15" s="90">
        <f t="shared" si="20"/>
        <v>73640068.711960003</v>
      </c>
      <c r="U15" s="90">
        <f t="shared" si="20"/>
        <v>0</v>
      </c>
      <c r="AJ15" s="83"/>
      <c r="AK15" s="84"/>
      <c r="AL15" s="85"/>
      <c r="AM15" s="84"/>
      <c r="AN15" s="86"/>
    </row>
    <row r="16" spans="1:40">
      <c r="Q16"/>
      <c r="R16"/>
      <c r="S16"/>
      <c r="T16" s="96">
        <f>+T15+T9</f>
        <v>303466323.09740001</v>
      </c>
      <c r="U16" s="29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>
      <c r="E17" s="29"/>
      <c r="F17" s="2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>
      <c r="F18" s="260" t="s">
        <v>116</v>
      </c>
      <c r="G18" s="260" t="s">
        <v>151</v>
      </c>
      <c r="H18" s="260" t="s">
        <v>121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>
      <c r="A19" s="4"/>
      <c r="F19" s="261">
        <v>16644800000</v>
      </c>
      <c r="G19" s="261">
        <v>24967200</v>
      </c>
      <c r="H19" s="262">
        <f>G19-F19*0.04/100</f>
        <v>18309280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4"/>
      <c r="AK19"/>
    </row>
    <row r="20" spans="1:37">
      <c r="E20" t="s">
        <v>286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4"/>
      <c r="AK20"/>
    </row>
    <row r="21" spans="1:37">
      <c r="E21" t="s">
        <v>8</v>
      </c>
      <c r="F21" s="4">
        <v>1355675341100</v>
      </c>
      <c r="G21" s="2">
        <v>2123320658.5599999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>
      <c r="E22" s="4"/>
      <c r="F22" s="18">
        <f>+F21+F19</f>
        <v>1372320141100</v>
      </c>
      <c r="G22" s="18">
        <f>+G21+H19</f>
        <v>2141629938.5599999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>
      <c r="E23" s="4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7">
      <c r="F27" s="42"/>
      <c r="G27" s="42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7"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7"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7"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7"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7"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40"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40"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40" s="7" customFormat="1">
      <c r="A35"/>
      <c r="B35"/>
      <c r="C35"/>
      <c r="D35"/>
      <c r="E35"/>
      <c r="F35" s="4"/>
      <c r="G35" s="4"/>
      <c r="H35" s="25"/>
      <c r="I35" s="25"/>
      <c r="J35" s="4"/>
      <c r="K35" s="4"/>
      <c r="L35" s="4"/>
      <c r="M35" s="25"/>
      <c r="N35" s="25"/>
      <c r="O35" s="25"/>
      <c r="P35" s="4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L35"/>
      <c r="AM35"/>
      <c r="AN35"/>
    </row>
    <row r="36" spans="1:40" s="7" customFormat="1">
      <c r="A36"/>
      <c r="B36"/>
      <c r="C36"/>
      <c r="D36"/>
      <c r="E36"/>
      <c r="F36" s="4"/>
      <c r="G36" s="4"/>
      <c r="H36" s="25"/>
      <c r="I36" s="25"/>
      <c r="J36" s="4"/>
      <c r="K36" s="4"/>
      <c r="L36" s="4"/>
      <c r="M36" s="25"/>
      <c r="N36" s="25"/>
      <c r="O36" s="25"/>
      <c r="P36" s="4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L36"/>
      <c r="AM36"/>
      <c r="AN36"/>
    </row>
    <row r="37" spans="1:40" s="7" customFormat="1">
      <c r="A37"/>
      <c r="B37"/>
      <c r="C37"/>
      <c r="D37"/>
      <c r="E37"/>
      <c r="F37" s="4"/>
      <c r="G37" s="4"/>
      <c r="H37" s="25"/>
      <c r="I37" s="25"/>
      <c r="J37" s="4"/>
      <c r="K37" s="4"/>
      <c r="L37" s="4"/>
      <c r="M37" s="25"/>
      <c r="N37" s="25"/>
      <c r="O37" s="25"/>
      <c r="P37" s="4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L37"/>
      <c r="AM37"/>
      <c r="AN37"/>
    </row>
    <row r="38" spans="1:40" s="7" customFormat="1">
      <c r="A38"/>
      <c r="B38"/>
      <c r="C38"/>
      <c r="D38"/>
      <c r="E38"/>
      <c r="F38" s="4"/>
      <c r="G38" s="4"/>
      <c r="H38" s="25"/>
      <c r="I38" s="25"/>
      <c r="J38" s="4"/>
      <c r="K38" s="4"/>
      <c r="L38" s="4"/>
      <c r="M38" s="25"/>
      <c r="N38" s="25"/>
      <c r="O38" s="25"/>
      <c r="P38" s="4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L38"/>
      <c r="AM38"/>
      <c r="AN38"/>
    </row>
    <row r="39" spans="1:40" s="7" customFormat="1">
      <c r="A39"/>
      <c r="B39"/>
      <c r="C39"/>
      <c r="D39"/>
      <c r="E39"/>
      <c r="F39" s="4"/>
      <c r="G39" s="4"/>
      <c r="H39" s="25"/>
      <c r="I39" s="25"/>
      <c r="J39" s="4"/>
      <c r="K39" s="4"/>
      <c r="L39" s="4"/>
      <c r="M39" s="25"/>
      <c r="N39" s="25"/>
      <c r="O39" s="25"/>
      <c r="P39" s="4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L39"/>
      <c r="AM39"/>
      <c r="AN39"/>
    </row>
    <row r="40" spans="1:40" s="7" customFormat="1">
      <c r="A40"/>
      <c r="B40"/>
      <c r="C40"/>
      <c r="D40"/>
      <c r="E40"/>
      <c r="F40" s="4"/>
      <c r="G40" s="4"/>
      <c r="H40" s="25"/>
      <c r="I40" s="25"/>
      <c r="J40" s="4"/>
      <c r="K40" s="4"/>
      <c r="L40" s="4"/>
      <c r="M40" s="25"/>
      <c r="N40" s="25"/>
      <c r="O40" s="25"/>
      <c r="P40" s="4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L40"/>
      <c r="AM40"/>
      <c r="AN40"/>
    </row>
    <row r="41" spans="1:40" s="7" customFormat="1">
      <c r="A41"/>
      <c r="B41"/>
      <c r="C41"/>
      <c r="D41"/>
      <c r="E41"/>
      <c r="F41" s="4"/>
      <c r="G41" s="4"/>
      <c r="H41" s="25"/>
      <c r="I41" s="25"/>
      <c r="J41" s="4"/>
      <c r="K41" s="4"/>
      <c r="L41" s="4"/>
      <c r="M41" s="25"/>
      <c r="N41" s="25"/>
      <c r="O41" s="25"/>
      <c r="P41" s="4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L41"/>
      <c r="AM41"/>
      <c r="AN41"/>
    </row>
    <row r="42" spans="1:40" s="7" customFormat="1">
      <c r="A42"/>
      <c r="B42"/>
      <c r="C42"/>
      <c r="D42"/>
      <c r="E42"/>
      <c r="F42" s="4"/>
      <c r="G42" s="4"/>
      <c r="H42" s="25"/>
      <c r="I42" s="25"/>
      <c r="J42" s="4"/>
      <c r="K42" s="4"/>
      <c r="L42" s="4"/>
      <c r="M42" s="25"/>
      <c r="N42" s="25"/>
      <c r="O42" s="25"/>
      <c r="P42" s="4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L42"/>
      <c r="AM42"/>
      <c r="AN42"/>
    </row>
    <row r="43" spans="1:40" s="7" customFormat="1">
      <c r="A43"/>
      <c r="B43"/>
      <c r="C43"/>
      <c r="D43"/>
      <c r="E43"/>
      <c r="F43" s="4"/>
      <c r="G43" s="4"/>
      <c r="H43" s="25"/>
      <c r="I43" s="25"/>
      <c r="J43" s="4"/>
      <c r="K43" s="4"/>
      <c r="L43" s="4"/>
      <c r="M43" s="25"/>
      <c r="N43" s="25"/>
      <c r="O43" s="25"/>
      <c r="P43" s="4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L43"/>
      <c r="AM43"/>
      <c r="AN43"/>
    </row>
    <row r="44" spans="1:40" s="7" customFormat="1">
      <c r="A44"/>
      <c r="B44"/>
      <c r="C44"/>
      <c r="D44"/>
      <c r="E44"/>
      <c r="F44" s="4"/>
      <c r="G44" s="4"/>
      <c r="H44" s="25"/>
      <c r="I44" s="25"/>
      <c r="J44" s="4"/>
      <c r="K44" s="4"/>
      <c r="L44" s="4"/>
      <c r="M44" s="25"/>
      <c r="N44" s="25"/>
      <c r="O44" s="25"/>
      <c r="P44" s="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L44"/>
      <c r="AM44"/>
      <c r="AN44"/>
    </row>
    <row r="45" spans="1:40" s="7" customFormat="1">
      <c r="A45"/>
      <c r="B45"/>
      <c r="C45"/>
      <c r="D45"/>
      <c r="E45"/>
      <c r="F45" s="4"/>
      <c r="G45" s="4"/>
      <c r="H45" s="25"/>
      <c r="I45" s="25"/>
      <c r="J45" s="4"/>
      <c r="K45" s="4"/>
      <c r="L45" s="4"/>
      <c r="M45" s="25"/>
      <c r="N45" s="25"/>
      <c r="O45" s="25"/>
      <c r="P45" s="4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L45"/>
      <c r="AM45"/>
      <c r="AN45"/>
    </row>
    <row r="46" spans="1:40" s="7" customFormat="1">
      <c r="A46"/>
      <c r="B46"/>
      <c r="C46"/>
      <c r="D46"/>
      <c r="E46"/>
      <c r="F46" s="4"/>
      <c r="G46" s="4"/>
      <c r="H46" s="25"/>
      <c r="I46" s="25"/>
      <c r="J46" s="4"/>
      <c r="K46" s="4"/>
      <c r="L46" s="4"/>
      <c r="M46" s="25"/>
      <c r="N46" s="25"/>
      <c r="O46" s="25"/>
      <c r="P46" s="4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L46"/>
      <c r="AM46"/>
      <c r="AN46"/>
    </row>
    <row r="47" spans="1:40" s="7" customFormat="1">
      <c r="A47"/>
      <c r="B47"/>
      <c r="C47"/>
      <c r="D47"/>
      <c r="E47"/>
      <c r="F47" s="4"/>
      <c r="G47" s="4"/>
      <c r="H47" s="25"/>
      <c r="I47" s="25"/>
      <c r="J47" s="4"/>
      <c r="K47" s="4"/>
      <c r="L47" s="4"/>
      <c r="M47" s="25"/>
      <c r="N47" s="25"/>
      <c r="O47" s="25"/>
      <c r="P47" s="4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L47"/>
      <c r="AM47"/>
      <c r="AN47"/>
    </row>
    <row r="48" spans="1:40" s="7" customFormat="1">
      <c r="A48"/>
      <c r="B48"/>
      <c r="C48"/>
      <c r="D48"/>
      <c r="E48"/>
      <c r="F48" s="4"/>
      <c r="G48" s="4"/>
      <c r="H48" s="25"/>
      <c r="I48" s="25"/>
      <c r="J48" s="4"/>
      <c r="K48" s="4"/>
      <c r="L48" s="4"/>
      <c r="M48" s="25"/>
      <c r="N48" s="25"/>
      <c r="O48" s="25"/>
      <c r="P48" s="4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L48"/>
      <c r="AM48"/>
      <c r="AN48"/>
    </row>
    <row r="49" spans="1:40" s="7" customFormat="1">
      <c r="A49"/>
      <c r="B49"/>
      <c r="C49"/>
      <c r="D49"/>
      <c r="E49"/>
      <c r="F49" s="4"/>
      <c r="G49" s="4"/>
      <c r="H49" s="25"/>
      <c r="I49" s="25"/>
      <c r="J49" s="4"/>
      <c r="K49" s="4"/>
      <c r="L49" s="4"/>
      <c r="M49" s="25"/>
      <c r="N49" s="25"/>
      <c r="O49" s="25"/>
      <c r="P49" s="4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L49"/>
      <c r="AM49"/>
      <c r="AN49"/>
    </row>
    <row r="50" spans="1:40" s="7" customFormat="1">
      <c r="A50"/>
      <c r="B50"/>
      <c r="C50"/>
      <c r="D50"/>
      <c r="E50"/>
      <c r="F50" s="4"/>
      <c r="G50" s="4"/>
      <c r="H50" s="25"/>
      <c r="I50" s="25"/>
      <c r="J50" s="4"/>
      <c r="K50" s="4"/>
      <c r="L50" s="4"/>
      <c r="M50" s="25"/>
      <c r="N50" s="25"/>
      <c r="O50" s="25"/>
      <c r="P50" s="4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L50"/>
      <c r="AM50"/>
      <c r="AN50"/>
    </row>
    <row r="51" spans="1:40" s="7" customFormat="1">
      <c r="A51"/>
      <c r="B51"/>
      <c r="C51"/>
      <c r="D51"/>
      <c r="E51"/>
      <c r="F51" s="4"/>
      <c r="G51" s="4"/>
      <c r="H51" s="25"/>
      <c r="I51" s="25"/>
      <c r="J51" s="4"/>
      <c r="K51" s="4"/>
      <c r="L51" s="4"/>
      <c r="M51" s="25"/>
      <c r="N51" s="25"/>
      <c r="O51" s="25"/>
      <c r="P51" s="4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L51"/>
      <c r="AM51"/>
      <c r="AN51"/>
    </row>
    <row r="52" spans="1:40" s="7" customFormat="1">
      <c r="A52"/>
      <c r="B52"/>
      <c r="C52"/>
      <c r="D52"/>
      <c r="E52"/>
      <c r="F52" s="4"/>
      <c r="G52" s="4"/>
      <c r="H52" s="25"/>
      <c r="I52" s="25"/>
      <c r="J52" s="4"/>
      <c r="K52" s="4"/>
      <c r="L52" s="4"/>
      <c r="M52" s="25"/>
      <c r="N52" s="25"/>
      <c r="O52" s="25"/>
      <c r="P52" s="4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L52"/>
      <c r="AM52"/>
      <c r="AN52"/>
    </row>
    <row r="53" spans="1:40" s="7" customFormat="1">
      <c r="A53"/>
      <c r="B53"/>
      <c r="C53"/>
      <c r="D53"/>
      <c r="E53"/>
      <c r="F53" s="4"/>
      <c r="G53" s="4"/>
      <c r="H53" s="25"/>
      <c r="I53" s="25"/>
      <c r="J53" s="4"/>
      <c r="K53" s="4"/>
      <c r="L53" s="4"/>
      <c r="M53" s="25"/>
      <c r="N53" s="25"/>
      <c r="O53" s="25"/>
      <c r="P53" s="4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L53"/>
      <c r="AM53"/>
      <c r="AN53"/>
    </row>
    <row r="54" spans="1:40" s="7" customFormat="1">
      <c r="A54"/>
      <c r="B54"/>
      <c r="C54"/>
      <c r="D54"/>
      <c r="E54"/>
      <c r="F54" s="4"/>
      <c r="G54" s="4"/>
      <c r="H54" s="25"/>
      <c r="I54" s="25"/>
      <c r="J54" s="4"/>
      <c r="K54" s="4"/>
      <c r="L54" s="4"/>
      <c r="M54" s="25"/>
      <c r="N54" s="25"/>
      <c r="O54" s="25"/>
      <c r="P54" s="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L54"/>
      <c r="AM54"/>
      <c r="AN54"/>
    </row>
    <row r="55" spans="1:40" s="7" customFormat="1">
      <c r="A55"/>
      <c r="B55"/>
      <c r="C55"/>
      <c r="D55"/>
      <c r="E55"/>
      <c r="F55" s="4"/>
      <c r="G55" s="4"/>
      <c r="H55" s="25"/>
      <c r="I55" s="25"/>
      <c r="J55" s="4"/>
      <c r="K55" s="4"/>
      <c r="L55" s="4"/>
      <c r="M55" s="25"/>
      <c r="N55" s="25"/>
      <c r="O55" s="25"/>
      <c r="P55" s="4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L55"/>
      <c r="AM55"/>
      <c r="AN55"/>
    </row>
    <row r="56" spans="1:40" s="7" customFormat="1">
      <c r="A56"/>
      <c r="B56"/>
      <c r="C56"/>
      <c r="D56"/>
      <c r="E56"/>
      <c r="F56" s="4"/>
      <c r="G56" s="4"/>
      <c r="H56" s="25"/>
      <c r="I56" s="25"/>
      <c r="J56" s="4"/>
      <c r="K56" s="4"/>
      <c r="L56" s="4"/>
      <c r="M56" s="25"/>
      <c r="N56" s="25"/>
      <c r="O56" s="25"/>
      <c r="P56" s="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L56"/>
      <c r="AM56"/>
      <c r="AN56"/>
    </row>
    <row r="57" spans="1:40" s="7" customFormat="1">
      <c r="A57"/>
      <c r="B57"/>
      <c r="C57"/>
      <c r="D57"/>
      <c r="E57"/>
      <c r="F57" s="4"/>
      <c r="G57" s="4"/>
      <c r="H57" s="25"/>
      <c r="I57" s="25"/>
      <c r="J57" s="4"/>
      <c r="K57" s="4"/>
      <c r="L57" s="4"/>
      <c r="M57" s="25"/>
      <c r="N57" s="25"/>
      <c r="O57" s="25"/>
      <c r="P57" s="4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L57"/>
      <c r="AM57"/>
      <c r="AN57"/>
    </row>
    <row r="58" spans="1:40" s="7" customFormat="1">
      <c r="A58"/>
      <c r="B58"/>
      <c r="C58"/>
      <c r="D58"/>
      <c r="E58"/>
      <c r="F58" s="4"/>
      <c r="G58" s="4"/>
      <c r="H58" s="25"/>
      <c r="I58" s="25"/>
      <c r="J58" s="4"/>
      <c r="K58" s="4"/>
      <c r="L58" s="4"/>
      <c r="M58" s="25"/>
      <c r="N58" s="25"/>
      <c r="O58" s="25"/>
      <c r="P58" s="4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L58"/>
      <c r="AM58"/>
      <c r="AN58"/>
    </row>
    <row r="59" spans="1:40" s="7" customFormat="1">
      <c r="A59"/>
      <c r="B59"/>
      <c r="C59"/>
      <c r="D59"/>
      <c r="E59"/>
      <c r="F59" s="4"/>
      <c r="G59" s="4"/>
      <c r="H59" s="25"/>
      <c r="I59" s="25"/>
      <c r="J59" s="4"/>
      <c r="K59" s="4"/>
      <c r="L59" s="4"/>
      <c r="M59" s="25"/>
      <c r="N59" s="25"/>
      <c r="O59" s="25"/>
      <c r="P59" s="4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L59"/>
      <c r="AM59"/>
      <c r="AN59"/>
    </row>
    <row r="60" spans="1:40" s="7" customFormat="1">
      <c r="A60"/>
      <c r="B60"/>
      <c r="C60"/>
      <c r="D60"/>
      <c r="E60"/>
      <c r="F60" s="4"/>
      <c r="G60" s="4"/>
      <c r="H60" s="25"/>
      <c r="I60" s="25"/>
      <c r="J60" s="4"/>
      <c r="K60" s="4"/>
      <c r="L60" s="4"/>
      <c r="M60" s="25"/>
      <c r="N60" s="25"/>
      <c r="O60" s="25"/>
      <c r="P60" s="4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L60"/>
      <c r="AM60"/>
      <c r="AN60"/>
    </row>
    <row r="61" spans="1:40" s="7" customFormat="1">
      <c r="A61"/>
      <c r="B61"/>
      <c r="C61"/>
      <c r="D61"/>
      <c r="E61"/>
      <c r="F61" s="4"/>
      <c r="G61" s="4"/>
      <c r="H61" s="25"/>
      <c r="I61" s="25"/>
      <c r="J61" s="4"/>
      <c r="K61" s="4"/>
      <c r="L61" s="4"/>
      <c r="M61" s="25"/>
      <c r="N61" s="25"/>
      <c r="O61" s="25"/>
      <c r="P61" s="4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L61"/>
      <c r="AM61"/>
      <c r="AN61"/>
    </row>
    <row r="62" spans="1:40" s="7" customFormat="1">
      <c r="A62"/>
      <c r="B62"/>
      <c r="C62"/>
      <c r="D62"/>
      <c r="E62"/>
      <c r="F62" s="4"/>
      <c r="G62" s="4"/>
      <c r="H62" s="25"/>
      <c r="I62" s="25"/>
      <c r="J62" s="4"/>
      <c r="K62" s="4"/>
      <c r="L62" s="4"/>
      <c r="M62" s="25"/>
      <c r="N62" s="25"/>
      <c r="O62" s="25"/>
      <c r="P62" s="4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L62"/>
      <c r="AM62"/>
      <c r="AN62"/>
    </row>
    <row r="63" spans="1:40" s="7" customFormat="1">
      <c r="A63"/>
      <c r="B63"/>
      <c r="C63"/>
      <c r="D63"/>
      <c r="E63"/>
      <c r="F63" s="4"/>
      <c r="G63" s="4"/>
      <c r="H63" s="25"/>
      <c r="I63" s="25"/>
      <c r="J63" s="4"/>
      <c r="K63" s="4"/>
      <c r="L63" s="4"/>
      <c r="M63" s="25"/>
      <c r="N63" s="25"/>
      <c r="O63" s="25"/>
      <c r="P63" s="4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L63"/>
      <c r="AM63"/>
      <c r="AN63"/>
    </row>
    <row r="64" spans="1:40" s="7" customFormat="1">
      <c r="A64"/>
      <c r="B64"/>
      <c r="C64"/>
      <c r="D64"/>
      <c r="E64"/>
      <c r="F64" s="4"/>
      <c r="G64" s="4"/>
      <c r="H64" s="25"/>
      <c r="I64" s="25"/>
      <c r="J64" s="4"/>
      <c r="K64" s="4"/>
      <c r="L64" s="4"/>
      <c r="M64" s="25"/>
      <c r="N64" s="25"/>
      <c r="O64" s="25"/>
      <c r="P64" s="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L64"/>
      <c r="AM64"/>
      <c r="AN64"/>
    </row>
    <row r="65" spans="1:40" s="7" customFormat="1">
      <c r="A65"/>
      <c r="B65"/>
      <c r="C65"/>
      <c r="D65"/>
      <c r="E65"/>
      <c r="F65" s="4"/>
      <c r="G65" s="4"/>
      <c r="H65" s="25"/>
      <c r="I65" s="25"/>
      <c r="J65" s="4"/>
      <c r="K65" s="4"/>
      <c r="L65" s="4"/>
      <c r="M65" s="25"/>
      <c r="N65" s="25"/>
      <c r="O65" s="25"/>
      <c r="P65" s="4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L65"/>
      <c r="AM65"/>
      <c r="AN65"/>
    </row>
    <row r="66" spans="1:40" s="7" customFormat="1">
      <c r="A66"/>
      <c r="B66"/>
      <c r="C66"/>
      <c r="D66"/>
      <c r="E66"/>
      <c r="F66" s="4"/>
      <c r="G66" s="4"/>
      <c r="H66" s="25"/>
      <c r="I66" s="25"/>
      <c r="J66" s="4"/>
      <c r="K66" s="4"/>
      <c r="L66" s="4"/>
      <c r="M66" s="25"/>
      <c r="N66" s="25"/>
      <c r="O66" s="25"/>
      <c r="P66" s="4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L66"/>
      <c r="AM66"/>
      <c r="AN66"/>
    </row>
    <row r="67" spans="1:40" s="7" customFormat="1">
      <c r="A67"/>
      <c r="B67"/>
      <c r="C67"/>
      <c r="D67"/>
      <c r="E67"/>
      <c r="F67" s="4"/>
      <c r="G67" s="4"/>
      <c r="H67" s="25"/>
      <c r="I67" s="25"/>
      <c r="J67" s="4"/>
      <c r="K67" s="4"/>
      <c r="L67" s="4"/>
      <c r="M67" s="25"/>
      <c r="N67" s="25"/>
      <c r="O67" s="25"/>
      <c r="P67" s="4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L67"/>
      <c r="AM67"/>
      <c r="AN67"/>
    </row>
    <row r="68" spans="1:40" s="7" customFormat="1">
      <c r="A68"/>
      <c r="B68"/>
      <c r="C68"/>
      <c r="D68"/>
      <c r="E68"/>
      <c r="F68" s="4"/>
      <c r="G68" s="4"/>
      <c r="H68" s="25"/>
      <c r="I68" s="25"/>
      <c r="J68" s="4"/>
      <c r="K68" s="4"/>
      <c r="L68" s="4"/>
      <c r="M68" s="25"/>
      <c r="N68" s="25"/>
      <c r="O68" s="25"/>
      <c r="P68" s="4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L68"/>
      <c r="AM68"/>
      <c r="AN68"/>
    </row>
    <row r="69" spans="1:40" s="7" customFormat="1">
      <c r="A69"/>
      <c r="B69"/>
      <c r="C69"/>
      <c r="D69"/>
      <c r="E69"/>
      <c r="F69" s="4"/>
      <c r="G69" s="4"/>
      <c r="H69" s="25"/>
      <c r="I69" s="25"/>
      <c r="J69" s="4"/>
      <c r="K69" s="4"/>
      <c r="L69" s="4"/>
      <c r="M69" s="25"/>
      <c r="N69" s="25"/>
      <c r="O69" s="25"/>
      <c r="P69" s="4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L69"/>
      <c r="AM69"/>
      <c r="AN69"/>
    </row>
    <row r="70" spans="1:40" s="7" customFormat="1">
      <c r="A70"/>
      <c r="B70"/>
      <c r="C70"/>
      <c r="D70"/>
      <c r="E70"/>
      <c r="F70" s="4"/>
      <c r="G70" s="4"/>
      <c r="H70" s="25"/>
      <c r="I70" s="25"/>
      <c r="J70" s="4"/>
      <c r="K70" s="4"/>
      <c r="L70" s="4"/>
      <c r="M70" s="25"/>
      <c r="N70" s="25"/>
      <c r="O70" s="25"/>
      <c r="P70" s="4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L70"/>
      <c r="AM70"/>
      <c r="AN70"/>
    </row>
    <row r="71" spans="1:40" s="7" customFormat="1">
      <c r="A71"/>
      <c r="B71"/>
      <c r="C71"/>
      <c r="D71"/>
      <c r="E71"/>
      <c r="F71" s="4"/>
      <c r="G71" s="4"/>
      <c r="H71" s="25"/>
      <c r="I71" s="25"/>
      <c r="J71" s="4"/>
      <c r="K71" s="4"/>
      <c r="L71" s="4"/>
      <c r="M71" s="25"/>
      <c r="N71" s="25"/>
      <c r="O71" s="25"/>
      <c r="P71" s="4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L71"/>
      <c r="AM71"/>
      <c r="AN71"/>
    </row>
    <row r="72" spans="1:40" s="7" customFormat="1">
      <c r="A72"/>
      <c r="B72"/>
      <c r="C72"/>
      <c r="D72"/>
      <c r="E72"/>
      <c r="F72" s="4"/>
      <c r="G72" s="4"/>
      <c r="H72" s="25"/>
      <c r="I72" s="25"/>
      <c r="J72" s="4"/>
      <c r="K72" s="4"/>
      <c r="L72" s="4"/>
      <c r="M72" s="25"/>
      <c r="N72" s="25"/>
      <c r="O72" s="25"/>
      <c r="P72" s="4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L72"/>
      <c r="AM72"/>
      <c r="AN72"/>
    </row>
    <row r="73" spans="1:40" s="7" customFormat="1">
      <c r="A73"/>
      <c r="B73"/>
      <c r="C73"/>
      <c r="D73"/>
      <c r="E73"/>
      <c r="F73" s="4"/>
      <c r="G73" s="4"/>
      <c r="H73" s="25"/>
      <c r="I73" s="25"/>
      <c r="J73" s="4"/>
      <c r="K73" s="4"/>
      <c r="L73" s="4"/>
      <c r="M73" s="25"/>
      <c r="N73" s="25"/>
      <c r="O73" s="25"/>
      <c r="P73" s="4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L73"/>
      <c r="AM73"/>
      <c r="AN73"/>
    </row>
    <row r="74" spans="1:40" s="7" customFormat="1">
      <c r="A74"/>
      <c r="B74"/>
      <c r="C74"/>
      <c r="D74"/>
      <c r="E74"/>
      <c r="F74" s="4"/>
      <c r="G74" s="4"/>
      <c r="H74" s="25"/>
      <c r="I74" s="25"/>
      <c r="J74" s="4"/>
      <c r="K74" s="4"/>
      <c r="L74" s="4"/>
      <c r="M74" s="25"/>
      <c r="N74" s="25"/>
      <c r="O74" s="25"/>
      <c r="P74" s="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L74"/>
      <c r="AM74"/>
      <c r="AN74"/>
    </row>
    <row r="75" spans="1:40" s="7" customFormat="1">
      <c r="A75"/>
      <c r="B75"/>
      <c r="C75"/>
      <c r="D75"/>
      <c r="E75"/>
      <c r="F75" s="4"/>
      <c r="G75" s="4"/>
      <c r="H75" s="25"/>
      <c r="I75" s="25"/>
      <c r="J75" s="4"/>
      <c r="K75" s="4"/>
      <c r="L75" s="4"/>
      <c r="M75" s="25"/>
      <c r="N75" s="25"/>
      <c r="O75" s="25"/>
      <c r="P75" s="4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L75"/>
      <c r="AM75"/>
      <c r="AN75"/>
    </row>
    <row r="76" spans="1:40" s="7" customFormat="1">
      <c r="A76"/>
      <c r="B76"/>
      <c r="C76"/>
      <c r="D76"/>
      <c r="E76"/>
      <c r="F76" s="4"/>
      <c r="G76" s="4"/>
      <c r="H76" s="25"/>
      <c r="I76" s="25"/>
      <c r="J76" s="4"/>
      <c r="K76" s="4"/>
      <c r="L76" s="4"/>
      <c r="M76" s="25"/>
      <c r="N76" s="25"/>
      <c r="O76" s="25"/>
      <c r="P76" s="4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L76"/>
      <c r="AM76"/>
      <c r="AN76"/>
    </row>
    <row r="77" spans="1:40" s="7" customFormat="1">
      <c r="A77"/>
      <c r="B77"/>
      <c r="C77"/>
      <c r="D77"/>
      <c r="E77"/>
      <c r="F77" s="4"/>
      <c r="G77" s="4"/>
      <c r="H77" s="25"/>
      <c r="I77" s="25"/>
      <c r="J77" s="4"/>
      <c r="K77" s="4"/>
      <c r="L77" s="4"/>
      <c r="M77" s="25"/>
      <c r="N77" s="25"/>
      <c r="O77" s="25"/>
      <c r="P77" s="4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L77"/>
      <c r="AM77"/>
      <c r="AN77"/>
    </row>
    <row r="78" spans="1:40" s="7" customFormat="1">
      <c r="A78"/>
      <c r="B78"/>
      <c r="C78"/>
      <c r="D78"/>
      <c r="E78"/>
      <c r="F78" s="4"/>
      <c r="G78" s="4"/>
      <c r="H78" s="25"/>
      <c r="I78" s="25"/>
      <c r="J78" s="4"/>
      <c r="K78" s="4"/>
      <c r="L78" s="4"/>
      <c r="M78" s="25"/>
      <c r="N78" s="25"/>
      <c r="O78" s="25"/>
      <c r="P78" s="4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L78"/>
      <c r="AM78"/>
      <c r="AN78"/>
    </row>
    <row r="79" spans="1:40" s="7" customFormat="1">
      <c r="A79"/>
      <c r="B79"/>
      <c r="C79"/>
      <c r="D79"/>
      <c r="E79"/>
      <c r="F79" s="4"/>
      <c r="G79" s="4"/>
      <c r="H79" s="25"/>
      <c r="I79" s="25"/>
      <c r="J79" s="4"/>
      <c r="K79" s="4"/>
      <c r="L79" s="4"/>
      <c r="M79" s="25"/>
      <c r="N79" s="25"/>
      <c r="O79" s="25"/>
      <c r="P79" s="4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L79"/>
      <c r="AM79"/>
      <c r="AN79"/>
    </row>
    <row r="80" spans="1:40" s="7" customFormat="1">
      <c r="A80"/>
      <c r="B80"/>
      <c r="C80"/>
      <c r="D80"/>
      <c r="E80"/>
      <c r="F80" s="4"/>
      <c r="G80" s="4"/>
      <c r="H80" s="25"/>
      <c r="I80" s="25"/>
      <c r="J80" s="4"/>
      <c r="K80" s="4"/>
      <c r="L80" s="4"/>
      <c r="M80" s="25"/>
      <c r="N80" s="25"/>
      <c r="O80" s="25"/>
      <c r="P80" s="4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L80"/>
      <c r="AM80"/>
      <c r="AN80"/>
    </row>
    <row r="81" spans="1:40" s="7" customFormat="1">
      <c r="A81"/>
      <c r="B81"/>
      <c r="C81"/>
      <c r="D81"/>
      <c r="E81"/>
      <c r="F81" s="4"/>
      <c r="G81" s="4"/>
      <c r="H81" s="25"/>
      <c r="I81" s="25"/>
      <c r="J81" s="4"/>
      <c r="K81" s="4"/>
      <c r="L81" s="4"/>
      <c r="M81" s="25"/>
      <c r="N81" s="25"/>
      <c r="O81" s="25"/>
      <c r="P81" s="4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L81"/>
      <c r="AM81"/>
      <c r="AN81"/>
    </row>
    <row r="82" spans="1:40" s="7" customFormat="1">
      <c r="A82"/>
      <c r="B82"/>
      <c r="C82"/>
      <c r="D82"/>
      <c r="E82"/>
      <c r="F82" s="4"/>
      <c r="G82" s="4"/>
      <c r="H82" s="25"/>
      <c r="I82" s="25"/>
      <c r="J82" s="4"/>
      <c r="K82" s="4"/>
      <c r="L82" s="4"/>
      <c r="M82" s="25"/>
      <c r="N82" s="25"/>
      <c r="O82" s="25"/>
      <c r="P82" s="4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L82"/>
      <c r="AM82"/>
      <c r="AN82"/>
    </row>
    <row r="83" spans="1:40" s="7" customFormat="1">
      <c r="A83"/>
      <c r="B83"/>
      <c r="C83"/>
      <c r="D83"/>
      <c r="E83"/>
      <c r="F83" s="4"/>
      <c r="G83" s="4"/>
      <c r="H83" s="25"/>
      <c r="I83" s="25"/>
      <c r="J83" s="4"/>
      <c r="K83" s="4"/>
      <c r="L83" s="4"/>
      <c r="M83" s="25"/>
      <c r="N83" s="25"/>
      <c r="O83" s="25"/>
      <c r="P83" s="4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L83"/>
      <c r="AM83"/>
      <c r="AN83"/>
    </row>
    <row r="84" spans="1:40" s="7" customFormat="1">
      <c r="A84"/>
      <c r="B84"/>
      <c r="C84"/>
      <c r="D84"/>
      <c r="E84"/>
      <c r="F84" s="4"/>
      <c r="G84" s="4"/>
      <c r="H84" s="25"/>
      <c r="I84" s="25"/>
      <c r="J84" s="4"/>
      <c r="K84" s="4"/>
      <c r="L84" s="4"/>
      <c r="M84" s="25"/>
      <c r="N84" s="25"/>
      <c r="O84" s="25"/>
      <c r="P84" s="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L84"/>
      <c r="AM84"/>
      <c r="AN84"/>
    </row>
    <row r="85" spans="1:40" s="7" customFormat="1">
      <c r="A85"/>
      <c r="B85"/>
      <c r="C85"/>
      <c r="D85"/>
      <c r="E85"/>
      <c r="F85" s="4"/>
      <c r="G85" s="4"/>
      <c r="H85" s="25"/>
      <c r="I85" s="25"/>
      <c r="J85" s="4"/>
      <c r="K85" s="4"/>
      <c r="L85" s="4"/>
      <c r="M85" s="25"/>
      <c r="N85" s="25"/>
      <c r="O85" s="25"/>
      <c r="P85" s="4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L85"/>
      <c r="AM85"/>
      <c r="AN85"/>
    </row>
    <row r="86" spans="1:40" s="7" customFormat="1">
      <c r="A86"/>
      <c r="B86"/>
      <c r="C86"/>
      <c r="D86"/>
      <c r="E86"/>
      <c r="F86" s="4"/>
      <c r="G86" s="4"/>
      <c r="H86" s="25"/>
      <c r="I86" s="25"/>
      <c r="J86" s="4"/>
      <c r="K86" s="4"/>
      <c r="L86" s="4"/>
      <c r="M86" s="25"/>
      <c r="N86" s="25"/>
      <c r="O86" s="25"/>
      <c r="P86" s="4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L86"/>
      <c r="AM86"/>
      <c r="AN86"/>
    </row>
    <row r="87" spans="1:40" s="7" customFormat="1">
      <c r="A87"/>
      <c r="B87"/>
      <c r="C87"/>
      <c r="D87"/>
      <c r="E87"/>
      <c r="F87" s="4"/>
      <c r="G87" s="4"/>
      <c r="H87" s="25"/>
      <c r="I87" s="25"/>
      <c r="J87" s="4"/>
      <c r="K87" s="4"/>
      <c r="L87" s="4"/>
      <c r="M87" s="25"/>
      <c r="N87" s="25"/>
      <c r="O87" s="25"/>
      <c r="P87" s="4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L87"/>
      <c r="AM87"/>
      <c r="AN87"/>
    </row>
    <row r="88" spans="1:40" s="7" customFormat="1">
      <c r="A88"/>
      <c r="B88"/>
      <c r="C88"/>
      <c r="D88"/>
      <c r="E88"/>
      <c r="F88" s="4"/>
      <c r="G88" s="4"/>
      <c r="H88" s="25"/>
      <c r="I88" s="25"/>
      <c r="J88" s="4"/>
      <c r="K88" s="4"/>
      <c r="L88" s="4"/>
      <c r="M88" s="25"/>
      <c r="N88" s="25"/>
      <c r="O88" s="25"/>
      <c r="P88" s="4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L88"/>
      <c r="AM88"/>
      <c r="AN88"/>
    </row>
    <row r="89" spans="1:40" s="7" customFormat="1">
      <c r="A89"/>
      <c r="B89"/>
      <c r="C89"/>
      <c r="D89"/>
      <c r="E89"/>
      <c r="F89" s="4"/>
      <c r="G89" s="4"/>
      <c r="H89" s="25"/>
      <c r="I89" s="25"/>
      <c r="J89" s="4"/>
      <c r="K89" s="4"/>
      <c r="L89" s="4"/>
      <c r="M89" s="25"/>
      <c r="N89" s="25"/>
      <c r="O89" s="25"/>
      <c r="P89" s="4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L89"/>
      <c r="AM89"/>
      <c r="AN89"/>
    </row>
    <row r="90" spans="1:40" s="7" customFormat="1">
      <c r="A90"/>
      <c r="B90"/>
      <c r="C90"/>
      <c r="D90"/>
      <c r="E90"/>
      <c r="F90" s="4"/>
      <c r="G90" s="4"/>
      <c r="H90" s="25"/>
      <c r="I90" s="25"/>
      <c r="J90" s="4"/>
      <c r="K90" s="4"/>
      <c r="L90" s="4"/>
      <c r="M90" s="25"/>
      <c r="N90" s="25"/>
      <c r="O90" s="25"/>
      <c r="P90" s="4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L90"/>
      <c r="AM90"/>
      <c r="AN90"/>
    </row>
    <row r="91" spans="1:40" s="7" customFormat="1">
      <c r="A91"/>
      <c r="B91"/>
      <c r="C91"/>
      <c r="D91"/>
      <c r="E91"/>
      <c r="F91" s="4"/>
      <c r="G91" s="4"/>
      <c r="H91" s="25"/>
      <c r="I91" s="25"/>
      <c r="J91" s="4"/>
      <c r="K91" s="4"/>
      <c r="L91" s="4"/>
      <c r="M91" s="25"/>
      <c r="N91" s="25"/>
      <c r="O91" s="25"/>
      <c r="P91" s="4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L91"/>
      <c r="AM91"/>
      <c r="AN91"/>
    </row>
    <row r="92" spans="1:40" s="7" customFormat="1">
      <c r="A92"/>
      <c r="B92"/>
      <c r="C92"/>
      <c r="D92"/>
      <c r="E92"/>
      <c r="F92" s="4"/>
      <c r="G92" s="4"/>
      <c r="H92" s="25"/>
      <c r="I92" s="25"/>
      <c r="J92" s="4"/>
      <c r="K92" s="4"/>
      <c r="L92" s="4"/>
      <c r="M92" s="25"/>
      <c r="N92" s="25"/>
      <c r="O92" s="25"/>
      <c r="P92" s="4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L92"/>
      <c r="AM92"/>
      <c r="AN92"/>
    </row>
    <row r="93" spans="1:40" s="7" customFormat="1">
      <c r="A93"/>
      <c r="B93"/>
      <c r="C93"/>
      <c r="D93"/>
      <c r="E93"/>
      <c r="F93" s="4"/>
      <c r="G93" s="4"/>
      <c r="H93" s="25"/>
      <c r="I93" s="25"/>
      <c r="J93" s="4"/>
      <c r="K93" s="4"/>
      <c r="L93" s="4"/>
      <c r="M93" s="25"/>
      <c r="N93" s="25"/>
      <c r="O93" s="25"/>
      <c r="P93" s="4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L93"/>
      <c r="AM93"/>
      <c r="AN93"/>
    </row>
    <row r="94" spans="1:40" s="7" customFormat="1">
      <c r="A94"/>
      <c r="B94"/>
      <c r="C94"/>
      <c r="D94"/>
      <c r="E94"/>
      <c r="F94" s="4"/>
      <c r="G94" s="4"/>
      <c r="H94" s="25"/>
      <c r="I94" s="25"/>
      <c r="J94" s="4"/>
      <c r="K94" s="4"/>
      <c r="L94" s="4"/>
      <c r="M94" s="25"/>
      <c r="N94" s="25"/>
      <c r="O94" s="25"/>
      <c r="P94" s="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L94"/>
      <c r="AM94"/>
      <c r="AN94"/>
    </row>
    <row r="95" spans="1:40" s="7" customFormat="1">
      <c r="A95"/>
      <c r="B95"/>
      <c r="C95"/>
      <c r="D95"/>
      <c r="E95"/>
      <c r="F95" s="4"/>
      <c r="G95" s="4"/>
      <c r="H95" s="25"/>
      <c r="I95" s="25"/>
      <c r="J95" s="4"/>
      <c r="K95" s="4"/>
      <c r="L95" s="4"/>
      <c r="M95" s="25"/>
      <c r="N95" s="25"/>
      <c r="O95" s="25"/>
      <c r="P95" s="4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L95"/>
      <c r="AM95"/>
      <c r="AN95"/>
    </row>
    <row r="96" spans="1:40" s="7" customFormat="1">
      <c r="A96"/>
      <c r="B96"/>
      <c r="C96"/>
      <c r="D96"/>
      <c r="E96"/>
      <c r="F96" s="4"/>
      <c r="G96" s="4"/>
      <c r="H96" s="25"/>
      <c r="I96" s="25"/>
      <c r="J96" s="4"/>
      <c r="K96" s="4"/>
      <c r="L96" s="4"/>
      <c r="M96" s="25"/>
      <c r="N96" s="25"/>
      <c r="O96" s="25"/>
      <c r="P96" s="4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L96"/>
      <c r="AM96"/>
      <c r="AN96"/>
    </row>
    <row r="97" spans="1:40" s="7" customFormat="1">
      <c r="A97"/>
      <c r="B97"/>
      <c r="C97"/>
      <c r="D97"/>
      <c r="E97"/>
      <c r="F97" s="4"/>
      <c r="G97" s="4"/>
      <c r="H97" s="25"/>
      <c r="I97" s="25"/>
      <c r="J97" s="4"/>
      <c r="K97" s="4"/>
      <c r="L97" s="4"/>
      <c r="M97" s="25"/>
      <c r="N97" s="25"/>
      <c r="O97" s="25"/>
      <c r="P97" s="4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L97"/>
      <c r="AM97"/>
      <c r="AN97"/>
    </row>
    <row r="98" spans="1:40" s="7" customFormat="1">
      <c r="A98"/>
      <c r="B98"/>
      <c r="C98"/>
      <c r="D98"/>
      <c r="E98"/>
      <c r="F98" s="4"/>
      <c r="G98" s="4"/>
      <c r="H98" s="25"/>
      <c r="I98" s="25"/>
      <c r="J98" s="4"/>
      <c r="K98" s="4"/>
      <c r="L98" s="4"/>
      <c r="M98" s="25"/>
      <c r="N98" s="25"/>
      <c r="O98" s="25"/>
      <c r="P98" s="4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L98"/>
      <c r="AM98"/>
      <c r="AN98"/>
    </row>
    <row r="99" spans="1:40" s="7" customFormat="1">
      <c r="A99"/>
      <c r="B99"/>
      <c r="C99"/>
      <c r="D99"/>
      <c r="E99"/>
      <c r="F99" s="4"/>
      <c r="G99" s="4"/>
      <c r="H99" s="25"/>
      <c r="I99" s="25"/>
      <c r="J99" s="4"/>
      <c r="K99" s="4"/>
      <c r="L99" s="4"/>
      <c r="M99" s="25"/>
      <c r="N99" s="25"/>
      <c r="O99" s="25"/>
      <c r="P99" s="4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L99"/>
      <c r="AM99"/>
      <c r="AN99"/>
    </row>
    <row r="100" spans="1:40" s="7" customFormat="1">
      <c r="A100"/>
      <c r="B100"/>
      <c r="C100"/>
      <c r="D100"/>
      <c r="E100"/>
      <c r="F100" s="4"/>
      <c r="G100" s="4"/>
      <c r="H100" s="25"/>
      <c r="I100" s="25"/>
      <c r="J100" s="4"/>
      <c r="K100" s="4"/>
      <c r="L100" s="4"/>
      <c r="M100" s="25"/>
      <c r="N100" s="25"/>
      <c r="O100" s="25"/>
      <c r="P100" s="4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L100"/>
      <c r="AM100"/>
      <c r="AN100"/>
    </row>
    <row r="101" spans="1:40" s="7" customFormat="1">
      <c r="A101"/>
      <c r="B101"/>
      <c r="C101"/>
      <c r="D101"/>
      <c r="E101"/>
      <c r="F101" s="4"/>
      <c r="G101" s="4"/>
      <c r="H101" s="25"/>
      <c r="I101" s="25"/>
      <c r="J101" s="4"/>
      <c r="K101" s="4"/>
      <c r="L101" s="4"/>
      <c r="M101" s="25"/>
      <c r="N101" s="25"/>
      <c r="O101" s="25"/>
      <c r="P101" s="4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L101"/>
      <c r="AM101"/>
      <c r="AN101"/>
    </row>
    <row r="102" spans="1:40" s="7" customFormat="1">
      <c r="A102"/>
      <c r="B102"/>
      <c r="C102"/>
      <c r="D102"/>
      <c r="E102"/>
      <c r="F102" s="4"/>
      <c r="G102" s="4"/>
      <c r="H102" s="25"/>
      <c r="I102" s="25"/>
      <c r="J102" s="4"/>
      <c r="K102" s="4"/>
      <c r="L102" s="4"/>
      <c r="M102" s="25"/>
      <c r="N102" s="25"/>
      <c r="O102" s="25"/>
      <c r="P102" s="4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L102"/>
      <c r="AM102"/>
      <c r="AN102"/>
    </row>
    <row r="103" spans="1:40" s="7" customFormat="1">
      <c r="A103"/>
      <c r="B103"/>
      <c r="C103"/>
      <c r="D103"/>
      <c r="E103"/>
      <c r="F103" s="4"/>
      <c r="G103" s="4"/>
      <c r="H103" s="25"/>
      <c r="I103" s="25"/>
      <c r="J103" s="4"/>
      <c r="K103" s="4"/>
      <c r="L103" s="4"/>
      <c r="M103" s="25"/>
      <c r="N103" s="25"/>
      <c r="O103" s="25"/>
      <c r="P103" s="4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L103"/>
      <c r="AM103"/>
      <c r="AN103"/>
    </row>
    <row r="104" spans="1:40" s="7" customFormat="1">
      <c r="A104"/>
      <c r="B104"/>
      <c r="C104"/>
      <c r="D104"/>
      <c r="E104"/>
      <c r="F104" s="4"/>
      <c r="G104" s="4"/>
      <c r="H104" s="25"/>
      <c r="I104" s="25"/>
      <c r="J104" s="4"/>
      <c r="K104" s="4"/>
      <c r="L104" s="4"/>
      <c r="M104" s="25"/>
      <c r="N104" s="25"/>
      <c r="O104" s="25"/>
      <c r="P104" s="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L104"/>
      <c r="AM104"/>
      <c r="AN104"/>
    </row>
    <row r="105" spans="1:40" s="7" customFormat="1">
      <c r="A105"/>
      <c r="B105"/>
      <c r="C105"/>
      <c r="D105"/>
      <c r="E105"/>
      <c r="F105" s="4"/>
      <c r="G105" s="4"/>
      <c r="H105" s="25"/>
      <c r="I105" s="25"/>
      <c r="J105" s="4"/>
      <c r="K105" s="4"/>
      <c r="L105" s="4"/>
      <c r="M105" s="25"/>
      <c r="N105" s="25"/>
      <c r="O105" s="25"/>
      <c r="P105" s="4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L105"/>
      <c r="AM105"/>
      <c r="AN105"/>
    </row>
    <row r="106" spans="1:40" s="7" customFormat="1">
      <c r="A106"/>
      <c r="B106"/>
      <c r="C106"/>
      <c r="D106"/>
      <c r="E106"/>
      <c r="F106" s="4"/>
      <c r="G106" s="4"/>
      <c r="H106" s="25"/>
      <c r="I106" s="25"/>
      <c r="J106" s="4"/>
      <c r="K106" s="4"/>
      <c r="L106" s="4"/>
      <c r="M106" s="25"/>
      <c r="N106" s="25"/>
      <c r="O106" s="25"/>
      <c r="P106" s="4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L106"/>
      <c r="AM106"/>
      <c r="AN106"/>
    </row>
    <row r="107" spans="1:40" s="7" customFormat="1">
      <c r="A107"/>
      <c r="B107"/>
      <c r="C107"/>
      <c r="D107"/>
      <c r="E107"/>
      <c r="F107" s="4"/>
      <c r="G107" s="4"/>
      <c r="H107" s="25"/>
      <c r="I107" s="25"/>
      <c r="J107" s="4"/>
      <c r="K107" s="4"/>
      <c r="L107" s="4"/>
      <c r="M107" s="25"/>
      <c r="N107" s="25"/>
      <c r="O107" s="25"/>
      <c r="P107" s="4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L107"/>
      <c r="AM107"/>
      <c r="AN107"/>
    </row>
    <row r="108" spans="1:40" s="7" customFormat="1">
      <c r="A108"/>
      <c r="B108"/>
      <c r="C108"/>
      <c r="D108"/>
      <c r="E108"/>
      <c r="F108" s="4"/>
      <c r="G108" s="4"/>
      <c r="H108" s="25"/>
      <c r="I108" s="25"/>
      <c r="J108" s="4"/>
      <c r="K108" s="4"/>
      <c r="L108" s="4"/>
      <c r="M108" s="25"/>
      <c r="N108" s="25"/>
      <c r="O108" s="25"/>
      <c r="P108" s="4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L108"/>
      <c r="AM108"/>
      <c r="AN108"/>
    </row>
    <row r="109" spans="1:40" s="7" customFormat="1">
      <c r="A109"/>
      <c r="B109"/>
      <c r="C109"/>
      <c r="D109"/>
      <c r="E109"/>
      <c r="F109" s="4"/>
      <c r="G109" s="4"/>
      <c r="H109" s="25"/>
      <c r="I109" s="25"/>
      <c r="J109" s="4"/>
      <c r="K109" s="4"/>
      <c r="L109" s="4"/>
      <c r="M109" s="25"/>
      <c r="N109" s="25"/>
      <c r="O109" s="25"/>
      <c r="P109" s="4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L109"/>
      <c r="AM109"/>
      <c r="AN109"/>
    </row>
    <row r="110" spans="1:40" s="7" customFormat="1">
      <c r="A110"/>
      <c r="B110"/>
      <c r="C110"/>
      <c r="D110"/>
      <c r="E110"/>
      <c r="F110" s="4"/>
      <c r="G110" s="4"/>
      <c r="H110" s="25"/>
      <c r="I110" s="25"/>
      <c r="J110" s="4"/>
      <c r="K110" s="4"/>
      <c r="L110" s="4"/>
      <c r="M110" s="25"/>
      <c r="N110" s="25"/>
      <c r="O110" s="25"/>
      <c r="P110" s="4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L110"/>
      <c r="AM110"/>
      <c r="AN110"/>
    </row>
    <row r="111" spans="1:40" s="7" customFormat="1">
      <c r="A111"/>
      <c r="B111"/>
      <c r="C111"/>
      <c r="D111"/>
      <c r="E111"/>
      <c r="F111" s="4"/>
      <c r="G111" s="4"/>
      <c r="H111" s="25"/>
      <c r="I111" s="25"/>
      <c r="J111" s="4"/>
      <c r="K111" s="4"/>
      <c r="L111" s="4"/>
      <c r="M111" s="25"/>
      <c r="N111" s="25"/>
      <c r="O111" s="25"/>
      <c r="P111" s="4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L111"/>
      <c r="AM111"/>
      <c r="AN111"/>
    </row>
    <row r="112" spans="1:40" s="7" customFormat="1">
      <c r="A112"/>
      <c r="B112"/>
      <c r="C112"/>
      <c r="D112"/>
      <c r="E112"/>
      <c r="F112" s="4"/>
      <c r="G112" s="4"/>
      <c r="H112" s="25"/>
      <c r="I112" s="25"/>
      <c r="J112" s="4"/>
      <c r="K112" s="4"/>
      <c r="L112" s="4"/>
      <c r="M112" s="25"/>
      <c r="N112" s="25"/>
      <c r="O112" s="25"/>
      <c r="P112" s="4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L112"/>
      <c r="AM112"/>
      <c r="AN112"/>
    </row>
    <row r="113" spans="1:40" s="7" customFormat="1">
      <c r="A113"/>
      <c r="B113"/>
      <c r="C113"/>
      <c r="D113"/>
      <c r="E113"/>
      <c r="F113" s="4"/>
      <c r="G113" s="4"/>
      <c r="H113" s="25"/>
      <c r="I113" s="25"/>
      <c r="J113" s="4"/>
      <c r="K113" s="4"/>
      <c r="L113" s="4"/>
      <c r="M113" s="25"/>
      <c r="N113" s="25"/>
      <c r="O113" s="25"/>
      <c r="P113" s="4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L113"/>
      <c r="AM113"/>
      <c r="AN113"/>
    </row>
    <row r="114" spans="1:40" s="7" customFormat="1">
      <c r="A114"/>
      <c r="B114"/>
      <c r="C114"/>
      <c r="D114"/>
      <c r="E114"/>
      <c r="F114" s="4"/>
      <c r="G114" s="4"/>
      <c r="H114" s="25"/>
      <c r="I114" s="25"/>
      <c r="J114" s="4"/>
      <c r="K114" s="4"/>
      <c r="L114" s="4"/>
      <c r="M114" s="25"/>
      <c r="N114" s="25"/>
      <c r="O114" s="25"/>
      <c r="P114" s="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L114"/>
      <c r="AM114"/>
      <c r="AN114"/>
    </row>
    <row r="115" spans="1:40" s="7" customFormat="1">
      <c r="A115"/>
      <c r="B115"/>
      <c r="C115"/>
      <c r="D115"/>
      <c r="E115"/>
      <c r="F115" s="4"/>
      <c r="G115" s="4"/>
      <c r="H115" s="25"/>
      <c r="I115" s="25"/>
      <c r="J115" s="4"/>
      <c r="K115" s="4"/>
      <c r="L115" s="4"/>
      <c r="M115" s="25"/>
      <c r="N115" s="25"/>
      <c r="O115" s="25"/>
      <c r="P115" s="4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L115"/>
      <c r="AM115"/>
      <c r="AN115"/>
    </row>
    <row r="116" spans="1:40" s="7" customFormat="1">
      <c r="A116"/>
      <c r="B116"/>
      <c r="C116"/>
      <c r="D116"/>
      <c r="E116"/>
      <c r="F116" s="4"/>
      <c r="G116" s="4"/>
      <c r="H116" s="25"/>
      <c r="I116" s="25"/>
      <c r="J116" s="4"/>
      <c r="K116" s="4"/>
      <c r="L116" s="4"/>
      <c r="M116" s="25"/>
      <c r="N116" s="25"/>
      <c r="O116" s="25"/>
      <c r="P116" s="4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L116"/>
      <c r="AM116"/>
      <c r="AN116"/>
    </row>
    <row r="117" spans="1:40" s="7" customFormat="1">
      <c r="A117"/>
      <c r="B117"/>
      <c r="C117"/>
      <c r="D117"/>
      <c r="E117"/>
      <c r="F117" s="4"/>
      <c r="G117" s="4"/>
      <c r="H117" s="25"/>
      <c r="I117" s="25"/>
      <c r="J117" s="4"/>
      <c r="K117" s="4"/>
      <c r="L117" s="4"/>
      <c r="M117" s="25"/>
      <c r="N117" s="25"/>
      <c r="O117" s="25"/>
      <c r="P117" s="4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L117"/>
      <c r="AM117"/>
      <c r="AN117"/>
    </row>
    <row r="118" spans="1:40" s="7" customFormat="1">
      <c r="A118"/>
      <c r="B118"/>
      <c r="C118"/>
      <c r="D118"/>
      <c r="E118"/>
      <c r="F118" s="4"/>
      <c r="G118" s="4"/>
      <c r="H118" s="25"/>
      <c r="I118" s="25"/>
      <c r="J118" s="4"/>
      <c r="K118" s="4"/>
      <c r="L118" s="4"/>
      <c r="M118" s="25"/>
      <c r="N118" s="25"/>
      <c r="O118" s="25"/>
      <c r="P118" s="4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L118"/>
      <c r="AM118"/>
      <c r="AN118"/>
    </row>
    <row r="119" spans="1:40" s="7" customFormat="1">
      <c r="A119"/>
      <c r="B119"/>
      <c r="C119"/>
      <c r="D119"/>
      <c r="E119"/>
      <c r="F119" s="4"/>
      <c r="G119" s="4"/>
      <c r="H119" s="25"/>
      <c r="I119" s="25"/>
      <c r="J119" s="4"/>
      <c r="K119" s="4"/>
      <c r="L119" s="4"/>
      <c r="M119" s="25"/>
      <c r="N119" s="25"/>
      <c r="O119" s="25"/>
      <c r="P119" s="4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L119"/>
      <c r="AM119"/>
      <c r="AN119"/>
    </row>
    <row r="120" spans="1:40" s="7" customFormat="1">
      <c r="A120"/>
      <c r="B120"/>
      <c r="C120"/>
      <c r="D120"/>
      <c r="E120"/>
      <c r="F120" s="4"/>
      <c r="G120" s="4"/>
      <c r="H120" s="25"/>
      <c r="I120" s="25"/>
      <c r="J120" s="4"/>
      <c r="K120" s="4"/>
      <c r="L120" s="4"/>
      <c r="M120" s="25"/>
      <c r="N120" s="25"/>
      <c r="O120" s="25"/>
      <c r="P120" s="4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L120"/>
      <c r="AM120"/>
      <c r="AN120"/>
    </row>
    <row r="121" spans="1:40" s="7" customFormat="1">
      <c r="A121"/>
      <c r="B121"/>
      <c r="C121"/>
      <c r="D121"/>
      <c r="E121"/>
      <c r="F121" s="4"/>
      <c r="G121" s="4"/>
      <c r="H121" s="25"/>
      <c r="I121" s="25"/>
      <c r="J121" s="4"/>
      <c r="K121" s="4"/>
      <c r="L121" s="4"/>
      <c r="M121" s="25"/>
      <c r="N121" s="25"/>
      <c r="O121" s="25"/>
      <c r="P121" s="4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L121"/>
      <c r="AM121"/>
      <c r="AN121"/>
    </row>
    <row r="122" spans="1:40" s="7" customFormat="1">
      <c r="A122"/>
      <c r="B122"/>
      <c r="C122"/>
      <c r="D122"/>
      <c r="E122"/>
      <c r="F122" s="4"/>
      <c r="G122" s="4"/>
      <c r="H122" s="25"/>
      <c r="I122" s="25"/>
      <c r="J122" s="4"/>
      <c r="K122" s="4"/>
      <c r="L122" s="4"/>
      <c r="M122" s="25"/>
      <c r="N122" s="25"/>
      <c r="O122" s="25"/>
      <c r="P122" s="4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L122"/>
      <c r="AM122"/>
      <c r="AN122"/>
    </row>
    <row r="123" spans="1:40" s="7" customFormat="1">
      <c r="A123"/>
      <c r="B123"/>
      <c r="C123"/>
      <c r="D123"/>
      <c r="E123"/>
      <c r="F123" s="4"/>
      <c r="G123" s="4"/>
      <c r="H123" s="25"/>
      <c r="I123" s="25"/>
      <c r="J123" s="4"/>
      <c r="K123" s="4"/>
      <c r="L123" s="4"/>
      <c r="M123" s="25"/>
      <c r="N123" s="25"/>
      <c r="O123" s="25"/>
      <c r="P123" s="4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L123"/>
      <c r="AM123"/>
      <c r="AN123"/>
    </row>
    <row r="124" spans="1:40" s="7" customFormat="1">
      <c r="A124"/>
      <c r="B124"/>
      <c r="C124"/>
      <c r="D124"/>
      <c r="E124"/>
      <c r="F124" s="4"/>
      <c r="G124" s="4"/>
      <c r="H124" s="25"/>
      <c r="I124" s="25"/>
      <c r="J124" s="4"/>
      <c r="K124" s="4"/>
      <c r="L124" s="4"/>
      <c r="M124" s="25"/>
      <c r="N124" s="25"/>
      <c r="O124" s="25"/>
      <c r="P124" s="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L124"/>
      <c r="AM124"/>
      <c r="AN124"/>
    </row>
    <row r="125" spans="1:40" s="7" customFormat="1">
      <c r="A125"/>
      <c r="B125"/>
      <c r="C125"/>
      <c r="D125"/>
      <c r="E125"/>
      <c r="F125" s="4"/>
      <c r="G125" s="4"/>
      <c r="H125" s="25"/>
      <c r="I125" s="25"/>
      <c r="J125" s="4"/>
      <c r="K125" s="4"/>
      <c r="L125" s="4"/>
      <c r="M125" s="25"/>
      <c r="N125" s="25"/>
      <c r="O125" s="25"/>
      <c r="P125" s="4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L125"/>
      <c r="AM125"/>
      <c r="AN125"/>
    </row>
    <row r="126" spans="1:40" s="7" customFormat="1">
      <c r="A126"/>
      <c r="B126"/>
      <c r="C126"/>
      <c r="D126"/>
      <c r="E126"/>
      <c r="F126" s="4"/>
      <c r="G126" s="4"/>
      <c r="H126" s="25"/>
      <c r="I126" s="25"/>
      <c r="J126" s="4"/>
      <c r="K126" s="4"/>
      <c r="L126" s="4"/>
      <c r="M126" s="25"/>
      <c r="N126" s="25"/>
      <c r="O126" s="25"/>
      <c r="P126" s="4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L126"/>
      <c r="AM126"/>
      <c r="AN126"/>
    </row>
    <row r="127" spans="1:40" s="7" customFormat="1">
      <c r="A127"/>
      <c r="B127"/>
      <c r="C127"/>
      <c r="D127"/>
      <c r="E127"/>
      <c r="F127" s="4"/>
      <c r="G127" s="4"/>
      <c r="H127" s="25"/>
      <c r="I127" s="25"/>
      <c r="J127" s="4"/>
      <c r="K127" s="4"/>
      <c r="L127" s="4"/>
      <c r="M127" s="25"/>
      <c r="N127" s="25"/>
      <c r="O127" s="25"/>
      <c r="P127" s="4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L127"/>
      <c r="AM127"/>
      <c r="AN127"/>
    </row>
    <row r="128" spans="1:40" s="7" customFormat="1">
      <c r="A128"/>
      <c r="B128"/>
      <c r="C128"/>
      <c r="D128"/>
      <c r="E128"/>
      <c r="F128" s="4"/>
      <c r="G128" s="4"/>
      <c r="H128" s="25"/>
      <c r="I128" s="25"/>
      <c r="J128" s="4"/>
      <c r="K128" s="4"/>
      <c r="L128" s="4"/>
      <c r="M128" s="25"/>
      <c r="N128" s="25"/>
      <c r="O128" s="25"/>
      <c r="P128" s="4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L128"/>
      <c r="AM128"/>
      <c r="AN128"/>
    </row>
    <row r="129" spans="1:40" s="7" customFormat="1">
      <c r="A129"/>
      <c r="B129"/>
      <c r="C129"/>
      <c r="D129"/>
      <c r="E129"/>
      <c r="F129" s="4"/>
      <c r="G129" s="4"/>
      <c r="H129" s="25"/>
      <c r="I129" s="25"/>
      <c r="J129" s="4"/>
      <c r="K129" s="4"/>
      <c r="L129" s="4"/>
      <c r="M129" s="25"/>
      <c r="N129" s="25"/>
      <c r="O129" s="25"/>
      <c r="P129" s="4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L129"/>
      <c r="AM129"/>
      <c r="AN129"/>
    </row>
    <row r="130" spans="1:40" s="7" customFormat="1">
      <c r="A130"/>
      <c r="B130"/>
      <c r="C130"/>
      <c r="D130"/>
      <c r="E130"/>
      <c r="F130" s="4"/>
      <c r="G130" s="4"/>
      <c r="H130" s="25"/>
      <c r="I130" s="25"/>
      <c r="J130" s="4"/>
      <c r="K130" s="4"/>
      <c r="L130" s="4"/>
      <c r="M130" s="25"/>
      <c r="N130" s="25"/>
      <c r="O130" s="25"/>
      <c r="P130" s="4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L130"/>
      <c r="AM130"/>
      <c r="AN130"/>
    </row>
    <row r="131" spans="1:40" s="7" customFormat="1">
      <c r="A131"/>
      <c r="B131"/>
      <c r="C131"/>
      <c r="D131"/>
      <c r="E131"/>
      <c r="F131" s="4"/>
      <c r="G131" s="4"/>
      <c r="H131" s="25"/>
      <c r="I131" s="25"/>
      <c r="J131" s="4"/>
      <c r="K131" s="4"/>
      <c r="L131" s="4"/>
      <c r="M131" s="25"/>
      <c r="N131" s="25"/>
      <c r="O131" s="25"/>
      <c r="P131" s="4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L131"/>
      <c r="AM131"/>
      <c r="AN131"/>
    </row>
    <row r="132" spans="1:40" s="7" customFormat="1">
      <c r="A132"/>
      <c r="B132"/>
      <c r="C132"/>
      <c r="D132"/>
      <c r="E132"/>
      <c r="F132" s="4"/>
      <c r="G132" s="4"/>
      <c r="H132" s="25"/>
      <c r="I132" s="25"/>
      <c r="J132" s="4"/>
      <c r="K132" s="4"/>
      <c r="L132" s="4"/>
      <c r="M132" s="25"/>
      <c r="N132" s="25"/>
      <c r="O132" s="25"/>
      <c r="P132" s="4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L132"/>
      <c r="AM132"/>
      <c r="AN132"/>
    </row>
    <row r="133" spans="1:40" s="7" customFormat="1">
      <c r="A133"/>
      <c r="B133"/>
      <c r="C133"/>
      <c r="D133"/>
      <c r="E133"/>
      <c r="F133" s="4"/>
      <c r="G133" s="4"/>
      <c r="H133" s="25"/>
      <c r="I133" s="25"/>
      <c r="J133" s="4"/>
      <c r="K133" s="4"/>
      <c r="L133" s="4"/>
      <c r="M133" s="25"/>
      <c r="N133" s="25"/>
      <c r="O133" s="25"/>
      <c r="P133" s="4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L133"/>
      <c r="AM133"/>
      <c r="AN133"/>
    </row>
    <row r="134" spans="1:40" s="7" customFormat="1">
      <c r="A134"/>
      <c r="B134"/>
      <c r="C134"/>
      <c r="D134"/>
      <c r="E134"/>
      <c r="F134" s="4"/>
      <c r="G134" s="4"/>
      <c r="H134" s="25"/>
      <c r="I134" s="25"/>
      <c r="J134" s="4"/>
      <c r="K134" s="4"/>
      <c r="L134" s="4"/>
      <c r="M134" s="25"/>
      <c r="N134" s="25"/>
      <c r="O134" s="25"/>
      <c r="P134" s="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L134"/>
      <c r="AM134"/>
      <c r="AN134"/>
    </row>
    <row r="135" spans="1:40" s="7" customFormat="1">
      <c r="A135"/>
      <c r="B135"/>
      <c r="C135"/>
      <c r="D135"/>
      <c r="E135"/>
      <c r="F135" s="4"/>
      <c r="G135" s="4"/>
      <c r="H135" s="25"/>
      <c r="I135" s="25"/>
      <c r="J135" s="4"/>
      <c r="K135" s="4"/>
      <c r="L135" s="4"/>
      <c r="M135" s="25"/>
      <c r="N135" s="25"/>
      <c r="O135" s="25"/>
      <c r="P135" s="4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L135"/>
      <c r="AM135"/>
      <c r="AN135"/>
    </row>
    <row r="136" spans="1:40" s="7" customFormat="1">
      <c r="A136"/>
      <c r="B136"/>
      <c r="C136"/>
      <c r="D136"/>
      <c r="E136"/>
      <c r="F136" s="4"/>
      <c r="G136" s="4"/>
      <c r="H136" s="25"/>
      <c r="I136" s="25"/>
      <c r="J136" s="4"/>
      <c r="K136" s="4"/>
      <c r="L136" s="4"/>
      <c r="M136" s="25"/>
      <c r="N136" s="25"/>
      <c r="O136" s="25"/>
      <c r="P136" s="4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L136"/>
      <c r="AM136"/>
      <c r="AN136"/>
    </row>
    <row r="137" spans="1:40" s="7" customFormat="1">
      <c r="A137"/>
      <c r="B137"/>
      <c r="C137"/>
      <c r="D137"/>
      <c r="E137"/>
      <c r="F137" s="4"/>
      <c r="G137" s="4"/>
      <c r="H137" s="25"/>
      <c r="I137" s="25"/>
      <c r="J137" s="4"/>
      <c r="K137" s="4"/>
      <c r="L137" s="4"/>
      <c r="M137" s="25"/>
      <c r="N137" s="25"/>
      <c r="O137" s="25"/>
      <c r="P137" s="4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L137"/>
      <c r="AM137"/>
      <c r="AN137"/>
    </row>
    <row r="138" spans="1:40" s="7" customFormat="1">
      <c r="A138"/>
      <c r="B138"/>
      <c r="C138"/>
      <c r="D138"/>
      <c r="E138"/>
      <c r="F138" s="4"/>
      <c r="G138" s="4"/>
      <c r="H138" s="25"/>
      <c r="I138" s="25"/>
      <c r="J138" s="4"/>
      <c r="K138" s="4"/>
      <c r="L138" s="4"/>
      <c r="M138" s="25"/>
      <c r="N138" s="25"/>
      <c r="O138" s="25"/>
      <c r="P138" s="4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L138"/>
      <c r="AM138"/>
      <c r="AN138"/>
    </row>
    <row r="139" spans="1:40" s="7" customFormat="1">
      <c r="A139"/>
      <c r="B139"/>
      <c r="C139"/>
      <c r="D139"/>
      <c r="E139"/>
      <c r="F139" s="4"/>
      <c r="G139" s="4"/>
      <c r="H139" s="25"/>
      <c r="I139" s="25"/>
      <c r="J139" s="4"/>
      <c r="K139" s="4"/>
      <c r="L139" s="4"/>
      <c r="M139" s="25"/>
      <c r="N139" s="25"/>
      <c r="O139" s="25"/>
      <c r="P139" s="4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L139"/>
      <c r="AM139"/>
      <c r="AN139"/>
    </row>
    <row r="140" spans="1:40" s="7" customFormat="1">
      <c r="A140"/>
      <c r="B140"/>
      <c r="C140"/>
      <c r="D140"/>
      <c r="E140"/>
      <c r="F140" s="4"/>
      <c r="G140" s="4"/>
      <c r="H140" s="25"/>
      <c r="I140" s="25"/>
      <c r="J140" s="4"/>
      <c r="K140" s="4"/>
      <c r="L140" s="4"/>
      <c r="M140" s="25"/>
      <c r="N140" s="25"/>
      <c r="O140" s="25"/>
      <c r="P140" s="4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L140"/>
      <c r="AM140"/>
      <c r="AN140"/>
    </row>
    <row r="141" spans="1:40" s="7" customFormat="1">
      <c r="A141"/>
      <c r="B141"/>
      <c r="C141"/>
      <c r="D141"/>
      <c r="E141"/>
      <c r="F141" s="4"/>
      <c r="G141" s="4"/>
      <c r="H141" s="25"/>
      <c r="I141" s="25"/>
      <c r="J141" s="4"/>
      <c r="K141" s="4"/>
      <c r="L141" s="4"/>
      <c r="M141" s="25"/>
      <c r="N141" s="25"/>
      <c r="O141" s="25"/>
      <c r="P141" s="4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L141"/>
      <c r="AM141"/>
      <c r="AN141"/>
    </row>
    <row r="142" spans="1:40" s="7" customFormat="1">
      <c r="A142"/>
      <c r="B142"/>
      <c r="C142"/>
      <c r="D142"/>
      <c r="E142"/>
      <c r="F142" s="4"/>
      <c r="G142" s="4"/>
      <c r="H142" s="25"/>
      <c r="I142" s="25"/>
      <c r="J142" s="4"/>
      <c r="K142" s="4"/>
      <c r="L142" s="4"/>
      <c r="M142" s="25"/>
      <c r="N142" s="25"/>
      <c r="O142" s="25"/>
      <c r="P142" s="4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L142"/>
      <c r="AM142"/>
      <c r="AN142"/>
    </row>
    <row r="143" spans="1:40" s="7" customFormat="1">
      <c r="A143"/>
      <c r="B143"/>
      <c r="C143"/>
      <c r="D143"/>
      <c r="E143"/>
      <c r="F143" s="4"/>
      <c r="G143" s="4"/>
      <c r="H143" s="25"/>
      <c r="I143" s="25"/>
      <c r="J143" s="4"/>
      <c r="K143" s="4"/>
      <c r="L143" s="4"/>
      <c r="M143" s="25"/>
      <c r="N143" s="25"/>
      <c r="O143" s="25"/>
      <c r="P143" s="4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L143"/>
      <c r="AM143"/>
      <c r="AN143"/>
    </row>
    <row r="144" spans="1:40" s="7" customFormat="1">
      <c r="A144"/>
      <c r="B144"/>
      <c r="C144"/>
      <c r="D144"/>
      <c r="E144"/>
      <c r="F144" s="4"/>
      <c r="G144" s="4"/>
      <c r="H144" s="25"/>
      <c r="I144" s="25"/>
      <c r="J144" s="4"/>
      <c r="K144" s="4"/>
      <c r="L144" s="4"/>
      <c r="M144" s="25"/>
      <c r="N144" s="25"/>
      <c r="O144" s="25"/>
      <c r="P144" s="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L144"/>
      <c r="AM144"/>
      <c r="AN144"/>
    </row>
    <row r="145" spans="1:40" s="7" customFormat="1">
      <c r="A145"/>
      <c r="B145"/>
      <c r="C145"/>
      <c r="D145"/>
      <c r="E145"/>
      <c r="F145" s="4"/>
      <c r="G145" s="4"/>
      <c r="H145" s="25"/>
      <c r="I145" s="25"/>
      <c r="J145" s="4"/>
      <c r="K145" s="4"/>
      <c r="L145" s="4"/>
      <c r="M145" s="25"/>
      <c r="N145" s="25"/>
      <c r="O145" s="25"/>
      <c r="P145" s="4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L145"/>
      <c r="AM145"/>
      <c r="AN145"/>
    </row>
    <row r="146" spans="1:40" s="7" customFormat="1">
      <c r="A146"/>
      <c r="B146"/>
      <c r="C146"/>
      <c r="D146"/>
      <c r="E146"/>
      <c r="F146" s="4"/>
      <c r="G146" s="4"/>
      <c r="H146" s="25"/>
      <c r="I146" s="25"/>
      <c r="J146" s="4"/>
      <c r="K146" s="4"/>
      <c r="L146" s="4"/>
      <c r="M146" s="25"/>
      <c r="N146" s="25"/>
      <c r="O146" s="25"/>
      <c r="P146" s="4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L146"/>
      <c r="AM146"/>
      <c r="AN146"/>
    </row>
    <row r="147" spans="1:40" s="7" customFormat="1">
      <c r="A147"/>
      <c r="B147"/>
      <c r="C147"/>
      <c r="D147"/>
      <c r="E147"/>
      <c r="F147" s="4"/>
      <c r="G147" s="4"/>
      <c r="H147" s="25"/>
      <c r="I147" s="25"/>
      <c r="J147" s="4"/>
      <c r="K147" s="4"/>
      <c r="L147" s="4"/>
      <c r="M147" s="25"/>
      <c r="N147" s="25"/>
      <c r="O147" s="25"/>
      <c r="P147" s="4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L147"/>
      <c r="AM147"/>
      <c r="AN147"/>
    </row>
    <row r="148" spans="1:40" s="7" customFormat="1">
      <c r="A148"/>
      <c r="B148"/>
      <c r="C148"/>
      <c r="D148"/>
      <c r="E148"/>
      <c r="F148" s="4"/>
      <c r="G148" s="4"/>
      <c r="H148" s="25"/>
      <c r="I148" s="25"/>
      <c r="J148" s="4"/>
      <c r="K148" s="4"/>
      <c r="L148" s="4"/>
      <c r="M148" s="25"/>
      <c r="N148" s="25"/>
      <c r="O148" s="25"/>
      <c r="P148" s="4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L148"/>
      <c r="AM148"/>
      <c r="AN148"/>
    </row>
    <row r="149" spans="1:40" s="7" customFormat="1">
      <c r="A149"/>
      <c r="B149"/>
      <c r="C149"/>
      <c r="D149"/>
      <c r="E149"/>
      <c r="F149" s="4"/>
      <c r="G149" s="4"/>
      <c r="H149" s="25"/>
      <c r="I149" s="25"/>
      <c r="J149" s="4"/>
      <c r="K149" s="4"/>
      <c r="L149" s="4"/>
      <c r="M149" s="25"/>
      <c r="N149" s="25"/>
      <c r="O149" s="25"/>
      <c r="P149" s="4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L149"/>
      <c r="AM149"/>
      <c r="AN149"/>
    </row>
    <row r="150" spans="1:40" s="7" customFormat="1">
      <c r="A150"/>
      <c r="B150"/>
      <c r="C150"/>
      <c r="D150"/>
      <c r="E150"/>
      <c r="F150" s="4"/>
      <c r="G150" s="4"/>
      <c r="H150" s="25"/>
      <c r="I150" s="25"/>
      <c r="J150" s="4"/>
      <c r="K150" s="4"/>
      <c r="L150" s="4"/>
      <c r="M150" s="25"/>
      <c r="N150" s="25"/>
      <c r="O150" s="25"/>
      <c r="P150" s="4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L150"/>
      <c r="AM150"/>
      <c r="AN150"/>
    </row>
    <row r="151" spans="1:40" s="7" customFormat="1">
      <c r="A151"/>
      <c r="B151"/>
      <c r="C151"/>
      <c r="D151"/>
      <c r="E151"/>
      <c r="F151" s="4"/>
      <c r="G151" s="4"/>
      <c r="H151" s="25"/>
      <c r="I151" s="25"/>
      <c r="J151" s="4"/>
      <c r="K151" s="4"/>
      <c r="L151" s="4"/>
      <c r="M151" s="25"/>
      <c r="N151" s="25"/>
      <c r="O151" s="25"/>
      <c r="P151" s="4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L151"/>
      <c r="AM151"/>
      <c r="AN151"/>
    </row>
    <row r="152" spans="1:40" s="7" customFormat="1">
      <c r="A152"/>
      <c r="B152"/>
      <c r="C152"/>
      <c r="D152"/>
      <c r="E152"/>
      <c r="F152" s="4"/>
      <c r="G152" s="4"/>
      <c r="H152" s="25"/>
      <c r="I152" s="25"/>
      <c r="J152" s="4"/>
      <c r="K152" s="4"/>
      <c r="L152" s="4"/>
      <c r="M152" s="25"/>
      <c r="N152" s="25"/>
      <c r="O152" s="25"/>
      <c r="P152" s="4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L152"/>
      <c r="AM152"/>
      <c r="AN152"/>
    </row>
    <row r="153" spans="1:40" s="7" customFormat="1">
      <c r="A153"/>
      <c r="B153"/>
      <c r="C153"/>
      <c r="D153"/>
      <c r="E153"/>
      <c r="F153" s="4"/>
      <c r="G153" s="4"/>
      <c r="H153" s="25"/>
      <c r="I153" s="25"/>
      <c r="J153" s="4"/>
      <c r="K153" s="4"/>
      <c r="L153" s="4"/>
      <c r="M153" s="25"/>
      <c r="N153" s="25"/>
      <c r="O153" s="25"/>
      <c r="P153" s="4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L153"/>
      <c r="AM153"/>
      <c r="AN153"/>
    </row>
    <row r="154" spans="1:40" s="7" customFormat="1">
      <c r="A154"/>
      <c r="B154"/>
      <c r="C154"/>
      <c r="D154"/>
      <c r="E154"/>
      <c r="F154" s="4"/>
      <c r="G154" s="4"/>
      <c r="H154" s="25"/>
      <c r="I154" s="25"/>
      <c r="J154" s="4"/>
      <c r="K154" s="4"/>
      <c r="L154" s="4"/>
      <c r="M154" s="25"/>
      <c r="N154" s="25"/>
      <c r="O154" s="25"/>
      <c r="P154" s="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L154"/>
      <c r="AM154"/>
      <c r="AN154"/>
    </row>
    <row r="155" spans="1:40" s="7" customFormat="1">
      <c r="A155"/>
      <c r="B155"/>
      <c r="C155"/>
      <c r="D155"/>
      <c r="E155"/>
      <c r="F155" s="4"/>
      <c r="G155" s="4"/>
      <c r="H155" s="25"/>
      <c r="I155" s="25"/>
      <c r="J155" s="4"/>
      <c r="K155" s="4"/>
      <c r="L155" s="4"/>
      <c r="M155" s="25"/>
      <c r="N155" s="25"/>
      <c r="O155" s="25"/>
      <c r="P155" s="4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L155"/>
      <c r="AM155"/>
      <c r="AN155"/>
    </row>
    <row r="156" spans="1:40" s="7" customFormat="1">
      <c r="A156"/>
      <c r="B156"/>
      <c r="C156"/>
      <c r="D156"/>
      <c r="E156"/>
      <c r="F156" s="4"/>
      <c r="G156" s="4"/>
      <c r="H156" s="25"/>
      <c r="I156" s="25"/>
      <c r="J156" s="4"/>
      <c r="K156" s="4"/>
      <c r="L156" s="4"/>
      <c r="M156" s="25"/>
      <c r="N156" s="25"/>
      <c r="O156" s="25"/>
      <c r="P156" s="4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L156"/>
      <c r="AM156"/>
      <c r="AN156"/>
    </row>
    <row r="157" spans="1:40" s="7" customFormat="1">
      <c r="A157"/>
      <c r="B157"/>
      <c r="C157"/>
      <c r="D157"/>
      <c r="E157"/>
      <c r="F157" s="4"/>
      <c r="G157" s="4"/>
      <c r="H157" s="25"/>
      <c r="I157" s="25"/>
      <c r="J157" s="4"/>
      <c r="K157" s="4"/>
      <c r="L157" s="4"/>
      <c r="M157" s="25"/>
      <c r="N157" s="25"/>
      <c r="O157" s="25"/>
      <c r="P157" s="4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L157"/>
      <c r="AM157"/>
      <c r="AN157"/>
    </row>
    <row r="158" spans="1:40" s="7" customFormat="1">
      <c r="A158"/>
      <c r="B158"/>
      <c r="C158"/>
      <c r="D158"/>
      <c r="E158"/>
      <c r="F158" s="4"/>
      <c r="G158" s="4"/>
      <c r="H158" s="25"/>
      <c r="I158" s="25"/>
      <c r="J158" s="4"/>
      <c r="K158" s="4"/>
      <c r="L158" s="4"/>
      <c r="M158" s="25"/>
      <c r="N158" s="25"/>
      <c r="O158" s="25"/>
      <c r="P158" s="4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L158"/>
      <c r="AM158"/>
      <c r="AN158"/>
    </row>
    <row r="159" spans="1:40" s="7" customFormat="1">
      <c r="A159"/>
      <c r="B159"/>
      <c r="C159"/>
      <c r="D159"/>
      <c r="E159"/>
      <c r="F159" s="4"/>
      <c r="G159" s="4"/>
      <c r="H159" s="25"/>
      <c r="I159" s="25"/>
      <c r="J159" s="4"/>
      <c r="K159" s="4"/>
      <c r="L159" s="4"/>
      <c r="M159" s="25"/>
      <c r="N159" s="25"/>
      <c r="O159" s="25"/>
      <c r="P159" s="4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L159"/>
      <c r="AM159"/>
      <c r="AN159"/>
    </row>
    <row r="160" spans="1:40" s="7" customFormat="1">
      <c r="A160"/>
      <c r="B160"/>
      <c r="C160"/>
      <c r="D160"/>
      <c r="E160"/>
      <c r="F160" s="4"/>
      <c r="G160" s="4"/>
      <c r="H160" s="25"/>
      <c r="I160" s="25"/>
      <c r="J160" s="4"/>
      <c r="K160" s="4"/>
      <c r="L160" s="4"/>
      <c r="M160" s="25"/>
      <c r="N160" s="25"/>
      <c r="O160" s="25"/>
      <c r="P160" s="4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L160"/>
      <c r="AM160"/>
      <c r="AN160"/>
    </row>
    <row r="161" spans="1:40" s="7" customFormat="1">
      <c r="A161"/>
      <c r="B161"/>
      <c r="C161"/>
      <c r="D161"/>
      <c r="E161"/>
      <c r="F161" s="4"/>
      <c r="G161" s="4"/>
      <c r="H161" s="25"/>
      <c r="I161" s="25"/>
      <c r="J161" s="4"/>
      <c r="K161" s="4"/>
      <c r="L161" s="4"/>
      <c r="M161" s="25"/>
      <c r="N161" s="25"/>
      <c r="O161" s="25"/>
      <c r="P161" s="4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L161"/>
      <c r="AM161"/>
      <c r="AN161"/>
    </row>
    <row r="162" spans="1:40" s="7" customFormat="1">
      <c r="A162"/>
      <c r="B162"/>
      <c r="C162"/>
      <c r="D162"/>
      <c r="E162"/>
      <c r="F162" s="4"/>
      <c r="G162" s="4"/>
      <c r="H162" s="25"/>
      <c r="I162" s="25"/>
      <c r="J162" s="4"/>
      <c r="K162" s="4"/>
      <c r="L162" s="4"/>
      <c r="M162" s="25"/>
      <c r="N162" s="25"/>
      <c r="O162" s="25"/>
      <c r="P162" s="4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L162"/>
      <c r="AM162"/>
      <c r="AN162"/>
    </row>
    <row r="163" spans="1:40" s="7" customFormat="1">
      <c r="A163"/>
      <c r="B163"/>
      <c r="C163"/>
      <c r="D163"/>
      <c r="E163"/>
      <c r="F163" s="4"/>
      <c r="G163" s="4"/>
      <c r="H163" s="25"/>
      <c r="I163" s="25"/>
      <c r="J163" s="4"/>
      <c r="K163" s="4"/>
      <c r="L163" s="4"/>
      <c r="M163" s="25"/>
      <c r="N163" s="25"/>
      <c r="O163" s="25"/>
      <c r="P163" s="4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L163"/>
      <c r="AM163"/>
      <c r="AN163"/>
    </row>
    <row r="164" spans="1:40" s="7" customFormat="1">
      <c r="A164"/>
      <c r="B164"/>
      <c r="C164"/>
      <c r="D164"/>
      <c r="E164"/>
      <c r="F164" s="4"/>
      <c r="G164" s="4"/>
      <c r="H164" s="25"/>
      <c r="I164" s="25"/>
      <c r="J164" s="4"/>
      <c r="K164" s="4"/>
      <c r="L164" s="4"/>
      <c r="M164" s="25"/>
      <c r="N164" s="25"/>
      <c r="O164" s="25"/>
      <c r="P164" s="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L164"/>
      <c r="AM164"/>
      <c r="AN164"/>
    </row>
    <row r="165" spans="1:40" s="7" customFormat="1">
      <c r="A165"/>
      <c r="B165"/>
      <c r="C165"/>
      <c r="D165"/>
      <c r="E165"/>
      <c r="F165" s="4"/>
      <c r="G165" s="4"/>
      <c r="H165" s="25"/>
      <c r="I165" s="25"/>
      <c r="J165" s="4"/>
      <c r="K165" s="4"/>
      <c r="L165" s="4"/>
      <c r="M165" s="25"/>
      <c r="N165" s="25"/>
      <c r="O165" s="25"/>
      <c r="P165" s="4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L165"/>
      <c r="AM165"/>
      <c r="AN165"/>
    </row>
    <row r="166" spans="1:40" s="7" customFormat="1">
      <c r="A166"/>
      <c r="B166"/>
      <c r="C166"/>
      <c r="D166"/>
      <c r="E166"/>
      <c r="F166" s="4"/>
      <c r="G166" s="4"/>
      <c r="H166" s="25"/>
      <c r="I166" s="25"/>
      <c r="J166" s="4"/>
      <c r="K166" s="4"/>
      <c r="L166" s="4"/>
      <c r="M166" s="25"/>
      <c r="N166" s="25"/>
      <c r="O166" s="25"/>
      <c r="P166" s="4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L166"/>
      <c r="AM166"/>
      <c r="AN166"/>
    </row>
    <row r="167" spans="1:40" s="7" customFormat="1">
      <c r="A167"/>
      <c r="B167"/>
      <c r="C167"/>
      <c r="D167"/>
      <c r="E167"/>
      <c r="F167" s="4"/>
      <c r="G167" s="4"/>
      <c r="H167" s="25"/>
      <c r="I167" s="25"/>
      <c r="J167" s="4"/>
      <c r="K167" s="4"/>
      <c r="L167" s="4"/>
      <c r="M167" s="25"/>
      <c r="N167" s="25"/>
      <c r="O167" s="25"/>
      <c r="P167" s="4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L167"/>
      <c r="AM167"/>
      <c r="AN167"/>
    </row>
    <row r="168" spans="1:40" s="7" customFormat="1">
      <c r="A168"/>
      <c r="B168"/>
      <c r="C168"/>
      <c r="D168"/>
      <c r="E168"/>
      <c r="F168" s="4"/>
      <c r="G168" s="4"/>
      <c r="H168" s="25"/>
      <c r="I168" s="25"/>
      <c r="J168" s="4"/>
      <c r="K168" s="4"/>
      <c r="L168" s="4"/>
      <c r="M168" s="25"/>
      <c r="N168" s="25"/>
      <c r="O168" s="25"/>
      <c r="P168" s="4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L168"/>
      <c r="AM168"/>
      <c r="AN168"/>
    </row>
    <row r="169" spans="1:40" s="7" customFormat="1">
      <c r="A169"/>
      <c r="B169"/>
      <c r="C169"/>
      <c r="D169"/>
      <c r="E169"/>
      <c r="F169" s="4"/>
      <c r="G169" s="4"/>
      <c r="H169" s="25"/>
      <c r="I169" s="25"/>
      <c r="J169" s="4"/>
      <c r="K169" s="4"/>
      <c r="L169" s="4"/>
      <c r="M169" s="25"/>
      <c r="N169" s="25"/>
      <c r="O169" s="25"/>
      <c r="P169" s="4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L169"/>
      <c r="AM169"/>
      <c r="AN169"/>
    </row>
    <row r="170" spans="1:40" s="7" customFormat="1">
      <c r="A170"/>
      <c r="B170"/>
      <c r="C170"/>
      <c r="D170"/>
      <c r="E170"/>
      <c r="F170" s="4"/>
      <c r="G170" s="4"/>
      <c r="H170" s="25"/>
      <c r="I170" s="25"/>
      <c r="J170" s="4"/>
      <c r="K170" s="4"/>
      <c r="L170" s="4"/>
      <c r="M170" s="25"/>
      <c r="N170" s="25"/>
      <c r="O170" s="25"/>
      <c r="P170" s="4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L170"/>
      <c r="AM170"/>
      <c r="AN170"/>
    </row>
    <row r="171" spans="1:40" s="7" customFormat="1">
      <c r="A171"/>
      <c r="B171"/>
      <c r="C171"/>
      <c r="D171"/>
      <c r="E171"/>
      <c r="F171" s="4"/>
      <c r="G171" s="4"/>
      <c r="H171" s="25"/>
      <c r="I171" s="25"/>
      <c r="J171" s="4"/>
      <c r="K171" s="4"/>
      <c r="L171" s="4"/>
      <c r="M171" s="25"/>
      <c r="N171" s="25"/>
      <c r="O171" s="25"/>
      <c r="P171" s="4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L171"/>
      <c r="AM171"/>
      <c r="AN171"/>
    </row>
    <row r="172" spans="1:40" s="7" customFormat="1">
      <c r="A172"/>
      <c r="B172"/>
      <c r="C172"/>
      <c r="D172"/>
      <c r="E172"/>
      <c r="F172" s="4"/>
      <c r="G172" s="4"/>
      <c r="H172" s="25"/>
      <c r="I172" s="25"/>
      <c r="J172" s="4"/>
      <c r="K172" s="4"/>
      <c r="L172" s="4"/>
      <c r="M172" s="25"/>
      <c r="N172" s="25"/>
      <c r="O172" s="25"/>
      <c r="P172" s="4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L172"/>
      <c r="AM172"/>
      <c r="AN172"/>
    </row>
    <row r="173" spans="1:40" s="7" customFormat="1">
      <c r="A173"/>
      <c r="B173"/>
      <c r="C173"/>
      <c r="D173"/>
      <c r="E173"/>
      <c r="F173" s="4"/>
      <c r="G173" s="4"/>
      <c r="H173" s="25"/>
      <c r="I173" s="25"/>
      <c r="J173" s="4"/>
      <c r="K173" s="4"/>
      <c r="L173" s="4"/>
      <c r="M173" s="25"/>
      <c r="N173" s="25"/>
      <c r="O173" s="25"/>
      <c r="P173" s="4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L173"/>
      <c r="AM173"/>
      <c r="AN173"/>
    </row>
    <row r="174" spans="1:40" s="7" customFormat="1">
      <c r="A174"/>
      <c r="B174"/>
      <c r="C174"/>
      <c r="D174"/>
      <c r="E174"/>
      <c r="F174" s="4"/>
      <c r="G174" s="4"/>
      <c r="H174" s="25"/>
      <c r="I174" s="25"/>
      <c r="J174" s="4"/>
      <c r="K174" s="4"/>
      <c r="L174" s="4"/>
      <c r="M174" s="25"/>
      <c r="N174" s="25"/>
      <c r="O174" s="25"/>
      <c r="P174" s="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L174"/>
      <c r="AM174"/>
      <c r="AN174"/>
    </row>
    <row r="175" spans="1:40" s="7" customFormat="1">
      <c r="A175"/>
      <c r="B175"/>
      <c r="C175"/>
      <c r="D175"/>
      <c r="E175"/>
      <c r="F175" s="4"/>
      <c r="G175" s="4"/>
      <c r="H175" s="25"/>
      <c r="I175" s="25"/>
      <c r="J175" s="4"/>
      <c r="K175" s="4"/>
      <c r="L175" s="4"/>
      <c r="M175" s="25"/>
      <c r="N175" s="25"/>
      <c r="O175" s="25"/>
      <c r="P175" s="4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L175"/>
      <c r="AM175"/>
      <c r="AN175"/>
    </row>
    <row r="176" spans="1:40" s="7" customFormat="1">
      <c r="A176"/>
      <c r="B176"/>
      <c r="C176"/>
      <c r="D176"/>
      <c r="E176"/>
      <c r="F176" s="4"/>
      <c r="G176" s="4"/>
      <c r="H176" s="25"/>
      <c r="I176" s="25"/>
      <c r="J176" s="4"/>
      <c r="K176" s="4"/>
      <c r="L176" s="4"/>
      <c r="M176" s="25"/>
      <c r="N176" s="25"/>
      <c r="O176" s="25"/>
      <c r="P176" s="4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L176"/>
      <c r="AM176"/>
      <c r="AN176"/>
    </row>
    <row r="177" spans="1:40" s="7" customFormat="1">
      <c r="A177"/>
      <c r="B177"/>
      <c r="C177"/>
      <c r="D177"/>
      <c r="E177"/>
      <c r="F177" s="4"/>
      <c r="G177" s="4"/>
      <c r="H177" s="25"/>
      <c r="I177" s="25"/>
      <c r="J177" s="4"/>
      <c r="K177" s="4"/>
      <c r="L177" s="4"/>
      <c r="M177" s="25"/>
      <c r="N177" s="25"/>
      <c r="O177" s="25"/>
      <c r="P177" s="4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L177"/>
      <c r="AM177"/>
      <c r="AN177"/>
    </row>
    <row r="178" spans="1:40" s="7" customFormat="1">
      <c r="A178"/>
      <c r="B178"/>
      <c r="C178"/>
      <c r="D178"/>
      <c r="E178"/>
      <c r="F178" s="4"/>
      <c r="G178" s="4"/>
      <c r="H178" s="25"/>
      <c r="I178" s="25"/>
      <c r="J178" s="4"/>
      <c r="K178" s="4"/>
      <c r="L178" s="4"/>
      <c r="M178" s="25"/>
      <c r="N178" s="25"/>
      <c r="O178" s="25"/>
      <c r="P178" s="4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L178"/>
      <c r="AM178"/>
      <c r="AN178"/>
    </row>
    <row r="179" spans="1:40" s="7" customFormat="1">
      <c r="A179"/>
      <c r="B179"/>
      <c r="C179"/>
      <c r="D179"/>
      <c r="E179"/>
      <c r="F179" s="4"/>
      <c r="G179" s="4"/>
      <c r="H179" s="25"/>
      <c r="I179" s="25"/>
      <c r="J179" s="4"/>
      <c r="K179" s="4"/>
      <c r="L179" s="4"/>
      <c r="M179" s="25"/>
      <c r="N179" s="25"/>
      <c r="O179" s="25"/>
      <c r="P179" s="4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L179"/>
      <c r="AM179"/>
      <c r="AN179"/>
    </row>
    <row r="180" spans="1:40" s="7" customFormat="1">
      <c r="A180"/>
      <c r="B180"/>
      <c r="C180"/>
      <c r="D180"/>
      <c r="E180"/>
      <c r="F180" s="4"/>
      <c r="G180" s="4"/>
      <c r="H180" s="25"/>
      <c r="I180" s="25"/>
      <c r="J180" s="4"/>
      <c r="K180" s="4"/>
      <c r="L180" s="4"/>
      <c r="M180" s="25"/>
      <c r="N180" s="25"/>
      <c r="O180" s="25"/>
      <c r="P180" s="4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L180"/>
      <c r="AM180"/>
      <c r="AN180"/>
    </row>
    <row r="181" spans="1:40" s="7" customFormat="1">
      <c r="A181"/>
      <c r="B181"/>
      <c r="C181"/>
      <c r="D181"/>
      <c r="E181"/>
      <c r="F181" s="4"/>
      <c r="G181" s="4"/>
      <c r="H181" s="25"/>
      <c r="I181" s="25"/>
      <c r="J181" s="4"/>
      <c r="K181" s="4"/>
      <c r="L181" s="4"/>
      <c r="M181" s="25"/>
      <c r="N181" s="25"/>
      <c r="O181" s="25"/>
      <c r="P181" s="4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L181"/>
      <c r="AM181"/>
      <c r="AN181"/>
    </row>
    <row r="182" spans="1:40" s="7" customFormat="1">
      <c r="A182"/>
      <c r="B182"/>
      <c r="C182"/>
      <c r="D182"/>
      <c r="E182"/>
      <c r="F182" s="4"/>
      <c r="G182" s="4"/>
      <c r="H182" s="25"/>
      <c r="I182" s="25"/>
      <c r="J182" s="4"/>
      <c r="K182" s="4"/>
      <c r="L182" s="4"/>
      <c r="M182" s="25"/>
      <c r="N182" s="25"/>
      <c r="O182" s="25"/>
      <c r="P182" s="4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L182"/>
      <c r="AM182"/>
      <c r="AN182"/>
    </row>
    <row r="183" spans="1:40" s="7" customFormat="1">
      <c r="A183"/>
      <c r="B183"/>
      <c r="C183"/>
      <c r="D183"/>
      <c r="E183"/>
      <c r="F183" s="4"/>
      <c r="G183" s="4"/>
      <c r="H183" s="25"/>
      <c r="I183" s="25"/>
      <c r="J183" s="4"/>
      <c r="K183" s="4"/>
      <c r="L183" s="4"/>
      <c r="M183" s="25"/>
      <c r="N183" s="25"/>
      <c r="O183" s="25"/>
      <c r="P183" s="4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L183"/>
      <c r="AM183"/>
      <c r="AN183"/>
    </row>
    <row r="184" spans="1:40" s="7" customFormat="1">
      <c r="A184"/>
      <c r="B184"/>
      <c r="C184"/>
      <c r="D184"/>
      <c r="E184"/>
      <c r="F184" s="4"/>
      <c r="G184" s="4"/>
      <c r="H184" s="25"/>
      <c r="I184" s="25"/>
      <c r="J184" s="4"/>
      <c r="K184" s="4"/>
      <c r="L184" s="4"/>
      <c r="M184" s="25"/>
      <c r="N184" s="25"/>
      <c r="O184" s="25"/>
      <c r="P184" s="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L184"/>
      <c r="AM184"/>
      <c r="AN184"/>
    </row>
    <row r="185" spans="1:40" s="7" customFormat="1">
      <c r="A185"/>
      <c r="B185"/>
      <c r="C185"/>
      <c r="D185"/>
      <c r="E185"/>
      <c r="F185" s="4"/>
      <c r="G185" s="4"/>
      <c r="H185" s="25"/>
      <c r="I185" s="25"/>
      <c r="J185" s="4"/>
      <c r="K185" s="4"/>
      <c r="L185" s="4"/>
      <c r="M185" s="25"/>
      <c r="N185" s="25"/>
      <c r="O185" s="25"/>
      <c r="P185" s="4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L185"/>
      <c r="AM185"/>
      <c r="AN185"/>
    </row>
    <row r="186" spans="1:40" s="7" customFormat="1">
      <c r="A186"/>
      <c r="B186"/>
      <c r="C186"/>
      <c r="D186"/>
      <c r="E186"/>
      <c r="F186" s="4"/>
      <c r="G186" s="4"/>
      <c r="H186" s="25"/>
      <c r="I186" s="25"/>
      <c r="J186" s="4"/>
      <c r="K186" s="4"/>
      <c r="L186" s="4"/>
      <c r="M186" s="25"/>
      <c r="N186" s="25"/>
      <c r="O186" s="25"/>
      <c r="P186" s="4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L186"/>
      <c r="AM186"/>
      <c r="AN186"/>
    </row>
    <row r="187" spans="1:40" s="7" customFormat="1">
      <c r="A187"/>
      <c r="B187"/>
      <c r="C187"/>
      <c r="D187"/>
      <c r="E187"/>
      <c r="F187" s="4"/>
      <c r="G187" s="4"/>
      <c r="H187" s="25"/>
      <c r="I187" s="25"/>
      <c r="J187" s="4"/>
      <c r="K187" s="4"/>
      <c r="L187" s="4"/>
      <c r="M187" s="25"/>
      <c r="N187" s="25"/>
      <c r="O187" s="25"/>
      <c r="P187" s="4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L187"/>
      <c r="AM187"/>
      <c r="AN187"/>
    </row>
    <row r="188" spans="1:40" s="7" customFormat="1">
      <c r="A188"/>
      <c r="B188"/>
      <c r="C188"/>
      <c r="D188"/>
      <c r="E188"/>
      <c r="F188" s="4"/>
      <c r="G188" s="4"/>
      <c r="H188" s="25"/>
      <c r="I188" s="25"/>
      <c r="J188" s="4"/>
      <c r="K188" s="4"/>
      <c r="L188" s="4"/>
      <c r="M188" s="25"/>
      <c r="N188" s="25"/>
      <c r="O188" s="25"/>
      <c r="P188" s="4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L188"/>
      <c r="AM188"/>
      <c r="AN188"/>
    </row>
    <row r="189" spans="1:40" s="7" customFormat="1">
      <c r="A189"/>
      <c r="B189"/>
      <c r="C189"/>
      <c r="D189"/>
      <c r="E189"/>
      <c r="F189" s="4"/>
      <c r="G189" s="4"/>
      <c r="H189" s="25"/>
      <c r="I189" s="25"/>
      <c r="J189" s="4"/>
      <c r="K189" s="4"/>
      <c r="L189" s="4"/>
      <c r="M189" s="25"/>
      <c r="N189" s="25"/>
      <c r="O189" s="25"/>
      <c r="P189" s="4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L189"/>
      <c r="AM189"/>
      <c r="AN189"/>
    </row>
    <row r="190" spans="1:40" s="7" customFormat="1">
      <c r="A190"/>
      <c r="B190"/>
      <c r="C190"/>
      <c r="D190"/>
      <c r="E190"/>
      <c r="F190" s="4"/>
      <c r="G190" s="4"/>
      <c r="H190" s="25"/>
      <c r="I190" s="25"/>
      <c r="J190" s="4"/>
      <c r="K190" s="4"/>
      <c r="L190" s="4"/>
      <c r="M190" s="25"/>
      <c r="N190" s="25"/>
      <c r="O190" s="25"/>
      <c r="P190" s="4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L190"/>
      <c r="AM190"/>
      <c r="AN190"/>
    </row>
    <row r="191" spans="1:40" s="7" customFormat="1">
      <c r="A191"/>
      <c r="B191"/>
      <c r="C191"/>
      <c r="D191"/>
      <c r="E191"/>
      <c r="F191" s="4"/>
      <c r="G191" s="4"/>
      <c r="H191" s="25"/>
      <c r="I191" s="25"/>
      <c r="J191" s="4"/>
      <c r="K191" s="4"/>
      <c r="L191" s="4"/>
      <c r="M191" s="25"/>
      <c r="N191" s="25"/>
      <c r="O191" s="25"/>
      <c r="P191" s="4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L191"/>
      <c r="AM191"/>
      <c r="AN191"/>
    </row>
    <row r="192" spans="1:40" s="7" customFormat="1">
      <c r="A192"/>
      <c r="B192"/>
      <c r="C192"/>
      <c r="D192"/>
      <c r="E192"/>
      <c r="F192" s="4"/>
      <c r="G192" s="4"/>
      <c r="H192" s="25"/>
      <c r="I192" s="25"/>
      <c r="J192" s="4"/>
      <c r="K192" s="4"/>
      <c r="L192" s="4"/>
      <c r="M192" s="25"/>
      <c r="N192" s="25"/>
      <c r="O192" s="25"/>
      <c r="P192" s="4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L192"/>
      <c r="AM192"/>
      <c r="AN192"/>
    </row>
    <row r="193" spans="1:40" s="7" customFormat="1">
      <c r="A193"/>
      <c r="B193"/>
      <c r="C193"/>
      <c r="D193"/>
      <c r="E193"/>
      <c r="F193" s="4"/>
      <c r="G193" s="4"/>
      <c r="H193" s="25"/>
      <c r="I193" s="25"/>
      <c r="J193" s="4"/>
      <c r="K193" s="4"/>
      <c r="L193" s="4"/>
      <c r="M193" s="25"/>
      <c r="N193" s="25"/>
      <c r="O193" s="25"/>
      <c r="P193" s="4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L193"/>
      <c r="AM193"/>
      <c r="AN193"/>
    </row>
    <row r="194" spans="1:40" s="7" customFormat="1">
      <c r="A194"/>
      <c r="B194"/>
      <c r="C194"/>
      <c r="D194"/>
      <c r="E194"/>
      <c r="F194" s="4"/>
      <c r="G194" s="4"/>
      <c r="H194" s="25"/>
      <c r="I194" s="25"/>
      <c r="J194" s="4"/>
      <c r="K194" s="4"/>
      <c r="L194" s="4"/>
      <c r="M194" s="25"/>
      <c r="N194" s="25"/>
      <c r="O194" s="25"/>
      <c r="P194" s="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L194"/>
      <c r="AM194"/>
      <c r="AN194"/>
    </row>
    <row r="195" spans="1:40" s="7" customFormat="1">
      <c r="A195"/>
      <c r="B195"/>
      <c r="C195"/>
      <c r="D195"/>
      <c r="E195"/>
      <c r="F195" s="4"/>
      <c r="G195" s="4"/>
      <c r="H195" s="25"/>
      <c r="I195" s="25"/>
      <c r="J195" s="4"/>
      <c r="K195" s="4"/>
      <c r="L195" s="4"/>
      <c r="M195" s="25"/>
      <c r="N195" s="25"/>
      <c r="O195" s="25"/>
      <c r="P195" s="4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L195"/>
      <c r="AM195"/>
      <c r="AN195"/>
    </row>
    <row r="196" spans="1:40" s="7" customFormat="1">
      <c r="A196"/>
      <c r="B196"/>
      <c r="C196"/>
      <c r="D196"/>
      <c r="E196"/>
      <c r="F196" s="4"/>
      <c r="G196" s="4"/>
      <c r="H196" s="25"/>
      <c r="I196" s="25"/>
      <c r="J196" s="4"/>
      <c r="K196" s="4"/>
      <c r="L196" s="4"/>
      <c r="M196" s="25"/>
      <c r="N196" s="25"/>
      <c r="O196" s="25"/>
      <c r="P196" s="4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L196"/>
      <c r="AM196"/>
      <c r="AN196"/>
    </row>
    <row r="197" spans="1:40" s="7" customFormat="1">
      <c r="A197"/>
      <c r="B197"/>
      <c r="C197"/>
      <c r="D197"/>
      <c r="E197"/>
      <c r="F197" s="4"/>
      <c r="G197" s="4"/>
      <c r="H197" s="25"/>
      <c r="I197" s="25"/>
      <c r="J197" s="4"/>
      <c r="K197" s="4"/>
      <c r="L197" s="4"/>
      <c r="M197" s="25"/>
      <c r="N197" s="25"/>
      <c r="O197" s="25"/>
      <c r="P197" s="4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L197"/>
      <c r="AM197"/>
      <c r="AN197"/>
    </row>
    <row r="198" spans="1:40" s="7" customFormat="1">
      <c r="A198"/>
      <c r="B198"/>
      <c r="C198"/>
      <c r="D198"/>
      <c r="E198"/>
      <c r="F198" s="4"/>
      <c r="G198" s="4"/>
      <c r="H198" s="25"/>
      <c r="I198" s="25"/>
      <c r="J198" s="4"/>
      <c r="K198" s="4"/>
      <c r="L198" s="4"/>
      <c r="M198" s="25"/>
      <c r="N198" s="25"/>
      <c r="O198" s="25"/>
      <c r="P198" s="4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L198"/>
      <c r="AM198"/>
      <c r="AN198"/>
    </row>
    <row r="199" spans="1:40" s="7" customFormat="1">
      <c r="A199"/>
      <c r="B199"/>
      <c r="C199"/>
      <c r="D199"/>
      <c r="E199"/>
      <c r="F199" s="4"/>
      <c r="G199" s="4"/>
      <c r="H199" s="25"/>
      <c r="I199" s="25"/>
      <c r="J199" s="4"/>
      <c r="K199" s="4"/>
      <c r="L199" s="4"/>
      <c r="M199" s="25"/>
      <c r="N199" s="25"/>
      <c r="O199" s="25"/>
      <c r="P199" s="4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L199"/>
      <c r="AM199"/>
      <c r="AN199"/>
    </row>
    <row r="200" spans="1:40" s="7" customFormat="1">
      <c r="A200"/>
      <c r="B200"/>
      <c r="C200"/>
      <c r="D200"/>
      <c r="E200"/>
      <c r="F200" s="4"/>
      <c r="G200" s="4"/>
      <c r="H200" s="25"/>
      <c r="I200" s="25"/>
      <c r="J200" s="4"/>
      <c r="K200" s="4"/>
      <c r="L200" s="4"/>
      <c r="M200" s="25"/>
      <c r="N200" s="25"/>
      <c r="O200" s="25"/>
      <c r="P200" s="4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L200"/>
      <c r="AM200"/>
      <c r="AN200"/>
    </row>
    <row r="201" spans="1:40" s="7" customFormat="1">
      <c r="A201"/>
      <c r="B201"/>
      <c r="C201"/>
      <c r="D201"/>
      <c r="E201"/>
      <c r="F201" s="4"/>
      <c r="G201" s="4"/>
      <c r="H201" s="25"/>
      <c r="I201" s="25"/>
      <c r="J201" s="4"/>
      <c r="K201" s="4"/>
      <c r="L201" s="4"/>
      <c r="M201" s="25"/>
      <c r="N201" s="25"/>
      <c r="O201" s="25"/>
      <c r="P201" s="4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L201"/>
      <c r="AM201"/>
      <c r="AN201"/>
    </row>
    <row r="202" spans="1:40" s="7" customFormat="1">
      <c r="A202"/>
      <c r="B202"/>
      <c r="C202"/>
      <c r="D202"/>
      <c r="E202"/>
      <c r="F202" s="4"/>
      <c r="G202" s="4"/>
      <c r="H202" s="25"/>
      <c r="I202" s="25"/>
      <c r="J202" s="4"/>
      <c r="K202" s="4"/>
      <c r="L202" s="4"/>
      <c r="M202" s="25"/>
      <c r="N202" s="25"/>
      <c r="O202" s="25"/>
      <c r="P202" s="4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L202"/>
      <c r="AM202"/>
      <c r="AN202"/>
    </row>
    <row r="203" spans="1:40" s="7" customFormat="1">
      <c r="A203"/>
      <c r="B203"/>
      <c r="C203"/>
      <c r="D203"/>
      <c r="E203"/>
      <c r="F203" s="4"/>
      <c r="G203" s="4"/>
      <c r="H203" s="25"/>
      <c r="I203" s="25"/>
      <c r="J203" s="4"/>
      <c r="K203" s="4"/>
      <c r="L203" s="4"/>
      <c r="M203" s="25"/>
      <c r="N203" s="25"/>
      <c r="O203" s="25"/>
      <c r="P203" s="4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L203"/>
      <c r="AM203"/>
      <c r="AN203"/>
    </row>
    <row r="204" spans="1:40" s="7" customFormat="1">
      <c r="A204"/>
      <c r="B204"/>
      <c r="C204"/>
      <c r="D204"/>
      <c r="E204"/>
      <c r="F204" s="4"/>
      <c r="G204" s="4"/>
      <c r="H204" s="25"/>
      <c r="I204" s="25"/>
      <c r="J204" s="4"/>
      <c r="K204" s="4"/>
      <c r="L204" s="4"/>
      <c r="M204" s="25"/>
      <c r="N204" s="25"/>
      <c r="O204" s="25"/>
      <c r="P204" s="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L204"/>
      <c r="AM204"/>
      <c r="AN204"/>
    </row>
    <row r="205" spans="1:40" s="7" customFormat="1">
      <c r="A205"/>
      <c r="B205"/>
      <c r="C205"/>
      <c r="D205"/>
      <c r="E205"/>
      <c r="F205" s="4"/>
      <c r="G205" s="4"/>
      <c r="H205" s="25"/>
      <c r="I205" s="25"/>
      <c r="J205" s="4"/>
      <c r="K205" s="4"/>
      <c r="L205" s="4"/>
      <c r="M205" s="25"/>
      <c r="N205" s="25"/>
      <c r="O205" s="25"/>
      <c r="P205" s="4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L205"/>
      <c r="AM205"/>
      <c r="AN205"/>
    </row>
    <row r="206" spans="1:40" s="7" customFormat="1">
      <c r="A206"/>
      <c r="B206"/>
      <c r="C206"/>
      <c r="D206"/>
      <c r="E206"/>
      <c r="F206" s="4"/>
      <c r="G206" s="4"/>
      <c r="H206" s="25"/>
      <c r="I206" s="25"/>
      <c r="J206" s="4"/>
      <c r="K206" s="4"/>
      <c r="L206" s="4"/>
      <c r="M206" s="25"/>
      <c r="N206" s="25"/>
      <c r="O206" s="25"/>
      <c r="P206" s="4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L206"/>
      <c r="AM206"/>
      <c r="AN206"/>
    </row>
    <row r="207" spans="1:40" s="7" customFormat="1">
      <c r="A207"/>
      <c r="B207"/>
      <c r="C207"/>
      <c r="D207"/>
      <c r="E207"/>
      <c r="F207" s="4"/>
      <c r="G207" s="4"/>
      <c r="H207" s="25"/>
      <c r="I207" s="25"/>
      <c r="J207" s="4"/>
      <c r="K207" s="4"/>
      <c r="L207" s="4"/>
      <c r="M207" s="25"/>
      <c r="N207" s="25"/>
      <c r="O207" s="25"/>
      <c r="P207" s="4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L207"/>
      <c r="AM207"/>
      <c r="AN207"/>
    </row>
    <row r="208" spans="1:40" s="7" customFormat="1">
      <c r="A208"/>
      <c r="B208"/>
      <c r="C208"/>
      <c r="D208"/>
      <c r="E208"/>
      <c r="F208" s="4"/>
      <c r="G208" s="4"/>
      <c r="H208" s="25"/>
      <c r="I208" s="25"/>
      <c r="J208" s="4"/>
      <c r="K208" s="4"/>
      <c r="L208" s="4"/>
      <c r="M208" s="25"/>
      <c r="N208" s="25"/>
      <c r="O208" s="25"/>
      <c r="P208" s="4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L208"/>
      <c r="AM208"/>
      <c r="AN208"/>
    </row>
    <row r="209" spans="1:40" s="7" customFormat="1">
      <c r="A209"/>
      <c r="B209"/>
      <c r="C209"/>
      <c r="D209"/>
      <c r="E209"/>
      <c r="F209" s="4"/>
      <c r="G209" s="4"/>
      <c r="H209" s="25"/>
      <c r="I209" s="25"/>
      <c r="J209" s="4"/>
      <c r="K209" s="4"/>
      <c r="L209" s="4"/>
      <c r="M209" s="25"/>
      <c r="N209" s="25"/>
      <c r="O209" s="25"/>
      <c r="P209" s="4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L209"/>
      <c r="AM209"/>
      <c r="AN209"/>
    </row>
    <row r="210" spans="1:40" s="7" customFormat="1">
      <c r="A210"/>
      <c r="B210"/>
      <c r="C210"/>
      <c r="D210"/>
      <c r="E210"/>
      <c r="F210" s="4"/>
      <c r="G210" s="4"/>
      <c r="H210" s="25"/>
      <c r="I210" s="25"/>
      <c r="J210" s="4"/>
      <c r="K210" s="4"/>
      <c r="L210" s="4"/>
      <c r="M210" s="25"/>
      <c r="N210" s="25"/>
      <c r="O210" s="25"/>
      <c r="P210" s="4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L210"/>
      <c r="AM210"/>
      <c r="AN210"/>
    </row>
    <row r="211" spans="1:40" s="7" customFormat="1">
      <c r="A211"/>
      <c r="B211"/>
      <c r="C211"/>
      <c r="D211"/>
      <c r="E211"/>
      <c r="F211" s="4"/>
      <c r="G211" s="4"/>
      <c r="H211" s="25"/>
      <c r="I211" s="25"/>
      <c r="J211" s="4"/>
      <c r="K211" s="4"/>
      <c r="L211" s="4"/>
      <c r="M211" s="25"/>
      <c r="N211" s="25"/>
      <c r="O211" s="25"/>
      <c r="P211" s="4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L211"/>
      <c r="AM211"/>
      <c r="AN211"/>
    </row>
    <row r="212" spans="1:40" s="7" customFormat="1">
      <c r="A212"/>
      <c r="B212"/>
      <c r="C212"/>
      <c r="D212"/>
      <c r="E212"/>
      <c r="F212" s="4"/>
      <c r="G212" s="4"/>
      <c r="H212" s="25"/>
      <c r="I212" s="25"/>
      <c r="J212" s="4"/>
      <c r="K212" s="4"/>
      <c r="L212" s="4"/>
      <c r="M212" s="25"/>
      <c r="N212" s="25"/>
      <c r="O212" s="25"/>
      <c r="P212" s="4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L212"/>
      <c r="AM212"/>
      <c r="AN212"/>
    </row>
    <row r="213" spans="1:40" s="7" customFormat="1">
      <c r="A213"/>
      <c r="B213"/>
      <c r="C213"/>
      <c r="D213"/>
      <c r="E213"/>
      <c r="F213" s="4"/>
      <c r="G213" s="4"/>
      <c r="H213" s="25"/>
      <c r="I213" s="25"/>
      <c r="J213" s="4"/>
      <c r="K213" s="4"/>
      <c r="L213" s="4"/>
      <c r="M213" s="25"/>
      <c r="N213" s="25"/>
      <c r="O213" s="25"/>
      <c r="P213" s="4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L213"/>
      <c r="AM213"/>
      <c r="AN213"/>
    </row>
    <row r="214" spans="1:40" s="7" customFormat="1">
      <c r="A214"/>
      <c r="B214"/>
      <c r="C214"/>
      <c r="D214"/>
      <c r="E214"/>
      <c r="F214" s="4"/>
      <c r="G214" s="4"/>
      <c r="H214" s="25"/>
      <c r="I214" s="25"/>
      <c r="J214" s="4"/>
      <c r="K214" s="4"/>
      <c r="L214" s="4"/>
      <c r="M214" s="25"/>
      <c r="N214" s="25"/>
      <c r="O214" s="25"/>
      <c r="P214" s="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L214"/>
      <c r="AM214"/>
      <c r="AN214"/>
    </row>
    <row r="215" spans="1:40" s="7" customFormat="1">
      <c r="A215"/>
      <c r="B215"/>
      <c r="C215"/>
      <c r="D215"/>
      <c r="E215"/>
      <c r="F215" s="4"/>
      <c r="G215" s="4"/>
      <c r="H215" s="25"/>
      <c r="I215" s="25"/>
      <c r="J215" s="4"/>
      <c r="K215" s="4"/>
      <c r="L215" s="4"/>
      <c r="M215" s="25"/>
      <c r="N215" s="25"/>
      <c r="O215" s="25"/>
      <c r="P215" s="4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L215"/>
      <c r="AM215"/>
      <c r="AN215"/>
    </row>
    <row r="216" spans="1:40" s="7" customFormat="1">
      <c r="A216"/>
      <c r="B216"/>
      <c r="C216"/>
      <c r="D216"/>
      <c r="E216"/>
      <c r="F216" s="4"/>
      <c r="G216" s="4"/>
      <c r="H216" s="25"/>
      <c r="I216" s="25"/>
      <c r="J216" s="4"/>
      <c r="K216" s="4"/>
      <c r="L216" s="4"/>
      <c r="M216" s="25"/>
      <c r="N216" s="25"/>
      <c r="O216" s="25"/>
      <c r="P216" s="4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L216"/>
      <c r="AM216"/>
      <c r="AN216"/>
    </row>
    <row r="217" spans="1:40" s="7" customFormat="1">
      <c r="A217"/>
      <c r="B217"/>
      <c r="C217"/>
      <c r="D217"/>
      <c r="E217"/>
      <c r="F217" s="4"/>
      <c r="G217" s="4"/>
      <c r="H217" s="25"/>
      <c r="I217" s="25"/>
      <c r="J217" s="4"/>
      <c r="K217" s="4"/>
      <c r="L217" s="4"/>
      <c r="M217" s="25"/>
      <c r="N217" s="25"/>
      <c r="O217" s="25"/>
      <c r="P217" s="4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L217"/>
      <c r="AM217"/>
      <c r="AN217"/>
    </row>
    <row r="218" spans="1:40" s="7" customFormat="1">
      <c r="A218"/>
      <c r="B218"/>
      <c r="C218"/>
      <c r="D218"/>
      <c r="E218"/>
      <c r="F218" s="4"/>
      <c r="G218" s="4"/>
      <c r="H218" s="25"/>
      <c r="I218" s="25"/>
      <c r="J218" s="4"/>
      <c r="K218" s="4"/>
      <c r="L218" s="4"/>
      <c r="M218" s="25"/>
      <c r="N218" s="25"/>
      <c r="O218" s="25"/>
      <c r="P218" s="4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L218"/>
      <c r="AM218"/>
      <c r="AN218"/>
    </row>
    <row r="219" spans="1:40" s="7" customFormat="1">
      <c r="A219"/>
      <c r="B219"/>
      <c r="C219"/>
      <c r="D219"/>
      <c r="E219"/>
      <c r="F219" s="4"/>
      <c r="G219" s="4"/>
      <c r="H219" s="25"/>
      <c r="I219" s="25"/>
      <c r="J219" s="4"/>
      <c r="K219" s="4"/>
      <c r="L219" s="4"/>
      <c r="M219" s="25"/>
      <c r="N219" s="25"/>
      <c r="O219" s="25"/>
      <c r="P219" s="4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L219"/>
      <c r="AM219"/>
      <c r="AN219"/>
    </row>
    <row r="220" spans="1:40" s="7" customFormat="1">
      <c r="A220"/>
      <c r="B220"/>
      <c r="C220"/>
      <c r="D220"/>
      <c r="E220"/>
      <c r="F220" s="4"/>
      <c r="G220" s="4"/>
      <c r="H220" s="25"/>
      <c r="I220" s="25"/>
      <c r="J220" s="4"/>
      <c r="K220" s="4"/>
      <c r="L220" s="4"/>
      <c r="M220" s="25"/>
      <c r="N220" s="25"/>
      <c r="O220" s="25"/>
      <c r="P220" s="4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L220"/>
      <c r="AM220"/>
      <c r="AN220"/>
    </row>
    <row r="221" spans="1:40" s="7" customFormat="1">
      <c r="A221"/>
      <c r="B221"/>
      <c r="C221"/>
      <c r="D221"/>
      <c r="E221"/>
      <c r="F221" s="4"/>
      <c r="G221" s="4"/>
      <c r="H221" s="25"/>
      <c r="I221" s="25"/>
      <c r="J221" s="4"/>
      <c r="K221" s="4"/>
      <c r="L221" s="4"/>
      <c r="M221" s="25"/>
      <c r="N221" s="25"/>
      <c r="O221" s="25"/>
      <c r="P221" s="4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L221"/>
      <c r="AM221"/>
      <c r="AN221"/>
    </row>
    <row r="222" spans="1:40" s="7" customFormat="1">
      <c r="A222"/>
      <c r="B222"/>
      <c r="C222"/>
      <c r="D222"/>
      <c r="E222"/>
      <c r="F222" s="4"/>
      <c r="G222" s="4"/>
      <c r="H222" s="25"/>
      <c r="I222" s="25"/>
      <c r="J222" s="4"/>
      <c r="K222" s="4"/>
      <c r="L222" s="4"/>
      <c r="M222" s="25"/>
      <c r="N222" s="25"/>
      <c r="O222" s="25"/>
      <c r="P222" s="4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L222"/>
      <c r="AM222"/>
      <c r="AN222"/>
    </row>
    <row r="223" spans="1:40" s="7" customFormat="1">
      <c r="A223"/>
      <c r="B223"/>
      <c r="C223"/>
      <c r="D223"/>
      <c r="E223"/>
      <c r="F223" s="4"/>
      <c r="G223" s="4"/>
      <c r="H223" s="25"/>
      <c r="I223" s="25"/>
      <c r="J223" s="4"/>
      <c r="K223" s="4"/>
      <c r="L223" s="4"/>
      <c r="M223" s="25"/>
      <c r="N223" s="25"/>
      <c r="O223" s="25"/>
      <c r="P223" s="4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L223"/>
      <c r="AM223"/>
      <c r="AN223"/>
    </row>
    <row r="224" spans="1:40" s="7" customFormat="1">
      <c r="A224"/>
      <c r="B224"/>
      <c r="C224"/>
      <c r="D224"/>
      <c r="E224"/>
      <c r="F224" s="4"/>
      <c r="G224" s="4"/>
      <c r="H224" s="25"/>
      <c r="I224" s="25"/>
      <c r="J224" s="4"/>
      <c r="K224" s="4"/>
      <c r="L224" s="4"/>
      <c r="M224" s="25"/>
      <c r="N224" s="25"/>
      <c r="O224" s="25"/>
      <c r="P224" s="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L224"/>
      <c r="AM224"/>
      <c r="AN224"/>
    </row>
    <row r="225" spans="1:40" s="7" customFormat="1">
      <c r="A225"/>
      <c r="B225"/>
      <c r="C225"/>
      <c r="D225"/>
      <c r="E225"/>
      <c r="F225" s="4"/>
      <c r="G225" s="4"/>
      <c r="H225" s="25"/>
      <c r="I225" s="25"/>
      <c r="J225" s="4"/>
      <c r="K225" s="4"/>
      <c r="L225" s="4"/>
      <c r="M225" s="25"/>
      <c r="N225" s="25"/>
      <c r="O225" s="25"/>
      <c r="P225" s="4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L225"/>
      <c r="AM225"/>
      <c r="AN225"/>
    </row>
    <row r="226" spans="1:40" s="7" customFormat="1">
      <c r="A226"/>
      <c r="B226"/>
      <c r="C226"/>
      <c r="D226"/>
      <c r="E226"/>
      <c r="F226" s="4"/>
      <c r="G226" s="4"/>
      <c r="H226" s="25"/>
      <c r="I226" s="25"/>
      <c r="J226" s="4"/>
      <c r="K226" s="4"/>
      <c r="L226" s="4"/>
      <c r="M226" s="25"/>
      <c r="N226" s="25"/>
      <c r="O226" s="25"/>
      <c r="P226" s="4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L226"/>
      <c r="AM226"/>
      <c r="AN226"/>
    </row>
    <row r="227" spans="1:40" s="7" customFormat="1">
      <c r="A227"/>
      <c r="B227"/>
      <c r="C227"/>
      <c r="D227"/>
      <c r="E227"/>
      <c r="F227" s="4"/>
      <c r="G227" s="4"/>
      <c r="H227" s="25"/>
      <c r="I227" s="25"/>
      <c r="J227" s="4"/>
      <c r="K227" s="4"/>
      <c r="L227" s="4"/>
      <c r="M227" s="25"/>
      <c r="N227" s="25"/>
      <c r="O227" s="25"/>
      <c r="P227" s="4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L227"/>
      <c r="AM227"/>
      <c r="AN227"/>
    </row>
    <row r="228" spans="1:40" s="7" customFormat="1">
      <c r="A228"/>
      <c r="B228"/>
      <c r="C228"/>
      <c r="D228"/>
      <c r="E228"/>
      <c r="F228" s="4"/>
      <c r="G228" s="4"/>
      <c r="H228" s="25"/>
      <c r="I228" s="25"/>
      <c r="J228" s="4"/>
      <c r="K228" s="4"/>
      <c r="L228" s="4"/>
      <c r="M228" s="25"/>
      <c r="N228" s="25"/>
      <c r="O228" s="25"/>
      <c r="P228" s="4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L228"/>
      <c r="AM228"/>
      <c r="AN228"/>
    </row>
    <row r="229" spans="1:40" s="7" customFormat="1">
      <c r="A229"/>
      <c r="B229"/>
      <c r="C229"/>
      <c r="D229"/>
      <c r="E229"/>
      <c r="F229" s="4"/>
      <c r="G229" s="4"/>
      <c r="H229" s="25"/>
      <c r="I229" s="25"/>
      <c r="J229" s="4"/>
      <c r="K229" s="4"/>
      <c r="L229" s="4"/>
      <c r="M229" s="25"/>
      <c r="N229" s="25"/>
      <c r="O229" s="25"/>
      <c r="P229" s="4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L229"/>
      <c r="AM229"/>
      <c r="AN229"/>
    </row>
    <row r="230" spans="1:40" s="7" customFormat="1">
      <c r="A230"/>
      <c r="B230"/>
      <c r="C230"/>
      <c r="D230"/>
      <c r="E230"/>
      <c r="F230" s="4"/>
      <c r="G230" s="4"/>
      <c r="H230" s="25"/>
      <c r="I230" s="25"/>
      <c r="J230" s="4"/>
      <c r="K230" s="4"/>
      <c r="L230" s="4"/>
      <c r="M230" s="25"/>
      <c r="N230" s="25"/>
      <c r="O230" s="25"/>
      <c r="P230" s="4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L230"/>
      <c r="AM230"/>
      <c r="AN230"/>
    </row>
    <row r="231" spans="1:40" s="7" customFormat="1">
      <c r="A231"/>
      <c r="B231"/>
      <c r="C231"/>
      <c r="D231"/>
      <c r="E231"/>
      <c r="F231" s="4"/>
      <c r="G231" s="4"/>
      <c r="H231" s="25"/>
      <c r="I231" s="25"/>
      <c r="J231" s="4"/>
      <c r="K231" s="4"/>
      <c r="L231" s="4"/>
      <c r="M231" s="25"/>
      <c r="N231" s="25"/>
      <c r="O231" s="25"/>
      <c r="P231" s="4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L231"/>
      <c r="AM231"/>
      <c r="AN231"/>
    </row>
    <row r="232" spans="1:40" s="7" customFormat="1">
      <c r="A232"/>
      <c r="B232"/>
      <c r="C232"/>
      <c r="D232"/>
      <c r="E232"/>
      <c r="F232" s="4"/>
      <c r="G232" s="4"/>
      <c r="H232" s="25"/>
      <c r="I232" s="25"/>
      <c r="J232" s="4"/>
      <c r="K232" s="4"/>
      <c r="L232" s="4"/>
      <c r="M232" s="25"/>
      <c r="N232" s="25"/>
      <c r="O232" s="25"/>
      <c r="P232" s="4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L232"/>
      <c r="AM232"/>
      <c r="AN232"/>
    </row>
    <row r="233" spans="1:40" s="7" customFormat="1">
      <c r="A233"/>
      <c r="B233"/>
      <c r="C233"/>
      <c r="D233"/>
      <c r="E233"/>
      <c r="F233" s="4"/>
      <c r="G233" s="4"/>
      <c r="H233" s="25"/>
      <c r="I233" s="25"/>
      <c r="J233" s="4"/>
      <c r="K233" s="4"/>
      <c r="L233" s="4"/>
      <c r="M233" s="25"/>
      <c r="N233" s="25"/>
      <c r="O233" s="25"/>
      <c r="P233" s="4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L233"/>
      <c r="AM233"/>
      <c r="AN233"/>
    </row>
    <row r="234" spans="1:40" s="7" customFormat="1">
      <c r="A234"/>
      <c r="B234"/>
      <c r="C234"/>
      <c r="D234"/>
      <c r="E234"/>
      <c r="F234" s="4"/>
      <c r="G234" s="4"/>
      <c r="H234" s="25"/>
      <c r="I234" s="25"/>
      <c r="J234" s="4"/>
      <c r="K234" s="4"/>
      <c r="L234" s="4"/>
      <c r="M234" s="25"/>
      <c r="N234" s="25"/>
      <c r="O234" s="25"/>
      <c r="P234" s="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L234"/>
      <c r="AM234"/>
      <c r="AN234"/>
    </row>
    <row r="235" spans="1:40" s="7" customFormat="1">
      <c r="A235"/>
      <c r="B235"/>
      <c r="C235"/>
      <c r="D235"/>
      <c r="E235"/>
      <c r="F235" s="4"/>
      <c r="G235" s="4"/>
      <c r="H235" s="25"/>
      <c r="I235" s="25"/>
      <c r="J235" s="4"/>
      <c r="K235" s="4"/>
      <c r="L235" s="4"/>
      <c r="M235" s="25"/>
      <c r="N235" s="25"/>
      <c r="O235" s="25"/>
      <c r="P235" s="4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L235"/>
      <c r="AM235"/>
      <c r="AN235"/>
    </row>
    <row r="236" spans="1:40" s="7" customFormat="1">
      <c r="A236"/>
      <c r="B236"/>
      <c r="C236"/>
      <c r="D236"/>
      <c r="E236"/>
      <c r="F236" s="4"/>
      <c r="G236" s="4"/>
      <c r="H236" s="25"/>
      <c r="I236" s="25"/>
      <c r="J236" s="4"/>
      <c r="K236" s="4"/>
      <c r="L236" s="4"/>
      <c r="M236" s="25"/>
      <c r="N236" s="25"/>
      <c r="O236" s="25"/>
      <c r="P236" s="4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L236"/>
      <c r="AM236"/>
      <c r="AN236"/>
    </row>
    <row r="237" spans="1:40" s="7" customFormat="1">
      <c r="A237"/>
      <c r="B237"/>
      <c r="C237"/>
      <c r="D237"/>
      <c r="E237"/>
      <c r="F237" s="4"/>
      <c r="G237" s="4"/>
      <c r="H237" s="25"/>
      <c r="I237" s="25"/>
      <c r="J237" s="4"/>
      <c r="K237" s="4"/>
      <c r="L237" s="4"/>
      <c r="M237" s="25"/>
      <c r="N237" s="25"/>
      <c r="O237" s="25"/>
      <c r="P237" s="4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L237"/>
      <c r="AM237"/>
      <c r="AN237"/>
    </row>
    <row r="238" spans="1:40" s="7" customFormat="1">
      <c r="A238"/>
      <c r="B238"/>
      <c r="C238"/>
      <c r="D238"/>
      <c r="E238"/>
      <c r="F238" s="4"/>
      <c r="G238" s="4"/>
      <c r="H238" s="25"/>
      <c r="I238" s="25"/>
      <c r="J238" s="4"/>
      <c r="K238" s="4"/>
      <c r="L238" s="4"/>
      <c r="M238" s="25"/>
      <c r="N238" s="25"/>
      <c r="O238" s="25"/>
      <c r="P238" s="4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L238"/>
      <c r="AM238"/>
      <c r="AN238"/>
    </row>
    <row r="239" spans="1:40" s="7" customFormat="1">
      <c r="A239"/>
      <c r="B239"/>
      <c r="C239"/>
      <c r="D239"/>
      <c r="E239"/>
      <c r="F239" s="4"/>
      <c r="G239" s="4"/>
      <c r="H239" s="25"/>
      <c r="I239" s="25"/>
      <c r="J239" s="4"/>
      <c r="K239" s="4"/>
      <c r="L239" s="4"/>
      <c r="M239" s="25"/>
      <c r="N239" s="25"/>
      <c r="O239" s="25"/>
      <c r="P239" s="4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L239"/>
      <c r="AM239"/>
      <c r="AN239"/>
    </row>
    <row r="240" spans="1:40" s="7" customFormat="1">
      <c r="A240"/>
      <c r="B240"/>
      <c r="C240"/>
      <c r="D240"/>
      <c r="E240"/>
      <c r="F240" s="4"/>
      <c r="G240" s="4"/>
      <c r="H240" s="25"/>
      <c r="I240" s="25"/>
      <c r="J240" s="4"/>
      <c r="K240" s="4"/>
      <c r="L240" s="4"/>
      <c r="M240" s="25"/>
      <c r="N240" s="25"/>
      <c r="O240" s="25"/>
      <c r="P240" s="4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L240"/>
      <c r="AM240"/>
      <c r="AN240"/>
    </row>
    <row r="241" spans="1:40" s="7" customFormat="1">
      <c r="A241"/>
      <c r="B241"/>
      <c r="C241"/>
      <c r="D241"/>
      <c r="E241"/>
      <c r="F241" s="4"/>
      <c r="G241" s="4"/>
      <c r="H241" s="25"/>
      <c r="I241" s="25"/>
      <c r="J241" s="4"/>
      <c r="K241" s="4"/>
      <c r="L241" s="4"/>
      <c r="M241" s="25"/>
      <c r="N241" s="25"/>
      <c r="O241" s="25"/>
      <c r="P241" s="4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L241"/>
      <c r="AM241"/>
      <c r="AN241"/>
    </row>
    <row r="242" spans="1:40" s="7" customFormat="1">
      <c r="A242"/>
      <c r="B242"/>
      <c r="C242"/>
      <c r="D242"/>
      <c r="E242"/>
      <c r="F242" s="4"/>
      <c r="G242" s="4"/>
      <c r="H242" s="25"/>
      <c r="I242" s="25"/>
      <c r="J242" s="4"/>
      <c r="K242" s="4"/>
      <c r="L242" s="4"/>
      <c r="M242" s="25"/>
      <c r="N242" s="25"/>
      <c r="O242" s="25"/>
      <c r="P242" s="4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L242"/>
      <c r="AM242"/>
      <c r="AN242"/>
    </row>
    <row r="243" spans="1:40" s="7" customFormat="1">
      <c r="A243"/>
      <c r="B243"/>
      <c r="C243"/>
      <c r="D243"/>
      <c r="E243"/>
      <c r="F243" s="4"/>
      <c r="G243" s="4"/>
      <c r="H243" s="25"/>
      <c r="I243" s="25"/>
      <c r="J243" s="4"/>
      <c r="K243" s="4"/>
      <c r="L243" s="4"/>
      <c r="M243" s="25"/>
      <c r="N243" s="25"/>
      <c r="O243" s="25"/>
      <c r="P243" s="4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L243"/>
      <c r="AM243"/>
      <c r="AN243"/>
    </row>
    <row r="244" spans="1:40" s="7" customFormat="1">
      <c r="A244"/>
      <c r="B244"/>
      <c r="C244"/>
      <c r="D244"/>
      <c r="E244"/>
      <c r="F244" s="4"/>
      <c r="G244" s="4"/>
      <c r="H244" s="25"/>
      <c r="I244" s="25"/>
      <c r="J244" s="4"/>
      <c r="K244" s="4"/>
      <c r="L244" s="4"/>
      <c r="M244" s="25"/>
      <c r="N244" s="25"/>
      <c r="O244" s="25"/>
      <c r="P244" s="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L244"/>
      <c r="AM244"/>
      <c r="AN244"/>
    </row>
    <row r="245" spans="1:40" s="7" customFormat="1">
      <c r="A245"/>
      <c r="B245"/>
      <c r="C245"/>
      <c r="D245"/>
      <c r="E245"/>
      <c r="F245" s="4"/>
      <c r="G245" s="4"/>
      <c r="H245" s="25"/>
      <c r="I245" s="25"/>
      <c r="J245" s="4"/>
      <c r="K245" s="4"/>
      <c r="L245" s="4"/>
      <c r="M245" s="25"/>
      <c r="N245" s="25"/>
      <c r="O245" s="25"/>
      <c r="P245" s="4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L245"/>
      <c r="AM245"/>
      <c r="AN245"/>
    </row>
    <row r="246" spans="1:40" s="7" customFormat="1">
      <c r="A246"/>
      <c r="B246"/>
      <c r="C246"/>
      <c r="D246"/>
      <c r="E246"/>
      <c r="F246" s="4"/>
      <c r="G246" s="4"/>
      <c r="H246" s="25"/>
      <c r="I246" s="25"/>
      <c r="J246" s="4"/>
      <c r="K246" s="4"/>
      <c r="L246" s="4"/>
      <c r="M246" s="25"/>
      <c r="N246" s="25"/>
      <c r="O246" s="25"/>
      <c r="P246" s="4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L246"/>
      <c r="AM246"/>
      <c r="AN246"/>
    </row>
    <row r="247" spans="1:40" s="7" customFormat="1">
      <c r="A247"/>
      <c r="B247"/>
      <c r="C247"/>
      <c r="D247"/>
      <c r="E247"/>
      <c r="F247" s="4"/>
      <c r="G247" s="4"/>
      <c r="H247" s="25"/>
      <c r="I247" s="25"/>
      <c r="J247" s="4"/>
      <c r="K247" s="4"/>
      <c r="L247" s="4"/>
      <c r="M247" s="25"/>
      <c r="N247" s="25"/>
      <c r="O247" s="25"/>
      <c r="P247" s="4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L247"/>
      <c r="AM247"/>
      <c r="AN247"/>
    </row>
    <row r="248" spans="1:40" s="7" customFormat="1">
      <c r="A248"/>
      <c r="B248"/>
      <c r="C248"/>
      <c r="D248"/>
      <c r="E248"/>
      <c r="F248" s="4"/>
      <c r="G248" s="4"/>
      <c r="H248" s="25"/>
      <c r="I248" s="25"/>
      <c r="J248" s="4"/>
      <c r="K248" s="4"/>
      <c r="L248" s="4"/>
      <c r="M248" s="25"/>
      <c r="N248" s="25"/>
      <c r="O248" s="25"/>
      <c r="P248" s="4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L248"/>
      <c r="AM248"/>
      <c r="AN248"/>
    </row>
    <row r="249" spans="1:40" s="7" customFormat="1">
      <c r="A249"/>
      <c r="B249"/>
      <c r="C249"/>
      <c r="D249"/>
      <c r="E249"/>
      <c r="F249" s="4"/>
      <c r="G249" s="4"/>
      <c r="H249" s="25"/>
      <c r="I249" s="25"/>
      <c r="J249" s="4"/>
      <c r="K249" s="4"/>
      <c r="L249" s="4"/>
      <c r="M249" s="25"/>
      <c r="N249" s="25"/>
      <c r="O249" s="25"/>
      <c r="P249" s="4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L249"/>
      <c r="AM249"/>
      <c r="AN249"/>
    </row>
    <row r="250" spans="1:40" s="7" customFormat="1">
      <c r="A250"/>
      <c r="B250"/>
      <c r="C250"/>
      <c r="D250"/>
      <c r="E250"/>
      <c r="F250" s="4"/>
      <c r="G250" s="4"/>
      <c r="H250" s="25"/>
      <c r="I250" s="25"/>
      <c r="J250" s="4"/>
      <c r="K250" s="4"/>
      <c r="L250" s="4"/>
      <c r="M250" s="25"/>
      <c r="N250" s="25"/>
      <c r="O250" s="25"/>
      <c r="P250" s="4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L250"/>
      <c r="AM250"/>
      <c r="AN250"/>
    </row>
    <row r="251" spans="1:40" s="7" customFormat="1">
      <c r="A251"/>
      <c r="B251"/>
      <c r="C251"/>
      <c r="D251"/>
      <c r="E251"/>
      <c r="F251" s="4"/>
      <c r="G251" s="4"/>
      <c r="H251" s="25"/>
      <c r="I251" s="25"/>
      <c r="J251" s="4"/>
      <c r="K251" s="4"/>
      <c r="L251" s="4"/>
      <c r="M251" s="25"/>
      <c r="N251" s="25"/>
      <c r="O251" s="25"/>
      <c r="P251" s="4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L251"/>
      <c r="AM251"/>
      <c r="AN251"/>
    </row>
    <row r="252" spans="1:40" s="7" customFormat="1">
      <c r="A252"/>
      <c r="B252"/>
      <c r="C252"/>
      <c r="D252"/>
      <c r="E252"/>
      <c r="F252" s="4"/>
      <c r="G252" s="4"/>
      <c r="H252" s="25"/>
      <c r="I252" s="25"/>
      <c r="J252" s="4"/>
      <c r="K252" s="4"/>
      <c r="L252" s="4"/>
      <c r="M252" s="25"/>
      <c r="N252" s="25"/>
      <c r="O252" s="25"/>
      <c r="P252" s="4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L252"/>
      <c r="AM252"/>
      <c r="AN252"/>
    </row>
    <row r="253" spans="1:40" s="7" customFormat="1">
      <c r="A253"/>
      <c r="B253"/>
      <c r="C253"/>
      <c r="D253"/>
      <c r="E253"/>
      <c r="F253" s="4"/>
      <c r="G253" s="4"/>
      <c r="H253" s="25"/>
      <c r="I253" s="25"/>
      <c r="J253" s="4"/>
      <c r="K253" s="4"/>
      <c r="L253" s="4"/>
      <c r="M253" s="25"/>
      <c r="N253" s="25"/>
      <c r="O253" s="25"/>
      <c r="P253" s="4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L253"/>
      <c r="AM253"/>
      <c r="AN253"/>
    </row>
    <row r="254" spans="1:40" s="7" customFormat="1">
      <c r="A254"/>
      <c r="B254"/>
      <c r="C254"/>
      <c r="D254"/>
      <c r="E254"/>
      <c r="F254" s="4"/>
      <c r="G254" s="4"/>
      <c r="H254" s="25"/>
      <c r="I254" s="25"/>
      <c r="J254" s="4"/>
      <c r="K254" s="4"/>
      <c r="L254" s="4"/>
      <c r="M254" s="25"/>
      <c r="N254" s="25"/>
      <c r="O254" s="25"/>
      <c r="P254" s="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L254"/>
      <c r="AM254"/>
      <c r="AN254"/>
    </row>
    <row r="255" spans="1:40" s="7" customFormat="1">
      <c r="A255"/>
      <c r="B255"/>
      <c r="C255"/>
      <c r="D255"/>
      <c r="E255"/>
      <c r="F255" s="4"/>
      <c r="G255" s="4"/>
      <c r="H255" s="25"/>
      <c r="I255" s="25"/>
      <c r="J255" s="4"/>
      <c r="K255" s="4"/>
      <c r="L255" s="4"/>
      <c r="M255" s="25"/>
      <c r="N255" s="25"/>
      <c r="O255" s="25"/>
      <c r="P255" s="4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L255"/>
      <c r="AM255"/>
      <c r="AN255"/>
    </row>
    <row r="256" spans="1:40" s="7" customFormat="1">
      <c r="A256"/>
      <c r="B256"/>
      <c r="C256"/>
      <c r="D256"/>
      <c r="E256"/>
      <c r="F256" s="4"/>
      <c r="G256" s="4"/>
      <c r="H256" s="25"/>
      <c r="I256" s="25"/>
      <c r="J256" s="4"/>
      <c r="K256" s="4"/>
      <c r="L256" s="4"/>
      <c r="M256" s="25"/>
      <c r="N256" s="25"/>
      <c r="O256" s="25"/>
      <c r="P256" s="4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L256"/>
      <c r="AM256"/>
      <c r="AN256"/>
    </row>
    <row r="257" spans="1:40" s="7" customFormat="1">
      <c r="A257"/>
      <c r="B257"/>
      <c r="C257"/>
      <c r="D257"/>
      <c r="E257"/>
      <c r="F257" s="4"/>
      <c r="G257" s="4"/>
      <c r="H257" s="25"/>
      <c r="I257" s="25"/>
      <c r="J257" s="4"/>
      <c r="K257" s="4"/>
      <c r="L257" s="4"/>
      <c r="M257" s="25"/>
      <c r="N257" s="25"/>
      <c r="O257" s="25"/>
      <c r="P257" s="4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L257"/>
      <c r="AM257"/>
      <c r="AN257"/>
    </row>
    <row r="258" spans="1:40" s="7" customFormat="1">
      <c r="A258"/>
      <c r="B258"/>
      <c r="C258"/>
      <c r="D258"/>
      <c r="E258"/>
      <c r="F258" s="4"/>
      <c r="G258" s="4"/>
      <c r="H258" s="25"/>
      <c r="I258" s="25"/>
      <c r="J258" s="4"/>
      <c r="K258" s="4"/>
      <c r="L258" s="4"/>
      <c r="M258" s="25"/>
      <c r="N258" s="25"/>
      <c r="O258" s="25"/>
      <c r="P258" s="4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L258"/>
      <c r="AM258"/>
      <c r="AN258"/>
    </row>
    <row r="259" spans="1:40" s="7" customFormat="1">
      <c r="A259"/>
      <c r="B259"/>
      <c r="C259"/>
      <c r="D259"/>
      <c r="E259"/>
      <c r="F259" s="4"/>
      <c r="G259" s="4"/>
      <c r="H259" s="25"/>
      <c r="I259" s="25"/>
      <c r="J259" s="4"/>
      <c r="K259" s="4"/>
      <c r="L259" s="4"/>
      <c r="M259" s="25"/>
      <c r="N259" s="25"/>
      <c r="O259" s="25"/>
      <c r="P259" s="4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L259"/>
      <c r="AM259"/>
      <c r="AN259"/>
    </row>
    <row r="260" spans="1:40" s="7" customFormat="1">
      <c r="A260"/>
      <c r="B260"/>
      <c r="C260"/>
      <c r="D260"/>
      <c r="E260"/>
      <c r="F260" s="4"/>
      <c r="G260" s="4"/>
      <c r="H260" s="25"/>
      <c r="I260" s="25"/>
      <c r="J260" s="4"/>
      <c r="K260" s="4"/>
      <c r="L260" s="4"/>
      <c r="M260" s="25"/>
      <c r="N260" s="25"/>
      <c r="O260" s="25"/>
      <c r="P260" s="4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L260"/>
      <c r="AM260"/>
      <c r="AN260"/>
    </row>
    <row r="261" spans="1:40" s="7" customFormat="1">
      <c r="A261"/>
      <c r="B261"/>
      <c r="C261"/>
      <c r="D261"/>
      <c r="E261"/>
      <c r="F261" s="4"/>
      <c r="G261" s="4"/>
      <c r="H261" s="25"/>
      <c r="I261" s="25"/>
      <c r="J261" s="4"/>
      <c r="K261" s="4"/>
      <c r="L261" s="4"/>
      <c r="M261" s="25"/>
      <c r="N261" s="25"/>
      <c r="O261" s="25"/>
      <c r="P261" s="4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L261"/>
      <c r="AM261"/>
      <c r="AN261"/>
    </row>
    <row r="262" spans="1:40" s="7" customFormat="1">
      <c r="A262"/>
      <c r="B262"/>
      <c r="C262"/>
      <c r="D262"/>
      <c r="E262"/>
      <c r="F262" s="4"/>
      <c r="G262" s="4"/>
      <c r="H262" s="25"/>
      <c r="I262" s="25"/>
      <c r="J262" s="4"/>
      <c r="K262" s="4"/>
      <c r="L262" s="4"/>
      <c r="M262" s="25"/>
      <c r="N262" s="25"/>
      <c r="O262" s="25"/>
      <c r="P262" s="4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L262"/>
      <c r="AM262"/>
      <c r="AN262"/>
    </row>
    <row r="263" spans="1:40" s="7" customFormat="1">
      <c r="A263"/>
      <c r="B263"/>
      <c r="C263"/>
      <c r="D263"/>
      <c r="E263"/>
      <c r="F263" s="4"/>
      <c r="G263" s="4"/>
      <c r="H263" s="25"/>
      <c r="I263" s="25"/>
      <c r="J263" s="4"/>
      <c r="K263" s="4"/>
      <c r="L263" s="4"/>
      <c r="M263" s="25"/>
      <c r="N263" s="25"/>
      <c r="O263" s="25"/>
      <c r="P263" s="4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L263"/>
      <c r="AM263"/>
      <c r="AN263"/>
    </row>
    <row r="264" spans="1:40" s="7" customFormat="1">
      <c r="A264"/>
      <c r="B264"/>
      <c r="C264"/>
      <c r="D264"/>
      <c r="E264"/>
      <c r="F264" s="4"/>
      <c r="G264" s="4"/>
      <c r="H264" s="25"/>
      <c r="I264" s="25"/>
      <c r="J264" s="4"/>
      <c r="K264" s="4"/>
      <c r="L264" s="4"/>
      <c r="M264" s="25"/>
      <c r="N264" s="25"/>
      <c r="O264" s="25"/>
      <c r="P264" s="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L264"/>
      <c r="AM264"/>
      <c r="AN264"/>
    </row>
    <row r="265" spans="1:40" s="7" customFormat="1">
      <c r="A265"/>
      <c r="B265"/>
      <c r="C265"/>
      <c r="D265"/>
      <c r="E265"/>
      <c r="F265" s="4"/>
      <c r="G265" s="4"/>
      <c r="H265" s="25"/>
      <c r="I265" s="25"/>
      <c r="J265" s="4"/>
      <c r="K265" s="4"/>
      <c r="L265" s="4"/>
      <c r="M265" s="25"/>
      <c r="N265" s="25"/>
      <c r="O265" s="25"/>
      <c r="P265" s="4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L265"/>
      <c r="AM265"/>
      <c r="AN265"/>
    </row>
    <row r="266" spans="1:40" s="7" customFormat="1">
      <c r="A266"/>
      <c r="B266"/>
      <c r="C266"/>
      <c r="D266"/>
      <c r="E266"/>
      <c r="F266" s="4"/>
      <c r="G266" s="4"/>
      <c r="H266" s="25"/>
      <c r="I266" s="25"/>
      <c r="J266" s="4"/>
      <c r="K266" s="4"/>
      <c r="L266" s="4"/>
      <c r="M266" s="25"/>
      <c r="N266" s="25"/>
      <c r="O266" s="25"/>
      <c r="P266" s="4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L266"/>
      <c r="AM266"/>
      <c r="AN266"/>
    </row>
    <row r="267" spans="1:40" s="7" customFormat="1">
      <c r="A267"/>
      <c r="B267"/>
      <c r="C267"/>
      <c r="D267"/>
      <c r="E267"/>
      <c r="F267" s="4"/>
      <c r="G267" s="4"/>
      <c r="H267" s="25"/>
      <c r="I267" s="25"/>
      <c r="J267" s="4"/>
      <c r="K267" s="4"/>
      <c r="L267" s="4"/>
      <c r="M267" s="25"/>
      <c r="N267" s="25"/>
      <c r="O267" s="25"/>
      <c r="P267" s="4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L267"/>
      <c r="AM267"/>
      <c r="AN267"/>
    </row>
    <row r="268" spans="1:40" s="7" customFormat="1">
      <c r="A268"/>
      <c r="B268"/>
      <c r="C268"/>
      <c r="D268"/>
      <c r="E268"/>
      <c r="F268" s="4"/>
      <c r="G268" s="4"/>
      <c r="H268" s="25"/>
      <c r="I268" s="25"/>
      <c r="J268" s="4"/>
      <c r="K268" s="4"/>
      <c r="L268" s="4"/>
      <c r="M268" s="25"/>
      <c r="N268" s="25"/>
      <c r="O268" s="25"/>
      <c r="P268" s="4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L268"/>
      <c r="AM268"/>
      <c r="AN268"/>
    </row>
    <row r="269" spans="1:40" s="7" customFormat="1">
      <c r="A269"/>
      <c r="B269"/>
      <c r="C269"/>
      <c r="D269"/>
      <c r="E269"/>
      <c r="F269" s="4"/>
      <c r="G269" s="4"/>
      <c r="H269" s="25"/>
      <c r="I269" s="25"/>
      <c r="J269" s="4"/>
      <c r="K269" s="4"/>
      <c r="L269" s="4"/>
      <c r="M269" s="25"/>
      <c r="N269" s="25"/>
      <c r="O269" s="25"/>
      <c r="P269" s="4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L269"/>
      <c r="AM269"/>
      <c r="AN269"/>
    </row>
    <row r="270" spans="1:40" s="7" customFormat="1">
      <c r="A270"/>
      <c r="B270"/>
      <c r="C270"/>
      <c r="D270"/>
      <c r="E270"/>
      <c r="F270" s="4"/>
      <c r="G270" s="4"/>
      <c r="H270" s="25"/>
      <c r="I270" s="25"/>
      <c r="J270" s="4"/>
      <c r="K270" s="4"/>
      <c r="L270" s="4"/>
      <c r="M270" s="25"/>
      <c r="N270" s="25"/>
      <c r="O270" s="25"/>
      <c r="P270" s="4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L270"/>
      <c r="AM270"/>
      <c r="AN270"/>
    </row>
    <row r="271" spans="1:40" s="7" customFormat="1">
      <c r="A271"/>
      <c r="B271"/>
      <c r="C271"/>
      <c r="D271"/>
      <c r="E271"/>
      <c r="F271" s="4"/>
      <c r="G271" s="4"/>
      <c r="H271" s="25"/>
      <c r="I271" s="25"/>
      <c r="J271" s="4"/>
      <c r="K271" s="4"/>
      <c r="L271" s="4"/>
      <c r="M271" s="25"/>
      <c r="N271" s="25"/>
      <c r="O271" s="25"/>
      <c r="P271" s="4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L271"/>
      <c r="AM271"/>
      <c r="AN271"/>
    </row>
    <row r="272" spans="1:40" s="7" customFormat="1">
      <c r="A272"/>
      <c r="B272"/>
      <c r="C272"/>
      <c r="D272"/>
      <c r="E272"/>
      <c r="F272" s="4"/>
      <c r="G272" s="4"/>
      <c r="H272" s="25"/>
      <c r="I272" s="25"/>
      <c r="J272" s="4"/>
      <c r="K272" s="4"/>
      <c r="L272" s="4"/>
      <c r="M272" s="25"/>
      <c r="N272" s="25"/>
      <c r="O272" s="25"/>
      <c r="P272" s="4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L272"/>
      <c r="AM272"/>
      <c r="AN272"/>
    </row>
    <row r="273" spans="1:40" s="7" customFormat="1">
      <c r="A273"/>
      <c r="B273"/>
      <c r="C273"/>
      <c r="D273"/>
      <c r="E273"/>
      <c r="F273" s="4"/>
      <c r="G273" s="4"/>
      <c r="H273" s="25"/>
      <c r="I273" s="25"/>
      <c r="J273" s="4"/>
      <c r="K273" s="4"/>
      <c r="L273" s="4"/>
      <c r="M273" s="25"/>
      <c r="N273" s="25"/>
      <c r="O273" s="25"/>
      <c r="P273" s="4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L273"/>
      <c r="AM273"/>
      <c r="AN273"/>
    </row>
    <row r="274" spans="1:40" s="7" customFormat="1">
      <c r="A274"/>
      <c r="B274"/>
      <c r="C274"/>
      <c r="D274"/>
      <c r="E274"/>
      <c r="F274" s="4"/>
      <c r="G274" s="4"/>
      <c r="H274" s="25"/>
      <c r="I274" s="25"/>
      <c r="J274" s="4"/>
      <c r="K274" s="4"/>
      <c r="L274" s="4"/>
      <c r="M274" s="25"/>
      <c r="N274" s="25"/>
      <c r="O274" s="25"/>
      <c r="P274" s="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L274"/>
      <c r="AM274"/>
      <c r="AN274"/>
    </row>
    <row r="275" spans="1:40" s="7" customFormat="1">
      <c r="A275"/>
      <c r="B275"/>
      <c r="C275"/>
      <c r="D275"/>
      <c r="E275"/>
      <c r="F275" s="4"/>
      <c r="G275" s="4"/>
      <c r="H275" s="25"/>
      <c r="I275" s="25"/>
      <c r="J275" s="4"/>
      <c r="K275" s="4"/>
      <c r="L275" s="4"/>
      <c r="M275" s="25"/>
      <c r="N275" s="25"/>
      <c r="O275" s="25"/>
      <c r="P275" s="4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L275"/>
      <c r="AM275"/>
      <c r="AN275"/>
    </row>
    <row r="276" spans="1:40" s="7" customFormat="1">
      <c r="A276"/>
      <c r="B276"/>
      <c r="C276"/>
      <c r="D276"/>
      <c r="E276"/>
      <c r="F276" s="4"/>
      <c r="G276" s="4"/>
      <c r="H276" s="25"/>
      <c r="I276" s="25"/>
      <c r="J276" s="4"/>
      <c r="K276" s="4"/>
      <c r="L276" s="4"/>
      <c r="M276" s="25"/>
      <c r="N276" s="25"/>
      <c r="O276" s="25"/>
      <c r="P276" s="4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L276"/>
      <c r="AM276"/>
      <c r="AN276"/>
    </row>
    <row r="277" spans="1:40" s="7" customFormat="1">
      <c r="A277"/>
      <c r="B277"/>
      <c r="C277"/>
      <c r="D277"/>
      <c r="E277"/>
      <c r="F277" s="4"/>
      <c r="G277" s="4"/>
      <c r="H277" s="25"/>
      <c r="I277" s="25"/>
      <c r="J277" s="4"/>
      <c r="K277" s="4"/>
      <c r="L277" s="4"/>
      <c r="M277" s="25"/>
      <c r="N277" s="25"/>
      <c r="O277" s="25"/>
      <c r="P277" s="4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L277"/>
      <c r="AM277"/>
      <c r="AN277"/>
    </row>
    <row r="278" spans="1:40" s="7" customFormat="1">
      <c r="A278"/>
      <c r="B278"/>
      <c r="C278"/>
      <c r="D278"/>
      <c r="E278"/>
      <c r="F278" s="4"/>
      <c r="G278" s="4"/>
      <c r="H278" s="25"/>
      <c r="I278" s="25"/>
      <c r="J278" s="4"/>
      <c r="K278" s="4"/>
      <c r="L278" s="4"/>
      <c r="M278" s="25"/>
      <c r="N278" s="25"/>
      <c r="O278" s="25"/>
      <c r="P278" s="4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L278"/>
      <c r="AM278"/>
      <c r="AN278"/>
    </row>
    <row r="279" spans="1:40" s="7" customFormat="1">
      <c r="A279"/>
      <c r="B279"/>
      <c r="C279"/>
      <c r="D279"/>
      <c r="E279"/>
      <c r="F279" s="4"/>
      <c r="G279" s="4"/>
      <c r="H279" s="25"/>
      <c r="I279" s="25"/>
      <c r="J279" s="4"/>
      <c r="K279" s="4"/>
      <c r="L279" s="4"/>
      <c r="M279" s="25"/>
      <c r="N279" s="25"/>
      <c r="O279" s="25"/>
      <c r="P279" s="4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L279"/>
      <c r="AM279"/>
      <c r="AN279"/>
    </row>
    <row r="280" spans="1:40" s="7" customFormat="1">
      <c r="A280"/>
      <c r="B280"/>
      <c r="C280"/>
      <c r="D280"/>
      <c r="E280"/>
      <c r="F280" s="4"/>
      <c r="G280" s="4"/>
      <c r="H280" s="25"/>
      <c r="I280" s="25"/>
      <c r="J280" s="4"/>
      <c r="K280" s="4"/>
      <c r="L280" s="4"/>
      <c r="M280" s="25"/>
      <c r="N280" s="25"/>
      <c r="O280" s="25"/>
      <c r="P280" s="4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L280"/>
      <c r="AM280"/>
      <c r="AN280"/>
    </row>
    <row r="281" spans="1:40" s="7" customFormat="1">
      <c r="A281"/>
      <c r="B281"/>
      <c r="C281"/>
      <c r="D281"/>
      <c r="E281"/>
      <c r="F281" s="4"/>
      <c r="G281" s="4"/>
      <c r="H281" s="25"/>
      <c r="I281" s="25"/>
      <c r="J281" s="4"/>
      <c r="K281" s="4"/>
      <c r="L281" s="4"/>
      <c r="M281" s="25"/>
      <c r="N281" s="25"/>
      <c r="O281" s="25"/>
      <c r="P281" s="4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L281"/>
      <c r="AM281"/>
      <c r="AN281"/>
    </row>
    <row r="282" spans="1:40" s="7" customFormat="1">
      <c r="A282"/>
      <c r="B282"/>
      <c r="C282"/>
      <c r="D282"/>
      <c r="E282"/>
      <c r="F282" s="4"/>
      <c r="G282" s="4"/>
      <c r="H282" s="25"/>
      <c r="I282" s="25"/>
      <c r="J282" s="4"/>
      <c r="K282" s="4"/>
      <c r="L282" s="4"/>
      <c r="M282" s="25"/>
      <c r="N282" s="25"/>
      <c r="O282" s="25"/>
      <c r="P282" s="4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L282"/>
      <c r="AM282"/>
      <c r="AN282"/>
    </row>
    <row r="283" spans="1:40" s="7" customFormat="1">
      <c r="A283"/>
      <c r="B283"/>
      <c r="C283"/>
      <c r="D283"/>
      <c r="E283"/>
      <c r="F283" s="4"/>
      <c r="G283" s="4"/>
      <c r="H283" s="25"/>
      <c r="I283" s="25"/>
      <c r="J283" s="4"/>
      <c r="K283" s="4"/>
      <c r="L283" s="4"/>
      <c r="M283" s="25"/>
      <c r="N283" s="25"/>
      <c r="O283" s="25"/>
      <c r="P283" s="4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L283"/>
      <c r="AM283"/>
      <c r="AN283"/>
    </row>
    <row r="284" spans="1:40" s="7" customFormat="1">
      <c r="A284"/>
      <c r="B284"/>
      <c r="C284"/>
      <c r="D284"/>
      <c r="E284"/>
      <c r="F284" s="4"/>
      <c r="G284" s="4"/>
      <c r="H284" s="25"/>
      <c r="I284" s="25"/>
      <c r="J284" s="4"/>
      <c r="K284" s="4"/>
      <c r="L284" s="4"/>
      <c r="M284" s="25"/>
      <c r="N284" s="25"/>
      <c r="O284" s="25"/>
      <c r="P284" s="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L284"/>
      <c r="AM284"/>
      <c r="AN284"/>
    </row>
    <row r="285" spans="1:40" s="7" customFormat="1">
      <c r="A285"/>
      <c r="B285"/>
      <c r="C285"/>
      <c r="D285"/>
      <c r="E285"/>
      <c r="F285" s="4"/>
      <c r="G285" s="4"/>
      <c r="H285" s="25"/>
      <c r="I285" s="25"/>
      <c r="J285" s="4"/>
      <c r="K285" s="4"/>
      <c r="L285" s="4"/>
      <c r="M285" s="25"/>
      <c r="N285" s="25"/>
      <c r="O285" s="25"/>
      <c r="P285" s="4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L285"/>
      <c r="AM285"/>
      <c r="AN285"/>
    </row>
    <row r="286" spans="1:40" s="7" customFormat="1">
      <c r="A286"/>
      <c r="B286"/>
      <c r="C286"/>
      <c r="D286"/>
      <c r="E286"/>
      <c r="F286" s="4"/>
      <c r="G286" s="4"/>
      <c r="H286" s="25"/>
      <c r="I286" s="25"/>
      <c r="J286" s="4"/>
      <c r="K286" s="4"/>
      <c r="L286" s="4"/>
      <c r="M286" s="25"/>
      <c r="N286" s="25"/>
      <c r="O286" s="25"/>
      <c r="P286" s="4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L286"/>
      <c r="AM286"/>
      <c r="AN286"/>
    </row>
    <row r="287" spans="1:40" s="7" customFormat="1">
      <c r="A287"/>
      <c r="B287"/>
      <c r="C287"/>
      <c r="D287"/>
      <c r="E287"/>
      <c r="F287" s="4"/>
      <c r="G287" s="4"/>
      <c r="H287" s="25"/>
      <c r="I287" s="25"/>
      <c r="J287" s="4"/>
      <c r="K287" s="4"/>
      <c r="L287" s="4"/>
      <c r="M287" s="25"/>
      <c r="N287" s="25"/>
      <c r="O287" s="25"/>
      <c r="P287" s="4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L287"/>
      <c r="AM287"/>
      <c r="AN287"/>
    </row>
    <row r="288" spans="1:40" s="7" customFormat="1">
      <c r="A288"/>
      <c r="B288"/>
      <c r="C288"/>
      <c r="D288"/>
      <c r="E288"/>
      <c r="F288" s="4"/>
      <c r="G288" s="4"/>
      <c r="H288" s="25"/>
      <c r="I288" s="25"/>
      <c r="J288" s="4"/>
      <c r="K288" s="4"/>
      <c r="L288" s="4"/>
      <c r="M288" s="25"/>
      <c r="N288" s="25"/>
      <c r="O288" s="25"/>
      <c r="P288" s="4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L288"/>
      <c r="AM288"/>
      <c r="AN288"/>
    </row>
    <row r="289" spans="1:40" s="7" customFormat="1">
      <c r="A289"/>
      <c r="B289"/>
      <c r="C289"/>
      <c r="D289"/>
      <c r="E289"/>
      <c r="F289" s="4"/>
      <c r="G289" s="4"/>
      <c r="H289" s="25"/>
      <c r="I289" s="25"/>
      <c r="J289" s="4"/>
      <c r="K289" s="4"/>
      <c r="L289" s="4"/>
      <c r="M289" s="25"/>
      <c r="N289" s="25"/>
      <c r="O289" s="25"/>
      <c r="P289" s="4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L289"/>
      <c r="AM289"/>
      <c r="AN289"/>
    </row>
    <row r="290" spans="1:40" s="7" customFormat="1">
      <c r="A290"/>
      <c r="B290"/>
      <c r="C290"/>
      <c r="D290"/>
      <c r="E290"/>
      <c r="F290" s="4"/>
      <c r="G290" s="4"/>
      <c r="H290" s="25"/>
      <c r="I290" s="25"/>
      <c r="J290" s="4"/>
      <c r="K290" s="4"/>
      <c r="L290" s="4"/>
      <c r="M290" s="25"/>
      <c r="N290" s="25"/>
      <c r="O290" s="25"/>
      <c r="P290" s="4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L290"/>
      <c r="AM290"/>
      <c r="AN290"/>
    </row>
    <row r="291" spans="1:40" s="7" customFormat="1">
      <c r="A291"/>
      <c r="B291"/>
      <c r="C291"/>
      <c r="D291"/>
      <c r="E291"/>
      <c r="F291" s="4"/>
      <c r="G291" s="4"/>
      <c r="H291" s="25"/>
      <c r="I291" s="25"/>
      <c r="J291" s="4"/>
      <c r="K291" s="4"/>
      <c r="L291" s="4"/>
      <c r="M291" s="25"/>
      <c r="N291" s="25"/>
      <c r="O291" s="25"/>
      <c r="P291" s="4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L291"/>
      <c r="AM291"/>
      <c r="AN291"/>
    </row>
    <row r="292" spans="1:40" s="7" customFormat="1">
      <c r="A292"/>
      <c r="B292"/>
      <c r="C292"/>
      <c r="D292"/>
      <c r="E292"/>
      <c r="F292" s="4"/>
      <c r="G292" s="4"/>
      <c r="H292" s="25"/>
      <c r="I292" s="25"/>
      <c r="J292" s="4"/>
      <c r="K292" s="4"/>
      <c r="L292" s="4"/>
      <c r="M292" s="25"/>
      <c r="N292" s="25"/>
      <c r="O292" s="25"/>
      <c r="P292" s="4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L292"/>
      <c r="AM292"/>
      <c r="AN292"/>
    </row>
    <row r="293" spans="1:40" s="7" customFormat="1">
      <c r="A293"/>
      <c r="B293"/>
      <c r="C293"/>
      <c r="D293"/>
      <c r="E293"/>
      <c r="F293" s="4"/>
      <c r="G293" s="4"/>
      <c r="H293" s="25"/>
      <c r="I293" s="25"/>
      <c r="J293" s="4"/>
      <c r="K293" s="4"/>
      <c r="L293" s="4"/>
      <c r="M293" s="25"/>
      <c r="N293" s="25"/>
      <c r="O293" s="25"/>
      <c r="P293" s="4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L293"/>
      <c r="AM293"/>
      <c r="AN293"/>
    </row>
    <row r="294" spans="1:40" s="7" customFormat="1">
      <c r="A294"/>
      <c r="B294"/>
      <c r="C294"/>
      <c r="D294"/>
      <c r="E294"/>
      <c r="F294" s="4"/>
      <c r="G294" s="4"/>
      <c r="H294" s="25"/>
      <c r="I294" s="25"/>
      <c r="J294" s="4"/>
      <c r="K294" s="4"/>
      <c r="L294" s="4"/>
      <c r="M294" s="25"/>
      <c r="N294" s="25"/>
      <c r="O294" s="25"/>
      <c r="P294" s="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L294"/>
      <c r="AM294"/>
      <c r="AN294"/>
    </row>
    <row r="295" spans="1:40" s="7" customFormat="1">
      <c r="A295"/>
      <c r="B295"/>
      <c r="C295"/>
      <c r="D295"/>
      <c r="E295"/>
      <c r="F295" s="4"/>
      <c r="G295" s="4"/>
      <c r="H295" s="25"/>
      <c r="I295" s="25"/>
      <c r="J295" s="4"/>
      <c r="K295" s="4"/>
      <c r="L295" s="4"/>
      <c r="M295" s="25"/>
      <c r="N295" s="25"/>
      <c r="O295" s="25"/>
      <c r="P295" s="4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L295"/>
      <c r="AM295"/>
      <c r="AN295"/>
    </row>
    <row r="296" spans="1:40" s="7" customFormat="1">
      <c r="A296"/>
      <c r="B296"/>
      <c r="C296"/>
      <c r="D296"/>
      <c r="E296"/>
      <c r="F296" s="4"/>
      <c r="G296" s="4"/>
      <c r="H296" s="25"/>
      <c r="I296" s="25"/>
      <c r="J296" s="4"/>
      <c r="K296" s="4"/>
      <c r="L296" s="4"/>
      <c r="M296" s="25"/>
      <c r="N296" s="25"/>
      <c r="O296" s="25"/>
      <c r="P296" s="4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L296"/>
      <c r="AM296"/>
      <c r="AN296"/>
    </row>
    <row r="297" spans="1:40" s="7" customFormat="1">
      <c r="A297"/>
      <c r="B297"/>
      <c r="C297"/>
      <c r="D297"/>
      <c r="E297"/>
      <c r="F297" s="4"/>
      <c r="G297" s="4"/>
      <c r="H297" s="25"/>
      <c r="I297" s="25"/>
      <c r="J297" s="4"/>
      <c r="K297" s="4"/>
      <c r="L297" s="4"/>
      <c r="M297" s="25"/>
      <c r="N297" s="25"/>
      <c r="O297" s="25"/>
      <c r="P297" s="4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L297"/>
      <c r="AM297"/>
      <c r="AN297"/>
    </row>
    <row r="298" spans="1:40" s="7" customFormat="1">
      <c r="A298"/>
      <c r="B298"/>
      <c r="C298"/>
      <c r="D298"/>
      <c r="E298"/>
      <c r="F298" s="4"/>
      <c r="G298" s="4"/>
      <c r="H298" s="25"/>
      <c r="I298" s="25"/>
      <c r="J298" s="4"/>
      <c r="K298" s="4"/>
      <c r="L298" s="4"/>
      <c r="M298" s="25"/>
      <c r="N298" s="25"/>
      <c r="O298" s="25"/>
      <c r="P298" s="4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L298"/>
      <c r="AM298"/>
      <c r="AN298"/>
    </row>
    <row r="299" spans="1:40" s="7" customFormat="1">
      <c r="A299"/>
      <c r="B299"/>
      <c r="C299"/>
      <c r="D299"/>
      <c r="E299"/>
      <c r="F299" s="4"/>
      <c r="G299" s="4"/>
      <c r="H299" s="25"/>
      <c r="I299" s="25"/>
      <c r="J299" s="4"/>
      <c r="K299" s="4"/>
      <c r="L299" s="4"/>
      <c r="M299" s="25"/>
      <c r="N299" s="25"/>
      <c r="O299" s="25"/>
      <c r="P299" s="4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L299"/>
      <c r="AM299"/>
      <c r="AN299"/>
    </row>
    <row r="300" spans="1:40" s="7" customFormat="1">
      <c r="A300"/>
      <c r="B300"/>
      <c r="C300"/>
      <c r="D300"/>
      <c r="E300"/>
      <c r="F300" s="4"/>
      <c r="G300" s="4"/>
      <c r="H300" s="25"/>
      <c r="I300" s="25"/>
      <c r="J300" s="4"/>
      <c r="K300" s="4"/>
      <c r="L300" s="4"/>
      <c r="M300" s="25"/>
      <c r="N300" s="25"/>
      <c r="O300" s="25"/>
      <c r="P300" s="4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L300"/>
      <c r="AM300"/>
      <c r="AN300"/>
    </row>
    <row r="301" spans="1:40" s="7" customFormat="1">
      <c r="A301"/>
      <c r="B301"/>
      <c r="C301"/>
      <c r="D301"/>
      <c r="E301"/>
      <c r="F301" s="4"/>
      <c r="G301" s="4"/>
      <c r="H301" s="25"/>
      <c r="I301" s="25"/>
      <c r="J301" s="4"/>
      <c r="K301" s="4"/>
      <c r="L301" s="4"/>
      <c r="M301" s="25"/>
      <c r="N301" s="25"/>
      <c r="O301" s="25"/>
      <c r="P301" s="4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L301"/>
      <c r="AM301"/>
      <c r="AN301"/>
    </row>
    <row r="302" spans="1:40" s="7" customFormat="1">
      <c r="A302"/>
      <c r="B302"/>
      <c r="C302"/>
      <c r="D302"/>
      <c r="E302"/>
      <c r="F302" s="4"/>
      <c r="G302" s="4"/>
      <c r="H302" s="25"/>
      <c r="I302" s="25"/>
      <c r="J302" s="4"/>
      <c r="K302" s="4"/>
      <c r="L302" s="4"/>
      <c r="M302" s="25"/>
      <c r="N302" s="25"/>
      <c r="O302" s="25"/>
      <c r="P302" s="4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L302"/>
      <c r="AM302"/>
      <c r="AN302"/>
    </row>
    <row r="303" spans="1:40" s="7" customFormat="1">
      <c r="A303"/>
      <c r="B303"/>
      <c r="C303"/>
      <c r="D303"/>
      <c r="E303"/>
      <c r="F303" s="4"/>
      <c r="G303" s="4"/>
      <c r="H303" s="25"/>
      <c r="I303" s="25"/>
      <c r="J303" s="4"/>
      <c r="K303" s="4"/>
      <c r="L303" s="4"/>
      <c r="M303" s="25"/>
      <c r="N303" s="25"/>
      <c r="O303" s="25"/>
      <c r="P303" s="4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L303"/>
      <c r="AM303"/>
      <c r="AN303"/>
    </row>
    <row r="304" spans="1:40" s="7" customFormat="1">
      <c r="A304"/>
      <c r="B304"/>
      <c r="C304"/>
      <c r="D304"/>
      <c r="E304"/>
      <c r="F304" s="4"/>
      <c r="G304" s="4"/>
      <c r="H304" s="25"/>
      <c r="I304" s="25"/>
      <c r="J304" s="4"/>
      <c r="K304" s="4"/>
      <c r="L304" s="4"/>
      <c r="M304" s="25"/>
      <c r="N304" s="25"/>
      <c r="O304" s="25"/>
      <c r="P304" s="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L304"/>
      <c r="AM304"/>
      <c r="AN304"/>
    </row>
    <row r="305" spans="1:40" s="7" customFormat="1">
      <c r="A305"/>
      <c r="B305"/>
      <c r="C305"/>
      <c r="D305"/>
      <c r="E305"/>
      <c r="F305" s="4"/>
      <c r="G305" s="4"/>
      <c r="H305" s="25"/>
      <c r="I305" s="25"/>
      <c r="J305" s="4"/>
      <c r="K305" s="4"/>
      <c r="L305" s="4"/>
      <c r="M305" s="25"/>
      <c r="N305" s="25"/>
      <c r="O305" s="25"/>
      <c r="P305" s="4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L305"/>
      <c r="AM305"/>
      <c r="AN305"/>
    </row>
    <row r="306" spans="1:40" s="7" customFormat="1">
      <c r="A306"/>
      <c r="B306"/>
      <c r="C306"/>
      <c r="D306"/>
      <c r="E306"/>
      <c r="F306" s="4"/>
      <c r="G306" s="4"/>
      <c r="H306" s="25"/>
      <c r="I306" s="25"/>
      <c r="J306" s="4"/>
      <c r="K306" s="4"/>
      <c r="L306" s="4"/>
      <c r="M306" s="25"/>
      <c r="N306" s="25"/>
      <c r="O306" s="25"/>
      <c r="P306" s="4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L306"/>
      <c r="AM306"/>
      <c r="AN306"/>
    </row>
    <row r="307" spans="1:40" s="7" customFormat="1">
      <c r="A307"/>
      <c r="B307"/>
      <c r="C307"/>
      <c r="D307"/>
      <c r="E307"/>
      <c r="F307" s="4"/>
      <c r="G307" s="4"/>
      <c r="H307" s="25"/>
      <c r="I307" s="25"/>
      <c r="J307" s="4"/>
      <c r="K307" s="4"/>
      <c r="L307" s="4"/>
      <c r="M307" s="25"/>
      <c r="N307" s="25"/>
      <c r="O307" s="25"/>
      <c r="P307" s="4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L307"/>
      <c r="AM307"/>
      <c r="AN307"/>
    </row>
    <row r="308" spans="1:40" s="7" customFormat="1">
      <c r="A308"/>
      <c r="B308"/>
      <c r="C308"/>
      <c r="D308"/>
      <c r="E308"/>
      <c r="F308" s="4"/>
      <c r="G308" s="4"/>
      <c r="H308" s="25"/>
      <c r="I308" s="25"/>
      <c r="J308" s="4"/>
      <c r="K308" s="4"/>
      <c r="L308" s="4"/>
      <c r="M308" s="25"/>
      <c r="N308" s="25"/>
      <c r="O308" s="25"/>
      <c r="P308" s="4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L308"/>
      <c r="AM308"/>
      <c r="AN308"/>
    </row>
    <row r="309" spans="1:40" s="7" customFormat="1">
      <c r="A309"/>
      <c r="B309"/>
      <c r="C309"/>
      <c r="D309"/>
      <c r="E309"/>
      <c r="F309" s="4"/>
      <c r="G309" s="4"/>
      <c r="H309" s="25"/>
      <c r="I309" s="25"/>
      <c r="J309" s="4"/>
      <c r="K309" s="4"/>
      <c r="L309" s="4"/>
      <c r="M309" s="25"/>
      <c r="N309" s="25"/>
      <c r="O309" s="25"/>
      <c r="P309" s="4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L309"/>
      <c r="AM309"/>
      <c r="AN309"/>
    </row>
    <row r="310" spans="1:40" s="7" customFormat="1">
      <c r="A310"/>
      <c r="B310"/>
      <c r="C310"/>
      <c r="D310"/>
      <c r="E310"/>
      <c r="F310" s="4"/>
      <c r="G310" s="4"/>
      <c r="H310" s="25"/>
      <c r="I310" s="25"/>
      <c r="J310" s="4"/>
      <c r="K310" s="4"/>
      <c r="L310" s="4"/>
      <c r="M310" s="25"/>
      <c r="N310" s="25"/>
      <c r="O310" s="25"/>
      <c r="P310" s="4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L310"/>
      <c r="AM310"/>
      <c r="AN310"/>
    </row>
    <row r="311" spans="1:40" s="7" customFormat="1">
      <c r="A311"/>
      <c r="B311"/>
      <c r="C311"/>
      <c r="D311"/>
      <c r="E311"/>
      <c r="F311" s="4"/>
      <c r="G311" s="4"/>
      <c r="H311" s="25"/>
      <c r="I311" s="25"/>
      <c r="J311" s="4"/>
      <c r="K311" s="4"/>
      <c r="L311" s="4"/>
      <c r="M311" s="25"/>
      <c r="N311" s="25"/>
      <c r="O311" s="25"/>
      <c r="P311" s="4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L311"/>
      <c r="AM311"/>
      <c r="AN311"/>
    </row>
    <row r="312" spans="1:40" s="7" customFormat="1">
      <c r="A312"/>
      <c r="B312"/>
      <c r="C312"/>
      <c r="D312"/>
      <c r="E312"/>
      <c r="F312" s="4"/>
      <c r="G312" s="4"/>
      <c r="H312" s="25"/>
      <c r="I312" s="25"/>
      <c r="J312" s="4"/>
      <c r="K312" s="4"/>
      <c r="L312" s="4"/>
      <c r="M312" s="25"/>
      <c r="N312" s="25"/>
      <c r="O312" s="25"/>
      <c r="P312" s="4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L312"/>
      <c r="AM312"/>
      <c r="AN312"/>
    </row>
    <row r="313" spans="1:40" s="7" customFormat="1">
      <c r="A313"/>
      <c r="B313"/>
      <c r="C313"/>
      <c r="D313"/>
      <c r="E313"/>
      <c r="F313" s="4"/>
      <c r="G313" s="4"/>
      <c r="H313" s="25"/>
      <c r="I313" s="25"/>
      <c r="J313" s="4"/>
      <c r="K313" s="4"/>
      <c r="L313" s="4"/>
      <c r="M313" s="25"/>
      <c r="N313" s="25"/>
      <c r="O313" s="25"/>
      <c r="P313" s="4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L313"/>
      <c r="AM313"/>
      <c r="AN313"/>
    </row>
    <row r="314" spans="1:40" s="7" customFormat="1">
      <c r="A314"/>
      <c r="B314"/>
      <c r="C314"/>
      <c r="D314"/>
      <c r="E314"/>
      <c r="F314" s="4"/>
      <c r="G314" s="4"/>
      <c r="H314" s="25"/>
      <c r="I314" s="25"/>
      <c r="J314" s="4"/>
      <c r="K314" s="4"/>
      <c r="L314" s="4"/>
      <c r="M314" s="25"/>
      <c r="N314" s="25"/>
      <c r="O314" s="25"/>
      <c r="P314" s="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L314"/>
      <c r="AM314"/>
      <c r="AN314"/>
    </row>
    <row r="315" spans="1:40" s="7" customFormat="1">
      <c r="A315"/>
      <c r="B315"/>
      <c r="C315"/>
      <c r="D315"/>
      <c r="E315"/>
      <c r="F315" s="4"/>
      <c r="G315" s="4"/>
      <c r="H315" s="25"/>
      <c r="I315" s="25"/>
      <c r="J315" s="4"/>
      <c r="K315" s="4"/>
      <c r="L315" s="4"/>
      <c r="M315" s="25"/>
      <c r="N315" s="25"/>
      <c r="O315" s="25"/>
      <c r="P315" s="4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L315"/>
      <c r="AM315"/>
      <c r="AN315"/>
    </row>
    <row r="316" spans="1:40" s="7" customFormat="1">
      <c r="A316"/>
      <c r="B316"/>
      <c r="C316"/>
      <c r="D316"/>
      <c r="E316"/>
      <c r="F316" s="4"/>
      <c r="G316" s="4"/>
      <c r="H316" s="25"/>
      <c r="I316" s="25"/>
      <c r="J316" s="4"/>
      <c r="K316" s="4"/>
      <c r="L316" s="4"/>
      <c r="M316" s="25"/>
      <c r="N316" s="25"/>
      <c r="O316" s="25"/>
      <c r="P316" s="4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L316"/>
      <c r="AM316"/>
      <c r="AN316"/>
    </row>
    <row r="317" spans="1:40" s="7" customFormat="1">
      <c r="A317"/>
      <c r="B317"/>
      <c r="C317"/>
      <c r="D317"/>
      <c r="E317"/>
      <c r="F317" s="4"/>
      <c r="G317" s="4"/>
      <c r="H317" s="25"/>
      <c r="I317" s="25"/>
      <c r="J317" s="4"/>
      <c r="K317" s="4"/>
      <c r="L317" s="4"/>
      <c r="M317" s="25"/>
      <c r="N317" s="25"/>
      <c r="O317" s="25"/>
      <c r="P317" s="4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L317"/>
      <c r="AM317"/>
      <c r="AN317"/>
    </row>
    <row r="318" spans="1:40" s="7" customFormat="1">
      <c r="A318"/>
      <c r="B318"/>
      <c r="C318"/>
      <c r="D318"/>
      <c r="E318"/>
      <c r="F318" s="4"/>
      <c r="G318" s="4"/>
      <c r="H318" s="25"/>
      <c r="I318" s="25"/>
      <c r="J318" s="4"/>
      <c r="K318" s="4"/>
      <c r="L318" s="4"/>
      <c r="M318" s="25"/>
      <c r="N318" s="25"/>
      <c r="O318" s="25"/>
      <c r="P318" s="4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L318"/>
      <c r="AM318"/>
      <c r="AN318"/>
    </row>
    <row r="319" spans="1:40" s="7" customFormat="1">
      <c r="A319"/>
      <c r="B319"/>
      <c r="C319"/>
      <c r="D319"/>
      <c r="E319"/>
      <c r="F319" s="4"/>
      <c r="G319" s="4"/>
      <c r="H319" s="25"/>
      <c r="I319" s="25"/>
      <c r="J319" s="4"/>
      <c r="K319" s="4"/>
      <c r="L319" s="4"/>
      <c r="M319" s="25"/>
      <c r="N319" s="25"/>
      <c r="O319" s="25"/>
      <c r="P319" s="4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L319"/>
      <c r="AM319"/>
      <c r="AN319"/>
    </row>
    <row r="320" spans="1:40" s="7" customFormat="1">
      <c r="A320"/>
      <c r="B320"/>
      <c r="C320"/>
      <c r="D320"/>
      <c r="E320"/>
      <c r="F320" s="4"/>
      <c r="G320" s="4"/>
      <c r="H320" s="25"/>
      <c r="I320" s="25"/>
      <c r="J320" s="4"/>
      <c r="K320" s="4"/>
      <c r="L320" s="4"/>
      <c r="M320" s="25"/>
      <c r="N320" s="25"/>
      <c r="O320" s="25"/>
      <c r="P320" s="4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L320"/>
      <c r="AM320"/>
      <c r="AN320"/>
    </row>
    <row r="321" spans="1:40" s="7" customFormat="1">
      <c r="A321"/>
      <c r="B321"/>
      <c r="C321"/>
      <c r="D321"/>
      <c r="E321"/>
      <c r="F321" s="4"/>
      <c r="G321" s="4"/>
      <c r="H321" s="25"/>
      <c r="I321" s="25"/>
      <c r="J321" s="4"/>
      <c r="K321" s="4"/>
      <c r="L321" s="4"/>
      <c r="M321" s="25"/>
      <c r="N321" s="25"/>
      <c r="O321" s="25"/>
      <c r="P321" s="4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L321"/>
      <c r="AM321"/>
      <c r="AN321"/>
    </row>
    <row r="322" spans="1:40" s="7" customFormat="1">
      <c r="A322"/>
      <c r="B322"/>
      <c r="C322"/>
      <c r="D322"/>
      <c r="E322"/>
      <c r="F322" s="4"/>
      <c r="G322" s="4"/>
      <c r="H322" s="25"/>
      <c r="I322" s="25"/>
      <c r="J322" s="4"/>
      <c r="K322" s="4"/>
      <c r="L322" s="4"/>
      <c r="M322" s="25"/>
      <c r="N322" s="25"/>
      <c r="O322" s="25"/>
      <c r="P322" s="4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L322"/>
      <c r="AM322"/>
      <c r="AN322"/>
    </row>
    <row r="323" spans="1:40" s="7" customFormat="1">
      <c r="A323"/>
      <c r="B323"/>
      <c r="C323"/>
      <c r="D323"/>
      <c r="E323"/>
      <c r="F323" s="4"/>
      <c r="G323" s="4"/>
      <c r="H323" s="25"/>
      <c r="I323" s="25"/>
      <c r="J323" s="4"/>
      <c r="K323" s="4"/>
      <c r="L323" s="4"/>
      <c r="M323" s="25"/>
      <c r="N323" s="25"/>
      <c r="O323" s="25"/>
      <c r="P323" s="4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L323"/>
      <c r="AM323"/>
      <c r="AN32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G3"/>
  <sheetViews>
    <sheetView workbookViewId="0">
      <selection activeCell="E18" sqref="E18"/>
    </sheetView>
  </sheetViews>
  <sheetFormatPr defaultRowHeight="15"/>
  <cols>
    <col min="2" max="2" width="16.7109375" bestFit="1" customWidth="1"/>
    <col min="3" max="3" width="19" style="4" bestFit="1" customWidth="1"/>
    <col min="4" max="4" width="20.5703125" style="4" bestFit="1" customWidth="1"/>
    <col min="5" max="5" width="24" bestFit="1" customWidth="1"/>
    <col min="6" max="6" width="25.7109375" bestFit="1" customWidth="1"/>
    <col min="7" max="7" width="14.7109375" customWidth="1"/>
  </cols>
  <sheetData>
    <row r="1" spans="1:7">
      <c r="A1" s="3" t="s">
        <v>134</v>
      </c>
      <c r="B1" s="3" t="s">
        <v>135</v>
      </c>
      <c r="C1" s="24" t="s">
        <v>136</v>
      </c>
      <c r="D1" s="24" t="s">
        <v>137</v>
      </c>
      <c r="E1" s="3" t="s">
        <v>138</v>
      </c>
      <c r="F1" s="3" t="s">
        <v>139</v>
      </c>
      <c r="G1" s="3" t="s">
        <v>140</v>
      </c>
    </row>
    <row r="2" spans="1:7">
      <c r="A2" t="s">
        <v>141</v>
      </c>
      <c r="B2" t="s">
        <v>142</v>
      </c>
      <c r="C2" s="18">
        <v>3267223200200</v>
      </c>
      <c r="D2" s="18"/>
      <c r="E2" s="2">
        <v>4895389900.9200001</v>
      </c>
      <c r="F2" s="2"/>
      <c r="G2" s="4">
        <f>0.6%*E2</f>
        <v>29372339.40552</v>
      </c>
    </row>
    <row r="3" spans="1:7">
      <c r="A3" t="s">
        <v>143</v>
      </c>
      <c r="B3" t="s">
        <v>144</v>
      </c>
      <c r="C3" s="18">
        <v>3267223200200</v>
      </c>
      <c r="D3" s="4">
        <v>6255276722300</v>
      </c>
      <c r="E3" s="2">
        <v>4895389900.9200001</v>
      </c>
      <c r="F3" s="2">
        <v>9212569688.0799999</v>
      </c>
      <c r="G3" s="4">
        <f>0.4%*F3+0.1%*E3</f>
        <v>41745668.653239995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rgb="FFFFFF00"/>
  </sheetPr>
  <dimension ref="A1:I4"/>
  <sheetViews>
    <sheetView workbookViewId="0">
      <selection activeCell="H2" sqref="H2:I4"/>
    </sheetView>
  </sheetViews>
  <sheetFormatPr defaultRowHeight="15"/>
  <cols>
    <col min="2" max="2" width="16.7109375" bestFit="1" customWidth="1"/>
    <col min="3" max="3" width="19" style="4" bestFit="1" customWidth="1"/>
    <col min="4" max="4" width="16" style="4" customWidth="1"/>
    <col min="5" max="5" width="18" customWidth="1"/>
    <col min="6" max="6" width="16.85546875" customWidth="1"/>
    <col min="7" max="7" width="14.7109375" customWidth="1"/>
    <col min="8" max="8" width="11.5703125" bestFit="1" customWidth="1"/>
  </cols>
  <sheetData>
    <row r="1" spans="1:9">
      <c r="A1" s="3" t="s">
        <v>134</v>
      </c>
      <c r="B1" s="3" t="s">
        <v>135</v>
      </c>
      <c r="C1" s="24" t="s">
        <v>136</v>
      </c>
      <c r="D1" s="24" t="s">
        <v>137</v>
      </c>
      <c r="E1" s="3" t="s">
        <v>138</v>
      </c>
      <c r="F1" s="3" t="s">
        <v>139</v>
      </c>
      <c r="G1" s="3" t="s">
        <v>140</v>
      </c>
    </row>
    <row r="2" spans="1:9">
      <c r="A2" t="s">
        <v>141</v>
      </c>
      <c r="B2" t="s">
        <v>142</v>
      </c>
      <c r="C2" s="18">
        <v>3267223200200</v>
      </c>
      <c r="D2" s="18"/>
      <c r="E2" s="2">
        <v>4895389900.9200001</v>
      </c>
      <c r="F2" s="2"/>
      <c r="G2" s="4">
        <f>0.6%*E2</f>
        <v>29372339.40552</v>
      </c>
      <c r="H2" s="99">
        <f>0.6%*E2</f>
        <v>29372339.40552</v>
      </c>
      <c r="I2" s="99">
        <f>+H2-G2</f>
        <v>0</v>
      </c>
    </row>
    <row r="3" spans="1:9">
      <c r="A3" t="s">
        <v>143</v>
      </c>
      <c r="B3" t="s">
        <v>144</v>
      </c>
      <c r="C3" s="18">
        <v>3267223200200</v>
      </c>
      <c r="D3" s="97">
        <v>6255276722300</v>
      </c>
      <c r="E3" s="2">
        <v>4895389900.9200001</v>
      </c>
      <c r="F3" s="98">
        <v>9212569688.0799999</v>
      </c>
      <c r="G3" s="4">
        <f>0.4%*F3+0.1%*E3</f>
        <v>41745668.653239995</v>
      </c>
      <c r="H3" s="99">
        <f>0.4%*F3+0.1%*E3</f>
        <v>41745668.653239995</v>
      </c>
      <c r="I3" s="99">
        <f>+H3-G3</f>
        <v>0</v>
      </c>
    </row>
    <row r="4" spans="1:9">
      <c r="H4" s="96">
        <f>SUM(H2:H3)</f>
        <v>71118008.058759987</v>
      </c>
      <c r="I4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G130"/>
  <sheetViews>
    <sheetView topLeftCell="A115" workbookViewId="0">
      <selection activeCell="C112" sqref="C112:D112"/>
    </sheetView>
  </sheetViews>
  <sheetFormatPr defaultRowHeight="15"/>
  <cols>
    <col min="2" max="2" width="19.42578125" customWidth="1"/>
    <col min="3" max="3" width="23" customWidth="1"/>
    <col min="4" max="4" width="20" bestFit="1" customWidth="1"/>
    <col min="5" max="5" width="18.140625" bestFit="1" customWidth="1"/>
    <col min="6" max="6" width="9.7109375" bestFit="1" customWidth="1"/>
    <col min="7" max="7" width="9.140625" style="10"/>
  </cols>
  <sheetData>
    <row r="1" spans="1:6" ht="20.25">
      <c r="A1" s="243" t="s">
        <v>561</v>
      </c>
      <c r="B1" s="243"/>
      <c r="C1" s="243"/>
      <c r="D1" s="243"/>
      <c r="E1" s="243"/>
      <c r="F1" s="243"/>
    </row>
    <row r="2" spans="1:6" ht="18">
      <c r="A2" s="244" t="s">
        <v>624</v>
      </c>
      <c r="B2" s="244"/>
      <c r="C2" s="244"/>
      <c r="D2" s="244"/>
      <c r="E2" s="244"/>
      <c r="F2" s="244"/>
    </row>
    <row r="3" spans="1:6" ht="18">
      <c r="A3" s="244" t="s">
        <v>562</v>
      </c>
      <c r="B3" s="244"/>
      <c r="C3" s="244"/>
      <c r="D3" s="244"/>
      <c r="E3" s="244"/>
      <c r="F3" s="244"/>
    </row>
    <row r="4" spans="1:6">
      <c r="A4" s="100" t="s">
        <v>563</v>
      </c>
      <c r="B4" s="101" t="s">
        <v>564</v>
      </c>
      <c r="C4" s="102"/>
      <c r="D4" s="102"/>
      <c r="E4" s="102"/>
      <c r="F4" s="103"/>
    </row>
    <row r="5" spans="1:6" ht="30">
      <c r="A5" s="104" t="s">
        <v>565</v>
      </c>
      <c r="B5" s="105" t="s">
        <v>566</v>
      </c>
      <c r="C5" s="106" t="s">
        <v>567</v>
      </c>
      <c r="D5" s="107" t="s">
        <v>568</v>
      </c>
      <c r="E5" s="107" t="s">
        <v>569</v>
      </c>
      <c r="F5" s="108" t="s">
        <v>570</v>
      </c>
    </row>
    <row r="6" spans="1:6">
      <c r="A6" s="109"/>
      <c r="B6" s="109"/>
      <c r="C6" s="109" t="s">
        <v>571</v>
      </c>
      <c r="D6" s="110" t="s">
        <v>572</v>
      </c>
      <c r="E6" s="110" t="s">
        <v>573</v>
      </c>
      <c r="F6" s="111" t="s">
        <v>574</v>
      </c>
    </row>
    <row r="7" spans="1:6">
      <c r="A7" s="112">
        <v>1</v>
      </c>
      <c r="B7" s="113" t="s">
        <v>2</v>
      </c>
      <c r="C7" s="114">
        <v>6255276722300</v>
      </c>
      <c r="D7" s="114">
        <v>9212569688.0800018</v>
      </c>
      <c r="E7" s="114">
        <f>+'MD (2)'!H3</f>
        <v>41745668.653239995</v>
      </c>
      <c r="F7" s="115">
        <f>+E7/D7</f>
        <v>4.5313815869696007E-3</v>
      </c>
    </row>
    <row r="8" spans="1:6" ht="15.75">
      <c r="A8" s="116"/>
      <c r="B8" s="116"/>
      <c r="C8" s="116"/>
      <c r="D8" s="116"/>
      <c r="E8" s="116"/>
      <c r="F8" s="117"/>
    </row>
    <row r="9" spans="1:6" s="10" customFormat="1">
      <c r="A9" s="100" t="s">
        <v>575</v>
      </c>
      <c r="B9" s="101" t="s">
        <v>576</v>
      </c>
      <c r="C9" s="118"/>
      <c r="D9" s="118"/>
      <c r="E9" s="118"/>
      <c r="F9" s="103"/>
    </row>
    <row r="10" spans="1:6" s="10" customFormat="1" ht="30">
      <c r="A10" s="104" t="s">
        <v>565</v>
      </c>
      <c r="B10" s="105" t="s">
        <v>566</v>
      </c>
      <c r="C10" s="106" t="s">
        <v>567</v>
      </c>
      <c r="D10" s="107" t="s">
        <v>568</v>
      </c>
      <c r="E10" s="107" t="s">
        <v>569</v>
      </c>
      <c r="F10" s="108" t="s">
        <v>570</v>
      </c>
    </row>
    <row r="11" spans="1:6" s="10" customFormat="1">
      <c r="A11" s="109"/>
      <c r="B11" s="109"/>
      <c r="C11" s="109" t="s">
        <v>571</v>
      </c>
      <c r="D11" s="110" t="s">
        <v>572</v>
      </c>
      <c r="E11" s="110" t="s">
        <v>573</v>
      </c>
      <c r="F11" s="111" t="s">
        <v>574</v>
      </c>
    </row>
    <row r="12" spans="1:6" s="10" customFormat="1">
      <c r="A12" s="119">
        <v>1</v>
      </c>
      <c r="B12" s="120" t="s">
        <v>577</v>
      </c>
      <c r="C12" s="121">
        <f>+'[1]Sheet1 (2)'!$F$275-'[1]Sheet1 (2)'!$F$270</f>
        <v>1144324923700</v>
      </c>
      <c r="D12" s="121">
        <f>+'[1]Sheet1 (2)'!$G$275-'[1]Sheet1 (2)'!$G$270</f>
        <v>1763500649.5200005</v>
      </c>
      <c r="E12" s="122">
        <f>+'[1]Sheet1 (2)'!$H$275</f>
        <v>421566490.22400004</v>
      </c>
      <c r="F12" s="123">
        <f>+E12/D12</f>
        <v>0.23905094128473633</v>
      </c>
    </row>
    <row r="13" spans="1:6" s="10" customFormat="1">
      <c r="A13" s="124">
        <v>2</v>
      </c>
      <c r="B13" s="125" t="s">
        <v>578</v>
      </c>
      <c r="C13" s="126">
        <v>1107476908300</v>
      </c>
      <c r="D13" s="126">
        <v>1684551411.6799998</v>
      </c>
      <c r="E13" s="127">
        <v>79963256.598800004</v>
      </c>
      <c r="F13" s="128">
        <f>+E13/D13</f>
        <v>4.7468575933252641E-2</v>
      </c>
    </row>
    <row r="14" spans="1:6" s="10" customFormat="1">
      <c r="A14" s="124">
        <v>3</v>
      </c>
      <c r="B14" s="125" t="s">
        <v>579</v>
      </c>
      <c r="C14" s="126">
        <f>+'MAN (2)'!F2</f>
        <v>1131105685700</v>
      </c>
      <c r="D14" s="126">
        <f>+'MAN (2)'!G2</f>
        <v>1754121028.72</v>
      </c>
      <c r="E14" s="127">
        <f>+'MAN (2)'!T2</f>
        <v>46574178.516960002</v>
      </c>
      <c r="F14" s="128">
        <f>+E14/D14</f>
        <v>2.6551291361546277E-2</v>
      </c>
    </row>
    <row r="15" spans="1:6" s="10" customFormat="1">
      <c r="A15" s="129">
        <v>4</v>
      </c>
      <c r="B15" s="130" t="s">
        <v>580</v>
      </c>
      <c r="C15" s="131">
        <v>3425562000</v>
      </c>
      <c r="D15" s="131">
        <v>8929659.1999999993</v>
      </c>
      <c r="E15" s="132"/>
      <c r="F15" s="133"/>
    </row>
    <row r="16" spans="1:6" s="10" customFormat="1">
      <c r="A16" s="134"/>
      <c r="B16" s="135"/>
      <c r="C16" s="136"/>
      <c r="D16" s="136"/>
      <c r="E16" s="136"/>
      <c r="F16" s="137"/>
    </row>
    <row r="17" spans="1:6" s="10" customFormat="1">
      <c r="A17" s="100" t="s">
        <v>581</v>
      </c>
      <c r="B17" s="101" t="s">
        <v>582</v>
      </c>
      <c r="C17" s="118"/>
      <c r="D17" s="118"/>
      <c r="E17" s="118"/>
      <c r="F17" s="103"/>
    </row>
    <row r="18" spans="1:6" s="10" customFormat="1" ht="30">
      <c r="A18" s="104" t="s">
        <v>565</v>
      </c>
      <c r="B18" s="105" t="s">
        <v>566</v>
      </c>
      <c r="C18" s="106" t="s">
        <v>567</v>
      </c>
      <c r="D18" s="107" t="s">
        <v>568</v>
      </c>
      <c r="E18" s="107" t="s">
        <v>569</v>
      </c>
      <c r="F18" s="108" t="s">
        <v>570</v>
      </c>
    </row>
    <row r="19" spans="1:6" s="10" customFormat="1">
      <c r="A19" s="109"/>
      <c r="B19" s="109"/>
      <c r="C19" s="109" t="s">
        <v>571</v>
      </c>
      <c r="D19" s="110" t="s">
        <v>572</v>
      </c>
      <c r="E19" s="110" t="s">
        <v>573</v>
      </c>
      <c r="F19" s="111" t="s">
        <v>574</v>
      </c>
    </row>
    <row r="20" spans="1:6" s="10" customFormat="1">
      <c r="A20" s="119">
        <v>1</v>
      </c>
      <c r="B20" s="120" t="s">
        <v>577</v>
      </c>
      <c r="C20" s="121">
        <f>+'[1]Sheet1 (2)'!$F$207-'[1]Sheet1 (2)'!$F$203</f>
        <v>413822067100</v>
      </c>
      <c r="D20" s="121">
        <f>+'[1]Sheet1 (2)'!$G$207-'[1]Sheet1 (2)'!$G$203</f>
        <v>704560041.15999985</v>
      </c>
      <c r="E20" s="122">
        <f>+'[1]Sheet1 (2)'!$H$207</f>
        <v>157864640.94</v>
      </c>
      <c r="F20" s="123">
        <f>+E20/D20</f>
        <v>0.22406130310780742</v>
      </c>
    </row>
    <row r="21" spans="1:6" s="10" customFormat="1">
      <c r="A21" s="124">
        <v>2</v>
      </c>
      <c r="B21" s="125" t="s">
        <v>578</v>
      </c>
      <c r="C21" s="126">
        <v>360128704100</v>
      </c>
      <c r="D21" s="126">
        <v>604841605.36000001</v>
      </c>
      <c r="E21" s="127">
        <v>28061152.452400003</v>
      </c>
      <c r="F21" s="128">
        <f>+E21/D21</f>
        <v>4.6394216607665545E-2</v>
      </c>
    </row>
    <row r="22" spans="1:6" s="10" customFormat="1">
      <c r="A22" s="124">
        <v>3</v>
      </c>
      <c r="B22" s="125" t="s">
        <v>579</v>
      </c>
      <c r="C22" s="126">
        <v>413835045100</v>
      </c>
      <c r="D22" s="126">
        <v>704600276.96000004</v>
      </c>
      <c r="E22" s="127">
        <v>19682804.98528</v>
      </c>
      <c r="F22" s="128">
        <f>+E22/D22</f>
        <v>2.7934710826685336E-2</v>
      </c>
    </row>
    <row r="23" spans="1:6" s="10" customFormat="1">
      <c r="A23" s="129">
        <v>4</v>
      </c>
      <c r="B23" s="130" t="s">
        <v>580</v>
      </c>
      <c r="C23" s="131">
        <v>12978000</v>
      </c>
      <c r="D23" s="131">
        <v>40235.800000000003</v>
      </c>
      <c r="E23" s="132">
        <v>0</v>
      </c>
      <c r="F23" s="133"/>
    </row>
    <row r="24" spans="1:6" s="10" customFormat="1">
      <c r="A24" s="134"/>
      <c r="B24" s="135"/>
      <c r="C24" s="136"/>
      <c r="D24" s="136"/>
      <c r="E24" s="138"/>
      <c r="F24" s="137"/>
    </row>
    <row r="25" spans="1:6" s="10" customFormat="1">
      <c r="A25" s="100" t="s">
        <v>583</v>
      </c>
      <c r="B25" s="101" t="s">
        <v>584</v>
      </c>
      <c r="C25" s="118"/>
      <c r="D25" s="118"/>
      <c r="E25" s="118"/>
      <c r="F25" s="103"/>
    </row>
    <row r="26" spans="1:6" s="10" customFormat="1" ht="30">
      <c r="A26" s="104" t="s">
        <v>565</v>
      </c>
      <c r="B26" s="105" t="s">
        <v>566</v>
      </c>
      <c r="C26" s="106" t="s">
        <v>567</v>
      </c>
      <c r="D26" s="107" t="s">
        <v>568</v>
      </c>
      <c r="E26" s="107" t="s">
        <v>569</v>
      </c>
      <c r="F26" s="108" t="s">
        <v>570</v>
      </c>
    </row>
    <row r="27" spans="1:6" s="10" customFormat="1">
      <c r="A27" s="109"/>
      <c r="B27" s="109"/>
      <c r="C27" s="109" t="s">
        <v>571</v>
      </c>
      <c r="D27" s="110" t="s">
        <v>572</v>
      </c>
      <c r="E27" s="110" t="s">
        <v>573</v>
      </c>
      <c r="F27" s="111" t="s">
        <v>574</v>
      </c>
    </row>
    <row r="28" spans="1:6" s="10" customFormat="1">
      <c r="A28" s="119">
        <v>1</v>
      </c>
      <c r="B28" s="120" t="s">
        <v>577</v>
      </c>
      <c r="C28" s="121">
        <f>+'[1]Sheet1 (2)'!$F$37-'[1]Sheet1 (2)'!$F$30</f>
        <v>1278092337000</v>
      </c>
      <c r="D28" s="121">
        <f>+'[1]Sheet1 (2)'!$G$37-'[1]Sheet1 (2)'!$G$30</f>
        <v>1850223024.2</v>
      </c>
      <c r="E28" s="122">
        <f>+'[1]Sheet1 (2)'!$H$37</f>
        <v>468618759.19800013</v>
      </c>
      <c r="F28" s="123">
        <f>+E28/D28</f>
        <v>0.25327690395627933</v>
      </c>
    </row>
    <row r="29" spans="1:6" s="10" customFormat="1">
      <c r="A29" s="124">
        <v>2</v>
      </c>
      <c r="B29" s="125" t="s">
        <v>578</v>
      </c>
      <c r="C29" s="126">
        <v>955126965600</v>
      </c>
      <c r="D29" s="126">
        <v>1329459394.76</v>
      </c>
      <c r="E29" s="127">
        <v>70265030.550799996</v>
      </c>
      <c r="F29" s="128">
        <f>+E29/D29</f>
        <v>5.2852332931525567E-2</v>
      </c>
    </row>
    <row r="30" spans="1:6" s="10" customFormat="1">
      <c r="A30" s="124">
        <v>3</v>
      </c>
      <c r="B30" s="125" t="s">
        <v>579</v>
      </c>
      <c r="C30" s="126">
        <v>1292388801000</v>
      </c>
      <c r="D30" s="126">
        <v>1881776758.5999999</v>
      </c>
      <c r="E30" s="127">
        <v>33871981.654800005</v>
      </c>
      <c r="F30" s="128">
        <f>+E30/D30</f>
        <v>1.8000000000000002E-2</v>
      </c>
    </row>
    <row r="31" spans="1:6" s="10" customFormat="1">
      <c r="A31" s="124">
        <v>4</v>
      </c>
      <c r="B31" s="125" t="s">
        <v>580</v>
      </c>
      <c r="C31" s="131">
        <v>14296464000</v>
      </c>
      <c r="D31" s="131">
        <v>31553734.399999999</v>
      </c>
      <c r="E31" s="132">
        <v>0</v>
      </c>
      <c r="F31" s="128"/>
    </row>
    <row r="32" spans="1:6" s="10" customFormat="1">
      <c r="A32" s="139"/>
      <c r="B32" s="139"/>
      <c r="C32" s="140"/>
      <c r="D32" s="140"/>
      <c r="E32" s="140"/>
      <c r="F32" s="141"/>
    </row>
    <row r="33" spans="1:6" s="10" customFormat="1">
      <c r="A33" s="100" t="s">
        <v>585</v>
      </c>
      <c r="B33" s="101" t="s">
        <v>586</v>
      </c>
      <c r="C33" s="118"/>
      <c r="D33" s="118"/>
      <c r="E33" s="118"/>
      <c r="F33" s="103"/>
    </row>
    <row r="34" spans="1:6" s="10" customFormat="1" ht="30">
      <c r="A34" s="104" t="s">
        <v>565</v>
      </c>
      <c r="B34" s="105" t="s">
        <v>566</v>
      </c>
      <c r="C34" s="106" t="s">
        <v>567</v>
      </c>
      <c r="D34" s="107" t="s">
        <v>568</v>
      </c>
      <c r="E34" s="107" t="s">
        <v>569</v>
      </c>
      <c r="F34" s="108" t="s">
        <v>570</v>
      </c>
    </row>
    <row r="35" spans="1:6" s="10" customFormat="1">
      <c r="A35" s="109"/>
      <c r="B35" s="109"/>
      <c r="C35" s="109" t="s">
        <v>571</v>
      </c>
      <c r="D35" s="110" t="s">
        <v>572</v>
      </c>
      <c r="E35" s="110" t="s">
        <v>573</v>
      </c>
      <c r="F35" s="111" t="s">
        <v>574</v>
      </c>
    </row>
    <row r="36" spans="1:6" s="10" customFormat="1">
      <c r="A36" s="119">
        <v>1</v>
      </c>
      <c r="B36" s="120" t="s">
        <v>577</v>
      </c>
      <c r="C36" s="121">
        <f>+'[1]Sheet1 (2)'!$F$96-'[1]Sheet1 (2)'!$F$90</f>
        <v>1353917838100</v>
      </c>
      <c r="D36" s="121">
        <f>+'[1]Sheet1 (2)'!$G$96-'[1]Sheet1 (2)'!$G$90</f>
        <v>2118303446.7600005</v>
      </c>
      <c r="E36" s="121">
        <f>+'[1]Sheet1 (2)'!$H$96</f>
        <v>606611322.98199999</v>
      </c>
      <c r="F36" s="123">
        <f>E36/D36</f>
        <v>0.28636658449941516</v>
      </c>
    </row>
    <row r="37" spans="1:6" s="10" customFormat="1">
      <c r="A37" s="124">
        <f>+A36+1</f>
        <v>2</v>
      </c>
      <c r="B37" s="125" t="s">
        <v>578</v>
      </c>
      <c r="C37" s="126">
        <v>1092178082100</v>
      </c>
      <c r="D37" s="126">
        <v>1773981472.1600001</v>
      </c>
      <c r="E37" s="126">
        <v>88877141.585599989</v>
      </c>
      <c r="F37" s="128">
        <f>E37/D37</f>
        <v>5.0100377585896187E-2</v>
      </c>
    </row>
    <row r="38" spans="1:6" s="10" customFormat="1">
      <c r="A38" s="124">
        <f>A37+1</f>
        <v>3</v>
      </c>
      <c r="B38" s="125" t="s">
        <v>579</v>
      </c>
      <c r="C38" s="126">
        <f>+'MAN (2)'!F4</f>
        <v>1372320141100</v>
      </c>
      <c r="D38" s="126">
        <f>+'MAN (2)'!G4</f>
        <v>2141629938.5599999</v>
      </c>
      <c r="E38" s="126">
        <f>+'MAN (2)'!T4</f>
        <v>53549338.894080006</v>
      </c>
      <c r="F38" s="128">
        <f>E38/D38</f>
        <v>2.5004011164545908E-2</v>
      </c>
    </row>
    <row r="39" spans="1:6" s="10" customFormat="1">
      <c r="A39" s="129">
        <v>4</v>
      </c>
      <c r="B39" s="130" t="s">
        <v>580</v>
      </c>
      <c r="C39" s="131">
        <v>1757503000</v>
      </c>
      <c r="D39" s="131">
        <v>5017211.8</v>
      </c>
      <c r="E39" s="131">
        <v>0</v>
      </c>
      <c r="F39" s="133"/>
    </row>
    <row r="40" spans="1:6" s="10" customFormat="1">
      <c r="A40" s="134"/>
      <c r="B40" s="135"/>
      <c r="C40" s="136"/>
      <c r="D40" s="136"/>
      <c r="E40" s="136"/>
      <c r="F40" s="137"/>
    </row>
    <row r="41" spans="1:6" s="10" customFormat="1">
      <c r="A41" s="100" t="s">
        <v>587</v>
      </c>
      <c r="B41" s="101" t="s">
        <v>588</v>
      </c>
      <c r="C41" s="118"/>
      <c r="D41" s="118"/>
      <c r="E41" s="118"/>
      <c r="F41" s="103"/>
    </row>
    <row r="42" spans="1:6" s="10" customFormat="1" ht="30">
      <c r="A42" s="104" t="s">
        <v>565</v>
      </c>
      <c r="B42" s="105" t="s">
        <v>566</v>
      </c>
      <c r="C42" s="106" t="s">
        <v>567</v>
      </c>
      <c r="D42" s="107" t="s">
        <v>568</v>
      </c>
      <c r="E42" s="107" t="s">
        <v>569</v>
      </c>
      <c r="F42" s="108" t="s">
        <v>570</v>
      </c>
    </row>
    <row r="43" spans="1:6" s="10" customFormat="1">
      <c r="A43" s="109"/>
      <c r="B43" s="109"/>
      <c r="C43" s="109" t="s">
        <v>571</v>
      </c>
      <c r="D43" s="110" t="s">
        <v>572</v>
      </c>
      <c r="E43" s="110" t="s">
        <v>573</v>
      </c>
      <c r="F43" s="111" t="s">
        <v>574</v>
      </c>
    </row>
    <row r="44" spans="1:6" s="10" customFormat="1">
      <c r="A44" s="119">
        <v>1</v>
      </c>
      <c r="B44" s="120" t="s">
        <v>577</v>
      </c>
      <c r="C44" s="121">
        <f>+'[1]Sheet1 (2)'!$F$332-'[1]Sheet1 (2)'!$F$328</f>
        <v>1573874092900</v>
      </c>
      <c r="D44" s="121">
        <f>+'[1]Sheet1 (2)'!$G$332-'[1]Sheet1 (2)'!$G$328</f>
        <v>2012432080.8400002</v>
      </c>
      <c r="E44" s="121">
        <f>+'[1]Sheet1 (2)'!$H$332</f>
        <v>708865749.14799988</v>
      </c>
      <c r="F44" s="123">
        <f>E44/D44</f>
        <v>0.35224331588478525</v>
      </c>
    </row>
    <row r="45" spans="1:6" s="10" customFormat="1">
      <c r="A45" s="124">
        <f>+A44+1</f>
        <v>2</v>
      </c>
      <c r="B45" s="125" t="s">
        <v>578</v>
      </c>
      <c r="C45" s="126">
        <v>705099744900</v>
      </c>
      <c r="D45" s="126">
        <v>1042901963.04</v>
      </c>
      <c r="E45" s="126">
        <v>68687828.605599999</v>
      </c>
      <c r="F45" s="128">
        <f>E45/D45</f>
        <v>6.5862210485613512E-2</v>
      </c>
    </row>
    <row r="46" spans="1:6" s="10" customFormat="1">
      <c r="A46" s="124">
        <f>A45+1</f>
        <v>3</v>
      </c>
      <c r="B46" s="125" t="s">
        <v>579</v>
      </c>
      <c r="C46" s="126">
        <v>1574093896400</v>
      </c>
      <c r="D46" s="126">
        <v>2013113473.4400001</v>
      </c>
      <c r="E46" s="126">
        <v>56236042.521920003</v>
      </c>
      <c r="F46" s="128">
        <f>E46/D46</f>
        <v>2.7934859740332513E-2</v>
      </c>
    </row>
    <row r="47" spans="1:6" s="10" customFormat="1">
      <c r="A47" s="129">
        <v>4</v>
      </c>
      <c r="B47" s="130" t="s">
        <v>580</v>
      </c>
      <c r="C47" s="142">
        <v>219803500</v>
      </c>
      <c r="D47" s="142">
        <v>681392.6</v>
      </c>
      <c r="E47" s="131"/>
      <c r="F47" s="133"/>
    </row>
    <row r="48" spans="1:6" s="10" customFormat="1">
      <c r="A48" s="134"/>
      <c r="B48" s="135"/>
      <c r="C48" s="136"/>
      <c r="D48" s="136"/>
      <c r="E48" s="136"/>
      <c r="F48" s="137"/>
    </row>
    <row r="49" spans="1:6" s="10" customFormat="1">
      <c r="A49" s="100" t="s">
        <v>589</v>
      </c>
      <c r="B49" s="101" t="s">
        <v>590</v>
      </c>
      <c r="C49" s="118"/>
      <c r="D49" s="118"/>
      <c r="E49" s="118"/>
      <c r="F49" s="103"/>
    </row>
    <row r="50" spans="1:6" s="10" customFormat="1" ht="30">
      <c r="A50" s="104" t="s">
        <v>565</v>
      </c>
      <c r="B50" s="105" t="s">
        <v>566</v>
      </c>
      <c r="C50" s="106" t="s">
        <v>567</v>
      </c>
      <c r="D50" s="107" t="s">
        <v>568</v>
      </c>
      <c r="E50" s="107" t="s">
        <v>569</v>
      </c>
      <c r="F50" s="108" t="s">
        <v>570</v>
      </c>
    </row>
    <row r="51" spans="1:6" s="10" customFormat="1">
      <c r="A51" s="109"/>
      <c r="B51" s="109"/>
      <c r="C51" s="109" t="s">
        <v>571</v>
      </c>
      <c r="D51" s="110" t="s">
        <v>572</v>
      </c>
      <c r="E51" s="110" t="s">
        <v>573</v>
      </c>
      <c r="F51" s="111" t="s">
        <v>574</v>
      </c>
    </row>
    <row r="52" spans="1:6" s="10" customFormat="1">
      <c r="A52" s="119">
        <v>1</v>
      </c>
      <c r="B52" s="120" t="s">
        <v>577</v>
      </c>
      <c r="C52" s="126">
        <f>+'[1]Sheet1 (2)'!$F$150-'[1]Sheet1 (2)'!$F$148</f>
        <v>405008368000</v>
      </c>
      <c r="D52" s="126">
        <f>+'[1]Sheet1 (2)'!$G$150-'[1]Sheet1 (2)'!$G$148</f>
        <v>593577938.80000007</v>
      </c>
      <c r="E52" s="121">
        <f>+'[1]Sheet1 (2)'!$H$150</f>
        <v>191459713.72000003</v>
      </c>
      <c r="F52" s="128">
        <f>E52/D52</f>
        <v>0.32255193666237381</v>
      </c>
    </row>
    <row r="53" spans="1:6" s="10" customFormat="1">
      <c r="A53" s="124">
        <f>+A52+1</f>
        <v>2</v>
      </c>
      <c r="B53" s="125" t="s">
        <v>578</v>
      </c>
      <c r="C53" s="126">
        <v>375913131000</v>
      </c>
      <c r="D53" s="126">
        <v>551688202.60000002</v>
      </c>
      <c r="E53" s="126">
        <v>27906113.331999999</v>
      </c>
      <c r="F53" s="128">
        <v>0</v>
      </c>
    </row>
    <row r="54" spans="1:6" s="10" customFormat="1">
      <c r="A54" s="124">
        <f>A53+1</f>
        <v>3</v>
      </c>
      <c r="B54" s="125" t="s">
        <v>579</v>
      </c>
      <c r="C54" s="126">
        <v>405109706000</v>
      </c>
      <c r="D54" s="126">
        <v>593892086.60000002</v>
      </c>
      <c r="E54" s="126">
        <v>17690057.558800004</v>
      </c>
      <c r="F54" s="128">
        <f>E54/D54</f>
        <v>2.9786653093956218E-2</v>
      </c>
    </row>
    <row r="55" spans="1:6" s="10" customFormat="1">
      <c r="A55" s="129">
        <v>4</v>
      </c>
      <c r="B55" s="130" t="s">
        <v>580</v>
      </c>
      <c r="C55" s="142">
        <v>101338000</v>
      </c>
      <c r="D55" s="142">
        <v>314147.8</v>
      </c>
      <c r="E55" s="131"/>
      <c r="F55" s="133"/>
    </row>
    <row r="56" spans="1:6" s="10" customFormat="1">
      <c r="A56" s="143"/>
      <c r="B56" s="144"/>
      <c r="C56" s="145"/>
      <c r="D56" s="145"/>
      <c r="E56" s="145"/>
      <c r="F56" s="146"/>
    </row>
    <row r="57" spans="1:6" s="10" customFormat="1">
      <c r="A57" s="100" t="s">
        <v>591</v>
      </c>
      <c r="B57" s="101" t="s">
        <v>592</v>
      </c>
      <c r="C57" s="118"/>
      <c r="D57" s="118"/>
      <c r="E57" s="118"/>
      <c r="F57" s="103"/>
    </row>
    <row r="58" spans="1:6" s="10" customFormat="1" ht="30">
      <c r="A58" s="104" t="s">
        <v>565</v>
      </c>
      <c r="B58" s="105" t="s">
        <v>566</v>
      </c>
      <c r="C58" s="106" t="s">
        <v>567</v>
      </c>
      <c r="D58" s="107" t="s">
        <v>568</v>
      </c>
      <c r="E58" s="107" t="s">
        <v>569</v>
      </c>
      <c r="F58" s="108" t="s">
        <v>570</v>
      </c>
    </row>
    <row r="59" spans="1:6" s="10" customFormat="1">
      <c r="A59" s="109"/>
      <c r="B59" s="109"/>
      <c r="C59" s="109" t="s">
        <v>571</v>
      </c>
      <c r="D59" s="110" t="s">
        <v>572</v>
      </c>
      <c r="E59" s="110" t="s">
        <v>573</v>
      </c>
      <c r="F59" s="111" t="s">
        <v>574</v>
      </c>
    </row>
    <row r="60" spans="1:6" s="10" customFormat="1">
      <c r="A60" s="119">
        <v>1</v>
      </c>
      <c r="B60" s="120" t="s">
        <v>577</v>
      </c>
      <c r="C60" s="126">
        <v>66423447000</v>
      </c>
      <c r="D60" s="126">
        <v>123436125.2</v>
      </c>
      <c r="E60" s="121">
        <v>38943090.240000002</v>
      </c>
      <c r="F60" s="128">
        <f>E60/D60</f>
        <v>0.31549183982324164</v>
      </c>
    </row>
    <row r="61" spans="1:6" s="10" customFormat="1">
      <c r="A61" s="124">
        <f>+A60+1</f>
        <v>2</v>
      </c>
      <c r="B61" s="125" t="s">
        <v>578</v>
      </c>
      <c r="C61" s="126">
        <v>58260395000</v>
      </c>
      <c r="D61" s="126">
        <v>106564647</v>
      </c>
      <c r="E61" s="126">
        <v>8000000</v>
      </c>
      <c r="F61" s="128">
        <v>0</v>
      </c>
    </row>
    <row r="62" spans="1:6" s="10" customFormat="1">
      <c r="A62" s="124">
        <f>A61+1</f>
        <v>3</v>
      </c>
      <c r="B62" s="125" t="s">
        <v>579</v>
      </c>
      <c r="C62" s="126">
        <v>66423447000</v>
      </c>
      <c r="D62" s="126">
        <v>123436125.2</v>
      </c>
      <c r="E62" s="126">
        <v>2221850.2536000004</v>
      </c>
      <c r="F62" s="128">
        <f>E62/D62</f>
        <v>1.8000000000000002E-2</v>
      </c>
    </row>
    <row r="63" spans="1:6" s="10" customFormat="1">
      <c r="A63" s="129">
        <v>4</v>
      </c>
      <c r="B63" s="130" t="s">
        <v>580</v>
      </c>
      <c r="C63" s="142">
        <v>0</v>
      </c>
      <c r="D63" s="142">
        <v>0</v>
      </c>
      <c r="E63" s="131"/>
      <c r="F63" s="133"/>
    </row>
    <row r="64" spans="1:6" s="10" customFormat="1" ht="15.75">
      <c r="A64" s="245" t="s">
        <v>593</v>
      </c>
      <c r="B64" s="246"/>
      <c r="C64" s="147">
        <f>SUM(C12,C15,C28,C31,C36,C39,C44,C47,C52,C20,C23,C60,C63,C55)</f>
        <v>6255276722300</v>
      </c>
      <c r="D64" s="147">
        <f>SUM(D12,D15,D28,D31,D36,D39,D44,D47,D52,D20,D23,D60,D63,D55)</f>
        <v>9212569688.0800018</v>
      </c>
      <c r="E64" s="147">
        <f>SUM(E7,E12:E14,E20:E22,E28:E30,E36:E38,E44:E46,E60:E62,E52:E54)</f>
        <v>3237262212.6158805</v>
      </c>
      <c r="F64" s="148">
        <f>E64/D64</f>
        <v>0.35139622518183206</v>
      </c>
    </row>
    <row r="65" spans="1:6" s="10" customFormat="1">
      <c r="A65" s="149"/>
      <c r="B65" s="149"/>
      <c r="C65" s="150">
        <f>+C7-C64</f>
        <v>0</v>
      </c>
      <c r="D65" s="150">
        <f>+D64-D7</f>
        <v>0</v>
      </c>
      <c r="E65" s="150"/>
      <c r="F65" s="137"/>
    </row>
    <row r="66" spans="1:6" s="10" customFormat="1" ht="15.75">
      <c r="A66" s="151" t="s">
        <v>594</v>
      </c>
      <c r="B66" s="151"/>
      <c r="C66" s="152" t="s">
        <v>595</v>
      </c>
      <c r="D66" s="153" t="s">
        <v>596</v>
      </c>
      <c r="E66" s="247" t="s">
        <v>597</v>
      </c>
      <c r="F66" s="247"/>
    </row>
    <row r="67" spans="1:6" s="10" customFormat="1" ht="15.75">
      <c r="A67" s="154"/>
      <c r="B67" s="153"/>
      <c r="C67" s="152"/>
      <c r="D67" s="155"/>
      <c r="E67" s="155"/>
      <c r="F67" s="156"/>
    </row>
    <row r="68" spans="1:6" s="10" customFormat="1" ht="15.75">
      <c r="A68" s="153"/>
      <c r="B68" s="153"/>
      <c r="C68" s="157"/>
      <c r="D68" s="155"/>
      <c r="E68" s="155"/>
      <c r="F68" s="156"/>
    </row>
    <row r="69" spans="1:6" s="10" customFormat="1" ht="15.75">
      <c r="A69" s="153"/>
      <c r="B69" s="153"/>
      <c r="C69" s="157"/>
      <c r="D69" s="155"/>
      <c r="E69" s="155"/>
      <c r="F69" s="156"/>
    </row>
    <row r="70" spans="1:6" s="10" customFormat="1" ht="15.75">
      <c r="A70" s="153"/>
      <c r="B70" s="153"/>
      <c r="C70" s="153"/>
      <c r="D70" s="155"/>
      <c r="E70" s="155"/>
      <c r="F70" s="156"/>
    </row>
    <row r="71" spans="1:6" s="10" customFormat="1" ht="15.75">
      <c r="A71" s="153"/>
      <c r="B71" s="153"/>
      <c r="C71" s="157"/>
      <c r="D71" s="155"/>
      <c r="E71" s="155"/>
      <c r="F71" s="156"/>
    </row>
    <row r="72" spans="1:6" s="10" customFormat="1" ht="15.75">
      <c r="A72" s="158" t="s">
        <v>598</v>
      </c>
      <c r="B72" s="158"/>
      <c r="C72" s="153" t="s">
        <v>599</v>
      </c>
      <c r="D72" s="153" t="s">
        <v>600</v>
      </c>
      <c r="E72" s="247" t="s">
        <v>601</v>
      </c>
      <c r="F72" s="247"/>
    </row>
    <row r="73" spans="1:6" s="10" customFormat="1" ht="15.75">
      <c r="A73" s="159"/>
      <c r="B73" s="159"/>
      <c r="C73" s="159"/>
      <c r="D73" s="159"/>
      <c r="E73" s="159"/>
      <c r="F73" s="160"/>
    </row>
    <row r="74" spans="1:6" s="10" customFormat="1" ht="20.25">
      <c r="A74" s="243" t="s">
        <v>561</v>
      </c>
      <c r="B74" s="243"/>
      <c r="C74" s="243"/>
      <c r="D74" s="243"/>
      <c r="E74" s="243"/>
      <c r="F74" s="243"/>
    </row>
    <row r="75" spans="1:6" s="10" customFormat="1" ht="18">
      <c r="A75" s="244" t="str">
        <f>+A2</f>
        <v>CHI TRẢ HOA HỒNG THÁNG 11/2015</v>
      </c>
      <c r="B75" s="244"/>
      <c r="C75" s="244"/>
      <c r="D75" s="244"/>
      <c r="E75" s="244"/>
      <c r="F75" s="244"/>
    </row>
    <row r="76" spans="1:6" s="10" customFormat="1" ht="18">
      <c r="A76" s="244" t="s">
        <v>602</v>
      </c>
      <c r="B76" s="244"/>
      <c r="C76" s="244"/>
      <c r="D76" s="244"/>
      <c r="E76" s="244"/>
      <c r="F76" s="244"/>
    </row>
    <row r="77" spans="1:6" s="10" customFormat="1">
      <c r="A77" s="100" t="s">
        <v>563</v>
      </c>
      <c r="B77" s="101" t="s">
        <v>564</v>
      </c>
      <c r="C77" s="102"/>
      <c r="D77" s="102"/>
      <c r="E77" s="102"/>
      <c r="F77" s="103"/>
    </row>
    <row r="78" spans="1:6" s="10" customFormat="1" ht="30">
      <c r="A78" s="104" t="s">
        <v>565</v>
      </c>
      <c r="B78" s="105" t="s">
        <v>566</v>
      </c>
      <c r="C78" s="106" t="s">
        <v>567</v>
      </c>
      <c r="D78" s="107" t="s">
        <v>568</v>
      </c>
      <c r="E78" s="107" t="s">
        <v>603</v>
      </c>
      <c r="F78" s="108" t="s">
        <v>570</v>
      </c>
    </row>
    <row r="79" spans="1:6" s="10" customFormat="1">
      <c r="A79" s="109"/>
      <c r="B79" s="109"/>
      <c r="C79" s="109" t="s">
        <v>571</v>
      </c>
      <c r="D79" s="110" t="s">
        <v>572</v>
      </c>
      <c r="E79" s="110" t="s">
        <v>573</v>
      </c>
      <c r="F79" s="111" t="s">
        <v>574</v>
      </c>
    </row>
    <row r="80" spans="1:6" s="10" customFormat="1">
      <c r="A80" s="161">
        <v>1</v>
      </c>
      <c r="B80" s="162" t="s">
        <v>9</v>
      </c>
      <c r="C80" s="131">
        <v>3267223200200</v>
      </c>
      <c r="D80" s="131">
        <v>4895389900.9199963</v>
      </c>
      <c r="E80" s="131">
        <f>+'MD (2)'!H2</f>
        <v>29372339.40552</v>
      </c>
      <c r="F80" s="133">
        <f>+E80/D80</f>
        <v>6.0000000000000045E-3</v>
      </c>
    </row>
    <row r="81" spans="1:6" s="10" customFormat="1" ht="15.75">
      <c r="A81" s="116"/>
      <c r="B81" s="116"/>
      <c r="C81" s="116"/>
      <c r="D81" s="116"/>
      <c r="E81" s="116"/>
      <c r="F81" s="117"/>
    </row>
    <row r="82" spans="1:6" s="10" customFormat="1">
      <c r="A82" s="100" t="s">
        <v>575</v>
      </c>
      <c r="B82" s="101" t="s">
        <v>604</v>
      </c>
      <c r="C82" s="102"/>
      <c r="D82" s="102"/>
      <c r="E82" s="102"/>
      <c r="F82" s="103"/>
    </row>
    <row r="83" spans="1:6" s="10" customFormat="1" ht="30">
      <c r="A83" s="104" t="s">
        <v>565</v>
      </c>
      <c r="B83" s="105" t="s">
        <v>566</v>
      </c>
      <c r="C83" s="106" t="s">
        <v>567</v>
      </c>
      <c r="D83" s="107" t="s">
        <v>568</v>
      </c>
      <c r="E83" s="107" t="s">
        <v>603</v>
      </c>
      <c r="F83" s="108" t="s">
        <v>570</v>
      </c>
    </row>
    <row r="84" spans="1:6" s="10" customFormat="1">
      <c r="A84" s="109"/>
      <c r="B84" s="109"/>
      <c r="C84" s="109" t="s">
        <v>571</v>
      </c>
      <c r="D84" s="110" t="s">
        <v>572</v>
      </c>
      <c r="E84" s="110" t="s">
        <v>573</v>
      </c>
      <c r="F84" s="111" t="s">
        <v>574</v>
      </c>
    </row>
    <row r="85" spans="1:6" s="10" customFormat="1">
      <c r="A85" s="163">
        <v>1</v>
      </c>
      <c r="B85" s="120" t="s">
        <v>577</v>
      </c>
      <c r="C85" s="121">
        <f>+'[1]Sheet1 (2)'!$F$373-'[1]Sheet1 (2)'!$F$368</f>
        <v>1039168269800</v>
      </c>
      <c r="D85" s="121">
        <f>+'[1]Sheet1 (2)'!$G$373-'[1]Sheet1 (2)'!$G$368</f>
        <v>1541994167.0800002</v>
      </c>
      <c r="E85" s="121">
        <f>+'[1]Sheet1 (2)'!$H$373</f>
        <v>392725718.7560001</v>
      </c>
      <c r="F85" s="123">
        <f>E85/D85</f>
        <v>0.2546869029340661</v>
      </c>
    </row>
    <row r="86" spans="1:6" s="10" customFormat="1">
      <c r="A86" s="124">
        <v>2</v>
      </c>
      <c r="B86" s="125" t="s">
        <v>578</v>
      </c>
      <c r="C86" s="126">
        <v>957461508900</v>
      </c>
      <c r="D86" s="126">
        <v>1381012426.4399998</v>
      </c>
      <c r="E86" s="126">
        <v>75624516.054400012</v>
      </c>
      <c r="F86" s="128">
        <f>E86/D86</f>
        <v>5.4760199551097691E-2</v>
      </c>
    </row>
    <row r="87" spans="1:6" s="10" customFormat="1">
      <c r="A87" s="124">
        <f>A86+1</f>
        <v>3</v>
      </c>
      <c r="B87" s="125" t="s">
        <v>579</v>
      </c>
      <c r="C87" s="164">
        <v>1040420966800</v>
      </c>
      <c r="D87" s="164">
        <v>1545523439.28</v>
      </c>
      <c r="E87" s="164">
        <v>20091804.710640002</v>
      </c>
      <c r="F87" s="128">
        <f>E87/D87</f>
        <v>1.3000000000000001E-2</v>
      </c>
    </row>
    <row r="88" spans="1:6" s="10" customFormat="1">
      <c r="A88" s="129">
        <v>4</v>
      </c>
      <c r="B88" s="130" t="s">
        <v>580</v>
      </c>
      <c r="C88" s="131">
        <v>1252697000</v>
      </c>
      <c r="D88" s="131">
        <v>3529272.2</v>
      </c>
      <c r="E88" s="131"/>
      <c r="F88" s="128"/>
    </row>
    <row r="89" spans="1:6" s="10" customFormat="1">
      <c r="A89" s="139"/>
      <c r="B89" s="139"/>
      <c r="C89" s="165"/>
      <c r="D89" s="165"/>
      <c r="E89" s="165"/>
      <c r="F89" s="166"/>
    </row>
    <row r="90" spans="1:6" s="10" customFormat="1">
      <c r="A90" s="100" t="s">
        <v>581</v>
      </c>
      <c r="B90" s="101" t="s">
        <v>605</v>
      </c>
      <c r="C90" s="102"/>
      <c r="D90" s="102"/>
      <c r="E90" s="102"/>
      <c r="F90" s="103"/>
    </row>
    <row r="91" spans="1:6" s="10" customFormat="1" ht="30">
      <c r="A91" s="104" t="s">
        <v>565</v>
      </c>
      <c r="B91" s="105" t="s">
        <v>566</v>
      </c>
      <c r="C91" s="106" t="s">
        <v>567</v>
      </c>
      <c r="D91" s="107" t="s">
        <v>568</v>
      </c>
      <c r="E91" s="107" t="s">
        <v>603</v>
      </c>
      <c r="F91" s="108" t="s">
        <v>570</v>
      </c>
    </row>
    <row r="92" spans="1:6" s="10" customFormat="1">
      <c r="A92" s="109"/>
      <c r="B92" s="109"/>
      <c r="C92" s="109" t="s">
        <v>571</v>
      </c>
      <c r="D92" s="110" t="s">
        <v>572</v>
      </c>
      <c r="E92" s="110" t="s">
        <v>573</v>
      </c>
      <c r="F92" s="111" t="s">
        <v>574</v>
      </c>
    </row>
    <row r="93" spans="1:6" s="10" customFormat="1">
      <c r="A93" s="163">
        <v>1</v>
      </c>
      <c r="B93" s="120" t="s">
        <v>577</v>
      </c>
      <c r="C93" s="121">
        <f>+'[1]Sheet1 (2)'!$F$445-'[1]Sheet1 (2)'!$F$439</f>
        <v>911802048300</v>
      </c>
      <c r="D93" s="121">
        <f>+'[1]Sheet1 (2)'!$G$445-'[1]Sheet1 (2)'!$G$439</f>
        <v>1406943405.6800003</v>
      </c>
      <c r="E93" s="121">
        <f>+'[1]Sheet1 (2)'!$H$445</f>
        <v>346268817.88399994</v>
      </c>
      <c r="F93" s="123">
        <f>E93/D93</f>
        <v>0.24611424772742879</v>
      </c>
    </row>
    <row r="94" spans="1:6" s="10" customFormat="1">
      <c r="A94" s="124">
        <v>2</v>
      </c>
      <c r="B94" s="125" t="s">
        <v>578</v>
      </c>
      <c r="C94" s="126">
        <v>860431029300</v>
      </c>
      <c r="D94" s="126">
        <v>1314151691.28</v>
      </c>
      <c r="E94" s="126">
        <v>66183928.651199996</v>
      </c>
      <c r="F94" s="128">
        <f>E94/D94</f>
        <v>5.0362472681320401E-2</v>
      </c>
    </row>
    <row r="95" spans="1:6" s="10" customFormat="1">
      <c r="A95" s="124">
        <f>A94+1</f>
        <v>3</v>
      </c>
      <c r="B95" s="125" t="s">
        <v>579</v>
      </c>
      <c r="C95" s="164">
        <v>912401861300</v>
      </c>
      <c r="D95" s="164">
        <v>1408739549.48</v>
      </c>
      <c r="E95" s="164">
        <v>18313614.143240001</v>
      </c>
      <c r="F95" s="128">
        <f>E95/D95</f>
        <v>1.3000000000000001E-2</v>
      </c>
    </row>
    <row r="96" spans="1:6" s="10" customFormat="1">
      <c r="A96" s="129">
        <v>3</v>
      </c>
      <c r="B96" s="130" t="s">
        <v>580</v>
      </c>
      <c r="C96" s="131">
        <v>599813000</v>
      </c>
      <c r="D96" s="131">
        <v>1796143.8</v>
      </c>
      <c r="E96" s="131"/>
      <c r="F96" s="128"/>
    </row>
    <row r="97" spans="1:6" s="10" customFormat="1">
      <c r="A97" s="139"/>
      <c r="B97" s="139"/>
      <c r="C97" s="165"/>
      <c r="D97" s="165"/>
      <c r="E97" s="165"/>
      <c r="F97" s="166"/>
    </row>
    <row r="98" spans="1:6" s="10" customFormat="1">
      <c r="A98" s="100" t="s">
        <v>583</v>
      </c>
      <c r="B98" s="101" t="s">
        <v>606</v>
      </c>
      <c r="C98" s="102"/>
      <c r="D98" s="102"/>
      <c r="E98" s="102"/>
      <c r="F98" s="103"/>
    </row>
    <row r="99" spans="1:6" s="10" customFormat="1" ht="30">
      <c r="A99" s="104" t="s">
        <v>565</v>
      </c>
      <c r="B99" s="105" t="s">
        <v>566</v>
      </c>
      <c r="C99" s="106" t="s">
        <v>567</v>
      </c>
      <c r="D99" s="107" t="s">
        <v>568</v>
      </c>
      <c r="E99" s="107" t="s">
        <v>603</v>
      </c>
      <c r="F99" s="108" t="s">
        <v>570</v>
      </c>
    </row>
    <row r="100" spans="1:6" s="10" customFormat="1">
      <c r="A100" s="109"/>
      <c r="B100" s="109"/>
      <c r="C100" s="109" t="s">
        <v>571</v>
      </c>
      <c r="D100" s="110" t="s">
        <v>572</v>
      </c>
      <c r="E100" s="110" t="s">
        <v>573</v>
      </c>
      <c r="F100" s="111" t="s">
        <v>574</v>
      </c>
    </row>
    <row r="101" spans="1:6" s="10" customFormat="1">
      <c r="A101" s="163">
        <v>1</v>
      </c>
      <c r="B101" s="120" t="s">
        <v>577</v>
      </c>
      <c r="C101" s="121">
        <f>+'[1]Sheet1 (2)'!$F$393-'[1]Sheet1 (2)'!$F$390</f>
        <v>832740966300</v>
      </c>
      <c r="D101" s="121">
        <f>+'[1]Sheet1 (2)'!$G$393-'[1]Sheet1 (2)'!$G$390</f>
        <v>1101764940.4799998</v>
      </c>
      <c r="E101" s="121">
        <f>+'[1]Sheet1 (2)'!$H$393</f>
        <v>299588078.16400003</v>
      </c>
      <c r="F101" s="123">
        <f>E101/D101</f>
        <v>0.27191651064289646</v>
      </c>
    </row>
    <row r="102" spans="1:6" s="10" customFormat="1">
      <c r="A102" s="124">
        <v>2</v>
      </c>
      <c r="B102" s="125" t="s">
        <v>578</v>
      </c>
      <c r="C102" s="126">
        <v>503562099100</v>
      </c>
      <c r="D102" s="126">
        <v>693193733.36000001</v>
      </c>
      <c r="E102" s="126">
        <v>39727749.334399998</v>
      </c>
      <c r="F102" s="128">
        <f>E102/D102</f>
        <v>5.7311177846104351E-2</v>
      </c>
    </row>
    <row r="103" spans="1:6" s="10" customFormat="1">
      <c r="A103" s="124">
        <f>A102+1</f>
        <v>3</v>
      </c>
      <c r="B103" s="125" t="s">
        <v>579</v>
      </c>
      <c r="C103" s="164">
        <v>833701335300</v>
      </c>
      <c r="D103" s="164">
        <v>1103727835.8800001</v>
      </c>
      <c r="E103" s="164">
        <v>24348461.866440002</v>
      </c>
      <c r="F103" s="128">
        <f>E103/D103</f>
        <v>2.2060204585695728E-2</v>
      </c>
    </row>
    <row r="104" spans="1:6" s="10" customFormat="1">
      <c r="A104" s="129">
        <v>3</v>
      </c>
      <c r="B104" s="130" t="s">
        <v>580</v>
      </c>
      <c r="C104" s="131">
        <v>960369000</v>
      </c>
      <c r="D104" s="131">
        <v>1962895.4</v>
      </c>
      <c r="E104" s="131">
        <v>0</v>
      </c>
      <c r="F104" s="128"/>
    </row>
    <row r="105" spans="1:6" s="10" customFormat="1">
      <c r="A105" s="134"/>
      <c r="B105" s="135"/>
      <c r="C105" s="136"/>
      <c r="D105" s="136"/>
      <c r="E105" s="136"/>
      <c r="F105" s="137"/>
    </row>
    <row r="106" spans="1:6" s="10" customFormat="1">
      <c r="A106" s="100" t="s">
        <v>585</v>
      </c>
      <c r="B106" s="101" t="s">
        <v>607</v>
      </c>
      <c r="C106" s="102"/>
      <c r="D106" s="102"/>
      <c r="E106" s="102"/>
      <c r="F106" s="103"/>
    </row>
    <row r="107" spans="1:6" s="10" customFormat="1" ht="30">
      <c r="A107" s="104" t="s">
        <v>565</v>
      </c>
      <c r="B107" s="105" t="s">
        <v>566</v>
      </c>
      <c r="C107" s="106" t="s">
        <v>567</v>
      </c>
      <c r="D107" s="107" t="s">
        <v>568</v>
      </c>
      <c r="E107" s="107" t="s">
        <v>603</v>
      </c>
      <c r="F107" s="108" t="s">
        <v>570</v>
      </c>
    </row>
    <row r="108" spans="1:6" s="10" customFormat="1">
      <c r="A108" s="109"/>
      <c r="B108" s="109"/>
      <c r="C108" s="109" t="s">
        <v>571</v>
      </c>
      <c r="D108" s="110" t="s">
        <v>572</v>
      </c>
      <c r="E108" s="110" t="s">
        <v>573</v>
      </c>
      <c r="F108" s="111" t="s">
        <v>574</v>
      </c>
    </row>
    <row r="109" spans="1:6" s="10" customFormat="1">
      <c r="A109" s="163">
        <v>1</v>
      </c>
      <c r="B109" s="120" t="s">
        <v>577</v>
      </c>
      <c r="C109" s="121">
        <f>+'[1]Sheet1 (2)'!$F$482-'[1]Sheet1 (2)'!$F$478</f>
        <v>478940418000</v>
      </c>
      <c r="D109" s="121">
        <f>+'[1]Sheet1 (2)'!$G$482-'[1]Sheet1 (2)'!$G$478</f>
        <v>832463567.80000019</v>
      </c>
      <c r="E109" s="121">
        <f>+'[1]Sheet1 (2)'!$H$482</f>
        <v>182139241.94800001</v>
      </c>
      <c r="F109" s="123">
        <f>E109/D109</f>
        <v>0.21879545122839425</v>
      </c>
    </row>
    <row r="110" spans="1:6" s="10" customFormat="1">
      <c r="A110" s="124">
        <v>2</v>
      </c>
      <c r="B110" s="125" t="s">
        <v>578</v>
      </c>
      <c r="C110" s="167">
        <v>408575067000</v>
      </c>
      <c r="D110" s="167">
        <v>707685072.20000005</v>
      </c>
      <c r="E110" s="126">
        <v>36591826.178000003</v>
      </c>
      <c r="F110" s="128">
        <f>E110/D110</f>
        <v>5.1706369987777175E-2</v>
      </c>
    </row>
    <row r="111" spans="1:6" s="10" customFormat="1">
      <c r="A111" s="124">
        <f>A110+1</f>
        <v>3</v>
      </c>
      <c r="B111" s="125" t="s">
        <v>579</v>
      </c>
      <c r="C111" s="164">
        <v>480699036800</v>
      </c>
      <c r="D111" s="164">
        <v>837399076.27999997</v>
      </c>
      <c r="E111" s="164">
        <v>10886187.99164</v>
      </c>
      <c r="F111" s="128">
        <f>E111/D111</f>
        <v>1.2999999999999999E-2</v>
      </c>
    </row>
    <row r="112" spans="1:6" s="10" customFormat="1">
      <c r="A112" s="129">
        <v>3</v>
      </c>
      <c r="B112" s="130" t="s">
        <v>580</v>
      </c>
      <c r="C112" s="131">
        <v>1758618800</v>
      </c>
      <c r="D112" s="131">
        <v>4935508.4800000004</v>
      </c>
      <c r="E112" s="131">
        <v>0</v>
      </c>
      <c r="F112" s="131"/>
    </row>
    <row r="113" spans="1:6" s="10" customFormat="1">
      <c r="A113" s="168"/>
      <c r="B113" s="168"/>
      <c r="C113" s="150"/>
      <c r="D113" s="150"/>
      <c r="E113" s="150"/>
      <c r="F113" s="169"/>
    </row>
    <row r="114" spans="1:6" s="10" customFormat="1" ht="15.75">
      <c r="A114" s="245" t="s">
        <v>608</v>
      </c>
      <c r="B114" s="246"/>
      <c r="C114" s="147">
        <f>+C109+C93+C85+C88+C96+C112+C101+C104</f>
        <v>3267223200200</v>
      </c>
      <c r="D114" s="147">
        <f>+D109+D93+D85+D88+D96+D112+D101+D104</f>
        <v>4895389900.9200001</v>
      </c>
      <c r="E114" s="147">
        <f>SUM(E80,E85:E88,E93:E96,E109:E112,E101:E103)</f>
        <v>1541862285.0874801</v>
      </c>
      <c r="F114" s="148">
        <f>E114/D114</f>
        <v>0.31496210032171595</v>
      </c>
    </row>
    <row r="115" spans="1:6" s="10" customFormat="1" ht="18">
      <c r="A115" s="170"/>
      <c r="B115" s="171"/>
      <c r="C115" s="172">
        <f>+C114-C80</f>
        <v>0</v>
      </c>
      <c r="D115" s="173">
        <f>+D114-D80</f>
        <v>0</v>
      </c>
      <c r="E115" s="174"/>
      <c r="F115" s="175"/>
    </row>
    <row r="116" spans="1:6" s="10" customFormat="1" ht="15.75">
      <c r="A116" s="151" t="s">
        <v>594</v>
      </c>
      <c r="B116" s="151"/>
      <c r="C116" s="152" t="s">
        <v>595</v>
      </c>
      <c r="D116" s="153" t="s">
        <v>596</v>
      </c>
      <c r="E116" s="247" t="s">
        <v>597</v>
      </c>
      <c r="F116" s="247"/>
    </row>
    <row r="117" spans="1:6" s="10" customFormat="1" ht="15.75">
      <c r="A117" s="154"/>
      <c r="B117" s="153"/>
      <c r="C117" s="176"/>
      <c r="D117" s="155"/>
      <c r="E117" s="155"/>
      <c r="F117" s="156"/>
    </row>
    <row r="118" spans="1:6" s="10" customFormat="1" ht="15.75">
      <c r="A118" s="153"/>
      <c r="B118" s="153"/>
      <c r="C118" s="157"/>
      <c r="D118" s="155"/>
      <c r="E118" s="155"/>
      <c r="F118" s="156"/>
    </row>
    <row r="119" spans="1:6" s="10" customFormat="1" ht="15.75">
      <c r="A119" s="153"/>
      <c r="B119" s="153"/>
      <c r="C119" s="157"/>
      <c r="D119" s="155"/>
      <c r="E119" s="155"/>
      <c r="F119" s="156"/>
    </row>
    <row r="120" spans="1:6" s="10" customFormat="1" ht="15.75">
      <c r="A120" s="153"/>
      <c r="B120" s="153"/>
      <c r="C120" s="153"/>
      <c r="D120" s="155"/>
      <c r="E120" s="155"/>
      <c r="F120" s="156"/>
    </row>
    <row r="121" spans="1:6" s="10" customFormat="1" ht="15.75">
      <c r="A121" s="153"/>
      <c r="B121" s="153"/>
      <c r="C121" s="157"/>
      <c r="D121" s="155"/>
      <c r="E121" s="155"/>
      <c r="F121" s="156"/>
    </row>
    <row r="122" spans="1:6" s="10" customFormat="1" ht="15.75">
      <c r="A122" s="158" t="s">
        <v>598</v>
      </c>
      <c r="B122" s="158"/>
      <c r="C122" s="153" t="s">
        <v>599</v>
      </c>
      <c r="D122" s="153" t="s">
        <v>600</v>
      </c>
      <c r="E122" s="247" t="s">
        <v>601</v>
      </c>
      <c r="F122" s="247"/>
    </row>
    <row r="125" spans="1:6" s="10" customFormat="1">
      <c r="A125"/>
      <c r="B125" t="s">
        <v>147</v>
      </c>
      <c r="C125" s="8">
        <f>SUM(E12,E28,E36,E44,E85,E93,E109,E20,E60,E101,E52)</f>
        <v>3814651623.2039995</v>
      </c>
      <c r="D125"/>
      <c r="E125"/>
      <c r="F125"/>
    </row>
    <row r="126" spans="1:6" s="10" customFormat="1">
      <c r="A126"/>
      <c r="B126" t="s">
        <v>609</v>
      </c>
      <c r="C126" s="8">
        <f t="shared" ref="C126:C127" si="0">SUM(E13,E29,E37,E45,E86,E94,E110,E21,E61,E102,E53)</f>
        <v>589888543.34320009</v>
      </c>
      <c r="D126"/>
      <c r="E126"/>
      <c r="F126"/>
    </row>
    <row r="127" spans="1:6" s="10" customFormat="1">
      <c r="A127"/>
      <c r="B127" t="s">
        <v>610</v>
      </c>
      <c r="C127" s="8">
        <f t="shared" si="0"/>
        <v>303466323.09740001</v>
      </c>
      <c r="D127"/>
      <c r="E127"/>
      <c r="F127"/>
    </row>
    <row r="128" spans="1:6" s="10" customFormat="1">
      <c r="A128"/>
      <c r="B128" t="s">
        <v>560</v>
      </c>
      <c r="C128" s="177">
        <f>+E7+E80</f>
        <v>71118008.058759987</v>
      </c>
      <c r="D128"/>
      <c r="E128"/>
      <c r="F128"/>
    </row>
    <row r="129" spans="1:6" s="10" customFormat="1">
      <c r="A129"/>
      <c r="B129"/>
      <c r="C129" s="86">
        <f>SUM(C125:C128)</f>
        <v>4779124497.7033587</v>
      </c>
      <c r="D129"/>
      <c r="E129"/>
      <c r="F129"/>
    </row>
    <row r="130" spans="1:6" s="10" customFormat="1">
      <c r="A130"/>
      <c r="B130"/>
      <c r="C130" s="177">
        <f>+C129-E114-E64</f>
        <v>0</v>
      </c>
      <c r="D130"/>
      <c r="E130"/>
      <c r="F130"/>
    </row>
  </sheetData>
  <mergeCells count="12">
    <mergeCell ref="E122:F122"/>
    <mergeCell ref="A1:F1"/>
    <mergeCell ref="A2:F2"/>
    <mergeCell ref="A3:F3"/>
    <mergeCell ref="A64:B64"/>
    <mergeCell ref="E66:F66"/>
    <mergeCell ref="E72:F72"/>
    <mergeCell ref="A74:F74"/>
    <mergeCell ref="A75:F75"/>
    <mergeCell ref="A76:F76"/>
    <mergeCell ref="A114:B114"/>
    <mergeCell ref="E116:F116"/>
  </mergeCells>
  <pageMargins left="0.46" right="0.32" top="0.47" bottom="0.56000000000000005" header="0.21" footer="0.26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I50"/>
  <sheetViews>
    <sheetView topLeftCell="A25" workbookViewId="0">
      <selection activeCell="A4" sqref="A4"/>
    </sheetView>
  </sheetViews>
  <sheetFormatPr defaultRowHeight="15"/>
  <cols>
    <col min="1" max="1" width="9.28515625" bestFit="1" customWidth="1"/>
    <col min="2" max="2" width="19.5703125" bestFit="1" customWidth="1"/>
    <col min="3" max="3" width="22.85546875" bestFit="1" customWidth="1"/>
    <col min="4" max="4" width="18.28515625" bestFit="1" customWidth="1"/>
    <col min="5" max="5" width="18.42578125" bestFit="1" customWidth="1"/>
    <col min="6" max="6" width="8.7109375" bestFit="1" customWidth="1"/>
    <col min="7" max="7" width="11.140625" bestFit="1" customWidth="1"/>
    <col min="8" max="8" width="15.42578125" style="2" bestFit="1" customWidth="1"/>
    <col min="9" max="9" width="14.28515625" style="2" bestFit="1" customWidth="1"/>
  </cols>
  <sheetData>
    <row r="1" spans="1:6" ht="23.25">
      <c r="A1" s="256" t="s">
        <v>625</v>
      </c>
      <c r="B1" s="256"/>
      <c r="C1" s="256"/>
      <c r="D1" s="256"/>
      <c r="E1" s="256"/>
      <c r="F1" s="256"/>
    </row>
    <row r="2" spans="1:6" ht="19.5">
      <c r="A2" s="257"/>
      <c r="B2" s="257"/>
      <c r="C2" s="257"/>
      <c r="D2" s="257"/>
      <c r="E2" s="257"/>
      <c r="F2" s="257"/>
    </row>
    <row r="3" spans="1:6">
      <c r="A3" s="258" t="s">
        <v>626</v>
      </c>
      <c r="B3" s="258"/>
      <c r="C3" s="258"/>
      <c r="D3" s="258"/>
      <c r="E3" s="258"/>
      <c r="F3" s="258"/>
    </row>
    <row r="4" spans="1:6">
      <c r="A4" s="168"/>
      <c r="B4" s="168"/>
      <c r="C4" s="168"/>
      <c r="D4" s="168"/>
      <c r="E4" s="168"/>
      <c r="F4" s="178"/>
    </row>
    <row r="5" spans="1:6" ht="15.75">
      <c r="A5" s="259" t="s">
        <v>2</v>
      </c>
      <c r="B5" s="259"/>
      <c r="C5" s="259"/>
      <c r="D5" s="259"/>
      <c r="E5" s="259"/>
      <c r="F5" s="259"/>
    </row>
    <row r="6" spans="1:6" ht="30">
      <c r="A6" s="179" t="s">
        <v>565</v>
      </c>
      <c r="B6" s="179" t="s">
        <v>611</v>
      </c>
      <c r="C6" s="106" t="s">
        <v>567</v>
      </c>
      <c r="D6" s="107" t="s">
        <v>568</v>
      </c>
      <c r="E6" s="107" t="s">
        <v>569</v>
      </c>
      <c r="F6" s="107" t="s">
        <v>612</v>
      </c>
    </row>
    <row r="7" spans="1:6">
      <c r="A7" s="180">
        <v>1</v>
      </c>
      <c r="B7" s="181" t="s">
        <v>286</v>
      </c>
      <c r="C7" s="182">
        <f>+'Summary '!C12</f>
        <v>1144324923700</v>
      </c>
      <c r="D7" s="182">
        <f>+'Summary '!D12</f>
        <v>1763500649.5200005</v>
      </c>
      <c r="E7" s="182">
        <f>SUM('Summary '!E7,'Summary '!E12:E14)</f>
        <v>589849593.99300015</v>
      </c>
      <c r="F7" s="183">
        <f t="shared" ref="F7:F15" si="0">+E7/D7</f>
        <v>0.3344765391232199</v>
      </c>
    </row>
    <row r="8" spans="1:6">
      <c r="A8" s="180">
        <f>+A7+1</f>
        <v>2</v>
      </c>
      <c r="B8" s="181" t="s">
        <v>287</v>
      </c>
      <c r="C8" s="182">
        <f>+'Summary '!C20</f>
        <v>413822067100</v>
      </c>
      <c r="D8" s="182">
        <f>+'Summary '!D20</f>
        <v>704560041.15999985</v>
      </c>
      <c r="E8" s="182">
        <f>SUM('Summary '!E20:E22)</f>
        <v>205608598.37768</v>
      </c>
      <c r="F8" s="183">
        <f t="shared" si="0"/>
        <v>0.29182551715416966</v>
      </c>
    </row>
    <row r="9" spans="1:6">
      <c r="A9" s="180">
        <f>+A8+1</f>
        <v>3</v>
      </c>
      <c r="B9" s="184" t="s">
        <v>4</v>
      </c>
      <c r="C9" s="182">
        <f>+'Summary '!C28</f>
        <v>1278092337000</v>
      </c>
      <c r="D9" s="182">
        <f>+'Summary '!D28</f>
        <v>1850223024.2</v>
      </c>
      <c r="E9" s="182">
        <f>SUM('Summary '!E28:E30)</f>
        <v>572755771.40360022</v>
      </c>
      <c r="F9" s="185">
        <f t="shared" si="0"/>
        <v>0.30956039564541066</v>
      </c>
    </row>
    <row r="10" spans="1:6">
      <c r="A10" s="186">
        <f>A9+1</f>
        <v>4</v>
      </c>
      <c r="B10" s="187" t="s">
        <v>8</v>
      </c>
      <c r="C10" s="182">
        <f>+'Summary '!C36</f>
        <v>1353917838100</v>
      </c>
      <c r="D10" s="182">
        <f>+'Summary '!D36</f>
        <v>2118303446.7600005</v>
      </c>
      <c r="E10" s="182">
        <f>SUM('Summary '!E36:E38)</f>
        <v>749037803.46168005</v>
      </c>
      <c r="F10" s="185">
        <f t="shared" si="0"/>
        <v>0.35360269304539566</v>
      </c>
    </row>
    <row r="11" spans="1:6">
      <c r="A11" s="186">
        <f t="shared" ref="A11" si="1">A10+1</f>
        <v>5</v>
      </c>
      <c r="B11" s="188" t="s">
        <v>613</v>
      </c>
      <c r="C11" s="189">
        <f>+'Summary '!C44</f>
        <v>1573874092900</v>
      </c>
      <c r="D11" s="189">
        <f>+'Summary '!D44</f>
        <v>2012432080.8400002</v>
      </c>
      <c r="E11" s="189">
        <f>SUM('Summary '!E44:E46)</f>
        <v>833789620.27551985</v>
      </c>
      <c r="F11" s="185">
        <f t="shared" si="0"/>
        <v>0.41431938409940844</v>
      </c>
    </row>
    <row r="12" spans="1:6">
      <c r="A12" s="186">
        <v>6</v>
      </c>
      <c r="B12" s="188" t="s">
        <v>614</v>
      </c>
      <c r="C12" s="189">
        <f>+'Summary '!C52</f>
        <v>405008368000</v>
      </c>
      <c r="D12" s="189">
        <f>+'Summary '!D52</f>
        <v>593577938.80000007</v>
      </c>
      <c r="E12" s="189">
        <f>SUM('Summary '!E52:E54)</f>
        <v>237055884.61080003</v>
      </c>
      <c r="F12" s="185">
        <f t="shared" si="0"/>
        <v>0.39936774788167045</v>
      </c>
    </row>
    <row r="13" spans="1:6">
      <c r="A13" s="186">
        <v>7</v>
      </c>
      <c r="B13" s="188" t="s">
        <v>615</v>
      </c>
      <c r="C13" s="189">
        <f>+'Summary '!C60</f>
        <v>66423447000</v>
      </c>
      <c r="D13" s="189">
        <f>+'Summary '!D60</f>
        <v>123436125.2</v>
      </c>
      <c r="E13" s="189">
        <f>SUM('Summary '!E60:E62)</f>
        <v>49164940.493600003</v>
      </c>
      <c r="F13" s="185">
        <f t="shared" si="0"/>
        <v>0.39830268824413811</v>
      </c>
    </row>
    <row r="14" spans="1:6">
      <c r="A14" s="186">
        <v>8</v>
      </c>
      <c r="B14" s="190" t="s">
        <v>580</v>
      </c>
      <c r="C14" s="191">
        <f>SUM('Summary '!C15,'Summary '!C31,'Summary '!C39,'Summary '!C47,'Summary '!C23,'Summary '!C63,'Summary '!C55)</f>
        <v>19813648500</v>
      </c>
      <c r="D14" s="191">
        <f>SUM('Summary '!D15,'Summary '!D31,'Summary '!D39,'Summary '!D47,'Summary '!D23,'Summary '!D63,'Summary '!D55)</f>
        <v>46536381.599999987</v>
      </c>
      <c r="E14" s="192">
        <v>0</v>
      </c>
      <c r="F14" s="193">
        <f t="shared" si="0"/>
        <v>0</v>
      </c>
    </row>
    <row r="15" spans="1:6" ht="15.75">
      <c r="A15" s="250" t="s">
        <v>593</v>
      </c>
      <c r="B15" s="251"/>
      <c r="C15" s="194">
        <f>SUM(C7:C14)</f>
        <v>6255276722300</v>
      </c>
      <c r="D15" s="194">
        <f>SUM(D7:D14)</f>
        <v>9212569688.0800018</v>
      </c>
      <c r="E15" s="194">
        <f>SUM(E7:E14)</f>
        <v>3237262212.61588</v>
      </c>
      <c r="F15" s="195">
        <f t="shared" si="0"/>
        <v>0.351396225181832</v>
      </c>
    </row>
    <row r="16" spans="1:6">
      <c r="A16" s="196"/>
      <c r="B16" s="197"/>
      <c r="C16" s="196"/>
      <c r="D16" s="198"/>
      <c r="E16" s="199"/>
      <c r="F16" s="200"/>
    </row>
    <row r="17" spans="1:9" ht="15.75">
      <c r="A17" s="201"/>
      <c r="B17" s="202"/>
      <c r="C17" s="203"/>
      <c r="D17" s="204"/>
      <c r="E17" s="204"/>
      <c r="F17" s="205"/>
    </row>
    <row r="18" spans="1:9" ht="15.75">
      <c r="A18" s="259" t="s">
        <v>616</v>
      </c>
      <c r="B18" s="259"/>
      <c r="C18" s="259"/>
      <c r="D18" s="259"/>
      <c r="E18" s="259"/>
      <c r="F18" s="259"/>
    </row>
    <row r="19" spans="1:9" ht="30">
      <c r="A19" s="206" t="s">
        <v>565</v>
      </c>
      <c r="B19" s="206" t="s">
        <v>611</v>
      </c>
      <c r="C19" s="106" t="s">
        <v>567</v>
      </c>
      <c r="D19" s="107" t="s">
        <v>568</v>
      </c>
      <c r="E19" s="107" t="s">
        <v>569</v>
      </c>
      <c r="F19" s="107" t="s">
        <v>612</v>
      </c>
    </row>
    <row r="20" spans="1:9">
      <c r="A20" s="207">
        <v>1</v>
      </c>
      <c r="B20" s="208" t="s">
        <v>15</v>
      </c>
      <c r="C20" s="209">
        <f>+'Summary '!C85</f>
        <v>1039168269800</v>
      </c>
      <c r="D20" s="209">
        <f>+'Summary '!D85</f>
        <v>1541994167.0800002</v>
      </c>
      <c r="E20" s="209">
        <f>SUM('Summary '!E80,'Summary '!E85:E87)</f>
        <v>517814378.92656016</v>
      </c>
      <c r="F20" s="183">
        <f t="shared" ref="F20:F26" si="2">+E20/D20</f>
        <v>0.33580826048591367</v>
      </c>
    </row>
    <row r="21" spans="1:9">
      <c r="A21" s="210">
        <v>2</v>
      </c>
      <c r="B21" s="211" t="s">
        <v>617</v>
      </c>
      <c r="C21" s="212">
        <f>+'Summary '!C93</f>
        <v>911802048300</v>
      </c>
      <c r="D21" s="212">
        <f>+'Summary '!D93</f>
        <v>1406943405.6800003</v>
      </c>
      <c r="E21" s="212">
        <f>SUM('Summary '!E93:E97)</f>
        <v>430766360.67843992</v>
      </c>
      <c r="F21" s="213">
        <f t="shared" si="2"/>
        <v>0.30617177559479941</v>
      </c>
    </row>
    <row r="22" spans="1:9">
      <c r="A22" s="210">
        <v>3</v>
      </c>
      <c r="B22" s="211" t="s">
        <v>618</v>
      </c>
      <c r="C22" s="212">
        <f>+'Summary '!C101</f>
        <v>832740966300</v>
      </c>
      <c r="D22" s="212">
        <f>+'Summary '!D101</f>
        <v>1101764940.4799998</v>
      </c>
      <c r="E22" s="212">
        <f>SUM('Summary '!E101:E103)</f>
        <v>363664289.36484003</v>
      </c>
      <c r="F22" s="213">
        <f t="shared" si="2"/>
        <v>0.33007429806797484</v>
      </c>
    </row>
    <row r="23" spans="1:9">
      <c r="A23" s="214">
        <v>4</v>
      </c>
      <c r="B23" s="215" t="s">
        <v>27</v>
      </c>
      <c r="C23" s="212">
        <f>+'Summary '!C109</f>
        <v>478940418000</v>
      </c>
      <c r="D23" s="212">
        <f>+'Summary '!D109</f>
        <v>832463567.80000019</v>
      </c>
      <c r="E23" s="212">
        <f>SUM('Summary '!E109:E113)</f>
        <v>229617256.11764002</v>
      </c>
      <c r="F23" s="213">
        <f t="shared" si="2"/>
        <v>0.27582859478699218</v>
      </c>
    </row>
    <row r="24" spans="1:9" hidden="1">
      <c r="A24" s="214">
        <v>0</v>
      </c>
      <c r="B24" s="215" t="s">
        <v>619</v>
      </c>
      <c r="C24" s="212">
        <v>0</v>
      </c>
      <c r="D24" s="212">
        <v>0</v>
      </c>
      <c r="E24" s="212">
        <v>0</v>
      </c>
      <c r="F24" s="213" t="e">
        <f t="shared" si="2"/>
        <v>#DIV/0!</v>
      </c>
    </row>
    <row r="25" spans="1:9">
      <c r="A25" s="216">
        <v>5</v>
      </c>
      <c r="B25" s="217" t="s">
        <v>580</v>
      </c>
      <c r="C25" s="218">
        <f>SUM('Summary '!C88,'Summary '!C96,'Summary '!C112,'Summary '!C104)</f>
        <v>4571497800</v>
      </c>
      <c r="D25" s="218">
        <f>SUM('Summary '!D88,'Summary '!D96,'Summary '!D112,'Summary '!D104)</f>
        <v>12223819.880000001</v>
      </c>
      <c r="E25" s="219">
        <v>0</v>
      </c>
      <c r="F25" s="213">
        <f t="shared" si="2"/>
        <v>0</v>
      </c>
      <c r="G25" s="10"/>
    </row>
    <row r="26" spans="1:9" ht="15.75">
      <c r="A26" s="250" t="s">
        <v>608</v>
      </c>
      <c r="B26" s="251"/>
      <c r="C26" s="194">
        <f>SUM(C20:C25)</f>
        <v>3267223200200</v>
      </c>
      <c r="D26" s="194">
        <f t="shared" ref="D26:E26" si="3">SUM(D20:D25)</f>
        <v>4895389900.9200001</v>
      </c>
      <c r="E26" s="194">
        <f t="shared" si="3"/>
        <v>1541862285.0874801</v>
      </c>
      <c r="F26" s="195">
        <f t="shared" si="2"/>
        <v>0.31496210032171595</v>
      </c>
    </row>
    <row r="27" spans="1:9" s="224" customFormat="1" ht="15.75">
      <c r="A27" s="220"/>
      <c r="B27" s="221"/>
      <c r="C27" s="222"/>
      <c r="D27" s="222"/>
      <c r="E27" s="222"/>
      <c r="F27" s="223"/>
      <c r="H27" s="225"/>
      <c r="I27" s="225"/>
    </row>
    <row r="28" spans="1:9">
      <c r="A28" s="252" t="s">
        <v>620</v>
      </c>
      <c r="B28" s="252"/>
      <c r="C28" s="253">
        <f>+C26+C15</f>
        <v>9522499922500</v>
      </c>
      <c r="D28" s="253">
        <f>+D15+D26</f>
        <v>14107959589.000002</v>
      </c>
      <c r="E28" s="254">
        <f>+E15+E26</f>
        <v>4779124497.7033596</v>
      </c>
      <c r="F28" s="255">
        <f>E28/D28</f>
        <v>0.33875376999446827</v>
      </c>
    </row>
    <row r="29" spans="1:9">
      <c r="A29" s="252"/>
      <c r="B29" s="252"/>
      <c r="C29" s="253"/>
      <c r="D29" s="253"/>
      <c r="E29" s="254"/>
      <c r="F29" s="255"/>
    </row>
    <row r="30" spans="1:9">
      <c r="A30" s="252"/>
      <c r="B30" s="252"/>
      <c r="C30" s="253"/>
      <c r="D30" s="253"/>
      <c r="E30" s="254"/>
      <c r="F30" s="255"/>
      <c r="G30" s="4"/>
    </row>
    <row r="31" spans="1:9" hidden="1">
      <c r="B31" s="226" t="s">
        <v>621</v>
      </c>
      <c r="C31" s="1" t="e">
        <f>+C28-#REF!</f>
        <v>#REF!</v>
      </c>
      <c r="D31" s="1" t="e">
        <f>+D28-#REF!</f>
        <v>#REF!</v>
      </c>
      <c r="E31" s="1" t="e">
        <f>+E28-#REF!</f>
        <v>#REF!</v>
      </c>
    </row>
    <row r="32" spans="1:9">
      <c r="C32" s="1">
        <f>+C28-'Summary '!C114-'Summary '!C64</f>
        <v>0</v>
      </c>
      <c r="D32" s="1">
        <f>+D28-'Summary '!D114-'Summary '!D64</f>
        <v>0</v>
      </c>
      <c r="E32" s="1">
        <f>+E28-'Summary '!E114-'Summary '!E64</f>
        <v>0</v>
      </c>
      <c r="F32" s="1"/>
      <c r="G32" s="4"/>
      <c r="H32" s="227">
        <v>353452053.55692011</v>
      </c>
      <c r="I32" s="227">
        <f>-H32+E28</f>
        <v>4425672444.1464396</v>
      </c>
    </row>
    <row r="34" spans="1:9">
      <c r="A34" s="228" t="s">
        <v>594</v>
      </c>
      <c r="B34" s="228"/>
      <c r="C34" s="229" t="s">
        <v>595</v>
      </c>
      <c r="D34" s="230" t="s">
        <v>596</v>
      </c>
      <c r="E34" s="248" t="s">
        <v>597</v>
      </c>
      <c r="F34" s="248"/>
      <c r="G34" s="248"/>
    </row>
    <row r="35" spans="1:9">
      <c r="A35" s="231"/>
      <c r="B35" s="230"/>
      <c r="C35" s="229"/>
      <c r="D35" s="232"/>
      <c r="E35" s="232"/>
      <c r="F35" s="233"/>
      <c r="G35" s="234"/>
    </row>
    <row r="36" spans="1:9">
      <c r="A36" s="230"/>
      <c r="B36" s="230"/>
      <c r="C36" s="235"/>
      <c r="D36" s="232"/>
      <c r="E36" s="232"/>
      <c r="F36" s="236"/>
      <c r="G36" s="234"/>
    </row>
    <row r="37" spans="1:9">
      <c r="A37" s="230"/>
      <c r="B37" s="230"/>
      <c r="C37" s="235"/>
      <c r="D37" s="232"/>
      <c r="E37" s="232"/>
      <c r="F37" s="237"/>
      <c r="G37" s="234"/>
    </row>
    <row r="38" spans="1:9">
      <c r="A38" s="230"/>
      <c r="B38" s="230"/>
      <c r="C38" s="230"/>
      <c r="D38" s="232"/>
      <c r="E38" s="232"/>
      <c r="F38" s="230"/>
      <c r="G38" s="234"/>
    </row>
    <row r="39" spans="1:9">
      <c r="A39" s="230"/>
      <c r="B39" s="230"/>
      <c r="C39" s="235"/>
      <c r="D39" s="232"/>
      <c r="E39" s="232"/>
      <c r="F39" s="230"/>
      <c r="G39" s="234"/>
    </row>
    <row r="40" spans="1:9">
      <c r="A40" s="238" t="s">
        <v>598</v>
      </c>
      <c r="B40" s="239"/>
      <c r="C40" s="230" t="s">
        <v>599</v>
      </c>
      <c r="D40" s="230" t="s">
        <v>600</v>
      </c>
      <c r="E40" s="248" t="s">
        <v>601</v>
      </c>
      <c r="F40" s="248"/>
      <c r="G40" s="248"/>
    </row>
    <row r="43" spans="1:9" s="240" customFormat="1">
      <c r="B43" s="249" t="s">
        <v>622</v>
      </c>
      <c r="C43" s="249"/>
      <c r="D43" s="249" t="s">
        <v>623</v>
      </c>
      <c r="E43" s="249"/>
      <c r="F43" s="249"/>
      <c r="H43" s="241"/>
      <c r="I43" s="241"/>
    </row>
    <row r="44" spans="1:9" s="240" customFormat="1" ht="14.25">
      <c r="H44" s="241"/>
      <c r="I44" s="241"/>
    </row>
    <row r="45" spans="1:9" s="240" customFormat="1" ht="14.25">
      <c r="H45" s="241"/>
      <c r="I45" s="241"/>
    </row>
    <row r="46" spans="1:9" s="240" customFormat="1" ht="14.25">
      <c r="H46" s="241"/>
      <c r="I46" s="241"/>
    </row>
    <row r="47" spans="1:9" s="240" customFormat="1" ht="14.25">
      <c r="H47" s="241"/>
      <c r="I47" s="241"/>
    </row>
    <row r="48" spans="1:9" s="240" customFormat="1" ht="14.25">
      <c r="H48" s="241"/>
      <c r="I48" s="241"/>
    </row>
    <row r="49" spans="2:9" s="240" customFormat="1">
      <c r="B49" s="249" t="s">
        <v>144</v>
      </c>
      <c r="C49" s="249"/>
      <c r="D49" s="249" t="s">
        <v>148</v>
      </c>
      <c r="E49" s="249"/>
      <c r="F49" s="249"/>
      <c r="H49" s="241"/>
      <c r="I49" s="241"/>
    </row>
    <row r="50" spans="2:9">
      <c r="B50" s="242"/>
      <c r="C50" s="242"/>
      <c r="D50" s="242"/>
      <c r="E50" s="242"/>
      <c r="F50" s="242"/>
    </row>
  </sheetData>
  <mergeCells count="18">
    <mergeCell ref="F28:F30"/>
    <mergeCell ref="A1:F1"/>
    <mergeCell ref="A2:F2"/>
    <mergeCell ref="A3:F3"/>
    <mergeCell ref="A5:F5"/>
    <mergeCell ref="A15:B15"/>
    <mergeCell ref="A18:F18"/>
    <mergeCell ref="A26:B26"/>
    <mergeCell ref="A28:B30"/>
    <mergeCell ref="C28:C30"/>
    <mergeCell ref="D28:D30"/>
    <mergeCell ref="E28:E30"/>
    <mergeCell ref="E34:G34"/>
    <mergeCell ref="E40:G40"/>
    <mergeCell ref="B43:C43"/>
    <mergeCell ref="D43:F43"/>
    <mergeCell ref="B49:C49"/>
    <mergeCell ref="D49:F49"/>
  </mergeCells>
  <pageMargins left="0.34" right="0.4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Details</vt:lpstr>
      <vt:lpstr>AE</vt:lpstr>
      <vt:lpstr>AE (2)</vt:lpstr>
      <vt:lpstr>SUP</vt:lpstr>
      <vt:lpstr>SUP (2)</vt:lpstr>
      <vt:lpstr>MAN</vt:lpstr>
      <vt:lpstr>MAN (2)</vt:lpstr>
      <vt:lpstr>MD</vt:lpstr>
      <vt:lpstr>MD (2)</vt:lpstr>
      <vt:lpstr>Summary </vt:lpstr>
      <vt:lpstr>TOTAL</vt:lpstr>
      <vt:lpstr>Details!result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2015-11-24T09:05:09Z</dcterms:modified>
</cp:coreProperties>
</file>