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4780" windowHeight="13170" tabRatio="699" activeTab="1"/>
  </bookViews>
  <sheets>
    <sheet name="1-6" sheetId="4" r:id="rId1"/>
    <sheet name="2" sheetId="27" r:id="rId2"/>
    <sheet name="1" sheetId="24" r:id="rId3"/>
    <sheet name="Reg Season Template" sheetId="21" r:id="rId4"/>
    <sheet name="WC" sheetId="22" r:id="rId5"/>
    <sheet name="Div" sheetId="23" r:id="rId6"/>
    <sheet name="Teams" sheetId="7" r:id="rId7"/>
    <sheet name="Sheet1" sheetId="13" r:id="rId8"/>
    <sheet name="Sheet3" sheetId="25" r:id="rId9"/>
    <sheet name="Design" sheetId="28" r:id="rId10"/>
  </sheets>
  <calcPr calcId="145621"/>
</workbook>
</file>

<file path=xl/calcChain.xml><?xml version="1.0" encoding="utf-8"?>
<calcChain xmlns="http://schemas.openxmlformats.org/spreadsheetml/2006/main">
  <c r="AG8" i="27" l="1"/>
  <c r="AA8" i="27"/>
  <c r="AG7" i="27"/>
  <c r="AA7" i="27"/>
  <c r="W51" i="27"/>
  <c r="AA27" i="27"/>
  <c r="AA26" i="27"/>
  <c r="AA25" i="27"/>
  <c r="AA24" i="27"/>
  <c r="AA23" i="27"/>
  <c r="AA22" i="27"/>
  <c r="AA21" i="27"/>
  <c r="AA20" i="27"/>
  <c r="AA19" i="27"/>
  <c r="AA18" i="27"/>
  <c r="AA17" i="27"/>
  <c r="AA16" i="27"/>
  <c r="AA15" i="27"/>
  <c r="AA14" i="27"/>
  <c r="AA13" i="27"/>
  <c r="AA12" i="27"/>
  <c r="X27" i="27"/>
  <c r="X26" i="27"/>
  <c r="X25" i="27"/>
  <c r="X24" i="27"/>
  <c r="X23" i="27"/>
  <c r="X22" i="27"/>
  <c r="X21" i="27"/>
  <c r="X20" i="27"/>
  <c r="X19" i="27"/>
  <c r="X18" i="27"/>
  <c r="X17" i="27"/>
  <c r="X16" i="27"/>
  <c r="X15" i="27"/>
  <c r="X14" i="27"/>
  <c r="X13" i="27"/>
  <c r="X12" i="27"/>
  <c r="U27" i="27"/>
  <c r="U26" i="27"/>
  <c r="U25" i="27"/>
  <c r="U24" i="27"/>
  <c r="U23" i="27"/>
  <c r="U22" i="27"/>
  <c r="U21" i="27"/>
  <c r="U20" i="27"/>
  <c r="U19" i="27"/>
  <c r="U18" i="27"/>
  <c r="U17" i="27"/>
  <c r="U16" i="27"/>
  <c r="U15" i="27"/>
  <c r="U14" i="27"/>
  <c r="U13" i="27"/>
  <c r="U12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AF27" i="27"/>
  <c r="AF26" i="27"/>
  <c r="AF25" i="27"/>
  <c r="AF24" i="27"/>
  <c r="AF23" i="27"/>
  <c r="AF22" i="27"/>
  <c r="AF21" i="27"/>
  <c r="AF20" i="27"/>
  <c r="AF19" i="27"/>
  <c r="AF18" i="27"/>
  <c r="AF17" i="27"/>
  <c r="AF16" i="27"/>
  <c r="AG16" i="27" s="1"/>
  <c r="AF15" i="27"/>
  <c r="AG15" i="27" s="1"/>
  <c r="AF14" i="27"/>
  <c r="AF13" i="27"/>
  <c r="AF12" i="27"/>
  <c r="AG6" i="27"/>
  <c r="AA6" i="27"/>
  <c r="AG5" i="27"/>
  <c r="AA5" i="27"/>
  <c r="AG4" i="27"/>
  <c r="AA4" i="27"/>
  <c r="AG3" i="27"/>
  <c r="AA3" i="27"/>
  <c r="AF28" i="27"/>
  <c r="AD28" i="27" s="1"/>
  <c r="AG26" i="27"/>
  <c r="AG25" i="27"/>
  <c r="AG24" i="27"/>
  <c r="AG23" i="27"/>
  <c r="AG22" i="27"/>
  <c r="AG21" i="27"/>
  <c r="AG20" i="27"/>
  <c r="Z21" i="28"/>
  <c r="Z20" i="28"/>
  <c r="Z19" i="28"/>
  <c r="X19" i="28" s="1"/>
  <c r="Y19" i="28" s="1"/>
  <c r="Z18" i="28"/>
  <c r="AA18" i="28" s="1"/>
  <c r="Z17" i="28"/>
  <c r="X17" i="28" s="1"/>
  <c r="Y17" i="28" s="1"/>
  <c r="Z16" i="28"/>
  <c r="AA16" i="28" s="1"/>
  <c r="Z15" i="28"/>
  <c r="X15" i="28" s="1"/>
  <c r="Y15" i="28" s="1"/>
  <c r="Z14" i="28"/>
  <c r="AA14" i="28" s="1"/>
  <c r="Z13" i="28"/>
  <c r="X13" i="28" s="1"/>
  <c r="Y13" i="28" s="1"/>
  <c r="Z12" i="28"/>
  <c r="AA12" i="28" s="1"/>
  <c r="Z11" i="28"/>
  <c r="X11" i="28" s="1"/>
  <c r="Y11" i="28" s="1"/>
  <c r="Z10" i="28"/>
  <c r="AA10" i="28" s="1"/>
  <c r="Z9" i="28"/>
  <c r="X9" i="28" s="1"/>
  <c r="Y9" i="28" s="1"/>
  <c r="Z8" i="28"/>
  <c r="AA8" i="28" s="1"/>
  <c r="Z7" i="28"/>
  <c r="X7" i="28" s="1"/>
  <c r="Y7" i="28" s="1"/>
  <c r="Z6" i="28"/>
  <c r="AA6" i="28" s="1"/>
  <c r="Z5" i="28"/>
  <c r="X5" i="28" s="1"/>
  <c r="Y5" i="28" s="1"/>
  <c r="Z4" i="28"/>
  <c r="AA4" i="28" s="1"/>
  <c r="Z43" i="28"/>
  <c r="AA43" i="28" s="1"/>
  <c r="Z42" i="28"/>
  <c r="AA42" i="28" s="1"/>
  <c r="Z41" i="28"/>
  <c r="AA41" i="28" s="1"/>
  <c r="Z40" i="28"/>
  <c r="AA40" i="28" s="1"/>
  <c r="Z39" i="28"/>
  <c r="AA39" i="28" s="1"/>
  <c r="Z38" i="28"/>
  <c r="AA38" i="28" s="1"/>
  <c r="Z37" i="28"/>
  <c r="AA37" i="28" s="1"/>
  <c r="Z36" i="28"/>
  <c r="AA36" i="28" s="1"/>
  <c r="Z35" i="28"/>
  <c r="AA35" i="28" s="1"/>
  <c r="Z34" i="28"/>
  <c r="AA34" i="28" s="1"/>
  <c r="Z33" i="28"/>
  <c r="AA33" i="28" s="1"/>
  <c r="Z32" i="28"/>
  <c r="AA32" i="28" s="1"/>
  <c r="Z31" i="28"/>
  <c r="AA31" i="28" s="1"/>
  <c r="Z29" i="28"/>
  <c r="AA29" i="28" s="1"/>
  <c r="Z28" i="28"/>
  <c r="X28" i="28" s="1"/>
  <c r="Y28" i="28" s="1"/>
  <c r="Z30" i="28"/>
  <c r="AA30" i="28" s="1"/>
  <c r="Z45" i="28"/>
  <c r="X45" i="28" s="1"/>
  <c r="Z44" i="28"/>
  <c r="X44" i="28" s="1"/>
  <c r="O19" i="28"/>
  <c r="U4" i="28"/>
  <c r="R4" i="28"/>
  <c r="L19" i="28"/>
  <c r="S19" i="28" s="1"/>
  <c r="L18" i="28"/>
  <c r="V18" i="28" s="1"/>
  <c r="L17" i="28"/>
  <c r="V17" i="28" s="1"/>
  <c r="L16" i="28"/>
  <c r="V16" i="28" s="1"/>
  <c r="L15" i="28"/>
  <c r="V15" i="28" s="1"/>
  <c r="L14" i="28"/>
  <c r="V14" i="28" s="1"/>
  <c r="L13" i="28"/>
  <c r="V13" i="28" s="1"/>
  <c r="L12" i="28"/>
  <c r="V12" i="28" s="1"/>
  <c r="L11" i="28"/>
  <c r="V11" i="28" s="1"/>
  <c r="L10" i="28"/>
  <c r="V10" i="28" s="1"/>
  <c r="L9" i="28"/>
  <c r="V9" i="28" s="1"/>
  <c r="L8" i="28"/>
  <c r="V8" i="28" s="1"/>
  <c r="L7" i="28"/>
  <c r="V7" i="28" s="1"/>
  <c r="L6" i="28"/>
  <c r="V6" i="28" s="1"/>
  <c r="L5" i="28"/>
  <c r="V5" i="28" s="1"/>
  <c r="L4" i="28"/>
  <c r="V4" i="28" s="1"/>
  <c r="G42" i="24"/>
  <c r="D42" i="24"/>
  <c r="B42" i="24"/>
  <c r="P27" i="27"/>
  <c r="V27" i="27" s="1"/>
  <c r="P26" i="27"/>
  <c r="Y26" i="27" s="1"/>
  <c r="P25" i="27"/>
  <c r="Y25" i="27" s="1"/>
  <c r="P24" i="27"/>
  <c r="Y24" i="27" s="1"/>
  <c r="P23" i="27"/>
  <c r="Y23" i="27" s="1"/>
  <c r="P22" i="27"/>
  <c r="Y22" i="27" s="1"/>
  <c r="P21" i="27"/>
  <c r="Y21" i="27" s="1"/>
  <c r="P20" i="27"/>
  <c r="Y20" i="27" s="1"/>
  <c r="P19" i="27"/>
  <c r="Y19" i="27" s="1"/>
  <c r="P18" i="27"/>
  <c r="Y18" i="27" s="1"/>
  <c r="P17" i="27"/>
  <c r="Y17" i="27" s="1"/>
  <c r="P16" i="27"/>
  <c r="Y16" i="27" s="1"/>
  <c r="P15" i="27"/>
  <c r="Y15" i="27" s="1"/>
  <c r="P14" i="27"/>
  <c r="Y14" i="27" s="1"/>
  <c r="P13" i="27"/>
  <c r="Y13" i="27" s="1"/>
  <c r="P12" i="27"/>
  <c r="V12" i="27" s="1"/>
  <c r="AG14" i="27" l="1"/>
  <c r="S21" i="27"/>
  <c r="S25" i="27"/>
  <c r="AG13" i="27"/>
  <c r="AG19" i="27"/>
  <c r="AG27" i="27"/>
  <c r="S19" i="27"/>
  <c r="S23" i="27"/>
  <c r="S27" i="27"/>
  <c r="AG17" i="27"/>
  <c r="AG18" i="27"/>
  <c r="AB14" i="27"/>
  <c r="AB16" i="27"/>
  <c r="AB18" i="27"/>
  <c r="AB20" i="27"/>
  <c r="AB22" i="27"/>
  <c r="AB24" i="27"/>
  <c r="AB26" i="27"/>
  <c r="AB13" i="27"/>
  <c r="AB15" i="27"/>
  <c r="AB17" i="27"/>
  <c r="AB19" i="27"/>
  <c r="AB21" i="27"/>
  <c r="AB23" i="27"/>
  <c r="AB25" i="27"/>
  <c r="AB27" i="27"/>
  <c r="AB12" i="27"/>
  <c r="AG12" i="27"/>
  <c r="AD12" i="27"/>
  <c r="AE12" i="27" s="1"/>
  <c r="AD13" i="27"/>
  <c r="AE13" i="27" s="1"/>
  <c r="AD14" i="27"/>
  <c r="AE14" i="27" s="1"/>
  <c r="AD15" i="27"/>
  <c r="AE15" i="27" s="1"/>
  <c r="AD16" i="27"/>
  <c r="AE16" i="27" s="1"/>
  <c r="AD17" i="27"/>
  <c r="AE17" i="27" s="1"/>
  <c r="AD18" i="27"/>
  <c r="AE18" i="27" s="1"/>
  <c r="AD19" i="27"/>
  <c r="AE19" i="27" s="1"/>
  <c r="AD20" i="27"/>
  <c r="AE20" i="27" s="1"/>
  <c r="AD21" i="27"/>
  <c r="AE21" i="27" s="1"/>
  <c r="AD22" i="27"/>
  <c r="AE22" i="27" s="1"/>
  <c r="AD23" i="27"/>
  <c r="AE23" i="27" s="1"/>
  <c r="AD24" i="27"/>
  <c r="AE24" i="27" s="1"/>
  <c r="AD25" i="27"/>
  <c r="AE25" i="27" s="1"/>
  <c r="AD26" i="27"/>
  <c r="AE26" i="27" s="1"/>
  <c r="AD27" i="27"/>
  <c r="AE27" i="27" s="1"/>
  <c r="X30" i="28"/>
  <c r="Y30" i="28" s="1"/>
  <c r="X29" i="28"/>
  <c r="Y29" i="28" s="1"/>
  <c r="Y44" i="28" s="1"/>
  <c r="X32" i="28"/>
  <c r="Y32" i="28" s="1"/>
  <c r="X34" i="28"/>
  <c r="Y34" i="28" s="1"/>
  <c r="X36" i="28"/>
  <c r="Y36" i="28" s="1"/>
  <c r="X38" i="28"/>
  <c r="Y38" i="28" s="1"/>
  <c r="X40" i="28"/>
  <c r="Y40" i="28" s="1"/>
  <c r="X42" i="28"/>
  <c r="Y42" i="28" s="1"/>
  <c r="AA28" i="28"/>
  <c r="AA44" i="28" s="1"/>
  <c r="X4" i="28"/>
  <c r="Y4" i="28" s="1"/>
  <c r="X6" i="28"/>
  <c r="Y6" i="28" s="1"/>
  <c r="Y21" i="28" s="1"/>
  <c r="X8" i="28"/>
  <c r="Y8" i="28" s="1"/>
  <c r="X10" i="28"/>
  <c r="Y10" i="28" s="1"/>
  <c r="X12" i="28"/>
  <c r="Y12" i="28" s="1"/>
  <c r="X14" i="28"/>
  <c r="Y14" i="28" s="1"/>
  <c r="X16" i="28"/>
  <c r="Y16" i="28" s="1"/>
  <c r="X18" i="28"/>
  <c r="Y18" i="28" s="1"/>
  <c r="AA5" i="28"/>
  <c r="AA7" i="28"/>
  <c r="AA9" i="28"/>
  <c r="AA11" i="28"/>
  <c r="AA13" i="28"/>
  <c r="AA15" i="28"/>
  <c r="AA17" i="28"/>
  <c r="AA19" i="28"/>
  <c r="X31" i="28"/>
  <c r="Y31" i="28" s="1"/>
  <c r="X33" i="28"/>
  <c r="Y33" i="28" s="1"/>
  <c r="X35" i="28"/>
  <c r="Y35" i="28" s="1"/>
  <c r="X37" i="28"/>
  <c r="Y37" i="28" s="1"/>
  <c r="X39" i="28"/>
  <c r="Y39" i="28" s="1"/>
  <c r="X41" i="28"/>
  <c r="Y41" i="28" s="1"/>
  <c r="X43" i="28"/>
  <c r="Y43" i="28" s="1"/>
  <c r="P4" i="28"/>
  <c r="S4" i="28"/>
  <c r="P5" i="28"/>
  <c r="S5" i="28"/>
  <c r="P6" i="28"/>
  <c r="S6" i="28"/>
  <c r="P7" i="28"/>
  <c r="S7" i="28"/>
  <c r="P8" i="28"/>
  <c r="S8" i="28"/>
  <c r="P9" i="28"/>
  <c r="S9" i="28"/>
  <c r="P10" i="28"/>
  <c r="S10" i="28"/>
  <c r="P11" i="28"/>
  <c r="S11" i="28"/>
  <c r="P12" i="28"/>
  <c r="S12" i="28"/>
  <c r="P13" i="28"/>
  <c r="S13" i="28"/>
  <c r="P14" i="28"/>
  <c r="S14" i="28"/>
  <c r="P15" i="28"/>
  <c r="S15" i="28"/>
  <c r="P16" i="28"/>
  <c r="S16" i="28"/>
  <c r="P17" i="28"/>
  <c r="S17" i="28"/>
  <c r="P18" i="28"/>
  <c r="S18" i="28"/>
  <c r="V19" i="28"/>
  <c r="U20" i="28" s="1"/>
  <c r="S26" i="28"/>
  <c r="P19" i="28"/>
  <c r="W13" i="27"/>
  <c r="W15" i="27"/>
  <c r="W17" i="27"/>
  <c r="W19" i="27"/>
  <c r="W21" i="27"/>
  <c r="W23" i="27"/>
  <c r="W25" i="27"/>
  <c r="W27" i="27"/>
  <c r="W14" i="27"/>
  <c r="W16" i="27"/>
  <c r="W18" i="27"/>
  <c r="W20" i="27"/>
  <c r="W22" i="27"/>
  <c r="W24" i="27"/>
  <c r="W26" i="27"/>
  <c r="W12" i="27"/>
  <c r="Y12" i="27"/>
  <c r="S13" i="27"/>
  <c r="V13" i="27"/>
  <c r="S14" i="27"/>
  <c r="V14" i="27"/>
  <c r="S15" i="27"/>
  <c r="V15" i="27"/>
  <c r="S16" i="27"/>
  <c r="V16" i="27"/>
  <c r="S17" i="27"/>
  <c r="V17" i="27"/>
  <c r="S18" i="27"/>
  <c r="V18" i="27"/>
  <c r="V19" i="27"/>
  <c r="S20" i="27"/>
  <c r="V20" i="27"/>
  <c r="V21" i="27"/>
  <c r="S22" i="27"/>
  <c r="V22" i="27"/>
  <c r="V23" i="27"/>
  <c r="S24" i="27"/>
  <c r="V24" i="27"/>
  <c r="V25" i="27"/>
  <c r="S26" i="27"/>
  <c r="V26" i="27"/>
  <c r="Y27" i="27"/>
  <c r="S12" i="27"/>
  <c r="K19" i="24"/>
  <c r="F40" i="24" s="1"/>
  <c r="K18" i="24"/>
  <c r="F39" i="24" s="1"/>
  <c r="K17" i="24"/>
  <c r="F38" i="24" s="1"/>
  <c r="K16" i="24"/>
  <c r="F37" i="24" s="1"/>
  <c r="K15" i="24"/>
  <c r="F36" i="24" s="1"/>
  <c r="K14" i="24"/>
  <c r="F35" i="24" s="1"/>
  <c r="K13" i="24"/>
  <c r="F34" i="24" s="1"/>
  <c r="K12" i="24"/>
  <c r="F33" i="24" s="1"/>
  <c r="K11" i="24"/>
  <c r="F32" i="24" s="1"/>
  <c r="K10" i="24"/>
  <c r="F31" i="24" s="1"/>
  <c r="K9" i="24"/>
  <c r="F30" i="24" s="1"/>
  <c r="K8" i="24"/>
  <c r="K7" i="24"/>
  <c r="K6" i="24"/>
  <c r="C27" i="24" s="1"/>
  <c r="K5" i="24"/>
  <c r="K4" i="24"/>
  <c r="F25" i="24" s="1"/>
  <c r="B40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G25" i="24"/>
  <c r="G40" i="24"/>
  <c r="G39" i="24"/>
  <c r="G38" i="24"/>
  <c r="G37" i="24"/>
  <c r="G36" i="24"/>
  <c r="G35" i="24"/>
  <c r="G34" i="24"/>
  <c r="G33" i="24"/>
  <c r="G32" i="24"/>
  <c r="G31" i="24"/>
  <c r="G30" i="24"/>
  <c r="G28" i="24"/>
  <c r="G27" i="24"/>
  <c r="G26" i="24"/>
  <c r="G29" i="24"/>
  <c r="AG28" i="27" l="1"/>
  <c r="AF29" i="27" s="1"/>
  <c r="AA28" i="27"/>
  <c r="AE28" i="27"/>
  <c r="AD29" i="27" s="1"/>
  <c r="AA21" i="28"/>
  <c r="R20" i="28"/>
  <c r="O20" i="28"/>
  <c r="W28" i="27"/>
  <c r="E29" i="24"/>
  <c r="H26" i="24"/>
  <c r="H28" i="24"/>
  <c r="U28" i="27"/>
  <c r="R28" i="27"/>
  <c r="X28" i="27"/>
  <c r="E39" i="24"/>
  <c r="H38" i="24"/>
  <c r="H36" i="24"/>
  <c r="E37" i="24"/>
  <c r="E31" i="24"/>
  <c r="H30" i="24"/>
  <c r="F29" i="24"/>
  <c r="F28" i="24"/>
  <c r="H32" i="24"/>
  <c r="E33" i="24"/>
  <c r="H34" i="24"/>
  <c r="E35" i="24"/>
  <c r="H25" i="24"/>
  <c r="H40" i="24"/>
  <c r="F26" i="24"/>
  <c r="F27" i="24"/>
  <c r="C30" i="24"/>
  <c r="C32" i="24"/>
  <c r="C34" i="24"/>
  <c r="C36" i="24"/>
  <c r="C38" i="24"/>
  <c r="C40" i="24"/>
  <c r="E25" i="24"/>
  <c r="E30" i="24"/>
  <c r="E32" i="24"/>
  <c r="E34" i="24"/>
  <c r="E36" i="24"/>
  <c r="E38" i="24"/>
  <c r="E40" i="24"/>
  <c r="H29" i="24"/>
  <c r="H31" i="24"/>
  <c r="H33" i="24"/>
  <c r="H35" i="24"/>
  <c r="H37" i="24"/>
  <c r="H39" i="24"/>
  <c r="C29" i="24"/>
  <c r="C31" i="24"/>
  <c r="C33" i="24"/>
  <c r="C35" i="24"/>
  <c r="C37" i="24"/>
  <c r="C39" i="24"/>
  <c r="C25" i="24"/>
  <c r="C26" i="24"/>
  <c r="C28" i="24"/>
  <c r="E27" i="24"/>
  <c r="H27" i="24"/>
  <c r="E26" i="24"/>
  <c r="E28" i="24"/>
  <c r="AH26" i="4"/>
  <c r="AH20" i="4"/>
  <c r="X19" i="4"/>
  <c r="V19" i="4"/>
  <c r="T19" i="4"/>
  <c r="R19" i="4"/>
  <c r="P19" i="4"/>
  <c r="N19" i="4"/>
  <c r="AA18" i="4"/>
  <c r="Z19" i="4" s="1"/>
  <c r="Y18" i="4"/>
  <c r="P25" i="24"/>
  <c r="P23" i="24"/>
  <c r="R29" i="27" l="1"/>
  <c r="AA29" i="27"/>
  <c r="X29" i="27"/>
  <c r="U29" i="27"/>
  <c r="F41" i="24"/>
  <c r="G41" i="24"/>
  <c r="D41" i="24"/>
  <c r="B41" i="24"/>
  <c r="AC18" i="4"/>
  <c r="AB19" i="4" l="1"/>
  <c r="AE18" i="4"/>
  <c r="AD19" i="4" l="1"/>
  <c r="AG18" i="4"/>
  <c r="AI18" i="4" l="1"/>
  <c r="AH19" i="4" s="1"/>
  <c r="AF19" i="4"/>
  <c r="E33" i="25" l="1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V30" i="23" l="1"/>
  <c r="X30" i="23" s="1"/>
  <c r="R12" i="23"/>
  <c r="R10" i="23"/>
  <c r="V30" i="22" l="1"/>
  <c r="X30" i="22" s="1"/>
  <c r="R23" i="22"/>
  <c r="R21" i="22"/>
  <c r="H34" i="7" l="1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D29" i="13"/>
  <c r="C29" i="13"/>
  <c r="B29" i="13" s="1"/>
  <c r="M21" i="13"/>
  <c r="L21" i="13"/>
  <c r="K21" i="13" s="1"/>
</calcChain>
</file>

<file path=xl/sharedStrings.xml><?xml version="1.0" encoding="utf-8"?>
<sst xmlns="http://schemas.openxmlformats.org/spreadsheetml/2006/main" count="1086" uniqueCount="158">
  <si>
    <t>Baltimore</t>
  </si>
  <si>
    <t>Denver</t>
  </si>
  <si>
    <t>New England</t>
  </si>
  <si>
    <t>Buffalo</t>
  </si>
  <si>
    <t>Cincinnati</t>
  </si>
  <si>
    <t>Chicago</t>
  </si>
  <si>
    <t>Miami</t>
  </si>
  <si>
    <t>Cleveland</t>
  </si>
  <si>
    <t>Atlanta</t>
  </si>
  <si>
    <t>New Orleans</t>
  </si>
  <si>
    <t>Tampa Bay</t>
  </si>
  <si>
    <t>NY Jets</t>
  </si>
  <si>
    <t>Tennessee</t>
  </si>
  <si>
    <t>Pittsburgh</t>
  </si>
  <si>
    <t>Minnesota</t>
  </si>
  <si>
    <t>Detroit</t>
  </si>
  <si>
    <t>Oakland</t>
  </si>
  <si>
    <t>Indianapolis</t>
  </si>
  <si>
    <t>Seattle</t>
  </si>
  <si>
    <t>Carolina</t>
  </si>
  <si>
    <t>Kansas City</t>
  </si>
  <si>
    <t>Jacksonville</t>
  </si>
  <si>
    <t>Arizona</t>
  </si>
  <si>
    <t>St. Louis</t>
  </si>
  <si>
    <t>Green Bay</t>
  </si>
  <si>
    <t>San Francisco</t>
  </si>
  <si>
    <t>Philadelphia</t>
  </si>
  <si>
    <t>Washington</t>
  </si>
  <si>
    <t>Houston</t>
  </si>
  <si>
    <t>San Diego</t>
  </si>
  <si>
    <t>NY Giants</t>
  </si>
  <si>
    <t>Dallas</t>
  </si>
  <si>
    <t>spread</t>
  </si>
  <si>
    <t>Pick?</t>
  </si>
  <si>
    <t>Away</t>
  </si>
  <si>
    <t>Home</t>
  </si>
  <si>
    <t>Team</t>
  </si>
  <si>
    <t>Saints</t>
  </si>
  <si>
    <t>Bears</t>
  </si>
  <si>
    <t>Dolphins</t>
  </si>
  <si>
    <t>Lions</t>
  </si>
  <si>
    <t>Giants</t>
  </si>
  <si>
    <t>Redskins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</si>
  <si>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</si>
  <si>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</si>
  <si>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</si>
  <si>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</si>
  <si>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</si>
  <si>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</si>
  <si>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</si>
  <si>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</si>
  <si>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</si>
  <si>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</si>
  <si>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</si>
  <si>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</si>
  <si>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</si>
  <si>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</si>
  <si>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</si>
  <si>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</si>
  <si>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</si>
  <si>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Titans</t>
  </si>
  <si>
    <t>D.C.'s</t>
  </si>
  <si>
    <t>Jets</t>
  </si>
  <si>
    <t>Bills</t>
  </si>
  <si>
    <t>Cowboys</t>
  </si>
  <si>
    <t>Broncos</t>
  </si>
  <si>
    <t>49ers</t>
  </si>
  <si>
    <t>4 &amp; 2</t>
  </si>
  <si>
    <t>7 &amp; 5</t>
  </si>
  <si>
    <t>11 &amp; 7</t>
  </si>
  <si>
    <t>Me</t>
  </si>
  <si>
    <t>Vikings</t>
  </si>
  <si>
    <t>Texans</t>
  </si>
  <si>
    <t>Chargers</t>
  </si>
  <si>
    <t>Patriots</t>
  </si>
  <si>
    <t>16 &amp; 8</t>
  </si>
  <si>
    <t>Colts</t>
  </si>
  <si>
    <t>Cardinals</t>
  </si>
  <si>
    <t>19 &amp; 11</t>
  </si>
  <si>
    <t>Eagles</t>
  </si>
  <si>
    <t>Browns</t>
  </si>
  <si>
    <t>Packers</t>
  </si>
  <si>
    <t>22 &amp; 14</t>
  </si>
  <si>
    <t>Skins</t>
  </si>
  <si>
    <t>Steelers</t>
  </si>
  <si>
    <t>26 &amp; 16</t>
  </si>
  <si>
    <t>Bengals</t>
  </si>
  <si>
    <t>Raiders</t>
  </si>
  <si>
    <t>31 &amp; 17</t>
  </si>
  <si>
    <t>n</t>
  </si>
  <si>
    <t xml:space="preserve">Oakland </t>
  </si>
  <si>
    <t>New York</t>
  </si>
  <si>
    <t>Falcons</t>
  </si>
  <si>
    <t>Ravens</t>
  </si>
  <si>
    <t>Panthers</t>
  </si>
  <si>
    <t>Jaguars</t>
  </si>
  <si>
    <t>Chiefs</t>
  </si>
  <si>
    <t>Seahawks</t>
  </si>
  <si>
    <t>Rams</t>
  </si>
  <si>
    <t>Buccaneers</t>
  </si>
  <si>
    <t>insert into NFL.teams(team_Location, team_Name, started, ended) values('</t>
  </si>
  <si>
    <t>a</t>
  </si>
  <si>
    <t>Cartdinals</t>
  </si>
  <si>
    <t>33 &amp; 21</t>
  </si>
  <si>
    <t>Geen Bay</t>
  </si>
  <si>
    <t>(Two Pick 'em)</t>
  </si>
  <si>
    <t>36 &amp; 24</t>
  </si>
  <si>
    <t>40 &amp; 26</t>
  </si>
  <si>
    <t>Upickem</t>
  </si>
  <si>
    <t>41 &amp; 31</t>
  </si>
  <si>
    <t>43 &amp; 35</t>
  </si>
  <si>
    <t>45 &amp; 39</t>
  </si>
  <si>
    <t>TeamID</t>
  </si>
  <si>
    <t>TeamCity</t>
  </si>
  <si>
    <t>TeamName</t>
  </si>
  <si>
    <t>Jackonsville</t>
  </si>
  <si>
    <t>Vickings</t>
  </si>
  <si>
    <t>San Fransisco</t>
  </si>
  <si>
    <t>49rs</t>
  </si>
  <si>
    <t>St. Louise</t>
  </si>
  <si>
    <t>TBDs</t>
  </si>
  <si>
    <t>ConferenceID</t>
  </si>
  <si>
    <t>Conference</t>
  </si>
  <si>
    <t>ConferenceAcronym</t>
  </si>
  <si>
    <t>American Football Conference</t>
  </si>
  <si>
    <t>AFC</t>
  </si>
  <si>
    <t>National Football Conference</t>
  </si>
  <si>
    <t>NFC</t>
  </si>
  <si>
    <t>DivisionID</t>
  </si>
  <si>
    <t>Division</t>
  </si>
  <si>
    <t>AFC East</t>
  </si>
  <si>
    <t>AFC North</t>
  </si>
  <si>
    <t>AFC South</t>
  </si>
  <si>
    <t>AFC West</t>
  </si>
  <si>
    <t>NFC East</t>
  </si>
  <si>
    <t>NFC North</t>
  </si>
  <si>
    <t>NFC South</t>
  </si>
  <si>
    <t>NFC West</t>
  </si>
  <si>
    <t>uPick</t>
  </si>
  <si>
    <t>upickem</t>
  </si>
  <si>
    <t>Winner</t>
  </si>
  <si>
    <t>C</t>
  </si>
  <si>
    <t>Date</t>
  </si>
  <si>
    <t>Time</t>
  </si>
  <si>
    <t>Tim</t>
  </si>
  <si>
    <t>Ceasar's</t>
  </si>
  <si>
    <t>U</t>
  </si>
  <si>
    <t>Pick Six</t>
  </si>
  <si>
    <t>P6</t>
  </si>
  <si>
    <t/>
  </si>
  <si>
    <t>Paolo</t>
  </si>
  <si>
    <t>Visitor</t>
  </si>
  <si>
    <t>Overall</t>
  </si>
  <si>
    <t>Last Week</t>
  </si>
  <si>
    <t>T</t>
  </si>
  <si>
    <t>E</t>
  </si>
  <si>
    <t>ESPN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</si>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</sst>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80" formatCode="#,##0.0;\-#,##0.0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0"/>
      <color theme="8" tint="-0.499984740745262"/>
      <name val="Verdana"/>
      <family val="2"/>
    </font>
    <font>
      <sz val="10"/>
      <color rgb="FF9C0006"/>
      <name val="Verdana"/>
      <family val="2"/>
    </font>
    <font>
      <sz val="10"/>
      <name val="Verdana"/>
      <family val="2"/>
    </font>
    <font>
      <sz val="10"/>
      <color rgb="FF006100"/>
      <name val="Verdana"/>
      <family val="2"/>
    </font>
    <font>
      <b/>
      <sz val="10"/>
      <color theme="0"/>
      <name val="Verdana"/>
      <family val="2"/>
    </font>
    <font>
      <sz val="12"/>
      <color rgb="FF9C6500"/>
      <name val="Verdana"/>
      <family val="2"/>
    </font>
    <font>
      <sz val="12"/>
      <color rgb="FF3F3F7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sz val="10"/>
      <color theme="0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color rgb="FFEFEFFF"/>
      <name val="Verdana"/>
      <family val="2"/>
    </font>
    <font>
      <b/>
      <sz val="9"/>
      <color theme="0"/>
      <name val="Verdana"/>
      <family val="2"/>
    </font>
    <font>
      <sz val="9"/>
      <name val="Verdana"/>
      <family val="2"/>
    </font>
    <font>
      <sz val="9"/>
      <color rgb="FF3333CC"/>
      <name val="Verdana"/>
      <family val="2"/>
    </font>
    <font>
      <sz val="9"/>
      <color rgb="FF5564D3"/>
      <name val="Verdana"/>
      <family val="2"/>
    </font>
    <font>
      <b/>
      <sz val="9"/>
      <color rgb="FFDAEEF3"/>
      <name val="Verdana"/>
      <family val="2"/>
    </font>
    <font>
      <b/>
      <sz val="9"/>
      <color rgb="FFFFFFE1"/>
      <name val="Verdana"/>
      <family val="2"/>
    </font>
    <font>
      <b/>
      <sz val="9"/>
      <name val="Verdana"/>
      <family val="2"/>
    </font>
    <font>
      <sz val="9"/>
      <color theme="0" tint="-4.9989318521683403E-2"/>
      <name val="Verdana"/>
      <family val="2"/>
    </font>
    <font>
      <b/>
      <sz val="9"/>
      <color rgb="FFF5EFFB"/>
      <name val="Verdana"/>
      <family val="2"/>
    </font>
    <font>
      <b/>
      <sz val="9"/>
      <color rgb="FFFFE3E3"/>
      <name val="Verdana"/>
      <family val="2"/>
    </font>
    <font>
      <sz val="9"/>
      <color rgb="FFF8F8F8"/>
      <name val="Verdana"/>
      <family val="2"/>
    </font>
    <font>
      <b/>
      <sz val="9"/>
      <color rgb="FFF8F8F8"/>
      <name val="Verdana"/>
      <family val="2"/>
    </font>
    <font>
      <sz val="9"/>
      <color rgb="FFFF0000"/>
      <name val="Verdana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9DD2D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1FFE8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5EFFB"/>
        <bgColor indexed="64"/>
      </patternFill>
    </fill>
    <fill>
      <patternFill patternType="solid">
        <fgColor rgb="FFE3CEF6"/>
        <bgColor indexed="64"/>
      </patternFill>
    </fill>
    <fill>
      <patternFill patternType="solid">
        <fgColor rgb="FF5F04B4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CCACA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FFAE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0B0B61"/>
        <bgColor indexed="64"/>
      </patternFill>
    </fill>
    <fill>
      <patternFill patternType="solid">
        <fgColor rgb="FFE0F2F7"/>
        <bgColor indexed="64"/>
      </patternFill>
    </fill>
    <fill>
      <patternFill patternType="solid">
        <fgColor rgb="FF0B386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9" fontId="9" fillId="0" borderId="0" applyFont="0" applyFill="0" applyBorder="0" applyAlignment="0" applyProtection="0"/>
    <xf numFmtId="0" fontId="6" fillId="8" borderId="0" applyNumberFormat="0" applyBorder="0" applyAlignment="0" applyProtection="0"/>
    <xf numFmtId="0" fontId="12" fillId="9" borderId="9" applyNumberFormat="0" applyAlignment="0" applyProtection="0"/>
    <xf numFmtId="43" fontId="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15" applyNumberFormat="0" applyAlignment="0" applyProtection="0"/>
  </cellStyleXfs>
  <cellXfs count="235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2" applyBorder="1"/>
    <xf numFmtId="0" fontId="2" fillId="2" borderId="1" xfId="1" applyBorder="1"/>
    <xf numFmtId="0" fontId="5" fillId="0" borderId="4" xfId="0" applyFont="1" applyBorder="1" applyAlignment="1">
      <alignment vertical="center"/>
    </xf>
    <xf numFmtId="0" fontId="6" fillId="5" borderId="1" xfId="3" applyBorder="1"/>
    <xf numFmtId="0" fontId="6" fillId="6" borderId="1" xfId="4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7" fillId="0" borderId="1" xfId="4" applyFont="1" applyFill="1" applyBorder="1"/>
    <xf numFmtId="0" fontId="0" fillId="0" borderId="5" xfId="0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center"/>
    </xf>
    <xf numFmtId="0" fontId="0" fillId="0" borderId="7" xfId="0" applyBorder="1"/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0" xfId="5" applyNumberFormat="1" applyFont="1"/>
    <xf numFmtId="0" fontId="0" fillId="0" borderId="1" xfId="0" applyBorder="1" applyAlignment="1">
      <alignment horizontal="center"/>
    </xf>
    <xf numFmtId="0" fontId="2" fillId="2" borderId="0" xfId="1"/>
    <xf numFmtId="0" fontId="6" fillId="8" borderId="1" xfId="6" applyBorder="1"/>
    <xf numFmtId="164" fontId="0" fillId="0" borderId="1" xfId="0" applyNumberFormat="1" applyBorder="1"/>
    <xf numFmtId="0" fontId="0" fillId="0" borderId="0" xfId="0" applyFill="1" applyBorder="1"/>
    <xf numFmtId="0" fontId="8" fillId="9" borderId="9" xfId="7" applyFont="1"/>
    <xf numFmtId="0" fontId="8" fillId="9" borderId="9" xfId="7" applyFont="1" applyAlignment="1">
      <alignment horizontal="center"/>
    </xf>
    <xf numFmtId="43" fontId="0" fillId="0" borderId="0" xfId="8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  <xf numFmtId="0" fontId="8" fillId="9" borderId="11" xfId="7" applyFont="1" applyBorder="1"/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2" applyFill="1" applyBorder="1"/>
    <xf numFmtId="0" fontId="6" fillId="0" borderId="1" xfId="4" applyFill="1" applyBorder="1"/>
    <xf numFmtId="0" fontId="0" fillId="0" borderId="0" xfId="0" applyFill="1"/>
    <xf numFmtId="0" fontId="2" fillId="0" borderId="1" xfId="1" applyFill="1" applyBorder="1"/>
    <xf numFmtId="0" fontId="6" fillId="0" borderId="1" xfId="3" applyFill="1" applyBorder="1"/>
    <xf numFmtId="10" fontId="0" fillId="0" borderId="0" xfId="5" applyNumberFormat="1" applyFont="1" applyFill="1"/>
    <xf numFmtId="0" fontId="13" fillId="0" borderId="0" xfId="0" applyFont="1"/>
    <xf numFmtId="0" fontId="13" fillId="0" borderId="0" xfId="0" applyFont="1" applyBorder="1"/>
    <xf numFmtId="0" fontId="14" fillId="4" borderId="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0" borderId="1" xfId="0" applyFont="1" applyBorder="1"/>
    <xf numFmtId="20" fontId="13" fillId="0" borderId="1" xfId="0" applyNumberFormat="1" applyFont="1" applyFill="1" applyBorder="1"/>
    <xf numFmtId="0" fontId="13" fillId="0" borderId="1" xfId="0" applyFont="1" applyFill="1" applyBorder="1"/>
    <xf numFmtId="0" fontId="15" fillId="6" borderId="1" xfId="4" applyFont="1" applyBorder="1"/>
    <xf numFmtId="0" fontId="16" fillId="12" borderId="1" xfId="11" applyFont="1" applyBorder="1"/>
    <xf numFmtId="0" fontId="13" fillId="13" borderId="1" xfId="12" applyFont="1" applyBorder="1"/>
    <xf numFmtId="0" fontId="13" fillId="11" borderId="1" xfId="10" applyFont="1" applyBorder="1"/>
    <xf numFmtId="0" fontId="13" fillId="10" borderId="1" xfId="9" applyFont="1" applyBorder="1"/>
    <xf numFmtId="0" fontId="17" fillId="3" borderId="1" xfId="2" applyFont="1" applyBorder="1"/>
    <xf numFmtId="0" fontId="13" fillId="0" borderId="0" xfId="0" applyFont="1" applyFill="1"/>
    <xf numFmtId="0" fontId="18" fillId="0" borderId="1" xfId="4" applyFont="1" applyFill="1" applyBorder="1"/>
    <xf numFmtId="0" fontId="19" fillId="2" borderId="1" xfId="1" applyFont="1" applyBorder="1"/>
    <xf numFmtId="0" fontId="15" fillId="5" borderId="1" xfId="3" applyFont="1" applyBorder="1"/>
    <xf numFmtId="0" fontId="18" fillId="0" borderId="1" xfId="0" applyFont="1" applyFill="1" applyBorder="1"/>
    <xf numFmtId="0" fontId="13" fillId="0" borderId="0" xfId="0" applyFont="1" applyFill="1" applyBorder="1"/>
    <xf numFmtId="10" fontId="13" fillId="0" borderId="0" xfId="5" applyNumberFormat="1" applyFont="1"/>
    <xf numFmtId="0" fontId="15" fillId="0" borderId="0" xfId="0" applyFont="1" applyFill="1" applyBorder="1"/>
    <xf numFmtId="0" fontId="14" fillId="4" borderId="5" xfId="0" applyFont="1" applyFill="1" applyBorder="1" applyAlignment="1">
      <alignment horizontal="center" vertical="center"/>
    </xf>
    <xf numFmtId="0" fontId="13" fillId="7" borderId="1" xfId="0" applyFont="1" applyFill="1" applyBorder="1"/>
    <xf numFmtId="20" fontId="13" fillId="7" borderId="1" xfId="0" applyNumberFormat="1" applyFont="1" applyFill="1" applyBorder="1"/>
    <xf numFmtId="0" fontId="18" fillId="7" borderId="1" xfId="4" applyFont="1" applyFill="1" applyBorder="1"/>
    <xf numFmtId="0" fontId="18" fillId="7" borderId="1" xfId="0" applyFont="1" applyFill="1" applyBorder="1"/>
    <xf numFmtId="0" fontId="13" fillId="15" borderId="0" xfId="0" applyFont="1" applyFill="1" applyAlignment="1">
      <alignment horizontal="center"/>
    </xf>
    <xf numFmtId="0" fontId="14" fillId="0" borderId="12" xfId="0" applyFont="1" applyFill="1" applyBorder="1" applyAlignment="1">
      <alignment horizontal="center" vertical="center"/>
    </xf>
    <xf numFmtId="0" fontId="13" fillId="0" borderId="14" xfId="0" applyFont="1" applyFill="1" applyBorder="1"/>
    <xf numFmtId="0" fontId="13" fillId="0" borderId="12" xfId="0" applyFont="1" applyFill="1" applyBorder="1"/>
    <xf numFmtId="20" fontId="13" fillId="0" borderId="0" xfId="0" applyNumberFormat="1" applyFont="1"/>
    <xf numFmtId="0" fontId="18" fillId="0" borderId="0" xfId="0" applyFont="1" applyFill="1" applyBorder="1"/>
    <xf numFmtId="0" fontId="13" fillId="13" borderId="5" xfId="12" applyFont="1" applyBorder="1" applyAlignment="1">
      <alignment horizontal="center"/>
    </xf>
    <xf numFmtId="0" fontId="13" fillId="13" borderId="13" xfId="12" applyFont="1" applyBorder="1" applyAlignment="1">
      <alignment horizontal="center"/>
    </xf>
    <xf numFmtId="0" fontId="13" fillId="10" borderId="5" xfId="9" applyFont="1" applyBorder="1" applyAlignment="1">
      <alignment horizontal="center"/>
    </xf>
    <xf numFmtId="0" fontId="13" fillId="10" borderId="13" xfId="9" applyFont="1" applyBorder="1" applyAlignment="1">
      <alignment horizontal="center"/>
    </xf>
    <xf numFmtId="0" fontId="13" fillId="11" borderId="5" xfId="10" applyFont="1" applyBorder="1" applyAlignment="1">
      <alignment horizontal="center"/>
    </xf>
    <xf numFmtId="0" fontId="13" fillId="11" borderId="13" xfId="10" applyFont="1" applyBorder="1" applyAlignment="1">
      <alignment horizontal="center"/>
    </xf>
    <xf numFmtId="0" fontId="0" fillId="0" borderId="0" xfId="0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13" borderId="5" xfId="12" applyFont="1" applyBorder="1" applyAlignment="1">
      <alignment horizontal="center"/>
    </xf>
    <xf numFmtId="0" fontId="13" fillId="13" borderId="13" xfId="12" applyFont="1" applyBorder="1" applyAlignment="1">
      <alignment horizontal="center"/>
    </xf>
    <xf numFmtId="0" fontId="20" fillId="14" borderId="5" xfId="0" applyFont="1" applyFill="1" applyBorder="1" applyAlignment="1">
      <alignment horizontal="center" vertical="center"/>
    </xf>
    <xf numFmtId="0" fontId="20" fillId="14" borderId="1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20" fillId="16" borderId="5" xfId="0" applyFont="1" applyFill="1" applyBorder="1" applyAlignment="1">
      <alignment horizontal="center" vertical="center"/>
    </xf>
    <xf numFmtId="0" fontId="20" fillId="16" borderId="13" xfId="0" applyFont="1" applyFill="1" applyBorder="1" applyAlignment="1">
      <alignment horizontal="center" vertical="center"/>
    </xf>
    <xf numFmtId="0" fontId="20" fillId="17" borderId="5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horizontal="center" vertical="center"/>
    </xf>
    <xf numFmtId="0" fontId="13" fillId="10" borderId="5" xfId="9" applyFont="1" applyBorder="1" applyAlignment="1">
      <alignment horizontal="center"/>
    </xf>
    <xf numFmtId="0" fontId="13" fillId="10" borderId="13" xfId="9" applyFont="1" applyBorder="1" applyAlignment="1">
      <alignment horizontal="center"/>
    </xf>
    <xf numFmtId="0" fontId="13" fillId="11" borderId="5" xfId="10" applyFont="1" applyBorder="1" applyAlignment="1">
      <alignment horizontal="center"/>
    </xf>
    <xf numFmtId="0" fontId="13" fillId="11" borderId="13" xfId="1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3" fillId="20" borderId="14" xfId="9" applyFont="1" applyFill="1" applyBorder="1"/>
    <xf numFmtId="0" fontId="14" fillId="4" borderId="1" xfId="0" applyFont="1" applyFill="1" applyBorder="1" applyAlignment="1">
      <alignment horizontal="center" vertical="center"/>
    </xf>
    <xf numFmtId="0" fontId="13" fillId="20" borderId="1" xfId="9" applyFont="1" applyFill="1" applyBorder="1"/>
    <xf numFmtId="0" fontId="23" fillId="18" borderId="0" xfId="13" applyFont="1"/>
    <xf numFmtId="0" fontId="23" fillId="18" borderId="0" xfId="13" applyFont="1" applyBorder="1"/>
    <xf numFmtId="0" fontId="23" fillId="18" borderId="12" xfId="13" applyFont="1" applyBorder="1" applyAlignment="1">
      <alignment horizontal="center" vertical="center"/>
    </xf>
    <xf numFmtId="0" fontId="23" fillId="18" borderId="12" xfId="13" applyFont="1" applyBorder="1"/>
    <xf numFmtId="0" fontId="23" fillId="18" borderId="14" xfId="13" applyFont="1" applyBorder="1"/>
    <xf numFmtId="0" fontId="25" fillId="6" borderId="1" xfId="4" applyFont="1" applyBorder="1"/>
    <xf numFmtId="0" fontId="24" fillId="19" borderId="0" xfId="14" applyFont="1" applyBorder="1"/>
    <xf numFmtId="0" fontId="13" fillId="21" borderId="1" xfId="0" applyFont="1" applyFill="1" applyBorder="1"/>
    <xf numFmtId="0" fontId="18" fillId="21" borderId="1" xfId="4" applyFont="1" applyFill="1" applyBorder="1"/>
    <xf numFmtId="0" fontId="18" fillId="21" borderId="1" xfId="0" applyFont="1" applyFill="1" applyBorder="1"/>
    <xf numFmtId="0" fontId="26" fillId="22" borderId="0" xfId="0" applyFont="1" applyFill="1"/>
    <xf numFmtId="0" fontId="26" fillId="22" borderId="0" xfId="0" applyFont="1" applyFill="1" applyBorder="1"/>
    <xf numFmtId="0" fontId="26" fillId="0" borderId="0" xfId="0" applyFont="1"/>
    <xf numFmtId="0" fontId="26" fillId="7" borderId="0" xfId="0" applyFont="1" applyFill="1" applyBorder="1"/>
    <xf numFmtId="0" fontId="27" fillId="4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6" fillId="0" borderId="1" xfId="0" applyFont="1" applyBorder="1"/>
    <xf numFmtId="0" fontId="31" fillId="27" borderId="1" xfId="11" applyFont="1" applyFill="1" applyBorder="1"/>
    <xf numFmtId="0" fontId="26" fillId="23" borderId="1" xfId="9" applyFont="1" applyFill="1" applyBorder="1"/>
    <xf numFmtId="0" fontId="29" fillId="14" borderId="5" xfId="0" applyFont="1" applyFill="1" applyBorder="1" applyAlignment="1">
      <alignment vertical="center"/>
    </xf>
    <xf numFmtId="0" fontId="26" fillId="22" borderId="1" xfId="0" applyFont="1" applyFill="1" applyBorder="1"/>
    <xf numFmtId="9" fontId="26" fillId="0" borderId="1" xfId="5" applyFont="1" applyBorder="1"/>
    <xf numFmtId="0" fontId="31" fillId="28" borderId="1" xfId="11" applyFont="1" applyFill="1" applyBorder="1"/>
    <xf numFmtId="0" fontId="29" fillId="16" borderId="5" xfId="0" applyFont="1" applyFill="1" applyBorder="1" applyAlignment="1">
      <alignment vertical="center"/>
    </xf>
    <xf numFmtId="0" fontId="29" fillId="17" borderId="5" xfId="0" applyFont="1" applyFill="1" applyBorder="1" applyAlignment="1">
      <alignment vertical="center"/>
    </xf>
    <xf numFmtId="0" fontId="29" fillId="24" borderId="5" xfId="0" applyFont="1" applyFill="1" applyBorder="1" applyAlignment="1">
      <alignment vertical="center"/>
    </xf>
    <xf numFmtId="0" fontId="26" fillId="25" borderId="1" xfId="0" applyFont="1" applyFill="1" applyBorder="1"/>
    <xf numFmtId="0" fontId="26" fillId="13" borderId="1" xfId="12" applyFont="1" applyBorder="1" applyAlignment="1">
      <alignment horizontal="center"/>
    </xf>
    <xf numFmtId="0" fontId="26" fillId="11" borderId="5" xfId="10" applyFont="1" applyBorder="1" applyAlignment="1">
      <alignment horizontal="center"/>
    </xf>
    <xf numFmtId="0" fontId="26" fillId="11" borderId="13" xfId="10" applyFont="1" applyBorder="1" applyAlignment="1">
      <alignment horizontal="center"/>
    </xf>
    <xf numFmtId="0" fontId="26" fillId="10" borderId="5" xfId="9" applyFont="1" applyBorder="1" applyAlignment="1">
      <alignment horizontal="center"/>
    </xf>
    <xf numFmtId="0" fontId="26" fillId="10" borderId="13" xfId="9" applyFont="1" applyBorder="1" applyAlignment="1">
      <alignment horizontal="center"/>
    </xf>
    <xf numFmtId="0" fontId="26" fillId="0" borderId="0" xfId="0" applyFont="1" applyFill="1"/>
    <xf numFmtId="0" fontId="26" fillId="0" borderId="0" xfId="0" applyFont="1" applyBorder="1"/>
    <xf numFmtId="0" fontId="32" fillId="13" borderId="1" xfId="12" applyFont="1" applyBorder="1"/>
    <xf numFmtId="0" fontId="32" fillId="13" borderId="5" xfId="12" applyFont="1" applyBorder="1" applyAlignment="1">
      <alignment horizontal="center"/>
    </xf>
    <xf numFmtId="0" fontId="32" fillId="13" borderId="13" xfId="12" applyFont="1" applyBorder="1" applyAlignment="1">
      <alignment horizontal="center"/>
    </xf>
    <xf numFmtId="10" fontId="32" fillId="13" borderId="5" xfId="5" applyNumberFormat="1" applyFont="1" applyFill="1" applyBorder="1" applyAlignment="1">
      <alignment horizontal="center"/>
    </xf>
    <xf numFmtId="10" fontId="32" fillId="13" borderId="13" xfId="5" applyNumberFormat="1" applyFont="1" applyFill="1" applyBorder="1" applyAlignment="1">
      <alignment horizontal="center"/>
    </xf>
    <xf numFmtId="0" fontId="32" fillId="29" borderId="1" xfId="12" applyFont="1" applyFill="1" applyBorder="1"/>
    <xf numFmtId="10" fontId="26" fillId="11" borderId="5" xfId="5" applyNumberFormat="1" applyFont="1" applyFill="1" applyBorder="1" applyAlignment="1">
      <alignment horizontal="center"/>
    </xf>
    <xf numFmtId="10" fontId="26" fillId="11" borderId="13" xfId="5" applyNumberFormat="1" applyFont="1" applyFill="1" applyBorder="1" applyAlignment="1">
      <alignment horizontal="center"/>
    </xf>
    <xf numFmtId="0" fontId="32" fillId="30" borderId="1" xfId="12" applyFont="1" applyFill="1" applyBorder="1"/>
    <xf numFmtId="0" fontId="26" fillId="31" borderId="1" xfId="0" applyFont="1" applyFill="1" applyBorder="1"/>
    <xf numFmtId="20" fontId="26" fillId="31" borderId="1" xfId="0" applyNumberFormat="1" applyFont="1" applyFill="1" applyBorder="1"/>
    <xf numFmtId="0" fontId="30" fillId="31" borderId="1" xfId="4" applyFont="1" applyFill="1" applyBorder="1"/>
    <xf numFmtId="0" fontId="30" fillId="31" borderId="1" xfId="0" applyFont="1" applyFill="1" applyBorder="1"/>
    <xf numFmtId="0" fontId="26" fillId="32" borderId="1" xfId="0" applyFont="1" applyFill="1" applyBorder="1"/>
    <xf numFmtId="20" fontId="26" fillId="32" borderId="1" xfId="0" applyNumberFormat="1" applyFont="1" applyFill="1" applyBorder="1"/>
    <xf numFmtId="0" fontId="30" fillId="32" borderId="1" xfId="4" applyFont="1" applyFill="1" applyBorder="1"/>
    <xf numFmtId="0" fontId="30" fillId="32" borderId="1" xfId="0" applyFont="1" applyFill="1" applyBorder="1"/>
    <xf numFmtId="0" fontId="34" fillId="33" borderId="1" xfId="0" applyFont="1" applyFill="1" applyBorder="1" applyAlignment="1">
      <alignment horizontal="center" vertical="center"/>
    </xf>
    <xf numFmtId="0" fontId="34" fillId="33" borderId="5" xfId="0" applyFont="1" applyFill="1" applyBorder="1" applyAlignment="1">
      <alignment horizontal="center" vertical="center"/>
    </xf>
    <xf numFmtId="0" fontId="34" fillId="33" borderId="13" xfId="0" applyFont="1" applyFill="1" applyBorder="1" applyAlignment="1">
      <alignment horizontal="center" vertical="center"/>
    </xf>
    <xf numFmtId="10" fontId="26" fillId="10" borderId="5" xfId="5" applyNumberFormat="1" applyFont="1" applyFill="1" applyBorder="1" applyAlignment="1">
      <alignment horizontal="center"/>
    </xf>
    <xf numFmtId="10" fontId="26" fillId="10" borderId="13" xfId="5" applyNumberFormat="1" applyFont="1" applyFill="1" applyBorder="1" applyAlignment="1">
      <alignment horizontal="center"/>
    </xf>
    <xf numFmtId="0" fontId="36" fillId="7" borderId="0" xfId="0" applyFont="1" applyFill="1" applyBorder="1"/>
    <xf numFmtId="0" fontId="26" fillId="34" borderId="1" xfId="10" applyFont="1" applyFill="1" applyBorder="1"/>
    <xf numFmtId="0" fontId="26" fillId="35" borderId="1" xfId="10" applyFont="1" applyFill="1" applyBorder="1"/>
    <xf numFmtId="0" fontId="29" fillId="36" borderId="5" xfId="0" applyFont="1" applyFill="1" applyBorder="1" applyAlignment="1">
      <alignment horizontal="center" vertical="center"/>
    </xf>
    <xf numFmtId="0" fontId="29" fillId="36" borderId="13" xfId="0" applyFont="1" applyFill="1" applyBorder="1" applyAlignment="1">
      <alignment horizontal="center" vertical="center"/>
    </xf>
    <xf numFmtId="0" fontId="26" fillId="34" borderId="1" xfId="0" applyFont="1" applyFill="1" applyBorder="1"/>
    <xf numFmtId="0" fontId="26" fillId="35" borderId="1" xfId="0" applyFont="1" applyFill="1" applyBorder="1"/>
    <xf numFmtId="0" fontId="37" fillId="36" borderId="1" xfId="0" applyFont="1" applyFill="1" applyBorder="1" applyAlignment="1">
      <alignment horizontal="center" vertical="center"/>
    </xf>
    <xf numFmtId="0" fontId="26" fillId="34" borderId="5" xfId="10" applyFont="1" applyFill="1" applyBorder="1" applyAlignment="1">
      <alignment horizontal="center"/>
    </xf>
    <xf numFmtId="0" fontId="26" fillId="34" borderId="13" xfId="10" applyFont="1" applyFill="1" applyBorder="1" applyAlignment="1">
      <alignment horizontal="center"/>
    </xf>
    <xf numFmtId="0" fontId="26" fillId="37" borderId="1" xfId="9" applyFont="1" applyFill="1" applyBorder="1"/>
    <xf numFmtId="0" fontId="26" fillId="37" borderId="5" xfId="9" applyFont="1" applyFill="1" applyBorder="1" applyAlignment="1">
      <alignment horizontal="center"/>
    </xf>
    <xf numFmtId="0" fontId="26" fillId="37" borderId="13" xfId="9" applyFont="1" applyFill="1" applyBorder="1" applyAlignment="1">
      <alignment horizontal="center"/>
    </xf>
    <xf numFmtId="0" fontId="26" fillId="38" borderId="1" xfId="9" applyFont="1" applyFill="1" applyBorder="1"/>
    <xf numFmtId="0" fontId="38" fillId="39" borderId="5" xfId="0" applyFont="1" applyFill="1" applyBorder="1" applyAlignment="1">
      <alignment horizontal="center" vertical="center"/>
    </xf>
    <xf numFmtId="0" fontId="38" fillId="39" borderId="13" xfId="0" applyFont="1" applyFill="1" applyBorder="1" applyAlignment="1">
      <alignment horizontal="center" vertical="center"/>
    </xf>
    <xf numFmtId="0" fontId="29" fillId="40" borderId="5" xfId="0" applyFont="1" applyFill="1" applyBorder="1" applyAlignment="1">
      <alignment horizontal="center" vertical="center"/>
    </xf>
    <xf numFmtId="0" fontId="29" fillId="40" borderId="13" xfId="0" applyFont="1" applyFill="1" applyBorder="1" applyAlignment="1">
      <alignment horizontal="center" vertical="center"/>
    </xf>
    <xf numFmtId="0" fontId="34" fillId="40" borderId="1" xfId="0" applyFont="1" applyFill="1" applyBorder="1" applyAlignment="1">
      <alignment horizontal="center" vertical="center"/>
    </xf>
    <xf numFmtId="0" fontId="26" fillId="41" borderId="1" xfId="9" applyFont="1" applyFill="1" applyBorder="1"/>
    <xf numFmtId="0" fontId="26" fillId="41" borderId="1" xfId="0" applyFont="1" applyFill="1" applyBorder="1"/>
    <xf numFmtId="0" fontId="26" fillId="42" borderId="1" xfId="9" applyFont="1" applyFill="1" applyBorder="1"/>
    <xf numFmtId="0" fontId="26" fillId="42" borderId="5" xfId="9" applyFont="1" applyFill="1" applyBorder="1" applyAlignment="1">
      <alignment horizontal="center"/>
    </xf>
    <xf numFmtId="0" fontId="26" fillId="42" borderId="13" xfId="9" applyFont="1" applyFill="1" applyBorder="1" applyAlignment="1">
      <alignment horizontal="center"/>
    </xf>
    <xf numFmtId="10" fontId="26" fillId="42" borderId="5" xfId="5" applyNumberFormat="1" applyFont="1" applyFill="1" applyBorder="1" applyAlignment="1">
      <alignment horizontal="center"/>
    </xf>
    <xf numFmtId="10" fontId="26" fillId="42" borderId="13" xfId="5" applyNumberFormat="1" applyFont="1" applyFill="1" applyBorder="1" applyAlignment="1">
      <alignment horizontal="center"/>
    </xf>
    <xf numFmtId="0" fontId="26" fillId="42" borderId="1" xfId="0" applyFont="1" applyFill="1" applyBorder="1"/>
    <xf numFmtId="0" fontId="39" fillId="43" borderId="0" xfId="0" applyFont="1" applyFill="1"/>
    <xf numFmtId="0" fontId="40" fillId="43" borderId="1" xfId="0" applyFont="1" applyFill="1" applyBorder="1" applyAlignment="1">
      <alignment horizontal="center" vertical="center"/>
    </xf>
    <xf numFmtId="0" fontId="40" fillId="43" borderId="1" xfId="0" applyFont="1" applyFill="1" applyBorder="1" applyAlignment="1">
      <alignment horizontal="center" vertical="center"/>
    </xf>
    <xf numFmtId="0" fontId="26" fillId="44" borderId="1" xfId="12" applyFont="1" applyFill="1" applyBorder="1"/>
    <xf numFmtId="0" fontId="26" fillId="44" borderId="1" xfId="9" applyFont="1" applyFill="1" applyBorder="1"/>
    <xf numFmtId="9" fontId="26" fillId="44" borderId="5" xfId="5" applyFont="1" applyFill="1" applyBorder="1" applyAlignment="1">
      <alignment horizontal="center"/>
    </xf>
    <xf numFmtId="9" fontId="26" fillId="44" borderId="13" xfId="5" applyFont="1" applyFill="1" applyBorder="1" applyAlignment="1">
      <alignment horizontal="center"/>
    </xf>
    <xf numFmtId="0" fontId="26" fillId="44" borderId="1" xfId="0" applyFont="1" applyFill="1" applyBorder="1"/>
    <xf numFmtId="0" fontId="26" fillId="45" borderId="1" xfId="12" applyFont="1" applyFill="1" applyBorder="1"/>
    <xf numFmtId="0" fontId="26" fillId="45" borderId="1" xfId="9" applyFont="1" applyFill="1" applyBorder="1"/>
    <xf numFmtId="0" fontId="26" fillId="45" borderId="1" xfId="0" applyFont="1" applyFill="1" applyBorder="1"/>
    <xf numFmtId="0" fontId="26" fillId="46" borderId="0" xfId="0" applyFont="1" applyFill="1" applyBorder="1"/>
    <xf numFmtId="0" fontId="26" fillId="47" borderId="0" xfId="0" applyFont="1" applyFill="1" applyBorder="1"/>
    <xf numFmtId="0" fontId="41" fillId="32" borderId="1" xfId="0" applyFont="1" applyFill="1" applyBorder="1"/>
    <xf numFmtId="0" fontId="41" fillId="31" borderId="1" xfId="0" applyFont="1" applyFill="1" applyBorder="1"/>
    <xf numFmtId="0" fontId="41" fillId="32" borderId="1" xfId="4" applyFont="1" applyFill="1" applyBorder="1"/>
    <xf numFmtId="0" fontId="41" fillId="31" borderId="1" xfId="4" applyFont="1" applyFill="1" applyBorder="1"/>
    <xf numFmtId="0" fontId="33" fillId="48" borderId="5" xfId="0" applyFont="1" applyFill="1" applyBorder="1" applyAlignment="1">
      <alignment horizontal="center" vertical="center"/>
    </xf>
    <xf numFmtId="0" fontId="33" fillId="48" borderId="13" xfId="0" applyFont="1" applyFill="1" applyBorder="1" applyAlignment="1">
      <alignment horizontal="center" vertical="center"/>
    </xf>
    <xf numFmtId="0" fontId="33" fillId="48" borderId="1" xfId="0" applyFont="1" applyFill="1" applyBorder="1" applyAlignment="1">
      <alignment horizontal="center" vertical="center"/>
    </xf>
    <xf numFmtId="0" fontId="35" fillId="32" borderId="1" xfId="4" applyFont="1" applyFill="1" applyBorder="1"/>
    <xf numFmtId="0" fontId="27" fillId="32" borderId="1" xfId="0" applyFont="1" applyFill="1" applyBorder="1"/>
    <xf numFmtId="0" fontId="35" fillId="31" borderId="1" xfId="4" applyFont="1" applyFill="1" applyBorder="1"/>
    <xf numFmtId="0" fontId="27" fillId="31" borderId="1" xfId="0" applyFont="1" applyFill="1" applyBorder="1"/>
    <xf numFmtId="0" fontId="35" fillId="32" borderId="1" xfId="0" applyFont="1" applyFill="1" applyBorder="1"/>
    <xf numFmtId="0" fontId="35" fillId="31" borderId="1" xfId="0" applyFont="1" applyFill="1" applyBorder="1"/>
    <xf numFmtId="0" fontId="39" fillId="43" borderId="16" xfId="0" applyFont="1" applyFill="1" applyBorder="1"/>
    <xf numFmtId="180" fontId="26" fillId="46" borderId="0" xfId="8" applyNumberFormat="1" applyFont="1" applyFill="1" applyBorder="1"/>
    <xf numFmtId="180" fontId="26" fillId="47" borderId="0" xfId="8" applyNumberFormat="1" applyFont="1" applyFill="1" applyBorder="1"/>
    <xf numFmtId="180" fontId="38" fillId="39" borderId="1" xfId="8" applyNumberFormat="1" applyFont="1" applyFill="1" applyBorder="1" applyAlignment="1">
      <alignment horizontal="center" vertical="center"/>
    </xf>
    <xf numFmtId="180" fontId="26" fillId="37" borderId="1" xfId="8" applyNumberFormat="1" applyFont="1" applyFill="1" applyBorder="1"/>
    <xf numFmtId="180" fontId="26" fillId="38" borderId="1" xfId="8" applyNumberFormat="1" applyFont="1" applyFill="1" applyBorder="1"/>
    <xf numFmtId="180" fontId="26" fillId="0" borderId="0" xfId="8" applyNumberFormat="1" applyFont="1"/>
  </cellXfs>
  <cellStyles count="15">
    <cellStyle name="20% - Accent2" xfId="9" builtinId="34"/>
    <cellStyle name="20% - Accent3" xfId="10" builtinId="38"/>
    <cellStyle name="20% - Accent4" xfId="11" builtinId="42"/>
    <cellStyle name="20% - Accent5" xfId="12" builtinId="46"/>
    <cellStyle name="Accent1" xfId="6" builtinId="29"/>
    <cellStyle name="Accent2" xfId="3" builtinId="33"/>
    <cellStyle name="Accent3" xfId="4" builtinId="37"/>
    <cellStyle name="Bad" xfId="2" builtinId="27"/>
    <cellStyle name="Comma" xfId="8" builtinId="3"/>
    <cellStyle name="Good" xfId="1" builtinId="26"/>
    <cellStyle name="Input" xfId="14" builtinId="20"/>
    <cellStyle name="Neutral" xfId="13" builtinId="28"/>
    <cellStyle name="Normal" xfId="0" builtinId="0"/>
    <cellStyle name="Output" xfId="7" builtinId="21"/>
    <cellStyle name="Percent" xfId="5" builtinId="5"/>
  </cellStyles>
  <dxfs count="0"/>
  <tableStyles count="0" defaultTableStyle="TableStyleMedium2" defaultPivotStyle="PivotStyleLight16"/>
  <colors>
    <mruColors>
      <color rgb="FF0B0B61"/>
      <color rgb="FFE0F2F7"/>
      <color rgb="FFFFFFE1"/>
      <color rgb="FFD1FFE8"/>
      <color rgb="FFDAEEF3"/>
      <color rgb="FF9DD2DF"/>
      <color rgb="FF0B3861"/>
      <color rgb="FFF8F8F8"/>
      <color rgb="FF339933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6"/>
  <sheetViews>
    <sheetView topLeftCell="B1" workbookViewId="0">
      <selection activeCell="AH26" sqref="AH26"/>
    </sheetView>
  </sheetViews>
  <sheetFormatPr defaultRowHeight="15" x14ac:dyDescent="0.25"/>
  <cols>
    <col min="2" max="2" width="8.7109375" bestFit="1" customWidth="1"/>
    <col min="3" max="3" width="3" customWidth="1"/>
    <col min="5" max="5" width="3" customWidth="1"/>
    <col min="7" max="7" width="3" customWidth="1"/>
    <col min="8" max="8" width="9.85546875" bestFit="1" customWidth="1"/>
    <col min="9" max="9" width="3" bestFit="1" customWidth="1"/>
    <col min="11" max="11" width="3" customWidth="1"/>
    <col min="13" max="13" width="3" customWidth="1"/>
    <col min="15" max="15" width="3" customWidth="1"/>
    <col min="17" max="17" width="3" customWidth="1"/>
    <col min="19" max="19" width="3" customWidth="1"/>
    <col min="20" max="20" width="10.42578125" bestFit="1" customWidth="1"/>
    <col min="21" max="21" width="3" customWidth="1"/>
    <col min="22" max="22" width="12.5703125" bestFit="1" customWidth="1"/>
    <col min="23" max="23" width="3" customWidth="1"/>
    <col min="24" max="24" width="12.5703125" bestFit="1" customWidth="1"/>
    <col min="25" max="25" width="3" customWidth="1"/>
    <col min="26" max="26" width="12.42578125" bestFit="1" customWidth="1"/>
    <col min="27" max="27" width="3" customWidth="1"/>
    <col min="28" max="28" width="12.42578125" bestFit="1" customWidth="1"/>
    <col min="29" max="29" width="3" customWidth="1"/>
    <col min="30" max="30" width="12.5703125" bestFit="1" customWidth="1"/>
    <col min="31" max="31" width="3" customWidth="1"/>
    <col min="32" max="32" width="12.5703125" bestFit="1" customWidth="1"/>
    <col min="33" max="33" width="3" customWidth="1"/>
    <col min="34" max="34" width="12.140625" bestFit="1" customWidth="1"/>
    <col min="35" max="35" width="3" customWidth="1"/>
  </cols>
  <sheetData>
    <row r="1" spans="2:36" x14ac:dyDescent="0.25">
      <c r="B1" s="88" t="s">
        <v>43</v>
      </c>
      <c r="C1" s="89"/>
      <c r="D1" s="87" t="s">
        <v>44</v>
      </c>
      <c r="E1" s="87"/>
      <c r="F1" s="90" t="s">
        <v>45</v>
      </c>
      <c r="G1" s="90"/>
      <c r="H1" s="87" t="s">
        <v>46</v>
      </c>
      <c r="I1" s="87"/>
      <c r="J1" s="90" t="s">
        <v>47</v>
      </c>
      <c r="K1" s="90"/>
      <c r="L1" s="87" t="s">
        <v>48</v>
      </c>
      <c r="M1" s="87"/>
      <c r="N1" s="90" t="s">
        <v>49</v>
      </c>
      <c r="O1" s="90"/>
      <c r="P1" s="87" t="s">
        <v>50</v>
      </c>
      <c r="Q1" s="87"/>
      <c r="R1" s="85" t="s">
        <v>51</v>
      </c>
      <c r="S1" s="85"/>
      <c r="T1" s="87" t="s">
        <v>52</v>
      </c>
      <c r="U1" s="87"/>
      <c r="V1" s="85" t="s">
        <v>53</v>
      </c>
      <c r="W1" s="85"/>
      <c r="X1" s="87" t="s">
        <v>54</v>
      </c>
      <c r="Y1" s="87"/>
      <c r="Z1" s="85" t="s">
        <v>55</v>
      </c>
      <c r="AA1" s="85"/>
      <c r="AB1" s="86" t="s">
        <v>56</v>
      </c>
      <c r="AC1" s="86"/>
      <c r="AD1" s="85" t="s">
        <v>57</v>
      </c>
      <c r="AE1" s="85"/>
      <c r="AF1" s="87" t="s">
        <v>58</v>
      </c>
      <c r="AG1" s="87"/>
      <c r="AH1" s="85" t="s">
        <v>59</v>
      </c>
      <c r="AI1" s="85"/>
    </row>
    <row r="2" spans="2:36" x14ac:dyDescent="0.25">
      <c r="B2" s="5"/>
      <c r="C2" s="11"/>
      <c r="D2" s="16"/>
      <c r="E2" s="16"/>
      <c r="F2" s="2"/>
      <c r="G2" s="2"/>
      <c r="H2" s="16"/>
      <c r="I2" s="16"/>
      <c r="J2" s="2"/>
      <c r="K2" s="2"/>
      <c r="L2" s="29"/>
      <c r="M2" s="29"/>
      <c r="N2" s="2"/>
      <c r="O2" s="2"/>
      <c r="P2" s="29"/>
      <c r="Q2" s="29"/>
      <c r="R2" s="2"/>
      <c r="S2" s="2"/>
      <c r="T2" s="29"/>
      <c r="U2" s="29"/>
      <c r="V2" s="2"/>
      <c r="W2" s="2"/>
      <c r="X2" s="29"/>
      <c r="Y2" s="29"/>
      <c r="Z2" s="2"/>
      <c r="AA2" s="2"/>
      <c r="AB2" s="29"/>
      <c r="AC2" s="29"/>
      <c r="AD2" s="2"/>
      <c r="AE2" s="2"/>
      <c r="AF2" s="37"/>
      <c r="AG2" s="29"/>
    </row>
    <row r="3" spans="2:36" x14ac:dyDescent="0.25">
      <c r="B3" s="5"/>
      <c r="C3" s="11"/>
      <c r="D3" s="16"/>
      <c r="E3" s="16"/>
      <c r="F3" s="13"/>
      <c r="G3" s="13"/>
      <c r="H3" s="16"/>
      <c r="I3" s="16"/>
      <c r="J3" s="13"/>
      <c r="K3" s="13"/>
      <c r="L3" s="29"/>
      <c r="M3" s="29"/>
      <c r="N3" s="13"/>
      <c r="O3" s="13"/>
      <c r="P3" s="29"/>
      <c r="Q3" s="29"/>
      <c r="R3" s="2"/>
      <c r="S3" s="2"/>
      <c r="T3" s="29"/>
      <c r="U3" s="29"/>
      <c r="V3" s="2"/>
      <c r="W3" s="2"/>
      <c r="X3" s="29"/>
      <c r="Y3" s="29"/>
      <c r="Z3" s="2"/>
      <c r="AA3" s="2"/>
      <c r="AB3" s="29"/>
      <c r="AC3" s="29"/>
      <c r="AD3" s="2"/>
      <c r="AE3" s="2"/>
      <c r="AF3" s="37"/>
      <c r="AG3" s="29"/>
    </row>
    <row r="4" spans="2:36" x14ac:dyDescent="0.25">
      <c r="B4" s="5"/>
      <c r="C4" s="11"/>
      <c r="D4" s="16"/>
      <c r="E4" s="16"/>
      <c r="F4" s="2"/>
      <c r="G4" s="2"/>
      <c r="H4" s="16"/>
      <c r="I4" s="16"/>
      <c r="J4" s="2"/>
      <c r="K4" s="2"/>
      <c r="L4" s="29"/>
      <c r="M4" s="29"/>
      <c r="N4" s="2"/>
      <c r="O4" s="2"/>
      <c r="P4" s="29"/>
      <c r="Q4" s="29"/>
      <c r="R4" s="2"/>
      <c r="S4" s="2"/>
      <c r="T4" s="29"/>
      <c r="U4" s="29"/>
      <c r="V4" s="2"/>
      <c r="W4" s="2"/>
      <c r="X4" s="29"/>
      <c r="Y4" s="29"/>
      <c r="Z4" s="2"/>
      <c r="AA4" s="2"/>
      <c r="AB4" s="29"/>
      <c r="AC4" s="29"/>
      <c r="AD4" s="2"/>
      <c r="AE4" s="2"/>
      <c r="AF4" s="37"/>
      <c r="AG4" s="29"/>
    </row>
    <row r="5" spans="2:36" x14ac:dyDescent="0.25">
      <c r="B5" s="5"/>
      <c r="C5" s="11"/>
      <c r="D5" s="16"/>
      <c r="E5" s="16"/>
      <c r="F5" s="2"/>
      <c r="G5" s="2"/>
      <c r="H5" s="16"/>
      <c r="I5" s="16"/>
      <c r="J5" s="2"/>
      <c r="K5" s="2"/>
      <c r="L5" s="29"/>
      <c r="M5" s="29"/>
      <c r="N5" s="2"/>
      <c r="O5" s="2"/>
      <c r="P5" s="29"/>
      <c r="Q5" s="29"/>
      <c r="R5" s="2"/>
      <c r="S5" s="2"/>
      <c r="T5" s="29"/>
      <c r="U5" s="29"/>
      <c r="V5" s="2"/>
      <c r="W5" s="2"/>
      <c r="X5" s="29"/>
      <c r="Y5" s="29"/>
      <c r="Z5" s="2"/>
      <c r="AA5" s="2"/>
      <c r="AB5" s="29"/>
      <c r="AC5" s="29"/>
      <c r="AD5" s="2"/>
      <c r="AE5" s="2"/>
      <c r="AF5" s="37"/>
      <c r="AG5" s="29"/>
    </row>
    <row r="6" spans="2:36" x14ac:dyDescent="0.25">
      <c r="B6" s="5"/>
      <c r="C6" s="11"/>
      <c r="D6" s="16"/>
      <c r="E6" s="16"/>
      <c r="F6" s="2"/>
      <c r="G6" s="2"/>
      <c r="H6" s="16"/>
      <c r="I6" s="16"/>
      <c r="J6" s="2"/>
      <c r="K6" s="2"/>
      <c r="L6" s="29"/>
      <c r="M6" s="29"/>
      <c r="N6" s="2"/>
      <c r="O6" s="2"/>
      <c r="P6" s="29"/>
      <c r="Q6" s="29"/>
      <c r="R6" s="2"/>
      <c r="S6" s="2"/>
      <c r="T6" s="29"/>
      <c r="U6" s="29"/>
      <c r="V6" s="2"/>
      <c r="W6" s="2"/>
      <c r="X6" s="29"/>
      <c r="Y6" s="29"/>
      <c r="Z6" s="2"/>
      <c r="AA6" s="2"/>
      <c r="AB6" s="29"/>
      <c r="AC6" s="29"/>
      <c r="AD6" s="2"/>
      <c r="AE6" s="2"/>
      <c r="AF6" s="37"/>
      <c r="AG6" s="29"/>
    </row>
    <row r="7" spans="2:36" x14ac:dyDescent="0.25">
      <c r="B7" s="12"/>
      <c r="C7" s="2"/>
      <c r="D7" s="16"/>
      <c r="E7" s="16"/>
      <c r="F7" s="2"/>
      <c r="G7" s="2"/>
      <c r="H7" s="16"/>
      <c r="I7" s="16"/>
      <c r="J7" s="2"/>
      <c r="K7" s="2"/>
      <c r="L7" s="29"/>
      <c r="M7" s="29"/>
      <c r="N7" s="2"/>
      <c r="O7" s="2"/>
      <c r="P7" s="29"/>
      <c r="Q7" s="29"/>
      <c r="R7" s="2"/>
      <c r="S7" s="2"/>
      <c r="T7" s="29"/>
      <c r="U7" s="29"/>
      <c r="V7" s="2"/>
      <c r="W7" s="2"/>
      <c r="X7" s="29"/>
      <c r="Y7" s="29"/>
      <c r="Z7" s="2"/>
      <c r="AA7" s="2"/>
      <c r="AB7" s="29"/>
      <c r="AC7" s="29"/>
      <c r="AD7" s="2"/>
      <c r="AE7" s="2"/>
      <c r="AF7" s="37"/>
      <c r="AG7" s="29"/>
    </row>
    <row r="8" spans="2:36" x14ac:dyDescent="0.25">
      <c r="B8" s="14"/>
      <c r="C8" s="9"/>
      <c r="D8" s="17"/>
      <c r="E8" s="16"/>
      <c r="F8" s="15"/>
      <c r="G8" s="2"/>
      <c r="H8" s="19"/>
      <c r="I8" s="16"/>
      <c r="J8" s="20"/>
      <c r="K8" s="2"/>
      <c r="L8" s="30"/>
      <c r="M8" s="29"/>
      <c r="N8" s="22"/>
      <c r="O8" s="2"/>
      <c r="P8" s="30"/>
      <c r="Q8" s="29"/>
      <c r="R8" s="24"/>
      <c r="S8" s="2"/>
      <c r="T8" s="32"/>
      <c r="U8" s="2"/>
      <c r="V8" s="32"/>
      <c r="W8" s="2"/>
      <c r="X8" s="33"/>
      <c r="Y8" s="2"/>
      <c r="Z8" s="34"/>
      <c r="AA8" s="2"/>
      <c r="AB8" s="34"/>
      <c r="AC8" s="2"/>
      <c r="AD8" s="34"/>
      <c r="AE8" s="36"/>
      <c r="AF8" s="35"/>
      <c r="AG8" s="2"/>
      <c r="AH8" s="8"/>
      <c r="AI8" s="2"/>
      <c r="AJ8" s="8"/>
    </row>
    <row r="9" spans="2:36" x14ac:dyDescent="0.2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2:36" ht="15.75" thickBot="1" x14ac:dyDescent="0.3"/>
    <row r="11" spans="2:36" x14ac:dyDescent="0.25">
      <c r="B11" s="88" t="s">
        <v>43</v>
      </c>
      <c r="C11" s="89"/>
      <c r="D11" s="87" t="s">
        <v>44</v>
      </c>
      <c r="E11" s="87"/>
      <c r="F11" s="90" t="s">
        <v>45</v>
      </c>
      <c r="G11" s="90"/>
      <c r="H11" s="87" t="s">
        <v>46</v>
      </c>
      <c r="I11" s="87"/>
      <c r="J11" s="90" t="s">
        <v>47</v>
      </c>
      <c r="K11" s="90"/>
      <c r="L11" s="87" t="s">
        <v>48</v>
      </c>
      <c r="M11" s="87"/>
      <c r="N11" s="90" t="s">
        <v>49</v>
      </c>
      <c r="O11" s="90"/>
      <c r="P11" s="87" t="s">
        <v>50</v>
      </c>
      <c r="Q11" s="87"/>
      <c r="R11" s="85" t="s">
        <v>51</v>
      </c>
      <c r="S11" s="85"/>
      <c r="T11" s="87" t="s">
        <v>52</v>
      </c>
      <c r="U11" s="87"/>
      <c r="V11" s="85" t="s">
        <v>53</v>
      </c>
      <c r="W11" s="85"/>
      <c r="X11" s="87" t="s">
        <v>54</v>
      </c>
      <c r="Y11" s="87"/>
      <c r="Z11" s="85" t="s">
        <v>55</v>
      </c>
      <c r="AA11" s="85"/>
      <c r="AB11" s="86" t="s">
        <v>56</v>
      </c>
      <c r="AC11" s="86"/>
      <c r="AD11" s="85" t="s">
        <v>57</v>
      </c>
      <c r="AE11" s="85"/>
      <c r="AF11" s="87" t="s">
        <v>58</v>
      </c>
      <c r="AG11" s="87"/>
      <c r="AH11" s="85" t="s">
        <v>59</v>
      </c>
      <c r="AI11" s="85"/>
    </row>
    <row r="12" spans="2:36" x14ac:dyDescent="0.25">
      <c r="B12" s="5" t="s">
        <v>37</v>
      </c>
      <c r="C12" s="11">
        <v>1</v>
      </c>
      <c r="D12" s="16" t="s">
        <v>39</v>
      </c>
      <c r="E12" s="16">
        <v>1</v>
      </c>
      <c r="F12" s="2" t="s">
        <v>60</v>
      </c>
      <c r="G12" s="2">
        <v>1</v>
      </c>
      <c r="H12" s="16" t="s">
        <v>71</v>
      </c>
      <c r="I12" s="16">
        <v>1</v>
      </c>
      <c r="J12" s="2" t="s">
        <v>39</v>
      </c>
      <c r="K12" s="2"/>
      <c r="L12" s="29" t="s">
        <v>79</v>
      </c>
      <c r="M12" s="29">
        <v>1</v>
      </c>
      <c r="N12" s="2" t="s">
        <v>40</v>
      </c>
      <c r="O12" s="2"/>
      <c r="P12" s="29" t="s">
        <v>64</v>
      </c>
      <c r="Q12" s="29"/>
      <c r="R12" s="2" t="s">
        <v>98</v>
      </c>
      <c r="S12" s="2"/>
      <c r="T12" s="29" t="s">
        <v>104</v>
      </c>
      <c r="U12" s="29"/>
      <c r="V12" s="2" t="s">
        <v>10</v>
      </c>
      <c r="W12" s="2">
        <v>1</v>
      </c>
      <c r="X12" s="29" t="s">
        <v>7</v>
      </c>
      <c r="Y12" s="29"/>
      <c r="Z12" s="2" t="s">
        <v>5</v>
      </c>
      <c r="AA12" s="2"/>
      <c r="AB12" s="29" t="s">
        <v>16</v>
      </c>
      <c r="AC12" s="29"/>
      <c r="AD12" s="2" t="s">
        <v>2</v>
      </c>
      <c r="AE12" s="2"/>
      <c r="AF12" s="37" t="s">
        <v>19</v>
      </c>
      <c r="AG12" s="29">
        <v>1</v>
      </c>
      <c r="AH12" t="s">
        <v>30</v>
      </c>
      <c r="AI12">
        <v>1</v>
      </c>
    </row>
    <row r="13" spans="2:36" x14ac:dyDescent="0.25">
      <c r="B13" s="5" t="s">
        <v>38</v>
      </c>
      <c r="C13" s="11">
        <v>1</v>
      </c>
      <c r="D13" s="16" t="s">
        <v>63</v>
      </c>
      <c r="E13" s="16">
        <v>1</v>
      </c>
      <c r="F13" s="13" t="s">
        <v>61</v>
      </c>
      <c r="G13" s="13"/>
      <c r="H13" s="16" t="s">
        <v>102</v>
      </c>
      <c r="I13" s="16">
        <v>1</v>
      </c>
      <c r="J13" s="13" t="s">
        <v>74</v>
      </c>
      <c r="K13" s="13"/>
      <c r="L13" s="29" t="s">
        <v>80</v>
      </c>
      <c r="M13" s="29"/>
      <c r="N13" s="13" t="s">
        <v>83</v>
      </c>
      <c r="O13" s="13">
        <v>1</v>
      </c>
      <c r="P13" s="29" t="s">
        <v>41</v>
      </c>
      <c r="Q13" s="29">
        <v>1</v>
      </c>
      <c r="R13" s="2" t="s">
        <v>63</v>
      </c>
      <c r="S13" s="2"/>
      <c r="T13" s="29" t="s">
        <v>13</v>
      </c>
      <c r="U13" s="29">
        <v>1</v>
      </c>
      <c r="V13" s="2" t="s">
        <v>26</v>
      </c>
      <c r="W13" s="2">
        <v>1</v>
      </c>
      <c r="X13" s="29" t="s">
        <v>5</v>
      </c>
      <c r="Y13" s="29"/>
      <c r="Z13" s="2" t="s">
        <v>22</v>
      </c>
      <c r="AA13" s="2"/>
      <c r="AB13" s="29" t="s">
        <v>26</v>
      </c>
      <c r="AC13" s="29">
        <v>1</v>
      </c>
      <c r="AD13" s="2" t="s">
        <v>7</v>
      </c>
      <c r="AE13" s="2"/>
      <c r="AF13" s="37" t="s">
        <v>27</v>
      </c>
      <c r="AG13" s="29"/>
      <c r="AH13" t="s">
        <v>4</v>
      </c>
      <c r="AI13">
        <v>1</v>
      </c>
    </row>
    <row r="14" spans="2:36" x14ac:dyDescent="0.25">
      <c r="B14" s="5" t="s">
        <v>39</v>
      </c>
      <c r="C14" s="11">
        <v>1</v>
      </c>
      <c r="D14" s="16" t="s">
        <v>64</v>
      </c>
      <c r="E14" s="16"/>
      <c r="F14" s="2" t="s">
        <v>41</v>
      </c>
      <c r="G14" s="2"/>
      <c r="H14" s="16" t="s">
        <v>40</v>
      </c>
      <c r="I14" s="16">
        <v>1</v>
      </c>
      <c r="J14" s="2" t="s">
        <v>76</v>
      </c>
      <c r="K14" s="2">
        <v>1</v>
      </c>
      <c r="L14" s="29" t="s">
        <v>71</v>
      </c>
      <c r="M14" s="29"/>
      <c r="N14" s="2" t="s">
        <v>79</v>
      </c>
      <c r="O14" s="2"/>
      <c r="P14" s="29" t="s">
        <v>74</v>
      </c>
      <c r="Q14" s="29">
        <v>1</v>
      </c>
      <c r="R14" s="2" t="s">
        <v>73</v>
      </c>
      <c r="S14" s="2"/>
      <c r="T14" s="29" t="s">
        <v>4</v>
      </c>
      <c r="U14" s="29"/>
      <c r="V14" s="2" t="s">
        <v>11</v>
      </c>
      <c r="W14" s="2"/>
      <c r="X14" s="29" t="s">
        <v>16</v>
      </c>
      <c r="Y14" s="29"/>
      <c r="Z14" s="2" t="s">
        <v>6</v>
      </c>
      <c r="AA14" s="2">
        <v>1</v>
      </c>
      <c r="AB14" s="29" t="s">
        <v>13</v>
      </c>
      <c r="AC14" s="29"/>
      <c r="AD14" s="2" t="s">
        <v>21</v>
      </c>
      <c r="AE14" s="2"/>
      <c r="AF14" s="37" t="s">
        <v>17</v>
      </c>
      <c r="AG14" s="29">
        <v>1</v>
      </c>
      <c r="AH14" t="s">
        <v>5</v>
      </c>
    </row>
    <row r="15" spans="2:36" x14ac:dyDescent="0.25">
      <c r="B15" s="5" t="s">
        <v>40</v>
      </c>
      <c r="C15" s="11">
        <v>1</v>
      </c>
      <c r="D15" s="16" t="s">
        <v>40</v>
      </c>
      <c r="E15" s="16"/>
      <c r="F15" s="2" t="s">
        <v>39</v>
      </c>
      <c r="G15" s="2">
        <v>1</v>
      </c>
      <c r="H15" s="16" t="s">
        <v>72</v>
      </c>
      <c r="I15" s="16"/>
      <c r="J15" s="2" t="s">
        <v>37</v>
      </c>
      <c r="K15" s="2">
        <v>1</v>
      </c>
      <c r="L15" s="29" t="s">
        <v>62</v>
      </c>
      <c r="M15" s="29"/>
      <c r="N15" s="2" t="s">
        <v>84</v>
      </c>
      <c r="O15" s="2">
        <v>1</v>
      </c>
      <c r="P15" s="29" t="s">
        <v>86</v>
      </c>
      <c r="Q15" s="29">
        <v>1</v>
      </c>
      <c r="R15" s="2" t="s">
        <v>87</v>
      </c>
      <c r="S15" s="2"/>
      <c r="T15" s="29" t="s">
        <v>5</v>
      </c>
      <c r="U15" s="29"/>
      <c r="V15" s="2" t="s">
        <v>6</v>
      </c>
      <c r="W15" s="2">
        <v>1</v>
      </c>
      <c r="X15" s="29" t="s">
        <v>17</v>
      </c>
      <c r="Y15" s="29"/>
      <c r="Z15" s="2" t="s">
        <v>29</v>
      </c>
      <c r="AA15" s="2"/>
      <c r="AB15" s="29" t="s">
        <v>18</v>
      </c>
      <c r="AC15" s="29"/>
      <c r="AD15" s="2" t="s">
        <v>8</v>
      </c>
      <c r="AE15" s="2">
        <v>1</v>
      </c>
      <c r="AF15" s="37" t="s">
        <v>11</v>
      </c>
      <c r="AG15" s="29">
        <v>1</v>
      </c>
      <c r="AH15" t="s">
        <v>29</v>
      </c>
      <c r="AI15">
        <v>1</v>
      </c>
    </row>
    <row r="16" spans="2:36" x14ac:dyDescent="0.25">
      <c r="B16" s="5" t="s">
        <v>41</v>
      </c>
      <c r="C16" s="11"/>
      <c r="D16" s="16" t="s">
        <v>65</v>
      </c>
      <c r="E16" s="16">
        <v>1</v>
      </c>
      <c r="F16" s="2" t="s">
        <v>62</v>
      </c>
      <c r="G16" s="2">
        <v>1</v>
      </c>
      <c r="H16" s="16" t="s">
        <v>73</v>
      </c>
      <c r="I16" s="16">
        <v>1</v>
      </c>
      <c r="J16" s="2" t="s">
        <v>41</v>
      </c>
      <c r="K16" s="2"/>
      <c r="L16" s="29" t="s">
        <v>81</v>
      </c>
      <c r="M16" s="29">
        <v>1</v>
      </c>
      <c r="N16" s="2" t="s">
        <v>76</v>
      </c>
      <c r="O16" s="2">
        <v>1</v>
      </c>
      <c r="P16" s="29" t="s">
        <v>87</v>
      </c>
      <c r="Q16" s="29">
        <v>1</v>
      </c>
      <c r="R16" s="2" t="s">
        <v>80</v>
      </c>
      <c r="S16" s="2">
        <v>1</v>
      </c>
      <c r="T16" s="29" t="s">
        <v>22</v>
      </c>
      <c r="U16" s="29">
        <v>1</v>
      </c>
      <c r="V16" s="2" t="s">
        <v>1</v>
      </c>
      <c r="W16" s="2">
        <v>1</v>
      </c>
      <c r="X16" s="29" t="s">
        <v>30</v>
      </c>
      <c r="Y16" s="29"/>
      <c r="Z16" s="2" t="s">
        <v>20</v>
      </c>
      <c r="AA16" s="2"/>
      <c r="AB16" s="29" t="s">
        <v>9</v>
      </c>
      <c r="AC16" s="29">
        <v>1</v>
      </c>
      <c r="AD16" s="2" t="s">
        <v>22</v>
      </c>
      <c r="AE16" s="2">
        <v>1</v>
      </c>
      <c r="AF16" s="37" t="s">
        <v>2</v>
      </c>
      <c r="AG16" s="29">
        <v>1</v>
      </c>
      <c r="AH16" t="s">
        <v>22</v>
      </c>
    </row>
    <row r="17" spans="2:35" x14ac:dyDescent="0.25">
      <c r="B17" s="12" t="s">
        <v>42</v>
      </c>
      <c r="C17" s="2"/>
      <c r="D17" s="16" t="s">
        <v>66</v>
      </c>
      <c r="E17" s="16"/>
      <c r="F17" s="2" t="s">
        <v>38</v>
      </c>
      <c r="G17" s="2">
        <v>1</v>
      </c>
      <c r="H17" s="16" t="s">
        <v>74</v>
      </c>
      <c r="I17" s="16">
        <v>1</v>
      </c>
      <c r="J17" s="2" t="s">
        <v>77</v>
      </c>
      <c r="K17" s="2">
        <v>1</v>
      </c>
      <c r="L17" s="29" t="s">
        <v>74</v>
      </c>
      <c r="M17" s="29">
        <v>1</v>
      </c>
      <c r="N17" s="2" t="s">
        <v>41</v>
      </c>
      <c r="O17" s="2">
        <v>1</v>
      </c>
      <c r="P17" s="29" t="s">
        <v>77</v>
      </c>
      <c r="Q17" s="29">
        <v>1</v>
      </c>
      <c r="R17" s="2" t="s">
        <v>76</v>
      </c>
      <c r="S17" s="2">
        <v>1</v>
      </c>
      <c r="T17" s="29" t="s">
        <v>10</v>
      </c>
      <c r="U17" s="29">
        <v>1</v>
      </c>
      <c r="V17" s="2" t="s">
        <v>2</v>
      </c>
      <c r="W17" s="2"/>
      <c r="X17" s="29" t="s">
        <v>2</v>
      </c>
      <c r="Y17" s="29">
        <v>1</v>
      </c>
      <c r="Z17" s="2" t="s">
        <v>30</v>
      </c>
      <c r="AA17" s="2">
        <v>1</v>
      </c>
      <c r="AB17" s="29" t="s">
        <v>31</v>
      </c>
      <c r="AC17" s="29"/>
      <c r="AD17" s="2" t="s">
        <v>4</v>
      </c>
      <c r="AE17" s="2"/>
      <c r="AF17" s="37" t="s">
        <v>26</v>
      </c>
      <c r="AG17" s="29">
        <v>1</v>
      </c>
      <c r="AH17" t="s">
        <v>26</v>
      </c>
      <c r="AI17">
        <v>1</v>
      </c>
    </row>
    <row r="18" spans="2:35" x14ac:dyDescent="0.25">
      <c r="B18" s="14" t="s">
        <v>67</v>
      </c>
      <c r="C18" s="9">
        <v>4</v>
      </c>
      <c r="D18" s="38" t="s">
        <v>68</v>
      </c>
      <c r="E18" s="16">
        <v>7</v>
      </c>
      <c r="F18" s="40" t="s">
        <v>69</v>
      </c>
      <c r="G18" s="2">
        <v>11</v>
      </c>
      <c r="H18" s="38" t="s">
        <v>75</v>
      </c>
      <c r="I18" s="16">
        <v>16</v>
      </c>
      <c r="J18" s="40" t="s">
        <v>78</v>
      </c>
      <c r="K18" s="2">
        <v>19</v>
      </c>
      <c r="L18" s="30" t="s">
        <v>82</v>
      </c>
      <c r="M18" s="29">
        <v>22</v>
      </c>
      <c r="N18" s="40" t="s">
        <v>85</v>
      </c>
      <c r="O18" s="2">
        <v>26</v>
      </c>
      <c r="P18" s="30" t="s">
        <v>88</v>
      </c>
      <c r="Q18" s="29">
        <v>31</v>
      </c>
      <c r="R18" s="40" t="s">
        <v>103</v>
      </c>
      <c r="S18" s="2">
        <v>33</v>
      </c>
      <c r="T18" s="40" t="s">
        <v>106</v>
      </c>
      <c r="U18" s="2">
        <v>36</v>
      </c>
      <c r="V18" s="40" t="s">
        <v>107</v>
      </c>
      <c r="W18" s="2">
        <v>40</v>
      </c>
      <c r="X18" s="40" t="s">
        <v>109</v>
      </c>
      <c r="Y18" s="2">
        <f>W18+SUM(Y12:Y17)</f>
        <v>41</v>
      </c>
      <c r="Z18" s="40" t="s">
        <v>110</v>
      </c>
      <c r="AA18" s="2">
        <f>Y18+SUM(AA12:AA17)</f>
        <v>43</v>
      </c>
      <c r="AB18" s="40" t="s">
        <v>111</v>
      </c>
      <c r="AC18" s="2">
        <f>AA18+SUM(AC12:AC17)</f>
        <v>45</v>
      </c>
      <c r="AD18" s="40"/>
      <c r="AE18" s="36">
        <f>AC18+SUM(AE12:AE17)</f>
        <v>47</v>
      </c>
      <c r="AF18" s="40"/>
      <c r="AG18" s="2">
        <f>AE18+SUM(AG12:AG17)</f>
        <v>52</v>
      </c>
      <c r="AH18" s="39"/>
      <c r="AI18" s="2">
        <f>AG18+SUM(AI12:AI17)</f>
        <v>56</v>
      </c>
    </row>
    <row r="19" spans="2:35" x14ac:dyDescent="0.2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>
        <f>26/7</f>
        <v>3.7142857142857144</v>
      </c>
      <c r="O19" s="31"/>
      <c r="P19" s="31">
        <f>31/8</f>
        <v>3.875</v>
      </c>
      <c r="Q19" s="31"/>
      <c r="R19" s="31">
        <f>33/9</f>
        <v>3.6666666666666665</v>
      </c>
      <c r="S19" s="31"/>
      <c r="T19" s="31">
        <f>36/10</f>
        <v>3.6</v>
      </c>
      <c r="U19" s="31"/>
      <c r="V19" s="31">
        <f>40/11</f>
        <v>3.6363636363636362</v>
      </c>
      <c r="W19" s="31"/>
      <c r="X19" s="31">
        <f>Y18/12</f>
        <v>3.4166666666666665</v>
      </c>
      <c r="Y19" s="31"/>
      <c r="Z19" s="31">
        <f>AA18/13</f>
        <v>3.3076923076923075</v>
      </c>
      <c r="AA19" s="31"/>
      <c r="AB19" s="31">
        <f>AC18/14</f>
        <v>3.2142857142857144</v>
      </c>
      <c r="AC19" s="31"/>
      <c r="AD19" s="31">
        <f>AE18/15</f>
        <v>3.1333333333333333</v>
      </c>
      <c r="AE19" s="31"/>
      <c r="AF19" s="31">
        <f>AG18/16</f>
        <v>3.25</v>
      </c>
      <c r="AG19" s="31"/>
      <c r="AH19" s="31">
        <f>AI18/17</f>
        <v>3.2941176470588234</v>
      </c>
      <c r="AI19" s="31"/>
    </row>
    <row r="20" spans="2:35" x14ac:dyDescent="0.25">
      <c r="AH20" s="23">
        <f>AH19/6</f>
        <v>0.54901960784313719</v>
      </c>
    </row>
    <row r="22" spans="2:35" x14ac:dyDescent="0.25">
      <c r="AH22">
        <v>8</v>
      </c>
    </row>
    <row r="23" spans="2:35" x14ac:dyDescent="0.25">
      <c r="AH23">
        <v>5</v>
      </c>
    </row>
    <row r="24" spans="2:35" x14ac:dyDescent="0.25">
      <c r="AH24">
        <v>4</v>
      </c>
    </row>
    <row r="26" spans="2:35" x14ac:dyDescent="0.25">
      <c r="AH26" s="23">
        <f>AH22/(AH22+AH23)</f>
        <v>0.61538461538461542</v>
      </c>
    </row>
  </sheetData>
  <mergeCells count="34">
    <mergeCell ref="L1:M1"/>
    <mergeCell ref="Z1:AA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AB1:AC1"/>
    <mergeCell ref="AD1:AE1"/>
    <mergeCell ref="AF1:AG1"/>
    <mergeCell ref="AH1:AI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workbookViewId="0">
      <selection activeCell="X28" sqref="X28:AA44"/>
    </sheetView>
  </sheetViews>
  <sheetFormatPr defaultRowHeight="12.75" x14ac:dyDescent="0.2"/>
  <cols>
    <col min="1" max="1" width="4.42578125" style="47" customWidth="1"/>
    <col min="2" max="2" width="10.140625" style="47" bestFit="1" customWidth="1"/>
    <col min="3" max="3" width="8" style="47" bestFit="1" customWidth="1"/>
    <col min="4" max="4" width="14.42578125" style="47" customWidth="1"/>
    <col min="5" max="5" width="7" style="47" bestFit="1" customWidth="1"/>
    <col min="6" max="6" width="7.42578125" style="47" bestFit="1" customWidth="1"/>
    <col min="7" max="7" width="14.42578125" style="47" customWidth="1"/>
    <col min="8" max="8" width="6.140625" style="47" customWidth="1"/>
    <col min="9" max="9" width="6.5703125" style="47" bestFit="1" customWidth="1"/>
    <col min="10" max="10" width="3.85546875" style="47" bestFit="1" customWidth="1"/>
    <col min="11" max="11" width="1.7109375" style="60" customWidth="1"/>
    <col min="12" max="12" width="14.42578125" style="48" bestFit="1" customWidth="1"/>
    <col min="13" max="14" width="3.42578125" style="48" customWidth="1"/>
    <col min="15" max="15" width="14.42578125" style="47" bestFit="1" customWidth="1"/>
    <col min="16" max="16" width="2.140625" style="47" bestFit="1" customWidth="1"/>
    <col min="17" max="17" width="1.7109375" style="47" customWidth="1"/>
    <col min="18" max="18" width="14.42578125" style="47" bestFit="1" customWidth="1"/>
    <col min="19" max="19" width="2.7109375" style="47" bestFit="1" customWidth="1"/>
    <col min="20" max="20" width="2.42578125" style="47" customWidth="1"/>
    <col min="21" max="21" width="14.42578125" style="47" customWidth="1"/>
    <col min="22" max="22" width="2.140625" style="47" bestFit="1" customWidth="1"/>
    <col min="23" max="23" width="2" style="47" customWidth="1"/>
    <col min="24" max="24" width="14.42578125" style="47" customWidth="1"/>
    <col min="25" max="25" width="2.7109375" style="47" customWidth="1"/>
    <col min="26" max="26" width="14.42578125" style="47" bestFit="1" customWidth="1"/>
    <col min="27" max="16384" width="9.140625" style="47"/>
  </cols>
  <sheetData>
    <row r="1" spans="1:28" x14ac:dyDescent="0.2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  <c r="M1" s="120"/>
      <c r="N1" s="120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28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  <c r="M2" s="120"/>
      <c r="N2" s="120"/>
      <c r="O2" s="119"/>
      <c r="P2" s="119"/>
      <c r="Q2" s="119"/>
      <c r="R2" s="119"/>
      <c r="S2" s="119"/>
      <c r="T2" s="119"/>
      <c r="U2" s="119"/>
      <c r="V2" s="119"/>
      <c r="W2" s="119"/>
      <c r="X2" s="117" t="s">
        <v>147</v>
      </c>
      <c r="Y2" s="117"/>
      <c r="Z2" s="117"/>
      <c r="AA2" s="117"/>
      <c r="AB2" s="119"/>
    </row>
    <row r="3" spans="1:28" ht="23.25" customHeight="1" x14ac:dyDescent="0.2">
      <c r="A3" s="119"/>
      <c r="B3" s="49" t="s">
        <v>142</v>
      </c>
      <c r="C3" s="49" t="s">
        <v>143</v>
      </c>
      <c r="D3" s="49" t="s">
        <v>36</v>
      </c>
      <c r="E3" s="49" t="s">
        <v>34</v>
      </c>
      <c r="F3" s="49" t="s">
        <v>35</v>
      </c>
      <c r="G3" s="49" t="s">
        <v>36</v>
      </c>
      <c r="H3" s="68" t="s">
        <v>146</v>
      </c>
      <c r="I3" s="68" t="s">
        <v>141</v>
      </c>
      <c r="J3" s="49" t="s">
        <v>148</v>
      </c>
      <c r="K3" s="121"/>
      <c r="L3" s="49" t="s">
        <v>140</v>
      </c>
      <c r="M3" s="122"/>
      <c r="N3" s="120"/>
      <c r="O3" s="93" t="s">
        <v>144</v>
      </c>
      <c r="P3" s="94"/>
      <c r="Q3" s="119"/>
      <c r="R3" s="99" t="s">
        <v>139</v>
      </c>
      <c r="S3" s="100"/>
      <c r="T3" s="119"/>
      <c r="U3" s="101" t="s">
        <v>145</v>
      </c>
      <c r="V3" s="102"/>
      <c r="W3" s="119"/>
      <c r="X3" s="117" t="s">
        <v>144</v>
      </c>
      <c r="Y3" s="117"/>
      <c r="Z3" s="117" t="s">
        <v>150</v>
      </c>
      <c r="AA3" s="117"/>
      <c r="AB3" s="119"/>
    </row>
    <row r="4" spans="1:28" x14ac:dyDescent="0.2">
      <c r="A4" s="119"/>
      <c r="B4" s="51">
        <v>20140904</v>
      </c>
      <c r="C4" s="52">
        <v>0.85416666666666663</v>
      </c>
      <c r="D4" s="51" t="s">
        <v>13</v>
      </c>
      <c r="E4" s="53"/>
      <c r="F4" s="61"/>
      <c r="G4" s="51" t="s">
        <v>0</v>
      </c>
      <c r="H4" s="57">
        <v>27</v>
      </c>
      <c r="I4" s="58">
        <v>-2.5</v>
      </c>
      <c r="J4" s="116"/>
      <c r="K4" s="123"/>
      <c r="L4" s="55" t="str">
        <f>IF(LEN(E4)&gt;0,IF(E4&gt;F4,D4,IF(E4&lt;F4,G4,"Tie")),"")</f>
        <v/>
      </c>
      <c r="M4" s="122"/>
      <c r="N4" s="120"/>
      <c r="O4" s="56" t="s">
        <v>0</v>
      </c>
      <c r="P4" s="56" t="str">
        <f>IF(LEN($L$4)&gt;0, IF(O4=$L$4,1,0), "")</f>
        <v/>
      </c>
      <c r="Q4" s="119"/>
      <c r="R4" s="57" t="str">
        <f>IF(LEN(H4)&gt;0,IF(H4&gt;50,G4,IF(H4&lt;50,D4,"Pick 'em")),"Pick 'em")</f>
        <v>Pittsburgh</v>
      </c>
      <c r="S4" s="57" t="str">
        <f>IF(LEN(L4)&gt;0, IF(R4=L4,1,0), "")</f>
        <v/>
      </c>
      <c r="T4" s="119"/>
      <c r="U4" s="58" t="str">
        <f>IF(LEN(I4)&gt;0,IF(I4&lt;0,$G$4,IF(I4&gt;0,$D$4,"Pick 'em")),"Pick 'em")</f>
        <v>Baltimore</v>
      </c>
      <c r="V4" s="58" t="str">
        <f>IF(LEN(L4)&gt;0, IF(U4=L4,1,0), "")</f>
        <v/>
      </c>
      <c r="W4" s="119"/>
      <c r="X4" s="56" t="str">
        <f t="shared" ref="X4:X19" si="0">IF(LEN(Z4)&gt;0, O4, "")</f>
        <v/>
      </c>
      <c r="Y4" s="56" t="str">
        <f t="shared" ref="Y4:Y19" si="1">IF(LEN(X4)&gt;0, IF(LEN(O4)&gt;0, IF(X4=L4,1,0),""),"")</f>
        <v/>
      </c>
      <c r="Z4" s="118" t="str">
        <f t="shared" ref="Z4:Z21" si="2">IF(J4=1, D4,IF(J4=-1, G4,""))</f>
        <v/>
      </c>
      <c r="AA4" s="118" t="str">
        <f t="shared" ref="AA4:AA19" si="3">IF(LEN(Z4)&gt;0,IF(LEN(L4)&gt;0,IF(Z4=L4,1,0),""),"")</f>
        <v/>
      </c>
      <c r="AB4" s="119"/>
    </row>
    <row r="5" spans="1:28" x14ac:dyDescent="0.2">
      <c r="A5" s="119"/>
      <c r="B5" s="69">
        <v>20140907</v>
      </c>
      <c r="C5" s="70">
        <v>0.54166666666666663</v>
      </c>
      <c r="D5" s="69"/>
      <c r="E5" s="69"/>
      <c r="F5" s="71"/>
      <c r="G5" s="69"/>
      <c r="H5" s="57"/>
      <c r="I5" s="58"/>
      <c r="J5" s="116"/>
      <c r="K5" s="123"/>
      <c r="L5" s="55" t="str">
        <f t="shared" ref="L5:L19" si="4">IF(LEN(E5)&gt;0,IF(E5&gt;F5,D5,IF(E5&lt;F5,G5,"Tie")),"")</f>
        <v/>
      </c>
      <c r="M5" s="122"/>
      <c r="N5" s="120"/>
      <c r="O5" s="56"/>
      <c r="P5" s="56" t="str">
        <f>IF(LEN(L5)&gt;0, IF(O5=L5,1,0), "")</f>
        <v/>
      </c>
      <c r="Q5" s="119"/>
      <c r="R5" s="57"/>
      <c r="S5" s="57" t="str">
        <f>IF(LEN(L5)&gt;0, IF(R5=L5,1,0), "")</f>
        <v/>
      </c>
      <c r="T5" s="119"/>
      <c r="U5" s="58"/>
      <c r="V5" s="58" t="str">
        <f>IF(LEN(L5)&gt;0, IF(U5=L5,1,0), "")</f>
        <v/>
      </c>
      <c r="W5" s="119"/>
      <c r="X5" s="56" t="str">
        <f t="shared" si="0"/>
        <v/>
      </c>
      <c r="Y5" s="56" t="str">
        <f t="shared" si="1"/>
        <v/>
      </c>
      <c r="Z5" s="118" t="str">
        <f t="shared" si="2"/>
        <v/>
      </c>
      <c r="AA5" s="118" t="str">
        <f t="shared" si="3"/>
        <v/>
      </c>
      <c r="AB5" s="119"/>
    </row>
    <row r="6" spans="1:28" x14ac:dyDescent="0.2">
      <c r="A6" s="119"/>
      <c r="B6" s="51">
        <v>20140907</v>
      </c>
      <c r="C6" s="52">
        <v>0.54166666666666663</v>
      </c>
      <c r="D6" s="51"/>
      <c r="E6" s="53"/>
      <c r="F6" s="61"/>
      <c r="G6" s="51"/>
      <c r="H6" s="57"/>
      <c r="I6" s="58"/>
      <c r="J6" s="116"/>
      <c r="K6" s="123"/>
      <c r="L6" s="55" t="str">
        <f t="shared" si="4"/>
        <v/>
      </c>
      <c r="M6" s="122"/>
      <c r="N6" s="120"/>
      <c r="O6" s="56"/>
      <c r="P6" s="56" t="str">
        <f>IF(LEN(L6)&gt;0, IF(O6=L6,1,0), "")</f>
        <v/>
      </c>
      <c r="Q6" s="119"/>
      <c r="R6" s="57"/>
      <c r="S6" s="57" t="str">
        <f>IF(LEN(L6)&gt;0, IF(R6=L6,1,0), "")</f>
        <v/>
      </c>
      <c r="T6" s="119"/>
      <c r="U6" s="58"/>
      <c r="V6" s="58" t="str">
        <f>IF(LEN(L6)&gt;0, IF(U6=L6,1,0), "")</f>
        <v/>
      </c>
      <c r="W6" s="119"/>
      <c r="X6" s="56" t="str">
        <f t="shared" si="0"/>
        <v/>
      </c>
      <c r="Y6" s="56" t="str">
        <f t="shared" si="1"/>
        <v/>
      </c>
      <c r="Z6" s="118" t="str">
        <f t="shared" si="2"/>
        <v/>
      </c>
      <c r="AA6" s="118" t="str">
        <f t="shared" si="3"/>
        <v/>
      </c>
      <c r="AB6" s="119"/>
    </row>
    <row r="7" spans="1:28" x14ac:dyDescent="0.2">
      <c r="A7" s="119"/>
      <c r="B7" s="69">
        <v>20140907</v>
      </c>
      <c r="C7" s="70">
        <v>0.54166666666666663</v>
      </c>
      <c r="D7" s="69"/>
      <c r="E7" s="69"/>
      <c r="F7" s="71"/>
      <c r="G7" s="69"/>
      <c r="H7" s="57"/>
      <c r="I7" s="58"/>
      <c r="J7" s="116"/>
      <c r="K7" s="123"/>
      <c r="L7" s="55" t="str">
        <f t="shared" si="4"/>
        <v/>
      </c>
      <c r="M7" s="122"/>
      <c r="N7" s="120"/>
      <c r="O7" s="56"/>
      <c r="P7" s="56" t="str">
        <f>IF(LEN(L7)&gt;0, IF(O7=L7,1,0), "")</f>
        <v/>
      </c>
      <c r="Q7" s="119"/>
      <c r="R7" s="57"/>
      <c r="S7" s="57" t="str">
        <f>IF(LEN(L7)&gt;0, IF(R7=L7,1,0), "")</f>
        <v/>
      </c>
      <c r="T7" s="119"/>
      <c r="U7" s="58"/>
      <c r="V7" s="58" t="str">
        <f>IF(LEN(L7)&gt;0, IF(U7=L7,1,0), "")</f>
        <v/>
      </c>
      <c r="W7" s="119"/>
      <c r="X7" s="56" t="str">
        <f t="shared" si="0"/>
        <v/>
      </c>
      <c r="Y7" s="56" t="str">
        <f t="shared" si="1"/>
        <v/>
      </c>
      <c r="Z7" s="118" t="str">
        <f t="shared" si="2"/>
        <v/>
      </c>
      <c r="AA7" s="118" t="str">
        <f t="shared" si="3"/>
        <v/>
      </c>
      <c r="AB7" s="119"/>
    </row>
    <row r="8" spans="1:28" x14ac:dyDescent="0.2">
      <c r="A8" s="119"/>
      <c r="B8" s="51">
        <v>20140907</v>
      </c>
      <c r="C8" s="52">
        <v>0.54166666666666663</v>
      </c>
      <c r="D8" s="51"/>
      <c r="E8" s="53"/>
      <c r="F8" s="61"/>
      <c r="G8" s="51"/>
      <c r="H8" s="57"/>
      <c r="I8" s="58"/>
      <c r="J8" s="116"/>
      <c r="K8" s="123"/>
      <c r="L8" s="55" t="str">
        <f t="shared" si="4"/>
        <v/>
      </c>
      <c r="M8" s="122"/>
      <c r="N8" s="120"/>
      <c r="O8" s="56"/>
      <c r="P8" s="56" t="str">
        <f>IF(LEN(L8)&gt;0, IF(O8=L8,1,0), "")</f>
        <v/>
      </c>
      <c r="Q8" s="119"/>
      <c r="R8" s="57"/>
      <c r="S8" s="57" t="str">
        <f>IF(LEN(L8)&gt;0, IF(R8=L8,1,0), "")</f>
        <v/>
      </c>
      <c r="T8" s="119"/>
      <c r="U8" s="58"/>
      <c r="V8" s="58" t="str">
        <f>IF(LEN(L8)&gt;0, IF(U8=L8,1,0), "")</f>
        <v/>
      </c>
      <c r="W8" s="119"/>
      <c r="X8" s="56" t="str">
        <f t="shared" si="0"/>
        <v/>
      </c>
      <c r="Y8" s="56" t="str">
        <f t="shared" si="1"/>
        <v/>
      </c>
      <c r="Z8" s="118" t="str">
        <f t="shared" si="2"/>
        <v/>
      </c>
      <c r="AA8" s="118" t="str">
        <f t="shared" si="3"/>
        <v/>
      </c>
      <c r="AB8" s="119"/>
    </row>
    <row r="9" spans="1:28" x14ac:dyDescent="0.2">
      <c r="A9" s="119"/>
      <c r="B9" s="69">
        <v>20140907</v>
      </c>
      <c r="C9" s="70">
        <v>0.54166666666666663</v>
      </c>
      <c r="D9" s="69"/>
      <c r="E9" s="69"/>
      <c r="F9" s="71"/>
      <c r="G9" s="69"/>
      <c r="H9" s="57"/>
      <c r="I9" s="58"/>
      <c r="J9" s="116"/>
      <c r="K9" s="123"/>
      <c r="L9" s="55" t="str">
        <f t="shared" si="4"/>
        <v/>
      </c>
      <c r="M9" s="122"/>
      <c r="N9" s="120"/>
      <c r="O9" s="56"/>
      <c r="P9" s="56" t="str">
        <f>IF(LEN(L9)&gt;0, IF(O9=L9,1,0), "")</f>
        <v/>
      </c>
      <c r="Q9" s="119"/>
      <c r="R9" s="57"/>
      <c r="S9" s="57" t="str">
        <f>IF(LEN(L9)&gt;0, IF(R9=L9,1,0), "")</f>
        <v/>
      </c>
      <c r="T9" s="119"/>
      <c r="U9" s="58"/>
      <c r="V9" s="58" t="str">
        <f>IF(LEN(L9)&gt;0, IF(U9=L9,1,0), "")</f>
        <v/>
      </c>
      <c r="W9" s="119"/>
      <c r="X9" s="56" t="str">
        <f t="shared" si="0"/>
        <v/>
      </c>
      <c r="Y9" s="56" t="str">
        <f t="shared" si="1"/>
        <v/>
      </c>
      <c r="Z9" s="118" t="str">
        <f t="shared" si="2"/>
        <v/>
      </c>
      <c r="AA9" s="118" t="str">
        <f t="shared" si="3"/>
        <v/>
      </c>
      <c r="AB9" s="119"/>
    </row>
    <row r="10" spans="1:28" x14ac:dyDescent="0.2">
      <c r="A10" s="119"/>
      <c r="B10" s="51">
        <v>20140907</v>
      </c>
      <c r="C10" s="52">
        <v>0.54166666666666663</v>
      </c>
      <c r="D10" s="51"/>
      <c r="E10" s="53"/>
      <c r="F10" s="61"/>
      <c r="G10" s="51"/>
      <c r="H10" s="57"/>
      <c r="I10" s="58"/>
      <c r="J10" s="116"/>
      <c r="K10" s="123"/>
      <c r="L10" s="55" t="str">
        <f t="shared" si="4"/>
        <v/>
      </c>
      <c r="M10" s="122"/>
      <c r="N10" s="120"/>
      <c r="O10" s="56"/>
      <c r="P10" s="56" t="str">
        <f>IF(LEN(L10)&gt;0, IF(O10=L10,1,0), "")</f>
        <v/>
      </c>
      <c r="Q10" s="119"/>
      <c r="R10" s="57"/>
      <c r="S10" s="57" t="str">
        <f>IF(LEN(L10)&gt;0, IF(R10=L10,1,0), "")</f>
        <v/>
      </c>
      <c r="T10" s="119"/>
      <c r="U10" s="58"/>
      <c r="V10" s="58" t="str">
        <f>IF(LEN(L10)&gt;0, IF(U10=L10,1,0), "")</f>
        <v/>
      </c>
      <c r="W10" s="119"/>
      <c r="X10" s="56" t="str">
        <f t="shared" si="0"/>
        <v/>
      </c>
      <c r="Y10" s="56" t="str">
        <f t="shared" si="1"/>
        <v/>
      </c>
      <c r="Z10" s="118" t="str">
        <f t="shared" si="2"/>
        <v/>
      </c>
      <c r="AA10" s="118" t="str">
        <f t="shared" si="3"/>
        <v/>
      </c>
      <c r="AB10" s="119"/>
    </row>
    <row r="11" spans="1:28" x14ac:dyDescent="0.2">
      <c r="A11" s="119"/>
      <c r="B11" s="69">
        <v>20140907</v>
      </c>
      <c r="C11" s="70">
        <v>0.54166666666666663</v>
      </c>
      <c r="D11" s="69"/>
      <c r="E11" s="69"/>
      <c r="F11" s="71"/>
      <c r="G11" s="69"/>
      <c r="H11" s="57"/>
      <c r="I11" s="58"/>
      <c r="J11" s="116"/>
      <c r="K11" s="123"/>
      <c r="L11" s="55" t="str">
        <f t="shared" si="4"/>
        <v/>
      </c>
      <c r="M11" s="122"/>
      <c r="N11" s="120"/>
      <c r="O11" s="56"/>
      <c r="P11" s="56" t="str">
        <f>IF(LEN(L11)&gt;0, IF(O11=L11,1,0), "")</f>
        <v/>
      </c>
      <c r="Q11" s="119"/>
      <c r="R11" s="57"/>
      <c r="S11" s="57" t="str">
        <f>IF(LEN(L11)&gt;0, IF(R11=L11,1,0), "")</f>
        <v/>
      </c>
      <c r="T11" s="119"/>
      <c r="U11" s="58"/>
      <c r="V11" s="58" t="str">
        <f>IF(LEN(L11)&gt;0, IF(U11=L11,1,0), "")</f>
        <v/>
      </c>
      <c r="W11" s="119"/>
      <c r="X11" s="56" t="str">
        <f t="shared" si="0"/>
        <v/>
      </c>
      <c r="Y11" s="56" t="str">
        <f t="shared" si="1"/>
        <v/>
      </c>
      <c r="Z11" s="118" t="str">
        <f t="shared" si="2"/>
        <v/>
      </c>
      <c r="AA11" s="118" t="str">
        <f t="shared" si="3"/>
        <v/>
      </c>
      <c r="AB11" s="119"/>
    </row>
    <row r="12" spans="1:28" x14ac:dyDescent="0.2">
      <c r="A12" s="119"/>
      <c r="B12" s="51">
        <v>20140907</v>
      </c>
      <c r="C12" s="52">
        <v>0.54166666666666663</v>
      </c>
      <c r="D12" s="51"/>
      <c r="E12" s="53"/>
      <c r="F12" s="64"/>
      <c r="G12" s="51"/>
      <c r="H12" s="57"/>
      <c r="I12" s="58"/>
      <c r="J12" s="116"/>
      <c r="K12" s="123"/>
      <c r="L12" s="55" t="str">
        <f t="shared" si="4"/>
        <v/>
      </c>
      <c r="M12" s="122"/>
      <c r="N12" s="120"/>
      <c r="O12" s="56"/>
      <c r="P12" s="56" t="str">
        <f>IF(LEN(L12)&gt;0, IF(O12=L12,1,0), "")</f>
        <v/>
      </c>
      <c r="Q12" s="119"/>
      <c r="R12" s="57"/>
      <c r="S12" s="57" t="str">
        <f>IF(LEN(L12)&gt;0, IF(R12=L12,1,0), "")</f>
        <v/>
      </c>
      <c r="T12" s="119"/>
      <c r="U12" s="58"/>
      <c r="V12" s="58" t="str">
        <f>IF(LEN(L12)&gt;0, IF(U12=L12,1,0), "")</f>
        <v/>
      </c>
      <c r="W12" s="119"/>
      <c r="X12" s="56" t="str">
        <f t="shared" si="0"/>
        <v/>
      </c>
      <c r="Y12" s="56" t="str">
        <f t="shared" si="1"/>
        <v/>
      </c>
      <c r="Z12" s="118" t="str">
        <f t="shared" si="2"/>
        <v/>
      </c>
      <c r="AA12" s="118" t="str">
        <f t="shared" si="3"/>
        <v/>
      </c>
      <c r="AB12" s="119"/>
    </row>
    <row r="13" spans="1:28" x14ac:dyDescent="0.2">
      <c r="A13" s="119"/>
      <c r="B13" s="69">
        <v>20140907</v>
      </c>
      <c r="C13" s="70">
        <v>0.54166666666666663</v>
      </c>
      <c r="D13" s="69"/>
      <c r="E13" s="69"/>
      <c r="F13" s="71"/>
      <c r="G13" s="69"/>
      <c r="H13" s="57"/>
      <c r="I13" s="58"/>
      <c r="J13" s="116"/>
      <c r="K13" s="123"/>
      <c r="L13" s="55" t="str">
        <f t="shared" si="4"/>
        <v/>
      </c>
      <c r="M13" s="122"/>
      <c r="N13" s="120"/>
      <c r="O13" s="56"/>
      <c r="P13" s="56" t="str">
        <f>IF(LEN(L13)&gt;0, IF(O13=L13,1,0), "")</f>
        <v/>
      </c>
      <c r="Q13" s="119"/>
      <c r="R13" s="57"/>
      <c r="S13" s="57" t="str">
        <f>IF(LEN(L13)&gt;0, IF(R13=L13,1,0), "")</f>
        <v/>
      </c>
      <c r="T13" s="119"/>
      <c r="U13" s="58"/>
      <c r="V13" s="58" t="str">
        <f>IF(LEN(L13)&gt;0, IF(U13=L13,1,0), "")</f>
        <v/>
      </c>
      <c r="W13" s="119"/>
      <c r="X13" s="56" t="str">
        <f t="shared" si="0"/>
        <v/>
      </c>
      <c r="Y13" s="56" t="str">
        <f t="shared" si="1"/>
        <v/>
      </c>
      <c r="Z13" s="118" t="str">
        <f t="shared" si="2"/>
        <v/>
      </c>
      <c r="AA13" s="118" t="str">
        <f t="shared" si="3"/>
        <v/>
      </c>
      <c r="AB13" s="119"/>
    </row>
    <row r="14" spans="1:28" x14ac:dyDescent="0.2">
      <c r="A14" s="119"/>
      <c r="B14" s="51">
        <v>20140907</v>
      </c>
      <c r="C14" s="52">
        <v>0.54166666666666663</v>
      </c>
      <c r="D14" s="51"/>
      <c r="E14" s="53"/>
      <c r="F14" s="61"/>
      <c r="G14" s="51"/>
      <c r="H14" s="57"/>
      <c r="I14" s="58"/>
      <c r="J14" s="116"/>
      <c r="K14" s="123"/>
      <c r="L14" s="55" t="str">
        <f t="shared" si="4"/>
        <v/>
      </c>
      <c r="M14" s="122"/>
      <c r="N14" s="120"/>
      <c r="O14" s="56"/>
      <c r="P14" s="56" t="str">
        <f>IF(LEN(L14)&gt;0, IF(O14=L14,1,0), "")</f>
        <v/>
      </c>
      <c r="Q14" s="119"/>
      <c r="R14" s="57"/>
      <c r="S14" s="57" t="str">
        <f>IF(LEN(L14)&gt;0, IF(R14=L14,1,0), "")</f>
        <v/>
      </c>
      <c r="T14" s="119"/>
      <c r="U14" s="58"/>
      <c r="V14" s="58" t="str">
        <f>IF(LEN(L14)&gt;0, IF(U14=L14,1,0), "")</f>
        <v/>
      </c>
      <c r="W14" s="119"/>
      <c r="X14" s="56" t="str">
        <f t="shared" si="0"/>
        <v/>
      </c>
      <c r="Y14" s="56" t="str">
        <f t="shared" si="1"/>
        <v/>
      </c>
      <c r="Z14" s="118" t="str">
        <f t="shared" si="2"/>
        <v/>
      </c>
      <c r="AA14" s="118" t="str">
        <f t="shared" si="3"/>
        <v/>
      </c>
      <c r="AB14" s="119"/>
    </row>
    <row r="15" spans="1:28" x14ac:dyDescent="0.2">
      <c r="A15" s="119"/>
      <c r="B15" s="69">
        <v>20140907</v>
      </c>
      <c r="C15" s="70">
        <v>0.68402777777777779</v>
      </c>
      <c r="D15" s="69"/>
      <c r="E15" s="69"/>
      <c r="F15" s="72"/>
      <c r="G15" s="69"/>
      <c r="H15" s="57"/>
      <c r="I15" s="58"/>
      <c r="J15" s="116"/>
      <c r="K15" s="123"/>
      <c r="L15" s="55" t="str">
        <f t="shared" si="4"/>
        <v/>
      </c>
      <c r="M15" s="122"/>
      <c r="N15" s="120"/>
      <c r="O15" s="56"/>
      <c r="P15" s="56" t="str">
        <f>IF(LEN(L15)&gt;0, IF(O15=L15,1,0), "")</f>
        <v/>
      </c>
      <c r="Q15" s="119"/>
      <c r="R15" s="57"/>
      <c r="S15" s="57" t="str">
        <f>IF(LEN(L15)&gt;0, IF(R15=L15,1,0), "")</f>
        <v/>
      </c>
      <c r="T15" s="119"/>
      <c r="U15" s="58"/>
      <c r="V15" s="58" t="str">
        <f>IF(LEN(L15)&gt;0, IF(U15=L15,1,0), "")</f>
        <v/>
      </c>
      <c r="W15" s="119"/>
      <c r="X15" s="56" t="str">
        <f t="shared" si="0"/>
        <v/>
      </c>
      <c r="Y15" s="56" t="str">
        <f t="shared" si="1"/>
        <v/>
      </c>
      <c r="Z15" s="118" t="str">
        <f t="shared" si="2"/>
        <v/>
      </c>
      <c r="AA15" s="118" t="str">
        <f t="shared" si="3"/>
        <v/>
      </c>
      <c r="AB15" s="119"/>
    </row>
    <row r="16" spans="1:28" x14ac:dyDescent="0.2">
      <c r="A16" s="119"/>
      <c r="B16" s="51">
        <v>20140907</v>
      </c>
      <c r="C16" s="52">
        <v>0.68402777777777779</v>
      </c>
      <c r="D16" s="51"/>
      <c r="E16" s="53"/>
      <c r="F16" s="61"/>
      <c r="G16" s="51"/>
      <c r="H16" s="57"/>
      <c r="I16" s="58"/>
      <c r="J16" s="116"/>
      <c r="K16" s="123"/>
      <c r="L16" s="55" t="str">
        <f t="shared" si="4"/>
        <v/>
      </c>
      <c r="M16" s="122"/>
      <c r="N16" s="120"/>
      <c r="O16" s="56"/>
      <c r="P16" s="56" t="str">
        <f>IF(LEN(L16)&gt;0, IF(O16=L16,1,0), "")</f>
        <v/>
      </c>
      <c r="Q16" s="119"/>
      <c r="R16" s="57"/>
      <c r="S16" s="57" t="str">
        <f>IF(LEN(L16)&gt;0, IF(R16=L16,1,0), "")</f>
        <v/>
      </c>
      <c r="T16" s="119"/>
      <c r="U16" s="58"/>
      <c r="V16" s="58" t="str">
        <f>IF(LEN(L16)&gt;0, IF(U16=L16,1,0), "")</f>
        <v/>
      </c>
      <c r="W16" s="119"/>
      <c r="X16" s="56" t="str">
        <f t="shared" si="0"/>
        <v/>
      </c>
      <c r="Y16" s="56" t="str">
        <f t="shared" si="1"/>
        <v/>
      </c>
      <c r="Z16" s="118" t="str">
        <f t="shared" si="2"/>
        <v/>
      </c>
      <c r="AA16" s="118" t="str">
        <f t="shared" si="3"/>
        <v/>
      </c>
      <c r="AB16" s="119"/>
    </row>
    <row r="17" spans="1:28" x14ac:dyDescent="0.2">
      <c r="A17" s="119"/>
      <c r="B17" s="69">
        <v>20140908</v>
      </c>
      <c r="C17" s="70">
        <v>0.79861111111111116</v>
      </c>
      <c r="D17" s="69"/>
      <c r="E17" s="69"/>
      <c r="F17" s="71"/>
      <c r="G17" s="51"/>
      <c r="H17" s="57"/>
      <c r="I17" s="58"/>
      <c r="J17" s="116"/>
      <c r="K17" s="123"/>
      <c r="L17" s="55" t="str">
        <f t="shared" si="4"/>
        <v/>
      </c>
      <c r="M17" s="122"/>
      <c r="N17" s="120"/>
      <c r="O17" s="56"/>
      <c r="P17" s="56" t="str">
        <f>IF(LEN(L17)&gt;0, IF(O17=L17,1,0), "")</f>
        <v/>
      </c>
      <c r="Q17" s="119"/>
      <c r="R17" s="57"/>
      <c r="S17" s="57" t="str">
        <f>IF(LEN(L17)&gt;0, IF(R17=L17,1,0), "")</f>
        <v/>
      </c>
      <c r="T17" s="119"/>
      <c r="U17" s="58"/>
      <c r="V17" s="58" t="str">
        <f>IF(LEN(L17)&gt;0, IF(U17=L17,1,0), "")</f>
        <v/>
      </c>
      <c r="W17" s="119"/>
      <c r="X17" s="56" t="str">
        <f t="shared" si="0"/>
        <v/>
      </c>
      <c r="Y17" s="56" t="str">
        <f t="shared" si="1"/>
        <v/>
      </c>
      <c r="Z17" s="118" t="str">
        <f t="shared" si="2"/>
        <v/>
      </c>
      <c r="AA17" s="118" t="str">
        <f t="shared" si="3"/>
        <v/>
      </c>
      <c r="AB17" s="119"/>
    </row>
    <row r="18" spans="1:28" x14ac:dyDescent="0.2">
      <c r="A18" s="119"/>
      <c r="B18" s="51">
        <v>20140908</v>
      </c>
      <c r="C18" s="52">
        <v>0.93055555555555547</v>
      </c>
      <c r="D18" s="51"/>
      <c r="E18" s="53"/>
      <c r="F18" s="64"/>
      <c r="G18" s="51"/>
      <c r="H18" s="57"/>
      <c r="I18" s="58"/>
      <c r="J18" s="116"/>
      <c r="K18" s="123"/>
      <c r="L18" s="55" t="str">
        <f t="shared" si="4"/>
        <v/>
      </c>
      <c r="M18" s="122"/>
      <c r="N18" s="120"/>
      <c r="O18" s="56"/>
      <c r="P18" s="56" t="str">
        <f>IF(LEN(L18)&gt;0, IF(O18=L18,1,0), "")</f>
        <v/>
      </c>
      <c r="Q18" s="119"/>
      <c r="R18" s="57"/>
      <c r="S18" s="57" t="str">
        <f>IF(LEN(L18)&gt;0, IF(R18=L18,1,0), "")</f>
        <v/>
      </c>
      <c r="T18" s="119"/>
      <c r="U18" s="58"/>
      <c r="V18" s="58" t="str">
        <f>IF(LEN(L18)&gt;0, IF(U18=L18,1,0), "")</f>
        <v/>
      </c>
      <c r="W18" s="119"/>
      <c r="X18" s="56" t="str">
        <f t="shared" si="0"/>
        <v/>
      </c>
      <c r="Y18" s="56" t="str">
        <f t="shared" si="1"/>
        <v/>
      </c>
      <c r="Z18" s="118" t="str">
        <f t="shared" si="2"/>
        <v/>
      </c>
      <c r="AA18" s="118" t="str">
        <f t="shared" si="3"/>
        <v/>
      </c>
      <c r="AB18" s="119"/>
    </row>
    <row r="19" spans="1:28" x14ac:dyDescent="0.2">
      <c r="A19" s="119"/>
      <c r="B19" s="69">
        <v>20140907</v>
      </c>
      <c r="C19" s="70">
        <v>0.85416666666666663</v>
      </c>
      <c r="D19" s="69"/>
      <c r="E19" s="69"/>
      <c r="F19" s="72"/>
      <c r="G19" s="69"/>
      <c r="H19" s="57"/>
      <c r="I19" s="58"/>
      <c r="J19" s="116"/>
      <c r="K19" s="123"/>
      <c r="L19" s="55" t="str">
        <f t="shared" si="4"/>
        <v/>
      </c>
      <c r="M19" s="122"/>
      <c r="N19" s="120"/>
      <c r="O19" s="56" t="str">
        <f>IF(E20&gt;F20,D19,IF(F20&gt;E20,G19,""))</f>
        <v/>
      </c>
      <c r="P19" s="56" t="str">
        <f>IF(LEN(L19)&gt;0, IF(O19=L19,1,0), "")</f>
        <v/>
      </c>
      <c r="Q19" s="119"/>
      <c r="R19" s="57"/>
      <c r="S19" s="57" t="str">
        <f>IF(LEN(L19)&gt;0, IF(R19=L19,1,0), "")</f>
        <v/>
      </c>
      <c r="T19" s="119"/>
      <c r="U19" s="58"/>
      <c r="V19" s="58" t="str">
        <f>IF(LEN(L19)&gt;0, IF(U19=L19,1,0), "")</f>
        <v/>
      </c>
      <c r="W19" s="119"/>
      <c r="X19" s="56" t="str">
        <f t="shared" si="0"/>
        <v/>
      </c>
      <c r="Y19" s="56" t="str">
        <f t="shared" si="1"/>
        <v/>
      </c>
      <c r="Z19" s="118" t="str">
        <f t="shared" si="2"/>
        <v/>
      </c>
      <c r="AA19" s="118" t="str">
        <f t="shared" si="3"/>
        <v/>
      </c>
      <c r="AB19" s="119"/>
    </row>
    <row r="20" spans="1:28" x14ac:dyDescent="0.2">
      <c r="A20" s="119"/>
      <c r="B20" s="119"/>
      <c r="C20" s="120"/>
      <c r="D20" s="119"/>
      <c r="E20" s="53"/>
      <c r="F20" s="64"/>
      <c r="G20" s="119"/>
      <c r="H20" s="119"/>
      <c r="I20" s="119"/>
      <c r="J20" s="119"/>
      <c r="K20" s="119"/>
      <c r="L20" s="120"/>
      <c r="M20" s="120"/>
      <c r="N20" s="120"/>
      <c r="O20" s="91">
        <f>SUM(P4:P19)</f>
        <v>0</v>
      </c>
      <c r="P20" s="92"/>
      <c r="Q20" s="119"/>
      <c r="R20" s="105">
        <f>SUM(S4:S19)</f>
        <v>0</v>
      </c>
      <c r="S20" s="106"/>
      <c r="T20" s="119"/>
      <c r="U20" s="103">
        <f>SUM(V4:V19)</f>
        <v>0</v>
      </c>
      <c r="V20" s="104"/>
      <c r="W20" s="119"/>
      <c r="X20" s="56"/>
      <c r="Y20" s="56"/>
      <c r="Z20" s="118" t="str">
        <f t="shared" si="2"/>
        <v/>
      </c>
      <c r="AA20" s="118"/>
      <c r="AB20" s="119"/>
    </row>
    <row r="21" spans="1:28" x14ac:dyDescent="0.2">
      <c r="A21" s="119"/>
      <c r="B21" s="119"/>
      <c r="C21" s="120"/>
      <c r="D21" s="119"/>
      <c r="E21" s="119"/>
      <c r="F21" s="119"/>
      <c r="G21" s="119"/>
      <c r="H21" s="119"/>
      <c r="I21" s="119"/>
      <c r="J21" s="119"/>
      <c r="K21" s="119"/>
      <c r="L21" s="120"/>
      <c r="M21" s="120"/>
      <c r="N21" s="120"/>
      <c r="O21" s="91"/>
      <c r="P21" s="92"/>
      <c r="Q21" s="119"/>
      <c r="R21" s="105"/>
      <c r="S21" s="106"/>
      <c r="T21" s="119"/>
      <c r="U21" s="103"/>
      <c r="V21" s="104"/>
      <c r="W21" s="119"/>
      <c r="X21" s="56"/>
      <c r="Y21" s="56">
        <f>SUM(Y5:Y20)</f>
        <v>0</v>
      </c>
      <c r="Z21" s="118" t="str">
        <f t="shared" si="2"/>
        <v/>
      </c>
      <c r="AA21" s="118">
        <f>SUM(AA5:AA20)</f>
        <v>0</v>
      </c>
      <c r="AB21" s="119"/>
    </row>
    <row r="22" spans="1:28" x14ac:dyDescent="0.2">
      <c r="A22" s="119"/>
      <c r="B22" s="119"/>
      <c r="C22" s="120"/>
      <c r="D22" s="119"/>
      <c r="E22" s="119"/>
      <c r="F22" s="119"/>
      <c r="G22" s="119"/>
      <c r="H22" s="119"/>
      <c r="I22" s="119"/>
      <c r="J22" s="119"/>
      <c r="K22" s="119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</row>
    <row r="23" spans="1:28" x14ac:dyDescent="0.2">
      <c r="A23" s="119"/>
      <c r="B23" s="119"/>
      <c r="C23" s="120"/>
      <c r="D23" s="119"/>
      <c r="E23" s="119"/>
      <c r="F23" s="119"/>
      <c r="G23" s="119"/>
      <c r="H23" s="119"/>
      <c r="I23" s="119"/>
      <c r="J23" s="119"/>
      <c r="K23" s="119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</row>
    <row r="24" spans="1:28" x14ac:dyDescent="0.2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</row>
    <row r="25" spans="1:28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</row>
    <row r="26" spans="1:28" x14ac:dyDescent="0.2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>
        <f>IF(LEN(L4)&gt;0,1,0)</f>
        <v>0</v>
      </c>
      <c r="T26" s="125"/>
      <c r="U26" s="125"/>
      <c r="V26" s="125"/>
      <c r="W26" s="125"/>
      <c r="X26" s="117" t="s">
        <v>147</v>
      </c>
      <c r="Y26" s="117"/>
      <c r="Z26" s="117"/>
      <c r="AA26" s="117"/>
      <c r="AB26" s="125"/>
    </row>
    <row r="27" spans="1:28" ht="23.25" customHeight="1" x14ac:dyDescent="0.2">
      <c r="A27" s="125"/>
      <c r="B27" s="49" t="s">
        <v>142</v>
      </c>
      <c r="C27" s="49" t="s">
        <v>143</v>
      </c>
      <c r="D27" s="49" t="s">
        <v>36</v>
      </c>
      <c r="E27" s="49" t="s">
        <v>34</v>
      </c>
      <c r="F27" s="49" t="s">
        <v>35</v>
      </c>
      <c r="G27" s="49" t="s">
        <v>36</v>
      </c>
      <c r="H27" s="68" t="s">
        <v>146</v>
      </c>
      <c r="I27" s="68" t="s">
        <v>141</v>
      </c>
      <c r="J27" s="49" t="s">
        <v>148</v>
      </c>
      <c r="K27" s="125"/>
      <c r="L27" s="49" t="s">
        <v>140</v>
      </c>
      <c r="M27" s="125"/>
      <c r="N27" s="125"/>
      <c r="O27" s="93" t="s">
        <v>144</v>
      </c>
      <c r="P27" s="94"/>
      <c r="Q27" s="125"/>
      <c r="R27" s="99" t="s">
        <v>139</v>
      </c>
      <c r="S27" s="100"/>
      <c r="T27" s="125"/>
      <c r="U27" s="101" t="s">
        <v>145</v>
      </c>
      <c r="V27" s="102"/>
      <c r="W27" s="125"/>
      <c r="X27" s="117" t="s">
        <v>144</v>
      </c>
      <c r="Y27" s="117"/>
      <c r="Z27" s="117" t="s">
        <v>150</v>
      </c>
      <c r="AA27" s="117"/>
      <c r="AB27" s="125"/>
    </row>
    <row r="28" spans="1:28" x14ac:dyDescent="0.2">
      <c r="A28" s="125"/>
      <c r="B28" s="51">
        <v>20140904</v>
      </c>
      <c r="C28" s="52">
        <v>0.85416666666666663</v>
      </c>
      <c r="D28" s="51" t="s">
        <v>24</v>
      </c>
      <c r="E28" s="53">
        <v>16</v>
      </c>
      <c r="F28" s="54">
        <v>36</v>
      </c>
      <c r="G28" s="124" t="s">
        <v>18</v>
      </c>
      <c r="H28" s="57">
        <v>76</v>
      </c>
      <c r="I28" s="58">
        <v>-5</v>
      </c>
      <c r="J28" s="116"/>
      <c r="K28" s="125"/>
      <c r="L28" s="55" t="s">
        <v>18</v>
      </c>
      <c r="M28" s="125"/>
      <c r="N28" s="125"/>
      <c r="O28" s="56" t="s">
        <v>18</v>
      </c>
      <c r="P28" s="56">
        <v>1</v>
      </c>
      <c r="Q28" s="125"/>
      <c r="R28" s="57" t="s">
        <v>18</v>
      </c>
      <c r="S28" s="57">
        <v>1</v>
      </c>
      <c r="T28" s="125"/>
      <c r="U28" s="58" t="s">
        <v>18</v>
      </c>
      <c r="V28" s="58">
        <v>1</v>
      </c>
      <c r="W28" s="125"/>
      <c r="X28" s="56" t="str">
        <f t="shared" ref="X28:X45" si="5">IF(LEN(Z28)&gt;0, O28, "")</f>
        <v/>
      </c>
      <c r="Y28" s="56" t="str">
        <f t="shared" ref="Y28:Y29" si="6">IF(LEN(X28)&gt;0, IF(LEN(O28)&gt;0, IF(X28=L28,1,0),""),"")</f>
        <v/>
      </c>
      <c r="Z28" s="118" t="str">
        <f t="shared" ref="Z28:Z43" si="7">IF(J28=1, D28,IF(J28=-1, G28,""))</f>
        <v/>
      </c>
      <c r="AA28" s="118" t="str">
        <f>IF(LEN(Z28)&gt;0,IF(LEN(L28)&gt;0,IF(Z28=L28,1,0),""),"")</f>
        <v/>
      </c>
      <c r="AB28" s="125"/>
    </row>
    <row r="29" spans="1:28" x14ac:dyDescent="0.2">
      <c r="A29" s="125"/>
      <c r="B29" s="69">
        <v>20140907</v>
      </c>
      <c r="C29" s="70">
        <v>0.54166666666666663</v>
      </c>
      <c r="D29" s="69" t="s">
        <v>9</v>
      </c>
      <c r="E29" s="69">
        <v>34</v>
      </c>
      <c r="F29" s="54">
        <v>37</v>
      </c>
      <c r="G29" s="124" t="s">
        <v>8</v>
      </c>
      <c r="H29" s="57">
        <v>12</v>
      </c>
      <c r="I29" s="58">
        <v>3</v>
      </c>
      <c r="J29" s="116"/>
      <c r="K29" s="125"/>
      <c r="L29" s="55" t="s">
        <v>8</v>
      </c>
      <c r="M29" s="125"/>
      <c r="N29" s="125"/>
      <c r="O29" s="56" t="s">
        <v>9</v>
      </c>
      <c r="P29" s="56">
        <v>0</v>
      </c>
      <c r="Q29" s="125"/>
      <c r="R29" s="57" t="s">
        <v>9</v>
      </c>
      <c r="S29" s="57">
        <v>0</v>
      </c>
      <c r="T29" s="125"/>
      <c r="U29" s="58" t="s">
        <v>9</v>
      </c>
      <c r="V29" s="58">
        <v>0</v>
      </c>
      <c r="W29" s="125"/>
      <c r="X29" s="56" t="str">
        <f t="shared" si="5"/>
        <v/>
      </c>
      <c r="Y29" s="56" t="str">
        <f t="shared" si="6"/>
        <v/>
      </c>
      <c r="Z29" s="118" t="str">
        <f t="shared" si="7"/>
        <v/>
      </c>
      <c r="AA29" s="118" t="str">
        <f t="shared" ref="AA29:AA43" si="8">IF(LEN(Z29)&gt;0,IF(LEN(L29)&gt;0,IF(Z29=L29,1,0),""),"")</f>
        <v/>
      </c>
      <c r="AB29" s="125"/>
    </row>
    <row r="30" spans="1:28" x14ac:dyDescent="0.2">
      <c r="A30" s="125">
        <v>1</v>
      </c>
      <c r="B30" s="51">
        <v>20140907</v>
      </c>
      <c r="C30" s="52">
        <v>0.54166666666666663</v>
      </c>
      <c r="D30" s="124" t="s">
        <v>4</v>
      </c>
      <c r="E30" s="124">
        <v>23</v>
      </c>
      <c r="F30" s="61">
        <v>16</v>
      </c>
      <c r="G30" s="51" t="s">
        <v>0</v>
      </c>
      <c r="H30" s="57">
        <v>64</v>
      </c>
      <c r="I30" s="58">
        <v>-1.5</v>
      </c>
      <c r="J30" s="116">
        <v>-1</v>
      </c>
      <c r="K30" s="125"/>
      <c r="L30" s="55" t="s">
        <v>4</v>
      </c>
      <c r="M30" s="125"/>
      <c r="N30" s="125"/>
      <c r="O30" s="56" t="s">
        <v>4</v>
      </c>
      <c r="P30" s="56">
        <v>1</v>
      </c>
      <c r="Q30" s="125"/>
      <c r="R30" s="57" t="s">
        <v>0</v>
      </c>
      <c r="S30" s="57">
        <v>0</v>
      </c>
      <c r="T30" s="125"/>
      <c r="U30" s="58" t="s">
        <v>0</v>
      </c>
      <c r="V30" s="58">
        <v>0</v>
      </c>
      <c r="W30" s="125"/>
      <c r="X30" s="56" t="str">
        <f>IF(LEN(Z30)&gt;0, O30, "")</f>
        <v>Cincinnati</v>
      </c>
      <c r="Y30" s="56">
        <f>IF(LEN(X30)&gt;0, IF(LEN(O30)&gt;0, IF(X30=L30,1,0),""),"")</f>
        <v>1</v>
      </c>
      <c r="Z30" s="118" t="str">
        <f>IF(J30=1, D30,IF(J30=-1, G30,""))</f>
        <v>Baltimore</v>
      </c>
      <c r="AA30" s="118">
        <f t="shared" si="8"/>
        <v>0</v>
      </c>
      <c r="AB30" s="125"/>
    </row>
    <row r="31" spans="1:28" x14ac:dyDescent="0.2">
      <c r="A31" s="125"/>
      <c r="B31" s="69">
        <v>20140907</v>
      </c>
      <c r="C31" s="70">
        <v>0.54166666666666663</v>
      </c>
      <c r="D31" s="124" t="s">
        <v>3</v>
      </c>
      <c r="E31" s="124">
        <v>23</v>
      </c>
      <c r="F31" s="71">
        <v>20</v>
      </c>
      <c r="G31" s="69" t="s">
        <v>5</v>
      </c>
      <c r="H31" s="57">
        <v>96</v>
      </c>
      <c r="I31" s="58">
        <v>-7</v>
      </c>
      <c r="J31" s="116"/>
      <c r="K31" s="125"/>
      <c r="L31" s="55" t="s">
        <v>3</v>
      </c>
      <c r="M31" s="125"/>
      <c r="N31" s="125"/>
      <c r="O31" s="56" t="s">
        <v>5</v>
      </c>
      <c r="P31" s="56">
        <v>0</v>
      </c>
      <c r="Q31" s="125"/>
      <c r="R31" s="57" t="s">
        <v>5</v>
      </c>
      <c r="S31" s="57">
        <v>0</v>
      </c>
      <c r="T31" s="125"/>
      <c r="U31" s="58" t="s">
        <v>5</v>
      </c>
      <c r="V31" s="58">
        <v>0</v>
      </c>
      <c r="W31" s="125"/>
      <c r="X31" s="56" t="str">
        <f t="shared" ref="X31:X45" si="9">IF(LEN(Z31)&gt;0, O31, "")</f>
        <v/>
      </c>
      <c r="Y31" s="56" t="str">
        <f t="shared" ref="Y31:Y43" si="10">IF(LEN(X31)&gt;0, IF(LEN(O31)&gt;0, IF(X31=L31,1,0),""),"")</f>
        <v/>
      </c>
      <c r="Z31" s="118" t="str">
        <f t="shared" ref="Z31:Z43" si="11">IF(J31=1, D31,IF(J31=-1, G31,""))</f>
        <v/>
      </c>
      <c r="AA31" s="118" t="str">
        <f t="shared" si="8"/>
        <v/>
      </c>
      <c r="AB31" s="125"/>
    </row>
    <row r="32" spans="1:28" x14ac:dyDescent="0.2">
      <c r="A32" s="125">
        <v>1</v>
      </c>
      <c r="B32" s="51">
        <v>20140907</v>
      </c>
      <c r="C32" s="52">
        <v>0.54166666666666663</v>
      </c>
      <c r="D32" s="51" t="s">
        <v>27</v>
      </c>
      <c r="E32" s="53">
        <v>6</v>
      </c>
      <c r="F32" s="124">
        <v>17</v>
      </c>
      <c r="G32" s="124" t="s">
        <v>28</v>
      </c>
      <c r="H32" s="57">
        <v>51</v>
      </c>
      <c r="I32" s="58">
        <v>-3</v>
      </c>
      <c r="J32" s="116">
        <v>-1</v>
      </c>
      <c r="K32" s="125"/>
      <c r="L32" s="55" t="s">
        <v>28</v>
      </c>
      <c r="M32" s="125"/>
      <c r="N32" s="125"/>
      <c r="O32" s="56" t="s">
        <v>28</v>
      </c>
      <c r="P32" s="56">
        <v>1</v>
      </c>
      <c r="Q32" s="125"/>
      <c r="R32" s="57" t="s">
        <v>28</v>
      </c>
      <c r="S32" s="57">
        <v>1</v>
      </c>
      <c r="T32" s="125"/>
      <c r="U32" s="58" t="s">
        <v>28</v>
      </c>
      <c r="V32" s="58">
        <v>1</v>
      </c>
      <c r="W32" s="125"/>
      <c r="X32" s="56" t="str">
        <f t="shared" si="9"/>
        <v>Houston</v>
      </c>
      <c r="Y32" s="56">
        <f t="shared" si="10"/>
        <v>1</v>
      </c>
      <c r="Z32" s="118" t="str">
        <f t="shared" si="11"/>
        <v>Houston</v>
      </c>
      <c r="AA32" s="118">
        <f t="shared" si="8"/>
        <v>1</v>
      </c>
      <c r="AB32" s="125"/>
    </row>
    <row r="33" spans="1:28" x14ac:dyDescent="0.2">
      <c r="A33" s="125"/>
      <c r="B33" s="69">
        <v>20140907</v>
      </c>
      <c r="C33" s="70">
        <v>0.54166666666666663</v>
      </c>
      <c r="D33" s="124" t="s">
        <v>12</v>
      </c>
      <c r="E33" s="124">
        <v>26</v>
      </c>
      <c r="F33" s="71">
        <v>10</v>
      </c>
      <c r="G33" s="69" t="s">
        <v>20</v>
      </c>
      <c r="H33" s="57">
        <v>95</v>
      </c>
      <c r="I33" s="58">
        <v>-3</v>
      </c>
      <c r="J33" s="116"/>
      <c r="K33" s="125"/>
      <c r="L33" s="55" t="s">
        <v>12</v>
      </c>
      <c r="M33" s="125"/>
      <c r="N33" s="125"/>
      <c r="O33" s="56" t="s">
        <v>20</v>
      </c>
      <c r="P33" s="56">
        <v>0</v>
      </c>
      <c r="Q33" s="125"/>
      <c r="R33" s="57" t="s">
        <v>20</v>
      </c>
      <c r="S33" s="57">
        <v>0</v>
      </c>
      <c r="T33" s="125"/>
      <c r="U33" s="58" t="s">
        <v>20</v>
      </c>
      <c r="V33" s="58">
        <v>0</v>
      </c>
      <c r="W33" s="125"/>
      <c r="X33" s="56" t="str">
        <f t="shared" si="9"/>
        <v/>
      </c>
      <c r="Y33" s="56" t="str">
        <f t="shared" si="10"/>
        <v/>
      </c>
      <c r="Z33" s="118" t="str">
        <f t="shared" si="11"/>
        <v/>
      </c>
      <c r="AA33" s="118" t="str">
        <f t="shared" si="8"/>
        <v/>
      </c>
      <c r="AB33" s="125"/>
    </row>
    <row r="34" spans="1:28" x14ac:dyDescent="0.2">
      <c r="A34" s="125"/>
      <c r="B34" s="51">
        <v>20140907</v>
      </c>
      <c r="C34" s="52">
        <v>0.54166666666666663</v>
      </c>
      <c r="D34" s="51" t="s">
        <v>2</v>
      </c>
      <c r="E34" s="53">
        <v>20</v>
      </c>
      <c r="F34" s="124">
        <v>33</v>
      </c>
      <c r="G34" s="124" t="s">
        <v>6</v>
      </c>
      <c r="H34" s="57">
        <v>7</v>
      </c>
      <c r="I34" s="58">
        <v>4.5</v>
      </c>
      <c r="J34" s="116"/>
      <c r="K34" s="125"/>
      <c r="L34" s="55" t="s">
        <v>6</v>
      </c>
      <c r="M34" s="125"/>
      <c r="N34" s="125"/>
      <c r="O34" s="56" t="s">
        <v>2</v>
      </c>
      <c r="P34" s="56">
        <v>0</v>
      </c>
      <c r="Q34" s="125"/>
      <c r="R34" s="57" t="s">
        <v>2</v>
      </c>
      <c r="S34" s="57">
        <v>0</v>
      </c>
      <c r="T34" s="125"/>
      <c r="U34" s="58" t="s">
        <v>2</v>
      </c>
      <c r="V34" s="58">
        <v>0</v>
      </c>
      <c r="W34" s="125"/>
      <c r="X34" s="56" t="str">
        <f t="shared" si="9"/>
        <v/>
      </c>
      <c r="Y34" s="56" t="str">
        <f t="shared" si="10"/>
        <v/>
      </c>
      <c r="Z34" s="118" t="str">
        <f t="shared" si="11"/>
        <v/>
      </c>
      <c r="AA34" s="118" t="str">
        <f t="shared" si="8"/>
        <v/>
      </c>
      <c r="AB34" s="125"/>
    </row>
    <row r="35" spans="1:28" x14ac:dyDescent="0.2">
      <c r="A35" s="125"/>
      <c r="B35" s="69">
        <v>20140907</v>
      </c>
      <c r="C35" s="70">
        <v>0.54166666666666663</v>
      </c>
      <c r="D35" s="69" t="s">
        <v>16</v>
      </c>
      <c r="E35" s="69">
        <v>14</v>
      </c>
      <c r="F35" s="124">
        <v>19</v>
      </c>
      <c r="G35" s="124" t="s">
        <v>11</v>
      </c>
      <c r="H35" s="57">
        <v>83</v>
      </c>
      <c r="I35" s="58">
        <v>-5.5</v>
      </c>
      <c r="J35" s="116"/>
      <c r="K35" s="125"/>
      <c r="L35" s="55" t="s">
        <v>11</v>
      </c>
      <c r="M35" s="125"/>
      <c r="N35" s="125"/>
      <c r="O35" s="56" t="s">
        <v>11</v>
      </c>
      <c r="P35" s="56">
        <v>1</v>
      </c>
      <c r="Q35" s="125"/>
      <c r="R35" s="57" t="s">
        <v>11</v>
      </c>
      <c r="S35" s="57">
        <v>1</v>
      </c>
      <c r="T35" s="125"/>
      <c r="U35" s="58" t="s">
        <v>11</v>
      </c>
      <c r="V35" s="58">
        <v>1</v>
      </c>
      <c r="W35" s="125"/>
      <c r="X35" s="56" t="str">
        <f t="shared" si="9"/>
        <v/>
      </c>
      <c r="Y35" s="56" t="str">
        <f t="shared" si="10"/>
        <v/>
      </c>
      <c r="Z35" s="118" t="str">
        <f t="shared" si="11"/>
        <v/>
      </c>
      <c r="AA35" s="118" t="str">
        <f t="shared" si="8"/>
        <v/>
      </c>
      <c r="AB35" s="125"/>
    </row>
    <row r="36" spans="1:28" x14ac:dyDescent="0.2">
      <c r="A36" s="125"/>
      <c r="B36" s="51">
        <v>20140907</v>
      </c>
      <c r="C36" s="52">
        <v>0.54166666666666663</v>
      </c>
      <c r="D36" s="51" t="s">
        <v>21</v>
      </c>
      <c r="E36" s="53">
        <v>17</v>
      </c>
      <c r="F36" s="124">
        <v>34</v>
      </c>
      <c r="G36" s="124" t="s">
        <v>26</v>
      </c>
      <c r="H36" s="57">
        <v>98</v>
      </c>
      <c r="I36" s="58">
        <v>-10.5</v>
      </c>
      <c r="J36" s="116"/>
      <c r="K36" s="125"/>
      <c r="L36" s="55" t="s">
        <v>26</v>
      </c>
      <c r="M36" s="125"/>
      <c r="N36" s="125"/>
      <c r="O36" s="56" t="s">
        <v>26</v>
      </c>
      <c r="P36" s="56">
        <v>1</v>
      </c>
      <c r="Q36" s="125"/>
      <c r="R36" s="57" t="s">
        <v>26</v>
      </c>
      <c r="S36" s="57">
        <v>1</v>
      </c>
      <c r="T36" s="125"/>
      <c r="U36" s="58" t="s">
        <v>26</v>
      </c>
      <c r="V36" s="58">
        <v>1</v>
      </c>
      <c r="W36" s="125"/>
      <c r="X36" s="56" t="str">
        <f t="shared" si="9"/>
        <v/>
      </c>
      <c r="Y36" s="56" t="str">
        <f t="shared" si="10"/>
        <v/>
      </c>
      <c r="Z36" s="118" t="str">
        <f t="shared" si="11"/>
        <v/>
      </c>
      <c r="AA36" s="118" t="str">
        <f t="shared" si="8"/>
        <v/>
      </c>
      <c r="AB36" s="125"/>
    </row>
    <row r="37" spans="1:28" x14ac:dyDescent="0.2">
      <c r="A37" s="125"/>
      <c r="B37" s="69">
        <v>20140907</v>
      </c>
      <c r="C37" s="70">
        <v>0.54166666666666663</v>
      </c>
      <c r="D37" s="69" t="s">
        <v>7</v>
      </c>
      <c r="E37" s="69">
        <v>27</v>
      </c>
      <c r="F37" s="124">
        <v>30</v>
      </c>
      <c r="G37" s="124" t="s">
        <v>13</v>
      </c>
      <c r="H37" s="57">
        <v>94</v>
      </c>
      <c r="I37" s="58">
        <v>-6.5</v>
      </c>
      <c r="J37" s="116"/>
      <c r="K37" s="125"/>
      <c r="L37" s="55" t="s">
        <v>13</v>
      </c>
      <c r="M37" s="125"/>
      <c r="N37" s="125"/>
      <c r="O37" s="56" t="s">
        <v>13</v>
      </c>
      <c r="P37" s="56">
        <v>1</v>
      </c>
      <c r="Q37" s="125"/>
      <c r="R37" s="57" t="s">
        <v>13</v>
      </c>
      <c r="S37" s="57">
        <v>1</v>
      </c>
      <c r="T37" s="125"/>
      <c r="U37" s="58" t="s">
        <v>13</v>
      </c>
      <c r="V37" s="58">
        <v>1</v>
      </c>
      <c r="W37" s="125"/>
      <c r="X37" s="56" t="str">
        <f t="shared" si="9"/>
        <v/>
      </c>
      <c r="Y37" s="56" t="str">
        <f t="shared" si="10"/>
        <v/>
      </c>
      <c r="Z37" s="118" t="str">
        <f t="shared" si="11"/>
        <v/>
      </c>
      <c r="AA37" s="118" t="str">
        <f t="shared" si="8"/>
        <v/>
      </c>
      <c r="AB37" s="125"/>
    </row>
    <row r="38" spans="1:28" x14ac:dyDescent="0.2">
      <c r="A38" s="125">
        <v>1</v>
      </c>
      <c r="B38" s="51">
        <v>20140907</v>
      </c>
      <c r="C38" s="52">
        <v>0.54166666666666663</v>
      </c>
      <c r="D38" s="124" t="s">
        <v>14</v>
      </c>
      <c r="E38" s="124">
        <v>34</v>
      </c>
      <c r="F38" s="61">
        <v>6</v>
      </c>
      <c r="G38" s="51" t="s">
        <v>23</v>
      </c>
      <c r="H38" s="57">
        <v>39</v>
      </c>
      <c r="I38" s="58">
        <v>-3.5</v>
      </c>
      <c r="J38" s="116">
        <v>-1</v>
      </c>
      <c r="K38" s="125"/>
      <c r="L38" s="55" t="s">
        <v>14</v>
      </c>
      <c r="M38" s="125"/>
      <c r="N38" s="125"/>
      <c r="O38" s="56" t="s">
        <v>23</v>
      </c>
      <c r="P38" s="56">
        <v>0</v>
      </c>
      <c r="Q38" s="125"/>
      <c r="R38" s="57" t="s">
        <v>14</v>
      </c>
      <c r="S38" s="57">
        <v>1</v>
      </c>
      <c r="T38" s="125"/>
      <c r="U38" s="58" t="s">
        <v>23</v>
      </c>
      <c r="V38" s="58">
        <v>0</v>
      </c>
      <c r="W38" s="125"/>
      <c r="X38" s="56" t="str">
        <f t="shared" si="9"/>
        <v>St. Louis</v>
      </c>
      <c r="Y38" s="56">
        <f t="shared" si="10"/>
        <v>0</v>
      </c>
      <c r="Z38" s="118" t="str">
        <f t="shared" si="11"/>
        <v>St. Louis</v>
      </c>
      <c r="AA38" s="118">
        <f t="shared" si="8"/>
        <v>0</v>
      </c>
      <c r="AB38" s="125"/>
    </row>
    <row r="39" spans="1:28" x14ac:dyDescent="0.2">
      <c r="A39" s="125">
        <v>1</v>
      </c>
      <c r="B39" s="69">
        <v>20140907</v>
      </c>
      <c r="C39" s="70">
        <v>0.68402777777777779</v>
      </c>
      <c r="D39" s="124" t="s">
        <v>25</v>
      </c>
      <c r="E39" s="124">
        <v>28</v>
      </c>
      <c r="F39" s="72">
        <v>17</v>
      </c>
      <c r="G39" s="69" t="s">
        <v>31</v>
      </c>
      <c r="H39" s="57">
        <v>17</v>
      </c>
      <c r="I39" s="58">
        <v>4.5</v>
      </c>
      <c r="J39" s="116">
        <v>-1</v>
      </c>
      <c r="K39" s="125"/>
      <c r="L39" s="55" t="s">
        <v>25</v>
      </c>
      <c r="M39" s="125"/>
      <c r="N39" s="125"/>
      <c r="O39" s="56" t="s">
        <v>25</v>
      </c>
      <c r="P39" s="56">
        <v>1</v>
      </c>
      <c r="Q39" s="125"/>
      <c r="R39" s="57" t="s">
        <v>25</v>
      </c>
      <c r="S39" s="57">
        <v>1</v>
      </c>
      <c r="T39" s="125"/>
      <c r="U39" s="58" t="s">
        <v>25</v>
      </c>
      <c r="V39" s="58">
        <v>1</v>
      </c>
      <c r="W39" s="125"/>
      <c r="X39" s="56" t="str">
        <f t="shared" si="9"/>
        <v>San Francisco</v>
      </c>
      <c r="Y39" s="56">
        <f t="shared" si="10"/>
        <v>1</v>
      </c>
      <c r="Z39" s="118" t="str">
        <f t="shared" si="11"/>
        <v>Dallas</v>
      </c>
      <c r="AA39" s="118">
        <f t="shared" si="8"/>
        <v>0</v>
      </c>
      <c r="AB39" s="125"/>
    </row>
    <row r="40" spans="1:28" x14ac:dyDescent="0.2">
      <c r="A40" s="125">
        <v>0</v>
      </c>
      <c r="B40" s="51">
        <v>20140907</v>
      </c>
      <c r="C40" s="52">
        <v>0.68402777777777779</v>
      </c>
      <c r="D40" s="124" t="s">
        <v>19</v>
      </c>
      <c r="E40" s="124">
        <v>20</v>
      </c>
      <c r="F40" s="61">
        <v>14</v>
      </c>
      <c r="G40" s="51" t="s">
        <v>10</v>
      </c>
      <c r="H40" s="57">
        <v>28</v>
      </c>
      <c r="I40" s="58">
        <v>-2.5</v>
      </c>
      <c r="J40" s="116">
        <v>1</v>
      </c>
      <c r="K40" s="125"/>
      <c r="L40" s="55" t="s">
        <v>19</v>
      </c>
      <c r="M40" s="125"/>
      <c r="N40" s="125"/>
      <c r="O40" s="56" t="s">
        <v>19</v>
      </c>
      <c r="P40" s="56">
        <v>1</v>
      </c>
      <c r="Q40" s="125"/>
      <c r="R40" s="57" t="s">
        <v>19</v>
      </c>
      <c r="S40" s="57">
        <v>1</v>
      </c>
      <c r="T40" s="125"/>
      <c r="U40" s="58" t="s">
        <v>10</v>
      </c>
      <c r="V40" s="58">
        <v>0</v>
      </c>
      <c r="W40" s="125"/>
      <c r="X40" s="56" t="str">
        <f t="shared" si="9"/>
        <v>Carolina</v>
      </c>
      <c r="Y40" s="56">
        <f t="shared" si="10"/>
        <v>1</v>
      </c>
      <c r="Z40" s="118" t="str">
        <f t="shared" si="11"/>
        <v>Carolina</v>
      </c>
      <c r="AA40" s="118">
        <f t="shared" si="8"/>
        <v>1</v>
      </c>
      <c r="AB40" s="125"/>
    </row>
    <row r="41" spans="1:28" x14ac:dyDescent="0.2">
      <c r="A41" s="125"/>
      <c r="B41" s="69">
        <v>20140908</v>
      </c>
      <c r="C41" s="70">
        <v>0.79861111111111116</v>
      </c>
      <c r="D41" s="69" t="s">
        <v>30</v>
      </c>
      <c r="E41" s="69">
        <v>14</v>
      </c>
      <c r="F41" s="124">
        <v>35</v>
      </c>
      <c r="G41" s="124" t="s">
        <v>15</v>
      </c>
      <c r="H41" s="57">
        <v>80</v>
      </c>
      <c r="I41" s="58">
        <v>-6</v>
      </c>
      <c r="J41" s="116"/>
      <c r="K41" s="125"/>
      <c r="L41" s="55" t="s">
        <v>15</v>
      </c>
      <c r="M41" s="125"/>
      <c r="N41" s="125"/>
      <c r="O41" s="56" t="s">
        <v>15</v>
      </c>
      <c r="P41" s="56">
        <v>1</v>
      </c>
      <c r="Q41" s="125"/>
      <c r="R41" s="57" t="s">
        <v>15</v>
      </c>
      <c r="S41" s="57">
        <v>1</v>
      </c>
      <c r="T41" s="125"/>
      <c r="U41" s="58" t="s">
        <v>15</v>
      </c>
      <c r="V41" s="58">
        <v>1</v>
      </c>
      <c r="W41" s="125"/>
      <c r="X41" s="56" t="str">
        <f t="shared" si="9"/>
        <v/>
      </c>
      <c r="Y41" s="56" t="str">
        <f t="shared" si="10"/>
        <v/>
      </c>
      <c r="Z41" s="118" t="str">
        <f t="shared" si="11"/>
        <v/>
      </c>
      <c r="AA41" s="118" t="str">
        <f t="shared" si="8"/>
        <v/>
      </c>
      <c r="AB41" s="125"/>
    </row>
    <row r="42" spans="1:28" x14ac:dyDescent="0.2">
      <c r="A42" s="125">
        <v>0</v>
      </c>
      <c r="B42" s="51">
        <v>20140908</v>
      </c>
      <c r="C42" s="52">
        <v>0.93055555555555547</v>
      </c>
      <c r="D42" s="51" t="s">
        <v>29</v>
      </c>
      <c r="E42" s="53">
        <v>17</v>
      </c>
      <c r="F42" s="124">
        <v>18</v>
      </c>
      <c r="G42" s="124" t="s">
        <v>22</v>
      </c>
      <c r="H42" s="57">
        <v>72</v>
      </c>
      <c r="I42" s="58">
        <v>-3</v>
      </c>
      <c r="J42" s="116">
        <v>1</v>
      </c>
      <c r="K42" s="125"/>
      <c r="L42" s="55" t="s">
        <v>22</v>
      </c>
      <c r="M42" s="125"/>
      <c r="N42" s="125"/>
      <c r="O42" s="56" t="s">
        <v>29</v>
      </c>
      <c r="P42" s="56">
        <v>0</v>
      </c>
      <c r="Q42" s="125"/>
      <c r="R42" s="57" t="s">
        <v>22</v>
      </c>
      <c r="S42" s="57">
        <v>1</v>
      </c>
      <c r="T42" s="125"/>
      <c r="U42" s="58" t="s">
        <v>22</v>
      </c>
      <c r="V42" s="58">
        <v>1</v>
      </c>
      <c r="W42" s="125"/>
      <c r="X42" s="56" t="str">
        <f t="shared" si="9"/>
        <v>San Diego</v>
      </c>
      <c r="Y42" s="56">
        <f t="shared" si="10"/>
        <v>0</v>
      </c>
      <c r="Z42" s="118" t="str">
        <f t="shared" si="11"/>
        <v>San Diego</v>
      </c>
      <c r="AA42" s="118">
        <f t="shared" si="8"/>
        <v>0</v>
      </c>
      <c r="AB42" s="125"/>
    </row>
    <row r="43" spans="1:28" x14ac:dyDescent="0.2">
      <c r="A43" s="125"/>
      <c r="B43" s="69">
        <v>20140907</v>
      </c>
      <c r="C43" s="70">
        <v>0.85416666666666663</v>
      </c>
      <c r="D43" s="69" t="s">
        <v>17</v>
      </c>
      <c r="E43" s="69">
        <v>24</v>
      </c>
      <c r="F43" s="124">
        <v>31</v>
      </c>
      <c r="G43" s="124" t="s">
        <v>1</v>
      </c>
      <c r="H43" s="57">
        <v>94</v>
      </c>
      <c r="I43" s="58">
        <v>-7.5</v>
      </c>
      <c r="J43" s="116"/>
      <c r="K43" s="125"/>
      <c r="L43" s="55" t="s">
        <v>1</v>
      </c>
      <c r="M43" s="125"/>
      <c r="N43" s="125"/>
      <c r="O43" s="56" t="s">
        <v>1</v>
      </c>
      <c r="P43" s="56">
        <v>1</v>
      </c>
      <c r="Q43" s="125"/>
      <c r="R43" s="57" t="s">
        <v>1</v>
      </c>
      <c r="S43" s="57">
        <v>1</v>
      </c>
      <c r="T43" s="125"/>
      <c r="U43" s="58" t="s">
        <v>1</v>
      </c>
      <c r="V43" s="58">
        <v>1</v>
      </c>
      <c r="W43" s="125"/>
      <c r="X43" s="56" t="str">
        <f t="shared" si="9"/>
        <v/>
      </c>
      <c r="Y43" s="56" t="str">
        <f t="shared" si="10"/>
        <v/>
      </c>
      <c r="Z43" s="118" t="str">
        <f t="shared" si="11"/>
        <v/>
      </c>
      <c r="AA43" s="118" t="str">
        <f t="shared" si="8"/>
        <v/>
      </c>
      <c r="AB43" s="125"/>
    </row>
    <row r="44" spans="1:28" x14ac:dyDescent="0.2">
      <c r="A44" s="125"/>
      <c r="B44" s="125"/>
      <c r="C44" s="125"/>
      <c r="D44" s="125"/>
      <c r="E44" s="53">
        <v>20</v>
      </c>
      <c r="F44" s="64">
        <v>34</v>
      </c>
      <c r="G44" s="125"/>
      <c r="H44" s="125"/>
      <c r="I44" s="125"/>
      <c r="J44" s="125"/>
      <c r="K44" s="125"/>
      <c r="L44" s="125"/>
      <c r="M44" s="125"/>
      <c r="N44" s="125"/>
      <c r="O44" s="91">
        <v>10</v>
      </c>
      <c r="P44" s="92"/>
      <c r="Q44" s="125"/>
      <c r="R44" s="105">
        <v>11</v>
      </c>
      <c r="S44" s="106"/>
      <c r="T44" s="125"/>
      <c r="U44" s="103">
        <v>9</v>
      </c>
      <c r="V44" s="104"/>
      <c r="W44" s="125"/>
      <c r="X44" s="56" t="str">
        <f t="shared" si="9"/>
        <v/>
      </c>
      <c r="Y44" s="56">
        <f>SUM(Y28:Y43)</f>
        <v>4</v>
      </c>
      <c r="Z44" s="118" t="str">
        <f t="shared" ref="Z44:Z45" si="12">IF(J44=1, G44,IF(J44=-1, D44,""))</f>
        <v/>
      </c>
      <c r="AA44" s="118">
        <f>SUM(AA28:AA43)</f>
        <v>2</v>
      </c>
      <c r="AB44" s="125"/>
    </row>
    <row r="45" spans="1:28" x14ac:dyDescent="0.2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79" t="s">
        <v>149</v>
      </c>
      <c r="P45" s="80"/>
      <c r="Q45" s="125"/>
      <c r="R45" s="83" t="s">
        <v>149</v>
      </c>
      <c r="S45" s="84"/>
      <c r="T45" s="125"/>
      <c r="U45" s="81" t="s">
        <v>149</v>
      </c>
      <c r="V45" s="82"/>
      <c r="W45" s="125"/>
      <c r="X45" s="56" t="str">
        <f t="shared" si="9"/>
        <v/>
      </c>
      <c r="Y45" s="56"/>
      <c r="Z45" s="118" t="str">
        <f t="shared" si="12"/>
        <v/>
      </c>
      <c r="AA45" s="118"/>
      <c r="AB45" s="125"/>
    </row>
    <row r="46" spans="1:28" x14ac:dyDescent="0.2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</row>
    <row r="47" spans="1:28" x14ac:dyDescent="0.2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spans="1:28" x14ac:dyDescent="0.2">
      <c r="L48" s="47"/>
      <c r="M48" s="47"/>
      <c r="N48" s="47"/>
    </row>
    <row r="49" spans="12:14" x14ac:dyDescent="0.2">
      <c r="L49" s="47"/>
      <c r="M49" s="47"/>
      <c r="N49" s="47"/>
    </row>
    <row r="50" spans="12:14" x14ac:dyDescent="0.2">
      <c r="L50" s="47"/>
      <c r="M50" s="47"/>
      <c r="N50" s="47"/>
    </row>
    <row r="51" spans="12:14" x14ac:dyDescent="0.2">
      <c r="L51" s="47"/>
      <c r="M51" s="47"/>
      <c r="N51" s="47"/>
    </row>
    <row r="52" spans="12:14" x14ac:dyDescent="0.2">
      <c r="L52" s="47"/>
      <c r="M52" s="47"/>
      <c r="N52" s="47"/>
    </row>
    <row r="53" spans="12:14" x14ac:dyDescent="0.2">
      <c r="L53" s="47"/>
      <c r="M53" s="47"/>
      <c r="N53" s="47"/>
    </row>
    <row r="54" spans="12:14" x14ac:dyDescent="0.2">
      <c r="L54" s="47"/>
      <c r="M54" s="47"/>
      <c r="N54" s="47"/>
    </row>
    <row r="55" spans="12:14" x14ac:dyDescent="0.2">
      <c r="L55" s="47"/>
      <c r="M55" s="47"/>
      <c r="N55" s="47"/>
    </row>
    <row r="56" spans="12:14" x14ac:dyDescent="0.2">
      <c r="L56" s="47"/>
      <c r="M56" s="47"/>
      <c r="N56" s="47"/>
    </row>
    <row r="57" spans="12:14" x14ac:dyDescent="0.2">
      <c r="L57" s="47"/>
      <c r="M57" s="47"/>
      <c r="N57" s="47"/>
    </row>
    <row r="58" spans="12:14" x14ac:dyDescent="0.2">
      <c r="L58" s="47"/>
      <c r="M58" s="47"/>
      <c r="N58" s="47"/>
    </row>
    <row r="59" spans="12:14" x14ac:dyDescent="0.2">
      <c r="L59" s="47"/>
      <c r="M59" s="47"/>
      <c r="N59" s="47"/>
    </row>
    <row r="60" spans="12:14" x14ac:dyDescent="0.2">
      <c r="L60" s="47"/>
      <c r="M60" s="47"/>
      <c r="N60" s="47"/>
    </row>
    <row r="61" spans="12:14" x14ac:dyDescent="0.2">
      <c r="L61" s="47"/>
      <c r="M61" s="47"/>
      <c r="N61" s="47"/>
    </row>
    <row r="62" spans="12:14" x14ac:dyDescent="0.2">
      <c r="L62" s="47"/>
      <c r="M62" s="47"/>
      <c r="N62" s="47"/>
    </row>
    <row r="63" spans="12:14" x14ac:dyDescent="0.2">
      <c r="L63" s="47"/>
      <c r="M63" s="47"/>
      <c r="N63" s="47"/>
    </row>
    <row r="64" spans="12:14" x14ac:dyDescent="0.2">
      <c r="L64" s="47"/>
      <c r="M64" s="47"/>
      <c r="N64" s="47"/>
    </row>
    <row r="65" spans="3:14" x14ac:dyDescent="0.2">
      <c r="L65" s="47"/>
      <c r="M65" s="47"/>
      <c r="N65" s="47"/>
    </row>
    <row r="66" spans="3:14" x14ac:dyDescent="0.2">
      <c r="L66" s="47"/>
      <c r="M66" s="47"/>
      <c r="N66" s="47"/>
    </row>
    <row r="67" spans="3:14" x14ac:dyDescent="0.2">
      <c r="L67" s="47"/>
      <c r="M67" s="47"/>
      <c r="N67" s="47"/>
    </row>
    <row r="68" spans="3:14" x14ac:dyDescent="0.2">
      <c r="C68" s="77"/>
      <c r="L68" s="47"/>
      <c r="M68" s="47"/>
      <c r="N68" s="47"/>
    </row>
    <row r="69" spans="3:14" x14ac:dyDescent="0.2">
      <c r="C69" s="77"/>
      <c r="L69" s="47"/>
      <c r="M69" s="47"/>
      <c r="N69" s="47"/>
    </row>
    <row r="70" spans="3:14" x14ac:dyDescent="0.2">
      <c r="C70" s="77"/>
    </row>
    <row r="71" spans="3:14" x14ac:dyDescent="0.2">
      <c r="C71" s="77"/>
    </row>
    <row r="72" spans="3:14" x14ac:dyDescent="0.2">
      <c r="C72" s="77"/>
    </row>
    <row r="73" spans="3:14" x14ac:dyDescent="0.2">
      <c r="C73" s="77"/>
    </row>
    <row r="74" spans="3:14" x14ac:dyDescent="0.2">
      <c r="C74" s="77"/>
    </row>
  </sheetData>
  <mergeCells count="21">
    <mergeCell ref="X3:Y3"/>
    <mergeCell ref="Z3:AA3"/>
    <mergeCell ref="X2:AA2"/>
    <mergeCell ref="X26:AA26"/>
    <mergeCell ref="X27:Y27"/>
    <mergeCell ref="Z27:AA27"/>
    <mergeCell ref="O44:P44"/>
    <mergeCell ref="R44:S44"/>
    <mergeCell ref="U44:V44"/>
    <mergeCell ref="O27:P27"/>
    <mergeCell ref="R27:S27"/>
    <mergeCell ref="U27:V27"/>
    <mergeCell ref="O21:P21"/>
    <mergeCell ref="R21:S21"/>
    <mergeCell ref="U21:V21"/>
    <mergeCell ref="O20:P20"/>
    <mergeCell ref="R20:S20"/>
    <mergeCell ref="U20:V20"/>
    <mergeCell ref="O3:P3"/>
    <mergeCell ref="R3:S3"/>
    <mergeCell ref="U3: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tabSelected="1" zoomScaleNormal="100" workbookViewId="0">
      <selection activeCell="G13" sqref="G13"/>
    </sheetView>
  </sheetViews>
  <sheetFormatPr defaultRowHeight="11.25" x14ac:dyDescent="0.15"/>
  <cols>
    <col min="1" max="1" width="14.7109375" style="131" customWidth="1"/>
    <col min="2" max="2" width="1.42578125" style="131" customWidth="1"/>
    <col min="3" max="4" width="5.7109375" style="131" customWidth="1"/>
    <col min="5" max="5" width="5.7109375" style="234" customWidth="1"/>
    <col min="6" max="7" width="5.7109375" style="131" customWidth="1"/>
    <col min="8" max="8" width="1.42578125" style="131" customWidth="1"/>
    <col min="9" max="9" width="10.140625" style="131" bestFit="1" customWidth="1"/>
    <col min="10" max="10" width="6.42578125" style="131" bestFit="1" customWidth="1"/>
    <col min="11" max="11" width="14.28515625" style="131" customWidth="1"/>
    <col min="12" max="12" width="3.5703125" style="131" customWidth="1"/>
    <col min="13" max="13" width="3.7109375" style="131" customWidth="1"/>
    <col min="14" max="14" width="14.28515625" style="131" customWidth="1"/>
    <col min="15" max="15" width="1.42578125" style="151" customWidth="1"/>
    <col min="16" max="16" width="13.42578125" style="152" customWidth="1"/>
    <col min="17" max="17" width="1.42578125" style="152" customWidth="1"/>
    <col min="18" max="18" width="13.42578125" style="131" customWidth="1"/>
    <col min="19" max="19" width="2.140625" style="131" customWidth="1"/>
    <col min="20" max="20" width="1.42578125" style="131" customWidth="1"/>
    <col min="21" max="21" width="13.42578125" style="131" customWidth="1"/>
    <col min="22" max="22" width="2.140625" style="131" customWidth="1"/>
    <col min="23" max="23" width="1.42578125" style="131" customWidth="1"/>
    <col min="24" max="24" width="13.42578125" style="131" customWidth="1"/>
    <col min="25" max="25" width="3.42578125" style="131" customWidth="1"/>
    <col min="26" max="26" width="4.5703125" style="131" customWidth="1"/>
    <col min="27" max="27" width="13.42578125" style="131" customWidth="1"/>
    <col min="28" max="28" width="2.140625" style="131" customWidth="1"/>
    <col min="29" max="29" width="1.42578125" style="131" customWidth="1"/>
    <col min="30" max="30" width="13.42578125" style="131" customWidth="1"/>
    <col min="31" max="31" width="3.28515625" style="131" customWidth="1"/>
    <col min="32" max="32" width="13.42578125" style="131" customWidth="1"/>
    <col min="33" max="33" width="5.7109375" style="131" customWidth="1"/>
    <col min="34" max="34" width="1.28515625" style="131" customWidth="1"/>
    <col min="35" max="35" width="12.28515625" style="131" customWidth="1"/>
    <col min="36" max="36" width="5" style="131" customWidth="1"/>
    <col min="37" max="37" width="4" style="131" customWidth="1"/>
    <col min="38" max="38" width="5.7109375" style="131" customWidth="1"/>
    <col min="39" max="39" width="1.5703125" style="131" customWidth="1"/>
    <col min="40" max="41" width="4" style="131" customWidth="1"/>
    <col min="42" max="42" width="5.140625" style="131" bestFit="1" customWidth="1"/>
    <col min="43" max="43" width="1.5703125" style="131" customWidth="1"/>
    <col min="44" max="44" width="4" style="131" customWidth="1"/>
    <col min="45" max="45" width="5.42578125" style="131" customWidth="1"/>
    <col min="46" max="16384" width="9.140625" style="131"/>
  </cols>
  <sheetData>
    <row r="1" spans="1:45" x14ac:dyDescent="0.15">
      <c r="A1" s="213"/>
      <c r="B1" s="213"/>
      <c r="C1" s="213"/>
      <c r="D1" s="213"/>
      <c r="E1" s="229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</row>
    <row r="2" spans="1:45" s="130" customFormat="1" ht="15.75" customHeight="1" x14ac:dyDescent="0.15">
      <c r="A2" s="213"/>
      <c r="B2" s="213"/>
      <c r="C2" s="213"/>
      <c r="D2" s="213"/>
      <c r="E2" s="229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4"/>
      <c r="Y2" s="133" t="s">
        <v>153</v>
      </c>
      <c r="Z2" s="133"/>
      <c r="AA2" s="133"/>
      <c r="AB2" s="213"/>
      <c r="AC2" s="213"/>
      <c r="AD2" s="214"/>
      <c r="AE2" s="133" t="s">
        <v>152</v>
      </c>
      <c r="AF2" s="133"/>
      <c r="AG2" s="133"/>
      <c r="AH2" s="213"/>
      <c r="AI2" s="213"/>
      <c r="AJ2" s="213"/>
      <c r="AK2" s="213"/>
      <c r="AL2" s="213"/>
      <c r="AM2" s="213"/>
      <c r="AN2" s="213"/>
      <c r="AO2" s="213"/>
      <c r="AP2" s="213"/>
      <c r="AQ2" s="213"/>
    </row>
    <row r="3" spans="1:45" s="152" customFormat="1" x14ac:dyDescent="0.15">
      <c r="A3" s="213"/>
      <c r="B3" s="213"/>
      <c r="C3" s="213"/>
      <c r="D3" s="213"/>
      <c r="E3" s="229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138" t="s">
        <v>144</v>
      </c>
      <c r="Y3" s="139">
        <v>10</v>
      </c>
      <c r="Z3" s="135">
        <v>6</v>
      </c>
      <c r="AA3" s="140">
        <f>Y3/(Y3+Z3)</f>
        <v>0.625</v>
      </c>
      <c r="AB3" s="213"/>
      <c r="AC3" s="213"/>
      <c r="AD3" s="138" t="s">
        <v>144</v>
      </c>
      <c r="AE3" s="139">
        <v>10</v>
      </c>
      <c r="AF3" s="135">
        <v>6</v>
      </c>
      <c r="AG3" s="140">
        <f>AE3/(AE3+AF3)</f>
        <v>0.625</v>
      </c>
      <c r="AH3" s="213"/>
      <c r="AI3" s="213"/>
      <c r="AJ3" s="213"/>
      <c r="AK3" s="213"/>
      <c r="AL3" s="213"/>
      <c r="AM3" s="213"/>
      <c r="AN3" s="213"/>
      <c r="AO3" s="213"/>
      <c r="AP3" s="213"/>
      <c r="AQ3" s="213"/>
    </row>
    <row r="4" spans="1:45" s="152" customFormat="1" x14ac:dyDescent="0.15">
      <c r="A4" s="213"/>
      <c r="B4" s="213"/>
      <c r="C4" s="213"/>
      <c r="D4" s="213"/>
      <c r="E4" s="229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142" t="s">
        <v>139</v>
      </c>
      <c r="Y4" s="135">
        <v>11</v>
      </c>
      <c r="Z4" s="135">
        <v>5</v>
      </c>
      <c r="AA4" s="140">
        <f>Y4/(Y4+Z4)</f>
        <v>0.6875</v>
      </c>
      <c r="AB4" s="213"/>
      <c r="AC4" s="213"/>
      <c r="AD4" s="142" t="s">
        <v>139</v>
      </c>
      <c r="AE4" s="135">
        <v>11</v>
      </c>
      <c r="AF4" s="135">
        <v>5</v>
      </c>
      <c r="AG4" s="140">
        <f>AE4/(AE4+AF4)</f>
        <v>0.6875</v>
      </c>
      <c r="AH4" s="213"/>
      <c r="AI4" s="213"/>
      <c r="AJ4" s="213"/>
      <c r="AK4" s="213"/>
      <c r="AL4" s="213"/>
      <c r="AM4" s="213"/>
      <c r="AN4" s="213"/>
      <c r="AO4" s="213"/>
      <c r="AP4" s="213"/>
      <c r="AQ4" s="213"/>
    </row>
    <row r="5" spans="1:45" s="152" customFormat="1" x14ac:dyDescent="0.15">
      <c r="A5" s="213"/>
      <c r="B5" s="213"/>
      <c r="C5" s="213"/>
      <c r="D5" s="213"/>
      <c r="E5" s="229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143" t="s">
        <v>145</v>
      </c>
      <c r="Y5" s="135">
        <v>9</v>
      </c>
      <c r="Z5" s="135">
        <v>7</v>
      </c>
      <c r="AA5" s="140">
        <f>Y5/(Y5+Z5)</f>
        <v>0.5625</v>
      </c>
      <c r="AB5" s="213"/>
      <c r="AC5" s="213"/>
      <c r="AD5" s="143" t="s">
        <v>145</v>
      </c>
      <c r="AE5" s="135">
        <v>9</v>
      </c>
      <c r="AF5" s="135">
        <v>7</v>
      </c>
      <c r="AG5" s="140">
        <f>AE5/(AE5+AF5)</f>
        <v>0.5625</v>
      </c>
      <c r="AH5" s="213"/>
      <c r="AI5" s="213"/>
      <c r="AJ5" s="213"/>
      <c r="AK5" s="213"/>
      <c r="AL5" s="213"/>
      <c r="AM5" s="213"/>
      <c r="AN5" s="213"/>
      <c r="AO5" s="213"/>
      <c r="AP5" s="213"/>
      <c r="AQ5" s="213"/>
    </row>
    <row r="6" spans="1:45" s="152" customFormat="1" x14ac:dyDescent="0.15">
      <c r="A6" s="213"/>
      <c r="B6" s="213"/>
      <c r="C6" s="213"/>
      <c r="D6" s="213"/>
      <c r="E6" s="229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144" t="s">
        <v>156</v>
      </c>
      <c r="Y6" s="135">
        <v>10</v>
      </c>
      <c r="Z6" s="135">
        <v>6</v>
      </c>
      <c r="AA6" s="140">
        <f>Y6/(Y6+Z6)</f>
        <v>0.625</v>
      </c>
      <c r="AB6" s="213"/>
      <c r="AC6" s="213"/>
      <c r="AD6" s="144" t="s">
        <v>156</v>
      </c>
      <c r="AE6" s="135">
        <v>10</v>
      </c>
      <c r="AF6" s="135">
        <v>6</v>
      </c>
      <c r="AG6" s="140">
        <f>AE6/(AE6+AF6)</f>
        <v>0.625</v>
      </c>
      <c r="AH6" s="213"/>
      <c r="AI6" s="213"/>
      <c r="AJ6" s="213"/>
      <c r="AK6" s="213"/>
      <c r="AL6" s="213"/>
      <c r="AM6" s="213"/>
      <c r="AN6" s="213"/>
      <c r="AO6" s="213"/>
      <c r="AP6" s="213"/>
      <c r="AQ6" s="213"/>
    </row>
    <row r="7" spans="1:45" s="152" customFormat="1" ht="12" thickBot="1" x14ac:dyDescent="0.2">
      <c r="A7" s="213"/>
      <c r="B7" s="213"/>
      <c r="C7" s="213"/>
      <c r="D7" s="213"/>
      <c r="E7" s="229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28" t="s">
        <v>150</v>
      </c>
      <c r="Y7" s="139">
        <v>2</v>
      </c>
      <c r="Z7" s="139">
        <v>4</v>
      </c>
      <c r="AA7" s="140">
        <f>Y7/(Y7+Z7)</f>
        <v>0.33333333333333331</v>
      </c>
      <c r="AB7" s="213"/>
      <c r="AC7" s="213"/>
      <c r="AD7" s="228" t="s">
        <v>150</v>
      </c>
      <c r="AE7" s="139">
        <v>2</v>
      </c>
      <c r="AF7" s="139">
        <v>4</v>
      </c>
      <c r="AG7" s="140">
        <f>AE7/(AE7+AF7)</f>
        <v>0.33333333333333331</v>
      </c>
      <c r="AH7" s="213"/>
      <c r="AI7" s="213"/>
      <c r="AJ7" s="213"/>
      <c r="AK7" s="213"/>
      <c r="AL7" s="213"/>
      <c r="AM7" s="213"/>
      <c r="AN7" s="213"/>
      <c r="AO7" s="213"/>
      <c r="AP7" s="213"/>
      <c r="AQ7" s="213"/>
    </row>
    <row r="8" spans="1:45" s="152" customFormat="1" x14ac:dyDescent="0.15">
      <c r="A8" s="213"/>
      <c r="B8" s="213"/>
      <c r="C8" s="213"/>
      <c r="D8" s="213"/>
      <c r="E8" s="229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02" t="s">
        <v>144</v>
      </c>
      <c r="Y8" s="139">
        <v>4</v>
      </c>
      <c r="Z8" s="135">
        <v>2</v>
      </c>
      <c r="AA8" s="140">
        <f>Y8/(Y8+Z8)</f>
        <v>0.66666666666666663</v>
      </c>
      <c r="AB8" s="213"/>
      <c r="AC8" s="213"/>
      <c r="AD8" s="202" t="s">
        <v>144</v>
      </c>
      <c r="AE8" s="139">
        <v>4</v>
      </c>
      <c r="AF8" s="135">
        <v>2</v>
      </c>
      <c r="AG8" s="140">
        <f>AE8/(AE8+AF8)</f>
        <v>0.66666666666666663</v>
      </c>
      <c r="AH8" s="213"/>
      <c r="AI8" s="213"/>
      <c r="AJ8" s="213"/>
      <c r="AK8" s="213"/>
      <c r="AL8" s="213"/>
      <c r="AM8" s="213"/>
      <c r="AN8" s="213"/>
      <c r="AO8" s="213"/>
      <c r="AP8" s="213"/>
      <c r="AQ8" s="213"/>
    </row>
    <row r="9" spans="1:45" x14ac:dyDescent="0.15">
      <c r="A9" s="213"/>
      <c r="B9" s="213"/>
      <c r="C9" s="213"/>
      <c r="D9" s="213"/>
      <c r="E9" s="229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129"/>
      <c r="AS9" s="129"/>
    </row>
    <row r="10" spans="1:45" ht="6" customHeight="1" x14ac:dyDescent="0.15">
      <c r="A10" s="213"/>
      <c r="B10" s="214"/>
      <c r="C10" s="214"/>
      <c r="D10" s="214"/>
      <c r="E10" s="230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3"/>
      <c r="AJ10" s="213"/>
      <c r="AK10" s="213"/>
      <c r="AL10" s="213"/>
      <c r="AM10" s="213"/>
      <c r="AN10" s="213"/>
      <c r="AO10" s="213"/>
      <c r="AP10" s="213"/>
      <c r="AQ10" s="129"/>
      <c r="AR10" s="129"/>
      <c r="AS10" s="129"/>
    </row>
    <row r="11" spans="1:45" ht="23.25" customHeight="1" x14ac:dyDescent="0.15">
      <c r="A11" s="213"/>
      <c r="B11" s="214"/>
      <c r="C11" s="221" t="s">
        <v>154</v>
      </c>
      <c r="D11" s="182" t="s">
        <v>146</v>
      </c>
      <c r="E11" s="231" t="s">
        <v>141</v>
      </c>
      <c r="F11" s="193" t="s">
        <v>155</v>
      </c>
      <c r="G11" s="204" t="s">
        <v>157</v>
      </c>
      <c r="H11" s="214"/>
      <c r="I11" s="171" t="s">
        <v>142</v>
      </c>
      <c r="J11" s="172"/>
      <c r="K11" s="170" t="s">
        <v>151</v>
      </c>
      <c r="L11" s="170"/>
      <c r="M11" s="170" t="s">
        <v>35</v>
      </c>
      <c r="N11" s="170"/>
      <c r="O11" s="214"/>
      <c r="P11" s="134" t="s">
        <v>140</v>
      </c>
      <c r="Q11" s="214"/>
      <c r="R11" s="219" t="s">
        <v>144</v>
      </c>
      <c r="S11" s="220"/>
      <c r="T11" s="214"/>
      <c r="U11" s="178" t="s">
        <v>139</v>
      </c>
      <c r="V11" s="179"/>
      <c r="W11" s="214"/>
      <c r="X11" s="189" t="s">
        <v>145</v>
      </c>
      <c r="Y11" s="190"/>
      <c r="Z11" s="214"/>
      <c r="AA11" s="191" t="s">
        <v>156</v>
      </c>
      <c r="AB11" s="192"/>
      <c r="AC11" s="214"/>
      <c r="AD11" s="203" t="s">
        <v>144</v>
      </c>
      <c r="AE11" s="203"/>
      <c r="AF11" s="203" t="s">
        <v>150</v>
      </c>
      <c r="AG11" s="203"/>
      <c r="AH11" s="214"/>
      <c r="AI11" s="213"/>
      <c r="AJ11" s="213"/>
      <c r="AK11" s="213"/>
      <c r="AL11" s="213"/>
      <c r="AM11" s="213"/>
      <c r="AN11" s="213"/>
      <c r="AO11" s="213"/>
      <c r="AP11" s="213"/>
      <c r="AQ11" s="213"/>
      <c r="AR11" s="129"/>
      <c r="AS11" s="129"/>
    </row>
    <row r="12" spans="1:45" x14ac:dyDescent="0.15">
      <c r="A12" s="213"/>
      <c r="B12" s="214"/>
      <c r="C12" s="153">
        <v>0</v>
      </c>
      <c r="D12" s="180">
        <v>73</v>
      </c>
      <c r="E12" s="232">
        <v>2.5</v>
      </c>
      <c r="F12" s="201">
        <v>11</v>
      </c>
      <c r="G12" s="209"/>
      <c r="H12" s="214"/>
      <c r="I12" s="166">
        <v>20140911</v>
      </c>
      <c r="J12" s="167">
        <v>0.85069444444444453</v>
      </c>
      <c r="K12" s="215" t="s">
        <v>13</v>
      </c>
      <c r="L12" s="215">
        <v>6</v>
      </c>
      <c r="M12" s="222">
        <v>26</v>
      </c>
      <c r="N12" s="223" t="s">
        <v>0</v>
      </c>
      <c r="O12" s="214"/>
      <c r="P12" s="136" t="str">
        <f>IF(LEN(L12)&gt;0,IF(L12&gt;M12,K12,IF(L12&lt;M12,N12,"Tie")),"")</f>
        <v>Baltimore</v>
      </c>
      <c r="Q12" s="214"/>
      <c r="R12" s="161" t="str">
        <f>IF(LEN(C12)&gt;0, IF(C12=0, N12, IF(C12=1,K12,"")), "")</f>
        <v>Baltimore</v>
      </c>
      <c r="S12" s="153">
        <f>IF(LEN($P$12)&gt;0, IF(R12=$P$12,1,0), "")</f>
        <v>1</v>
      </c>
      <c r="T12" s="214"/>
      <c r="U12" s="176" t="str">
        <f>IF(LEN(D12)&gt;0,IF(D12&lt;50,N12,IF(D12&gt;50,K12,"Pick 'em")),"")</f>
        <v>Pittsburgh</v>
      </c>
      <c r="V12" s="176">
        <f>IF(LEN(P12)&gt;0, IF(U12=P12,1,0), "")</f>
        <v>0</v>
      </c>
      <c r="W12" s="214">
        <f>IF(LEN(P12)&gt;0,1,0)</f>
        <v>1</v>
      </c>
      <c r="X12" s="185" t="str">
        <f>IF(LEN(E12)&gt;0,IF(E12&gt;0,N12,IF(E12&lt;0,K12,"Pick 'em")),"")</f>
        <v>Baltimore</v>
      </c>
      <c r="Y12" s="185">
        <f>IF(LEN(P12)&gt;0, IF(X12=P12,1,0), "")</f>
        <v>1</v>
      </c>
      <c r="Z12" s="214"/>
      <c r="AA12" s="196" t="str">
        <f>IF(LEN(F12)&gt;0,IF(F12&gt;7,K12,IF(F12&lt;7,N12,IF(F12=7, "Pick 'em",""))), "")</f>
        <v>Pittsburgh</v>
      </c>
      <c r="AB12" s="196">
        <f t="shared" ref="AB12:AB27" si="0">IF(LEN(P12)&gt;0, IF(AA12=P12,1,0), "")</f>
        <v>0</v>
      </c>
      <c r="AC12" s="214"/>
      <c r="AD12" s="205" t="str">
        <f t="shared" ref="AD12:AD13" si="1">IF(LEN(AF12)&gt;0, R12, "")</f>
        <v/>
      </c>
      <c r="AE12" s="205" t="str">
        <f t="shared" ref="AE12:AE16" si="2">IF(LEN(AD12)&gt;0,IF(LEN(AF12)&gt;0,IF(LEN(P12)&gt;0,IF(AD12=P12,1,0),""),""),"")</f>
        <v/>
      </c>
      <c r="AF12" s="206" t="str">
        <f>IF(LEN(G12)&gt;0,IF(G12=0,N12,IF(G12=1,K12,"")),"")</f>
        <v/>
      </c>
      <c r="AG12" s="206" t="str">
        <f>IF(LEN(AF12)&gt;0,IF(LEN(P12)&gt;0,IF(AF12=P12,1,0),""),"")</f>
        <v/>
      </c>
      <c r="AH12" s="214"/>
      <c r="AI12" s="213"/>
      <c r="AJ12" s="213"/>
      <c r="AK12" s="213"/>
      <c r="AL12" s="213"/>
      <c r="AM12" s="213"/>
      <c r="AN12" s="213"/>
      <c r="AO12" s="213"/>
      <c r="AP12" s="213"/>
      <c r="AQ12" s="213"/>
      <c r="AR12" s="129"/>
      <c r="AS12" s="129"/>
    </row>
    <row r="13" spans="1:45" x14ac:dyDescent="0.15">
      <c r="A13" s="213"/>
      <c r="B13" s="214"/>
      <c r="C13" s="158">
        <v>1</v>
      </c>
      <c r="D13" s="181">
        <v>65</v>
      </c>
      <c r="E13" s="233">
        <v>0</v>
      </c>
      <c r="F13" s="195">
        <v>8</v>
      </c>
      <c r="G13" s="212">
        <v>0</v>
      </c>
      <c r="H13" s="214"/>
      <c r="I13" s="162">
        <v>20140914</v>
      </c>
      <c r="J13" s="163">
        <v>0.54166666666666663</v>
      </c>
      <c r="K13" s="162" t="s">
        <v>6</v>
      </c>
      <c r="L13" s="162"/>
      <c r="M13" s="164"/>
      <c r="N13" s="162" t="s">
        <v>3</v>
      </c>
      <c r="O13" s="214"/>
      <c r="P13" s="141" t="str">
        <f>IF(LEN(L13)&gt;0,IF(L13&gt;M13,K13,IF(L13&lt;M13,N13,"Tie")),"")</f>
        <v/>
      </c>
      <c r="Q13" s="214"/>
      <c r="R13" s="158" t="str">
        <f t="shared" ref="R13:R27" si="3">IF(LEN(C13)&gt;0, IF(C13=0, N13, IF(C13=1,K13,"")), "")</f>
        <v>Miami</v>
      </c>
      <c r="S13" s="158" t="str">
        <f>IF(LEN(P13)&gt;0, IF(R13=P13,1,0), "")</f>
        <v/>
      </c>
      <c r="T13" s="214"/>
      <c r="U13" s="177" t="str">
        <f t="shared" ref="U13:U27" si="4">IF(LEN(D13)&gt;0,IF(D13&lt;50,N13,IF(D13&gt;50,K13,"Pick 'em")),"")</f>
        <v>Miami</v>
      </c>
      <c r="V13" s="177" t="str">
        <f>IF(LEN(P13)&gt;0, IF(U13=P13,1,0), "")</f>
        <v/>
      </c>
      <c r="W13" s="214">
        <f>IF(LEN(P13)&gt;0,1,0)</f>
        <v>0</v>
      </c>
      <c r="X13" s="188" t="str">
        <f t="shared" ref="X13:X27" si="5">IF(LEN(E13)&gt;0,IF(E13&gt;0,N13,IF(E13&lt;0,K13,"Pick 'em")),"")</f>
        <v>Pick 'em</v>
      </c>
      <c r="Y13" s="188" t="str">
        <f>IF(LEN(P13)&gt;0, IF(X13=P13,1,0), "")</f>
        <v/>
      </c>
      <c r="Z13" s="214"/>
      <c r="AA13" s="194" t="str">
        <f t="shared" ref="AA13:AA27" si="6">IF(LEN(F13)&gt;0,IF(F13&gt;7,K13,IF(F13&lt;7,N13,IF(F13=7, "Pick 'em",""))), "")</f>
        <v>Miami</v>
      </c>
      <c r="AB13" s="137" t="str">
        <f t="shared" si="0"/>
        <v/>
      </c>
      <c r="AC13" s="214"/>
      <c r="AD13" s="210" t="str">
        <f t="shared" si="1"/>
        <v>Miami</v>
      </c>
      <c r="AE13" s="210" t="str">
        <f t="shared" si="2"/>
        <v/>
      </c>
      <c r="AF13" s="211" t="str">
        <f t="shared" ref="AF13:AF27" si="7">IF(LEN(G13)&gt;0,IF(G13=0,N13,IF(G13=1,K13,"")),"")</f>
        <v>Buffalo</v>
      </c>
      <c r="AG13" s="211" t="str">
        <f>IF(LEN(AF13)&gt;0,IF(LEN(P13)&gt;0,IF(AF13=P13,1,0),""),"")</f>
        <v/>
      </c>
      <c r="AH13" s="214"/>
      <c r="AI13" s="213"/>
      <c r="AJ13" s="213"/>
      <c r="AK13" s="213"/>
      <c r="AL13" s="213"/>
      <c r="AM13" s="213"/>
      <c r="AN13" s="213"/>
      <c r="AO13" s="213"/>
      <c r="AP13" s="213"/>
      <c r="AQ13" s="213"/>
      <c r="AR13" s="129"/>
      <c r="AS13" s="129"/>
    </row>
    <row r="14" spans="1:45" x14ac:dyDescent="0.15">
      <c r="A14" s="213"/>
      <c r="B14" s="214"/>
      <c r="C14" s="153">
        <v>0</v>
      </c>
      <c r="D14" s="180">
        <v>65</v>
      </c>
      <c r="E14" s="232">
        <v>2.5</v>
      </c>
      <c r="F14" s="201">
        <v>12</v>
      </c>
      <c r="G14" s="209">
        <v>0</v>
      </c>
      <c r="H14" s="214"/>
      <c r="I14" s="166">
        <v>20140914</v>
      </c>
      <c r="J14" s="167">
        <v>0.54166666666666663</v>
      </c>
      <c r="K14" s="166" t="s">
        <v>15</v>
      </c>
      <c r="L14" s="166"/>
      <c r="M14" s="168"/>
      <c r="N14" s="166" t="s">
        <v>19</v>
      </c>
      <c r="O14" s="214"/>
      <c r="P14" s="136" t="str">
        <f>IF(LEN(L14)&gt;0,IF(L14&gt;M14,K14,IF(L14&lt;M14,N14,"Tie")),"")</f>
        <v/>
      </c>
      <c r="Q14" s="214"/>
      <c r="R14" s="153" t="str">
        <f t="shared" si="3"/>
        <v>Carolina</v>
      </c>
      <c r="S14" s="153" t="str">
        <f>IF(LEN(P14)&gt;0, IF(R14=P14,1,0), "")</f>
        <v/>
      </c>
      <c r="T14" s="214"/>
      <c r="U14" s="176" t="str">
        <f t="shared" si="4"/>
        <v>Detroit</v>
      </c>
      <c r="V14" s="176" t="str">
        <f>IF(LEN(P14)&gt;0, IF(U14=P14,1,0), "")</f>
        <v/>
      </c>
      <c r="W14" s="214">
        <f>IF(LEN(P14)&gt;0,1,0)</f>
        <v>0</v>
      </c>
      <c r="X14" s="185" t="str">
        <f t="shared" si="5"/>
        <v>Carolina</v>
      </c>
      <c r="Y14" s="185" t="str">
        <f>IF(LEN(P14)&gt;0, IF(X14=P14,1,0), "")</f>
        <v/>
      </c>
      <c r="Z14" s="214"/>
      <c r="AA14" s="196" t="str">
        <f t="shared" si="6"/>
        <v>Detroit</v>
      </c>
      <c r="AB14" s="196" t="str">
        <f t="shared" si="0"/>
        <v/>
      </c>
      <c r="AC14" s="214"/>
      <c r="AD14" s="205" t="str">
        <f>IF(LEN(AF14)&gt;0, R14, "")</f>
        <v>Carolina</v>
      </c>
      <c r="AE14" s="205" t="str">
        <f t="shared" si="2"/>
        <v/>
      </c>
      <c r="AF14" s="206" t="str">
        <f t="shared" si="7"/>
        <v>Carolina</v>
      </c>
      <c r="AG14" s="206" t="str">
        <f>IF(LEN(AF14)&gt;0,IF(LEN(P14)&gt;0,IF(AF14=P14,1,0),""),"")</f>
        <v/>
      </c>
      <c r="AH14" s="214"/>
      <c r="AI14" s="213"/>
      <c r="AJ14" s="213"/>
      <c r="AK14" s="213"/>
      <c r="AL14" s="213"/>
      <c r="AM14" s="213"/>
      <c r="AN14" s="213"/>
      <c r="AO14" s="213"/>
      <c r="AP14" s="213"/>
      <c r="AQ14" s="213"/>
      <c r="AR14" s="129"/>
      <c r="AS14" s="129"/>
    </row>
    <row r="15" spans="1:45" x14ac:dyDescent="0.15">
      <c r="A15" s="213"/>
      <c r="B15" s="214"/>
      <c r="C15" s="158">
        <v>0</v>
      </c>
      <c r="D15" s="181">
        <v>32</v>
      </c>
      <c r="E15" s="233">
        <v>5.5</v>
      </c>
      <c r="F15" s="195">
        <v>4</v>
      </c>
      <c r="G15" s="212"/>
      <c r="H15" s="214"/>
      <c r="I15" s="162">
        <v>20140914</v>
      </c>
      <c r="J15" s="163">
        <v>0.54166666666666663</v>
      </c>
      <c r="K15" s="162" t="s">
        <v>8</v>
      </c>
      <c r="L15" s="162"/>
      <c r="M15" s="164"/>
      <c r="N15" s="162" t="s">
        <v>4</v>
      </c>
      <c r="O15" s="214"/>
      <c r="P15" s="141" t="str">
        <f>IF(LEN(L15)&gt;0,IF(L15&gt;M15,K15,IF(L15&lt;M15,N15,"Tie")),"")</f>
        <v/>
      </c>
      <c r="Q15" s="214"/>
      <c r="R15" s="158" t="str">
        <f t="shared" si="3"/>
        <v>Cincinnati</v>
      </c>
      <c r="S15" s="158" t="str">
        <f>IF(LEN(P15)&gt;0, IF(R15=P15,1,0), "")</f>
        <v/>
      </c>
      <c r="T15" s="214"/>
      <c r="U15" s="177" t="str">
        <f t="shared" si="4"/>
        <v>Cincinnati</v>
      </c>
      <c r="V15" s="177" t="str">
        <f>IF(LEN(P15)&gt;0, IF(U15=P15,1,0), "")</f>
        <v/>
      </c>
      <c r="W15" s="214">
        <f>IF(LEN(P15)&gt;0,1,0)</f>
        <v>0</v>
      </c>
      <c r="X15" s="188" t="str">
        <f t="shared" si="5"/>
        <v>Cincinnati</v>
      </c>
      <c r="Y15" s="188" t="str">
        <f>IF(LEN(P15)&gt;0, IF(X15=P15,1,0), "")</f>
        <v/>
      </c>
      <c r="Z15" s="214"/>
      <c r="AA15" s="137" t="str">
        <f t="shared" si="6"/>
        <v>Cincinnati</v>
      </c>
      <c r="AB15" s="137" t="str">
        <f t="shared" si="0"/>
        <v/>
      </c>
      <c r="AC15" s="214"/>
      <c r="AD15" s="210" t="str">
        <f t="shared" ref="AD15:AD28" si="8">IF(LEN(AF15)&gt;0, R15, "")</f>
        <v/>
      </c>
      <c r="AE15" s="210" t="str">
        <f t="shared" si="2"/>
        <v/>
      </c>
      <c r="AF15" s="211" t="str">
        <f t="shared" si="7"/>
        <v/>
      </c>
      <c r="AG15" s="211" t="str">
        <f>IF(LEN(AF15)&gt;0,IF(LEN(P15)&gt;0,IF(AF15=P15,1,0),""),"")</f>
        <v/>
      </c>
      <c r="AH15" s="214"/>
      <c r="AI15" s="213"/>
      <c r="AJ15" s="213"/>
      <c r="AK15" s="213"/>
      <c r="AL15" s="213"/>
      <c r="AM15" s="213"/>
      <c r="AN15" s="213"/>
      <c r="AO15" s="213"/>
      <c r="AP15" s="213"/>
      <c r="AQ15" s="213"/>
      <c r="AR15" s="129"/>
      <c r="AS15" s="129"/>
    </row>
    <row r="16" spans="1:45" x14ac:dyDescent="0.15">
      <c r="A16" s="213"/>
      <c r="B16" s="214"/>
      <c r="C16" s="161">
        <v>1</v>
      </c>
      <c r="D16" s="180">
        <v>88</v>
      </c>
      <c r="E16" s="232">
        <v>-6.5</v>
      </c>
      <c r="F16" s="201">
        <v>14</v>
      </c>
      <c r="G16" s="209"/>
      <c r="H16" s="214"/>
      <c r="I16" s="166">
        <v>20140914</v>
      </c>
      <c r="J16" s="167">
        <v>0.54166666666666663</v>
      </c>
      <c r="K16" s="166" t="s">
        <v>9</v>
      </c>
      <c r="L16" s="166"/>
      <c r="M16" s="168"/>
      <c r="N16" s="166" t="s">
        <v>7</v>
      </c>
      <c r="O16" s="214"/>
      <c r="P16" s="136" t="str">
        <f>IF(LEN(L16)&gt;0,IF(L16&gt;M16,K16,IF(L16&lt;M16,N16,"Tie")),"")</f>
        <v/>
      </c>
      <c r="Q16" s="214"/>
      <c r="R16" s="161" t="str">
        <f t="shared" si="3"/>
        <v>New Orleans</v>
      </c>
      <c r="S16" s="153" t="str">
        <f>IF(LEN(P16)&gt;0, IF(R16=P16,1,0), "")</f>
        <v/>
      </c>
      <c r="T16" s="214"/>
      <c r="U16" s="176" t="str">
        <f t="shared" si="4"/>
        <v>New Orleans</v>
      </c>
      <c r="V16" s="176" t="str">
        <f>IF(LEN(P16)&gt;0, IF(U16=P16,1,0), "")</f>
        <v/>
      </c>
      <c r="W16" s="214">
        <f>IF(LEN(P16)&gt;0,1,0)</f>
        <v>0</v>
      </c>
      <c r="X16" s="185" t="str">
        <f t="shared" si="5"/>
        <v>New Orleans</v>
      </c>
      <c r="Y16" s="185" t="str">
        <f>IF(LEN(P16)&gt;0, IF(X16=P16,1,0), "")</f>
        <v/>
      </c>
      <c r="Z16" s="214"/>
      <c r="AA16" s="196" t="str">
        <f t="shared" si="6"/>
        <v>New Orleans</v>
      </c>
      <c r="AB16" s="196" t="str">
        <f t="shared" si="0"/>
        <v/>
      </c>
      <c r="AC16" s="214"/>
      <c r="AD16" s="205" t="str">
        <f t="shared" si="8"/>
        <v/>
      </c>
      <c r="AE16" s="205" t="str">
        <f t="shared" si="2"/>
        <v/>
      </c>
      <c r="AF16" s="206" t="str">
        <f t="shared" si="7"/>
        <v/>
      </c>
      <c r="AG16" s="206" t="str">
        <f>IF(LEN(AF16)&gt;0,IF(LEN(P16)&gt;0,IF(AF16=P16,1,0),""),"")</f>
        <v/>
      </c>
      <c r="AH16" s="214"/>
      <c r="AI16" s="213"/>
      <c r="AJ16" s="213"/>
      <c r="AK16" s="213"/>
      <c r="AL16" s="213"/>
      <c r="AM16" s="213"/>
      <c r="AN16" s="213"/>
      <c r="AO16" s="213"/>
      <c r="AP16" s="213"/>
      <c r="AQ16" s="213"/>
      <c r="AR16" s="129"/>
      <c r="AS16" s="129"/>
    </row>
    <row r="17" spans="1:46" x14ac:dyDescent="0.15">
      <c r="A17" s="213"/>
      <c r="B17" s="214"/>
      <c r="C17" s="158">
        <v>1</v>
      </c>
      <c r="D17" s="181">
        <v>75</v>
      </c>
      <c r="E17" s="233">
        <v>-6</v>
      </c>
      <c r="F17" s="195">
        <v>11</v>
      </c>
      <c r="G17" s="212">
        <v>1</v>
      </c>
      <c r="H17" s="214"/>
      <c r="I17" s="162">
        <v>20140914</v>
      </c>
      <c r="J17" s="163">
        <v>0.54166666666666663</v>
      </c>
      <c r="K17" s="162" t="s">
        <v>2</v>
      </c>
      <c r="L17" s="162"/>
      <c r="M17" s="164"/>
      <c r="N17" s="162" t="s">
        <v>14</v>
      </c>
      <c r="O17" s="214"/>
      <c r="P17" s="141" t="str">
        <f>IF(LEN(L17)&gt;0,IF(L17&gt;M17,K17,IF(L17&lt;M17,N17,"Tie")),"")</f>
        <v/>
      </c>
      <c r="Q17" s="214"/>
      <c r="R17" s="158" t="str">
        <f t="shared" si="3"/>
        <v>New England</v>
      </c>
      <c r="S17" s="158" t="str">
        <f>IF(LEN(P17)&gt;0, IF(R17=P17,1,0), "")</f>
        <v/>
      </c>
      <c r="T17" s="214"/>
      <c r="U17" s="177" t="str">
        <f t="shared" si="4"/>
        <v>New England</v>
      </c>
      <c r="V17" s="177" t="str">
        <f>IF(LEN(P17)&gt;0, IF(U17=P17,1,0), "")</f>
        <v/>
      </c>
      <c r="W17" s="214">
        <f>IF(LEN(P17)&gt;0,1,0)</f>
        <v>0</v>
      </c>
      <c r="X17" s="188" t="str">
        <f t="shared" si="5"/>
        <v>New England</v>
      </c>
      <c r="Y17" s="188" t="str">
        <f>IF(LEN(P17)&gt;0, IF(X17=P17,1,0), "")</f>
        <v/>
      </c>
      <c r="Z17" s="214"/>
      <c r="AA17" s="137" t="str">
        <f t="shared" si="6"/>
        <v>New England</v>
      </c>
      <c r="AB17" s="137" t="str">
        <f t="shared" si="0"/>
        <v/>
      </c>
      <c r="AC17" s="214"/>
      <c r="AD17" s="210" t="str">
        <f t="shared" si="8"/>
        <v>New England</v>
      </c>
      <c r="AE17" s="210" t="str">
        <f>IF(LEN(AD17)&gt;0,IF(LEN(AF17)&gt;0,IF(LEN(P17)&gt;0,IF(AD17=P17,1,0),""),""),"")</f>
        <v/>
      </c>
      <c r="AF17" s="211" t="str">
        <f t="shared" si="7"/>
        <v>New England</v>
      </c>
      <c r="AG17" s="211" t="str">
        <f>IF(LEN(AF17)&gt;0,IF(LEN(P17)&gt;0,IF(AF17=P17,1,0),""),"")</f>
        <v/>
      </c>
      <c r="AH17" s="214"/>
      <c r="AI17" s="213"/>
      <c r="AJ17" s="213"/>
      <c r="AK17" s="213"/>
      <c r="AL17" s="213"/>
      <c r="AM17" s="213"/>
      <c r="AN17" s="213"/>
      <c r="AO17" s="213"/>
      <c r="AP17" s="213"/>
      <c r="AQ17" s="213"/>
      <c r="AR17" s="129"/>
      <c r="AS17" s="129"/>
    </row>
    <row r="18" spans="1:46" x14ac:dyDescent="0.15">
      <c r="A18" s="213"/>
      <c r="B18" s="214"/>
      <c r="C18" s="153">
        <v>0</v>
      </c>
      <c r="D18" s="180">
        <v>76</v>
      </c>
      <c r="E18" s="232">
        <v>-2.5</v>
      </c>
      <c r="F18" s="201">
        <v>14</v>
      </c>
      <c r="G18" s="209">
        <v>1</v>
      </c>
      <c r="H18" s="214"/>
      <c r="I18" s="166">
        <v>20140914</v>
      </c>
      <c r="J18" s="167">
        <v>0.54166666666666663</v>
      </c>
      <c r="K18" s="166" t="s">
        <v>22</v>
      </c>
      <c r="L18" s="166"/>
      <c r="M18" s="168"/>
      <c r="N18" s="166" t="s">
        <v>30</v>
      </c>
      <c r="O18" s="214"/>
      <c r="P18" s="136" t="str">
        <f>IF(LEN(L18)&gt;0,IF(L18&gt;M18,K18,IF(L18&lt;M18,N18,"Tie")),"")</f>
        <v/>
      </c>
      <c r="Q18" s="214"/>
      <c r="R18" s="153" t="str">
        <f t="shared" si="3"/>
        <v>NY Giants</v>
      </c>
      <c r="S18" s="153" t="str">
        <f>IF(LEN(P18)&gt;0, IF(R18=P18,1,0), "")</f>
        <v/>
      </c>
      <c r="T18" s="214"/>
      <c r="U18" s="176" t="str">
        <f t="shared" si="4"/>
        <v>Arizona</v>
      </c>
      <c r="V18" s="176" t="str">
        <f>IF(LEN(P18)&gt;0, IF(U18=P18,1,0), "")</f>
        <v/>
      </c>
      <c r="W18" s="214">
        <f>IF(LEN(P18)&gt;0,1,0)</f>
        <v>0</v>
      </c>
      <c r="X18" s="185" t="str">
        <f t="shared" si="5"/>
        <v>Arizona</v>
      </c>
      <c r="Y18" s="185" t="str">
        <f>IF(LEN(P18)&gt;0, IF(X18=P18,1,0), "")</f>
        <v/>
      </c>
      <c r="Z18" s="214"/>
      <c r="AA18" s="196" t="str">
        <f t="shared" si="6"/>
        <v>Arizona</v>
      </c>
      <c r="AB18" s="196" t="str">
        <f t="shared" si="0"/>
        <v/>
      </c>
      <c r="AC18" s="214"/>
      <c r="AD18" s="205" t="str">
        <f t="shared" si="8"/>
        <v>NY Giants</v>
      </c>
      <c r="AE18" s="205" t="str">
        <f t="shared" ref="AE18:AE27" si="9">IF(LEN(AD18)&gt;0,IF(LEN(AF18)&gt;0,IF(LEN(P18)&gt;0,IF(AD18=P18,1,0),""),""),"")</f>
        <v/>
      </c>
      <c r="AF18" s="206" t="str">
        <f t="shared" si="7"/>
        <v>Arizona</v>
      </c>
      <c r="AG18" s="206" t="str">
        <f>IF(LEN(AF18)&gt;0,IF(LEN(P18)&gt;0,IF(AF18=P18,1,0),""),"")</f>
        <v/>
      </c>
      <c r="AH18" s="214"/>
      <c r="AI18" s="213"/>
      <c r="AJ18" s="213"/>
      <c r="AK18" s="213"/>
      <c r="AL18" s="213"/>
      <c r="AM18" s="213"/>
      <c r="AN18" s="213"/>
      <c r="AO18" s="213"/>
      <c r="AP18" s="213"/>
      <c r="AQ18" s="213"/>
      <c r="AR18" s="129"/>
      <c r="AS18" s="129"/>
    </row>
    <row r="19" spans="1:46" x14ac:dyDescent="0.15">
      <c r="A19" s="213"/>
      <c r="B19" s="214"/>
      <c r="C19" s="158">
        <v>0</v>
      </c>
      <c r="D19" s="181">
        <v>24</v>
      </c>
      <c r="E19" s="233">
        <v>3.5</v>
      </c>
      <c r="F19" s="195">
        <v>1</v>
      </c>
      <c r="G19" s="212">
        <v>0</v>
      </c>
      <c r="H19" s="214"/>
      <c r="I19" s="162">
        <v>20140914</v>
      </c>
      <c r="J19" s="163">
        <v>0.54166666666666663</v>
      </c>
      <c r="K19" s="162" t="s">
        <v>31</v>
      </c>
      <c r="L19" s="162"/>
      <c r="M19" s="164"/>
      <c r="N19" s="162" t="s">
        <v>12</v>
      </c>
      <c r="O19" s="214"/>
      <c r="P19" s="141" t="str">
        <f>IF(LEN(L19)&gt;0,IF(L19&gt;M19,K19,IF(L19&lt;M19,N19,"Tie")),"")</f>
        <v/>
      </c>
      <c r="Q19" s="214"/>
      <c r="R19" s="158" t="str">
        <f t="shared" si="3"/>
        <v>Tennessee</v>
      </c>
      <c r="S19" s="158" t="str">
        <f>IF(LEN(P19)&gt;0, IF(R19=P19,1,0), "")</f>
        <v/>
      </c>
      <c r="T19" s="214"/>
      <c r="U19" s="177" t="str">
        <f t="shared" si="4"/>
        <v>Tennessee</v>
      </c>
      <c r="V19" s="177" t="str">
        <f>IF(LEN(P19)&gt;0, IF(U19=P19,1,0), "")</f>
        <v/>
      </c>
      <c r="W19" s="214">
        <f>IF(LEN(P19)&gt;0,1,0)</f>
        <v>0</v>
      </c>
      <c r="X19" s="188" t="str">
        <f t="shared" si="5"/>
        <v>Tennessee</v>
      </c>
      <c r="Y19" s="188" t="str">
        <f>IF(LEN(P19)&gt;0, IF(X19=P19,1,0), "")</f>
        <v/>
      </c>
      <c r="Z19" s="214"/>
      <c r="AA19" s="137" t="str">
        <f t="shared" si="6"/>
        <v>Tennessee</v>
      </c>
      <c r="AB19" s="137" t="str">
        <f t="shared" si="0"/>
        <v/>
      </c>
      <c r="AC19" s="214"/>
      <c r="AD19" s="210" t="str">
        <f t="shared" si="8"/>
        <v>Tennessee</v>
      </c>
      <c r="AE19" s="210" t="str">
        <f t="shared" si="9"/>
        <v/>
      </c>
      <c r="AF19" s="211" t="str">
        <f t="shared" si="7"/>
        <v>Tennessee</v>
      </c>
      <c r="AG19" s="211" t="str">
        <f>IF(LEN(AF19)&gt;0,IF(LEN(P19)&gt;0,IF(AF19=P19,1,0),""),"")</f>
        <v/>
      </c>
      <c r="AH19" s="214"/>
      <c r="AI19" s="213"/>
      <c r="AJ19" s="213"/>
      <c r="AK19" s="213"/>
      <c r="AL19" s="213"/>
      <c r="AM19" s="213"/>
      <c r="AN19" s="213"/>
      <c r="AO19" s="213"/>
      <c r="AP19" s="213"/>
      <c r="AQ19" s="213"/>
      <c r="AR19" s="129"/>
      <c r="AS19" s="129"/>
    </row>
    <row r="20" spans="1:46" x14ac:dyDescent="0.15">
      <c r="A20" s="213"/>
      <c r="B20" s="214"/>
      <c r="C20" s="153">
        <v>1</v>
      </c>
      <c r="D20" s="180">
        <v>20</v>
      </c>
      <c r="E20" s="232">
        <v>6</v>
      </c>
      <c r="F20" s="201">
        <v>4</v>
      </c>
      <c r="G20" s="209"/>
      <c r="H20" s="214"/>
      <c r="I20" s="166">
        <v>20140914</v>
      </c>
      <c r="J20" s="167">
        <v>0.54166666666666663</v>
      </c>
      <c r="K20" s="166" t="s">
        <v>21</v>
      </c>
      <c r="L20" s="166"/>
      <c r="M20" s="169"/>
      <c r="N20" s="166" t="s">
        <v>27</v>
      </c>
      <c r="O20" s="214"/>
      <c r="P20" s="136" t="str">
        <f>IF(LEN(L20)&gt;0,IF(L20&gt;M20,K20,IF(L20&lt;M20,N20,"Tie")),"")</f>
        <v/>
      </c>
      <c r="Q20" s="214"/>
      <c r="R20" s="153" t="str">
        <f t="shared" si="3"/>
        <v>Jacksonville</v>
      </c>
      <c r="S20" s="153" t="str">
        <f>IF(LEN(P20)&gt;0, IF(R20=P20,1,0), "")</f>
        <v/>
      </c>
      <c r="T20" s="214"/>
      <c r="U20" s="176" t="str">
        <f t="shared" si="4"/>
        <v>Washington</v>
      </c>
      <c r="V20" s="176" t="str">
        <f>IF(LEN(P20)&gt;0, IF(U20=P20,1,0), "")</f>
        <v/>
      </c>
      <c r="W20" s="214">
        <f>IF(LEN(P20)&gt;0,1,0)</f>
        <v>0</v>
      </c>
      <c r="X20" s="185" t="str">
        <f t="shared" si="5"/>
        <v>Washington</v>
      </c>
      <c r="Y20" s="185" t="str">
        <f>IF(LEN(P20)&gt;0, IF(X20=P20,1,0), "")</f>
        <v/>
      </c>
      <c r="Z20" s="214"/>
      <c r="AA20" s="196" t="str">
        <f t="shared" si="6"/>
        <v>Washington</v>
      </c>
      <c r="AB20" s="196" t="str">
        <f t="shared" si="0"/>
        <v/>
      </c>
      <c r="AC20" s="214"/>
      <c r="AD20" s="205" t="str">
        <f t="shared" si="8"/>
        <v/>
      </c>
      <c r="AE20" s="205" t="str">
        <f t="shared" si="9"/>
        <v/>
      </c>
      <c r="AF20" s="206" t="str">
        <f t="shared" si="7"/>
        <v/>
      </c>
      <c r="AG20" s="206" t="str">
        <f>IF(LEN(AF20)&gt;0,IF(LEN(P20)&gt;0,IF(AF20=P20,1,0),""),"")</f>
        <v/>
      </c>
      <c r="AH20" s="214"/>
      <c r="AI20" s="213"/>
      <c r="AJ20" s="213"/>
      <c r="AK20" s="213"/>
      <c r="AL20" s="213"/>
      <c r="AM20" s="213"/>
      <c r="AN20" s="213"/>
      <c r="AO20" s="213"/>
      <c r="AP20" s="213"/>
      <c r="AQ20" s="213"/>
      <c r="AR20" s="129"/>
      <c r="AS20" s="129"/>
    </row>
    <row r="21" spans="1:46" x14ac:dyDescent="0.15">
      <c r="A21" s="213"/>
      <c r="B21" s="214"/>
      <c r="C21" s="158">
        <v>0</v>
      </c>
      <c r="D21" s="181">
        <v>95</v>
      </c>
      <c r="E21" s="233">
        <v>-6</v>
      </c>
      <c r="F21" s="195">
        <v>14</v>
      </c>
      <c r="G21" s="212"/>
      <c r="H21" s="214"/>
      <c r="I21" s="162">
        <v>20140914</v>
      </c>
      <c r="J21" s="163">
        <v>0.67013888888888884</v>
      </c>
      <c r="K21" s="162" t="s">
        <v>18</v>
      </c>
      <c r="L21" s="162"/>
      <c r="M21" s="164"/>
      <c r="N21" s="162" t="s">
        <v>29</v>
      </c>
      <c r="O21" s="214"/>
      <c r="P21" s="141" t="str">
        <f>IF(LEN(L21)&gt;0,IF(L21&gt;M21,K21,IF(L21&lt;M21,N21,"Tie")),"")</f>
        <v/>
      </c>
      <c r="Q21" s="214"/>
      <c r="R21" s="158" t="str">
        <f t="shared" si="3"/>
        <v>San Diego</v>
      </c>
      <c r="S21" s="158" t="str">
        <f>IF(LEN(P21)&gt;0, IF(R21=P21,1,0), "")</f>
        <v/>
      </c>
      <c r="T21" s="214"/>
      <c r="U21" s="177" t="str">
        <f t="shared" si="4"/>
        <v>Seattle</v>
      </c>
      <c r="V21" s="177" t="str">
        <f>IF(LEN(P21)&gt;0, IF(U21=P21,1,0), "")</f>
        <v/>
      </c>
      <c r="W21" s="214">
        <f>IF(LEN(P21)&gt;0,1,0)</f>
        <v>0</v>
      </c>
      <c r="X21" s="188" t="str">
        <f t="shared" si="5"/>
        <v>Seattle</v>
      </c>
      <c r="Y21" s="188" t="str">
        <f>IF(LEN(P21)&gt;0, IF(X21=P21,1,0), "")</f>
        <v/>
      </c>
      <c r="Z21" s="214"/>
      <c r="AA21" s="137" t="str">
        <f t="shared" si="6"/>
        <v>Seattle</v>
      </c>
      <c r="AB21" s="137" t="str">
        <f t="shared" si="0"/>
        <v/>
      </c>
      <c r="AC21" s="214"/>
      <c r="AD21" s="210" t="str">
        <f t="shared" si="8"/>
        <v/>
      </c>
      <c r="AE21" s="210" t="str">
        <f t="shared" si="9"/>
        <v/>
      </c>
      <c r="AF21" s="211" t="str">
        <f t="shared" si="7"/>
        <v/>
      </c>
      <c r="AG21" s="211" t="str">
        <f>IF(LEN(AF21)&gt;0,IF(LEN(P21)&gt;0,IF(AF21=P21,1,0),""),"")</f>
        <v/>
      </c>
      <c r="AH21" s="214"/>
      <c r="AI21" s="213"/>
      <c r="AJ21" s="213"/>
      <c r="AK21" s="213"/>
      <c r="AL21" s="213"/>
      <c r="AM21" s="213"/>
      <c r="AN21" s="213"/>
      <c r="AO21" s="213"/>
      <c r="AP21" s="213"/>
      <c r="AQ21" s="213"/>
      <c r="AR21" s="129"/>
      <c r="AS21" s="129"/>
    </row>
    <row r="22" spans="1:46" x14ac:dyDescent="0.15">
      <c r="A22" s="213"/>
      <c r="B22" s="214"/>
      <c r="C22" s="153">
        <v>0</v>
      </c>
      <c r="D22" s="180">
        <v>8</v>
      </c>
      <c r="E22" s="232">
        <v>6</v>
      </c>
      <c r="F22" s="201">
        <v>14</v>
      </c>
      <c r="G22" s="209"/>
      <c r="H22" s="214"/>
      <c r="I22" s="166">
        <v>20140914</v>
      </c>
      <c r="J22" s="167">
        <v>0.67013888888888884</v>
      </c>
      <c r="K22" s="166" t="s">
        <v>23</v>
      </c>
      <c r="L22" s="166"/>
      <c r="M22" s="168"/>
      <c r="N22" s="166" t="s">
        <v>10</v>
      </c>
      <c r="O22" s="214"/>
      <c r="P22" s="136" t="str">
        <f>IF(LEN(L22)&gt;0,IF(L22&gt;M22,K22,IF(L22&lt;M22,N22,"Tie")),"")</f>
        <v/>
      </c>
      <c r="Q22" s="214"/>
      <c r="R22" s="153" t="str">
        <f t="shared" si="3"/>
        <v>Tampa Bay</v>
      </c>
      <c r="S22" s="153" t="str">
        <f>IF(LEN(P22)&gt;0, IF(R22=P22,1,0), "")</f>
        <v/>
      </c>
      <c r="T22" s="214"/>
      <c r="U22" s="176" t="str">
        <f t="shared" si="4"/>
        <v>Tampa Bay</v>
      </c>
      <c r="V22" s="176" t="str">
        <f>IF(LEN(P22)&gt;0, IF(U22=P22,1,0), "")</f>
        <v/>
      </c>
      <c r="W22" s="214">
        <f>IF(LEN(P22)&gt;0,1,0)</f>
        <v>0</v>
      </c>
      <c r="X22" s="185" t="str">
        <f t="shared" si="5"/>
        <v>Tampa Bay</v>
      </c>
      <c r="Y22" s="185" t="str">
        <f>IF(LEN(P22)&gt;0, IF(X22=P22,1,0), "")</f>
        <v/>
      </c>
      <c r="Z22" s="214"/>
      <c r="AA22" s="196" t="str">
        <f t="shared" si="6"/>
        <v>St. Louis</v>
      </c>
      <c r="AB22" s="196" t="str">
        <f t="shared" si="0"/>
        <v/>
      </c>
      <c r="AC22" s="214"/>
      <c r="AD22" s="205" t="str">
        <f t="shared" si="8"/>
        <v/>
      </c>
      <c r="AE22" s="205" t="str">
        <f t="shared" si="9"/>
        <v/>
      </c>
      <c r="AF22" s="206" t="str">
        <f t="shared" si="7"/>
        <v/>
      </c>
      <c r="AG22" s="206" t="str">
        <f>IF(LEN(AF22)&gt;0,IF(LEN(P22)&gt;0,IF(AF22=P22,1,0),""),"")</f>
        <v/>
      </c>
      <c r="AH22" s="214"/>
      <c r="AI22" s="213"/>
      <c r="AJ22" s="213"/>
      <c r="AK22" s="213"/>
      <c r="AL22" s="213"/>
      <c r="AM22" s="213"/>
      <c r="AN22" s="213"/>
      <c r="AO22" s="213"/>
      <c r="AP22" s="213"/>
      <c r="AQ22" s="213"/>
      <c r="AR22" s="129"/>
      <c r="AS22" s="129"/>
    </row>
    <row r="23" spans="1:46" x14ac:dyDescent="0.15">
      <c r="A23" s="213"/>
      <c r="B23" s="214"/>
      <c r="C23" s="158">
        <v>0</v>
      </c>
      <c r="D23" s="181">
        <v>2</v>
      </c>
      <c r="E23" s="233">
        <v>12.5</v>
      </c>
      <c r="F23" s="195">
        <v>0</v>
      </c>
      <c r="G23" s="212"/>
      <c r="H23" s="214"/>
      <c r="I23" s="162">
        <v>20140914</v>
      </c>
      <c r="J23" s="163">
        <v>0.68402777777777779</v>
      </c>
      <c r="K23" s="162" t="s">
        <v>20</v>
      </c>
      <c r="L23" s="162"/>
      <c r="M23" s="165"/>
      <c r="N23" s="162" t="s">
        <v>1</v>
      </c>
      <c r="O23" s="214"/>
      <c r="P23" s="141" t="str">
        <f>IF(LEN(L23)&gt;0,IF(L23&gt;M23,K23,IF(L23&lt;M23,N23,"Tie")),"")</f>
        <v/>
      </c>
      <c r="Q23" s="214"/>
      <c r="R23" s="158" t="str">
        <f t="shared" si="3"/>
        <v>Denver</v>
      </c>
      <c r="S23" s="158" t="str">
        <f>IF(LEN(P23)&gt;0, IF(R23=P23,1,0), "")</f>
        <v/>
      </c>
      <c r="T23" s="214"/>
      <c r="U23" s="177" t="str">
        <f t="shared" si="4"/>
        <v>Denver</v>
      </c>
      <c r="V23" s="177" t="str">
        <f>IF(LEN(P23)&gt;0, IF(U23=P23,1,0), "")</f>
        <v/>
      </c>
      <c r="W23" s="214">
        <f>IF(LEN(P23)&gt;0,1,0)</f>
        <v>0</v>
      </c>
      <c r="X23" s="188" t="str">
        <f t="shared" si="5"/>
        <v>Denver</v>
      </c>
      <c r="Y23" s="188" t="str">
        <f>IF(LEN(P23)&gt;0, IF(X23=P23,1,0), "")</f>
        <v/>
      </c>
      <c r="Z23" s="214"/>
      <c r="AA23" s="137" t="str">
        <f t="shared" si="6"/>
        <v>Denver</v>
      </c>
      <c r="AB23" s="137" t="str">
        <f t="shared" si="0"/>
        <v/>
      </c>
      <c r="AC23" s="214"/>
      <c r="AD23" s="210" t="str">
        <f t="shared" si="8"/>
        <v/>
      </c>
      <c r="AE23" s="210" t="str">
        <f t="shared" si="9"/>
        <v/>
      </c>
      <c r="AF23" s="211" t="str">
        <f t="shared" si="7"/>
        <v/>
      </c>
      <c r="AG23" s="211" t="str">
        <f>IF(LEN(AF23)&gt;0,IF(LEN(P23)&gt;0,IF(AF23=P23,1,0),""),"")</f>
        <v/>
      </c>
      <c r="AH23" s="214"/>
      <c r="AI23" s="213"/>
      <c r="AJ23" s="213"/>
      <c r="AK23" s="213"/>
      <c r="AL23" s="213"/>
      <c r="AM23" s="213"/>
      <c r="AN23" s="213"/>
      <c r="AO23" s="213"/>
      <c r="AP23" s="213"/>
      <c r="AQ23" s="213"/>
      <c r="AR23" s="129"/>
      <c r="AS23" s="129"/>
    </row>
    <row r="24" spans="1:46" x14ac:dyDescent="0.15">
      <c r="A24" s="213"/>
      <c r="B24" s="214"/>
      <c r="C24" s="153">
        <v>0</v>
      </c>
      <c r="D24" s="180">
        <v>6</v>
      </c>
      <c r="E24" s="232">
        <v>8</v>
      </c>
      <c r="F24" s="201">
        <v>1</v>
      </c>
      <c r="G24" s="209"/>
      <c r="H24" s="214"/>
      <c r="I24" s="166">
        <v>20140914</v>
      </c>
      <c r="J24" s="167">
        <v>0.68402777777777779</v>
      </c>
      <c r="K24" s="166" t="s">
        <v>11</v>
      </c>
      <c r="L24" s="166"/>
      <c r="M24" s="168"/>
      <c r="N24" s="166" t="s">
        <v>24</v>
      </c>
      <c r="O24" s="214"/>
      <c r="P24" s="136" t="str">
        <f>IF(LEN(L24)&gt;0,IF(L24&gt;M24,K24,IF(L24&lt;M24,N24,"Tie")),"")</f>
        <v/>
      </c>
      <c r="Q24" s="214"/>
      <c r="R24" s="153" t="str">
        <f t="shared" si="3"/>
        <v>Green Bay</v>
      </c>
      <c r="S24" s="153" t="str">
        <f>IF(LEN(P24)&gt;0, IF(R24=P24,1,0), "")</f>
        <v/>
      </c>
      <c r="T24" s="214"/>
      <c r="U24" s="176" t="str">
        <f t="shared" si="4"/>
        <v>Green Bay</v>
      </c>
      <c r="V24" s="176" t="str">
        <f>IF(LEN(P24)&gt;0, IF(U24=P24,1,0), "")</f>
        <v/>
      </c>
      <c r="W24" s="214">
        <f>IF(LEN(P24)&gt;0,1,0)</f>
        <v>0</v>
      </c>
      <c r="X24" s="185" t="str">
        <f t="shared" si="5"/>
        <v>Green Bay</v>
      </c>
      <c r="Y24" s="185" t="str">
        <f>IF(LEN(P24)&gt;0, IF(X24=P24,1,0), "")</f>
        <v/>
      </c>
      <c r="Z24" s="214"/>
      <c r="AA24" s="196" t="str">
        <f t="shared" si="6"/>
        <v>Green Bay</v>
      </c>
      <c r="AB24" s="196" t="str">
        <f t="shared" si="0"/>
        <v/>
      </c>
      <c r="AC24" s="214"/>
      <c r="AD24" s="205" t="str">
        <f t="shared" si="8"/>
        <v/>
      </c>
      <c r="AE24" s="205" t="str">
        <f t="shared" si="9"/>
        <v/>
      </c>
      <c r="AF24" s="206" t="str">
        <f t="shared" si="7"/>
        <v/>
      </c>
      <c r="AG24" s="206" t="str">
        <f>IF(LEN(AF24)&gt;0,IF(LEN(P24)&gt;0,IF(AF24=P24,1,0),""),"")</f>
        <v/>
      </c>
      <c r="AH24" s="214"/>
      <c r="AI24" s="213"/>
      <c r="AJ24" s="213"/>
      <c r="AK24" s="213"/>
      <c r="AL24" s="213"/>
      <c r="AM24" s="213"/>
      <c r="AN24" s="213"/>
      <c r="AO24" s="213"/>
      <c r="AP24" s="213"/>
      <c r="AQ24" s="213"/>
      <c r="AR24" s="129"/>
      <c r="AS24" s="129"/>
    </row>
    <row r="25" spans="1:46" x14ac:dyDescent="0.15">
      <c r="A25" s="213"/>
      <c r="B25" s="214"/>
      <c r="C25" s="158">
        <v>0</v>
      </c>
      <c r="D25" s="181">
        <v>86</v>
      </c>
      <c r="E25" s="233">
        <v>-3</v>
      </c>
      <c r="F25" s="195">
        <v>11</v>
      </c>
      <c r="G25" s="212"/>
      <c r="H25" s="214"/>
      <c r="I25" s="162">
        <v>20140914</v>
      </c>
      <c r="J25" s="163">
        <v>0.68402777777777779</v>
      </c>
      <c r="K25" s="162" t="s">
        <v>28</v>
      </c>
      <c r="L25" s="162"/>
      <c r="M25" s="164"/>
      <c r="N25" s="162" t="s">
        <v>16</v>
      </c>
      <c r="O25" s="214"/>
      <c r="P25" s="141" t="str">
        <f>IF(LEN(L25)&gt;0,IF(L25&gt;M25,K25,IF(L25&lt;M25,N25,"Tie")),"")</f>
        <v/>
      </c>
      <c r="Q25" s="214"/>
      <c r="R25" s="158" t="str">
        <f t="shared" si="3"/>
        <v>Oakland</v>
      </c>
      <c r="S25" s="158" t="str">
        <f>IF(LEN(P25)&gt;0, IF(R25=P25,1,0), "")</f>
        <v/>
      </c>
      <c r="T25" s="214"/>
      <c r="U25" s="177" t="str">
        <f t="shared" si="4"/>
        <v>Houston</v>
      </c>
      <c r="V25" s="177" t="str">
        <f>IF(LEN(P25)&gt;0, IF(U25=P25,1,0), "")</f>
        <v/>
      </c>
      <c r="W25" s="214">
        <f>IF(LEN(P25)&gt;0,1,0)</f>
        <v>0</v>
      </c>
      <c r="X25" s="188" t="str">
        <f t="shared" si="5"/>
        <v>Houston</v>
      </c>
      <c r="Y25" s="188" t="str">
        <f>IF(LEN(P25)&gt;0, IF(X25=P25,1,0), "")</f>
        <v/>
      </c>
      <c r="Z25" s="214"/>
      <c r="AA25" s="137" t="str">
        <f t="shared" si="6"/>
        <v>Houston</v>
      </c>
      <c r="AB25" s="137" t="str">
        <f t="shared" si="0"/>
        <v/>
      </c>
      <c r="AC25" s="214"/>
      <c r="AD25" s="210" t="str">
        <f t="shared" si="8"/>
        <v/>
      </c>
      <c r="AE25" s="210" t="str">
        <f t="shared" si="9"/>
        <v/>
      </c>
      <c r="AF25" s="211" t="str">
        <f t="shared" si="7"/>
        <v/>
      </c>
      <c r="AG25" s="211" t="str">
        <f>IF(LEN(AF25)&gt;0,IF(LEN(P25)&gt;0,IF(AF25=P25,1,0),""),"")</f>
        <v/>
      </c>
      <c r="AH25" s="214"/>
      <c r="AI25" s="213"/>
      <c r="AJ25" s="213"/>
      <c r="AK25" s="213"/>
      <c r="AL25" s="213"/>
      <c r="AM25" s="213"/>
      <c r="AN25" s="213"/>
      <c r="AO25" s="213"/>
      <c r="AP25" s="213"/>
      <c r="AQ25" s="213"/>
      <c r="AR25" s="129"/>
      <c r="AS25" s="129"/>
      <c r="AT25" s="129"/>
    </row>
    <row r="26" spans="1:46" x14ac:dyDescent="0.15">
      <c r="A26" s="213"/>
      <c r="B26" s="214"/>
      <c r="C26" s="153">
        <v>1</v>
      </c>
      <c r="D26" s="180">
        <v>6</v>
      </c>
      <c r="E26" s="232">
        <v>7</v>
      </c>
      <c r="F26" s="201">
        <v>5</v>
      </c>
      <c r="G26" s="209"/>
      <c r="H26" s="214"/>
      <c r="I26" s="166">
        <v>20140914</v>
      </c>
      <c r="J26" s="167">
        <v>0.85416666666666663</v>
      </c>
      <c r="K26" s="166" t="s">
        <v>5</v>
      </c>
      <c r="L26" s="166"/>
      <c r="M26" s="169"/>
      <c r="N26" s="166" t="s">
        <v>25</v>
      </c>
      <c r="O26" s="214"/>
      <c r="P26" s="136" t="str">
        <f>IF(LEN(L26)&gt;0,IF(L26&gt;M26,K26,IF(L26&lt;M26,N26,"Tie")),"")</f>
        <v/>
      </c>
      <c r="Q26" s="214"/>
      <c r="R26" s="153" t="str">
        <f t="shared" si="3"/>
        <v>Chicago</v>
      </c>
      <c r="S26" s="153" t="str">
        <f>IF(LEN(P26)&gt;0, IF(R26=P26,1,0), "")</f>
        <v/>
      </c>
      <c r="T26" s="214"/>
      <c r="U26" s="176" t="str">
        <f t="shared" si="4"/>
        <v>San Francisco</v>
      </c>
      <c r="V26" s="176" t="str">
        <f>IF(LEN(P26)&gt;0, IF(U26=P26,1,0), "")</f>
        <v/>
      </c>
      <c r="W26" s="214">
        <f>IF(LEN(P26)&gt;0,1,0)</f>
        <v>0</v>
      </c>
      <c r="X26" s="185" t="str">
        <f t="shared" si="5"/>
        <v>San Francisco</v>
      </c>
      <c r="Y26" s="185" t="str">
        <f>IF(LEN(P26)&gt;0, IF(X26=P26,1,0), "")</f>
        <v/>
      </c>
      <c r="Z26" s="214"/>
      <c r="AA26" s="196" t="str">
        <f t="shared" si="6"/>
        <v>San Francisco</v>
      </c>
      <c r="AB26" s="196" t="str">
        <f t="shared" si="0"/>
        <v/>
      </c>
      <c r="AC26" s="214"/>
      <c r="AD26" s="205" t="str">
        <f t="shared" si="8"/>
        <v/>
      </c>
      <c r="AE26" s="205" t="str">
        <f t="shared" si="9"/>
        <v/>
      </c>
      <c r="AF26" s="206" t="str">
        <f t="shared" si="7"/>
        <v/>
      </c>
      <c r="AG26" s="206" t="str">
        <f>IF(LEN(AF26)&gt;0,IF(LEN(P26)&gt;0,IF(AF26=P26,1,0),""),"")</f>
        <v/>
      </c>
      <c r="AH26" s="214"/>
      <c r="AI26" s="213"/>
      <c r="AJ26" s="213"/>
      <c r="AK26" s="213"/>
      <c r="AL26" s="213"/>
      <c r="AM26" s="213"/>
      <c r="AN26" s="213"/>
      <c r="AO26" s="213"/>
      <c r="AP26" s="213"/>
      <c r="AQ26" s="213"/>
      <c r="AR26" s="129"/>
      <c r="AS26" s="129"/>
      <c r="AT26" s="129"/>
    </row>
    <row r="27" spans="1:46" x14ac:dyDescent="0.15">
      <c r="A27" s="213"/>
      <c r="B27" s="214"/>
      <c r="C27" s="158">
        <v>0</v>
      </c>
      <c r="D27" s="181">
        <v>25</v>
      </c>
      <c r="E27" s="233">
        <v>3</v>
      </c>
      <c r="F27" s="195">
        <v>1</v>
      </c>
      <c r="G27" s="212">
        <v>0</v>
      </c>
      <c r="H27" s="214"/>
      <c r="I27" s="162">
        <v>20140915</v>
      </c>
      <c r="J27" s="163">
        <v>0.85416666666666663</v>
      </c>
      <c r="K27" s="162" t="s">
        <v>26</v>
      </c>
      <c r="L27" s="162"/>
      <c r="M27" s="165"/>
      <c r="N27" s="162" t="s">
        <v>17</v>
      </c>
      <c r="O27" s="214"/>
      <c r="P27" s="141" t="str">
        <f>IF(LEN(L27)&gt;0,IF(L27&gt;M27,K27,IF(L27&lt;M27,N27,"Tie")),"")</f>
        <v/>
      </c>
      <c r="Q27" s="214"/>
      <c r="R27" s="158" t="str">
        <f t="shared" si="3"/>
        <v>Indianapolis</v>
      </c>
      <c r="S27" s="158" t="str">
        <f>IF(LEN(P27)&gt;0, IF(R27=P27,1,0), "")</f>
        <v/>
      </c>
      <c r="T27" s="214"/>
      <c r="U27" s="177" t="str">
        <f t="shared" si="4"/>
        <v>Indianapolis</v>
      </c>
      <c r="V27" s="177" t="str">
        <f>IF(LEN(P27)&gt;0, IF(U27=P27,1,0), "")</f>
        <v/>
      </c>
      <c r="W27" s="214">
        <f>IF(LEN(P27)&gt;0,1,0)</f>
        <v>0</v>
      </c>
      <c r="X27" s="188" t="str">
        <f t="shared" si="5"/>
        <v>Indianapolis</v>
      </c>
      <c r="Y27" s="188" t="str">
        <f>IF(LEN(P27)&gt;0, IF(X27=P27,1,0), "")</f>
        <v/>
      </c>
      <c r="Z27" s="214"/>
      <c r="AA27" s="137" t="str">
        <f t="shared" si="6"/>
        <v>Indianapolis</v>
      </c>
      <c r="AB27" s="137" t="str">
        <f t="shared" si="0"/>
        <v/>
      </c>
      <c r="AC27" s="214"/>
      <c r="AD27" s="210" t="str">
        <f t="shared" si="8"/>
        <v>Indianapolis</v>
      </c>
      <c r="AE27" s="210" t="str">
        <f t="shared" si="9"/>
        <v/>
      </c>
      <c r="AF27" s="211" t="str">
        <f t="shared" si="7"/>
        <v>Indianapolis</v>
      </c>
      <c r="AG27" s="211" t="str">
        <f>IF(LEN(AF27)&gt;0,IF(LEN(P27)&gt;0,IF(AF27=P27,1,0),""),"")</f>
        <v/>
      </c>
      <c r="AH27" s="214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129"/>
      <c r="AT27" s="129"/>
    </row>
    <row r="28" spans="1:46" x14ac:dyDescent="0.15">
      <c r="A28" s="213"/>
      <c r="B28" s="214"/>
      <c r="C28" s="214"/>
      <c r="D28" s="214"/>
      <c r="E28" s="230"/>
      <c r="F28" s="214"/>
      <c r="G28" s="214"/>
      <c r="H28" s="214"/>
      <c r="I28" s="214"/>
      <c r="J28" s="214"/>
      <c r="K28" s="145" t="s">
        <v>5</v>
      </c>
      <c r="L28" s="145">
        <v>24</v>
      </c>
      <c r="M28" s="145">
        <v>17</v>
      </c>
      <c r="N28" s="145" t="s">
        <v>25</v>
      </c>
      <c r="O28" s="214"/>
      <c r="P28" s="214"/>
      <c r="Q28" s="214"/>
      <c r="R28" s="146">
        <f>SUM(S12:S27)</f>
        <v>1</v>
      </c>
      <c r="S28" s="146"/>
      <c r="T28" s="214"/>
      <c r="U28" s="183">
        <f>SUM(V12:V27)</f>
        <v>0</v>
      </c>
      <c r="V28" s="184"/>
      <c r="W28" s="214">
        <f>SUM(W12:W27)</f>
        <v>1</v>
      </c>
      <c r="X28" s="186">
        <f>SUM(Y12:Y27)</f>
        <v>1</v>
      </c>
      <c r="Y28" s="187"/>
      <c r="Z28" s="214"/>
      <c r="AA28" s="197">
        <f>SUM(AB12:AC27)</f>
        <v>0</v>
      </c>
      <c r="AB28" s="198"/>
      <c r="AC28" s="214"/>
      <c r="AD28" s="205" t="str">
        <f t="shared" si="8"/>
        <v/>
      </c>
      <c r="AE28" s="205">
        <f>SUM(AE12:AE27)</f>
        <v>0</v>
      </c>
      <c r="AF28" s="206" t="str">
        <f>IF(G28=1, N28,IF(G28=-1, K28,""))</f>
        <v/>
      </c>
      <c r="AG28" s="206">
        <f>SUM(AG12:AG27)</f>
        <v>0</v>
      </c>
      <c r="AH28" s="214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129"/>
      <c r="AT28" s="129"/>
    </row>
    <row r="29" spans="1:46" x14ac:dyDescent="0.15">
      <c r="A29" s="213"/>
      <c r="B29" s="214"/>
      <c r="C29" s="214"/>
      <c r="D29" s="214"/>
      <c r="E29" s="230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146" t="str">
        <f>IF($W$28&gt;0,TEXT(R28/$W$28,"0%"),"")</f>
        <v>100%</v>
      </c>
      <c r="S29" s="146"/>
      <c r="T29" s="214"/>
      <c r="U29" s="183" t="str">
        <f>IF($W$28&gt;0,TEXT(U28/$W$28,"0%"),"")</f>
        <v>0%</v>
      </c>
      <c r="V29" s="184"/>
      <c r="W29" s="214"/>
      <c r="X29" s="186" t="str">
        <f>IF($W$28&gt;0,TEXT(X28/$W$28,"0%"),"")</f>
        <v>100%</v>
      </c>
      <c r="Y29" s="187"/>
      <c r="Z29" s="214"/>
      <c r="AA29" s="197" t="str">
        <f>IF($W$28&gt;0,TEXT(AA28/$W$28,"0%"),"")</f>
        <v>0%</v>
      </c>
      <c r="AB29" s="198"/>
      <c r="AC29" s="214"/>
      <c r="AD29" s="207">
        <f>AE28/6</f>
        <v>0</v>
      </c>
      <c r="AE29" s="208"/>
      <c r="AF29" s="207">
        <f>AG28/6</f>
        <v>0</v>
      </c>
      <c r="AG29" s="208"/>
      <c r="AH29" s="214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129"/>
      <c r="AT29" s="129"/>
    </row>
    <row r="30" spans="1:46" ht="6.75" customHeight="1" x14ac:dyDescent="0.15">
      <c r="A30" s="213"/>
      <c r="B30" s="214"/>
      <c r="C30" s="214"/>
      <c r="D30" s="214"/>
      <c r="E30" s="230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129"/>
      <c r="AT30" s="129"/>
    </row>
    <row r="31" spans="1:46" ht="8.25" customHeight="1" x14ac:dyDescent="0.15">
      <c r="A31" s="213"/>
      <c r="B31" s="213"/>
      <c r="C31" s="213"/>
      <c r="D31" s="213"/>
      <c r="E31" s="229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129"/>
      <c r="AT31" s="129"/>
    </row>
    <row r="32" spans="1:46" x14ac:dyDescent="0.15">
      <c r="A32" s="213"/>
      <c r="B32" s="213"/>
      <c r="C32" s="213"/>
      <c r="D32" s="213"/>
      <c r="E32" s="229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129"/>
      <c r="AT32" s="129"/>
    </row>
    <row r="33" spans="1:46" x14ac:dyDescent="0.15">
      <c r="A33" s="213"/>
      <c r="B33" s="214"/>
      <c r="C33" s="214"/>
      <c r="D33" s="214"/>
      <c r="E33" s="230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129"/>
      <c r="AT33" s="129"/>
    </row>
    <row r="34" spans="1:46" ht="23.25" customHeight="1" x14ac:dyDescent="0.15">
      <c r="A34" s="213"/>
      <c r="B34" s="214"/>
      <c r="C34" s="221" t="s">
        <v>154</v>
      </c>
      <c r="D34" s="182" t="s">
        <v>146</v>
      </c>
      <c r="E34" s="231" t="s">
        <v>141</v>
      </c>
      <c r="F34" s="193" t="s">
        <v>155</v>
      </c>
      <c r="G34" s="204" t="s">
        <v>157</v>
      </c>
      <c r="H34" s="214"/>
      <c r="I34" s="171" t="s">
        <v>142</v>
      </c>
      <c r="J34" s="172"/>
      <c r="K34" s="170" t="s">
        <v>151</v>
      </c>
      <c r="L34" s="170"/>
      <c r="M34" s="170" t="s">
        <v>35</v>
      </c>
      <c r="N34" s="170"/>
      <c r="O34" s="214"/>
      <c r="P34" s="134" t="s">
        <v>140</v>
      </c>
      <c r="Q34" s="214"/>
      <c r="R34" s="219" t="s">
        <v>144</v>
      </c>
      <c r="S34" s="220"/>
      <c r="T34" s="214"/>
      <c r="U34" s="178" t="s">
        <v>139</v>
      </c>
      <c r="V34" s="179"/>
      <c r="W34" s="214"/>
      <c r="X34" s="189" t="s">
        <v>145</v>
      </c>
      <c r="Y34" s="190"/>
      <c r="Z34" s="214"/>
      <c r="AA34" s="191" t="s">
        <v>156</v>
      </c>
      <c r="AB34" s="192"/>
      <c r="AC34" s="214"/>
      <c r="AD34" s="203" t="s">
        <v>144</v>
      </c>
      <c r="AE34" s="203"/>
      <c r="AF34" s="203" t="s">
        <v>150</v>
      </c>
      <c r="AG34" s="203"/>
      <c r="AH34" s="214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129"/>
      <c r="AT34" s="129"/>
    </row>
    <row r="35" spans="1:46" x14ac:dyDescent="0.15">
      <c r="A35" s="213"/>
      <c r="B35" s="214"/>
      <c r="C35" s="153">
        <v>1</v>
      </c>
      <c r="D35" s="180">
        <v>76</v>
      </c>
      <c r="E35" s="232">
        <v>-5</v>
      </c>
      <c r="F35" s="201">
        <v>13</v>
      </c>
      <c r="G35" s="209"/>
      <c r="H35" s="214"/>
      <c r="I35" s="166">
        <v>20140904</v>
      </c>
      <c r="J35" s="167">
        <v>0.85416666666666663</v>
      </c>
      <c r="K35" s="215" t="s">
        <v>24</v>
      </c>
      <c r="L35" s="215">
        <v>16</v>
      </c>
      <c r="M35" s="222">
        <v>36</v>
      </c>
      <c r="N35" s="223" t="s">
        <v>18</v>
      </c>
      <c r="O35" s="214"/>
      <c r="P35" s="136" t="s">
        <v>18</v>
      </c>
      <c r="Q35" s="214"/>
      <c r="R35" s="153" t="s">
        <v>18</v>
      </c>
      <c r="S35" s="153">
        <v>1</v>
      </c>
      <c r="T35" s="214"/>
      <c r="U35" s="176" t="s">
        <v>18</v>
      </c>
      <c r="V35" s="176">
        <v>1</v>
      </c>
      <c r="W35" s="214">
        <v>1</v>
      </c>
      <c r="X35" s="185" t="s">
        <v>18</v>
      </c>
      <c r="Y35" s="185">
        <v>1</v>
      </c>
      <c r="Z35" s="214"/>
      <c r="AA35" s="196" t="s">
        <v>18</v>
      </c>
      <c r="AB35" s="196">
        <v>1</v>
      </c>
      <c r="AC35" s="214"/>
      <c r="AD35" s="205" t="s">
        <v>149</v>
      </c>
      <c r="AE35" s="205" t="s">
        <v>149</v>
      </c>
      <c r="AF35" s="206" t="s">
        <v>149</v>
      </c>
      <c r="AG35" s="206" t="s">
        <v>149</v>
      </c>
      <c r="AH35" s="214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129"/>
      <c r="AT35" s="129"/>
    </row>
    <row r="36" spans="1:46" x14ac:dyDescent="0.15">
      <c r="A36" s="213"/>
      <c r="B36" s="214"/>
      <c r="C36" s="158">
        <v>0</v>
      </c>
      <c r="D36" s="181">
        <v>12</v>
      </c>
      <c r="E36" s="233">
        <v>3</v>
      </c>
      <c r="F36" s="195">
        <v>1</v>
      </c>
      <c r="G36" s="212"/>
      <c r="H36" s="214"/>
      <c r="I36" s="162">
        <v>20140907</v>
      </c>
      <c r="J36" s="163">
        <v>0.54166666666666663</v>
      </c>
      <c r="K36" s="216" t="s">
        <v>9</v>
      </c>
      <c r="L36" s="216">
        <v>34</v>
      </c>
      <c r="M36" s="224">
        <v>37</v>
      </c>
      <c r="N36" s="225" t="s">
        <v>8</v>
      </c>
      <c r="O36" s="214"/>
      <c r="P36" s="141" t="s">
        <v>8</v>
      </c>
      <c r="Q36" s="214"/>
      <c r="R36" s="158" t="s">
        <v>9</v>
      </c>
      <c r="S36" s="158">
        <v>0</v>
      </c>
      <c r="T36" s="214"/>
      <c r="U36" s="177" t="s">
        <v>9</v>
      </c>
      <c r="V36" s="177">
        <v>0</v>
      </c>
      <c r="W36" s="214">
        <v>1</v>
      </c>
      <c r="X36" s="188" t="s">
        <v>9</v>
      </c>
      <c r="Y36" s="188">
        <v>0</v>
      </c>
      <c r="Z36" s="214"/>
      <c r="AA36" s="194" t="s">
        <v>9</v>
      </c>
      <c r="AB36" s="137">
        <v>0</v>
      </c>
      <c r="AC36" s="214"/>
      <c r="AD36" s="210" t="s">
        <v>149</v>
      </c>
      <c r="AE36" s="210" t="s">
        <v>149</v>
      </c>
      <c r="AF36" s="211" t="s">
        <v>149</v>
      </c>
      <c r="AG36" s="211" t="s">
        <v>149</v>
      </c>
      <c r="AH36" s="214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129"/>
      <c r="AT36" s="129"/>
    </row>
    <row r="37" spans="1:46" x14ac:dyDescent="0.15">
      <c r="A37" s="213"/>
      <c r="B37" s="214"/>
      <c r="C37" s="153">
        <v>0</v>
      </c>
      <c r="D37" s="180">
        <v>64</v>
      </c>
      <c r="E37" s="232">
        <v>-1.5</v>
      </c>
      <c r="F37" s="201">
        <v>4</v>
      </c>
      <c r="G37" s="209">
        <v>-1</v>
      </c>
      <c r="H37" s="214"/>
      <c r="I37" s="166">
        <v>20140907</v>
      </c>
      <c r="J37" s="167">
        <v>0.54166666666666663</v>
      </c>
      <c r="K37" s="223" t="s">
        <v>4</v>
      </c>
      <c r="L37" s="223">
        <v>23</v>
      </c>
      <c r="M37" s="217">
        <v>16</v>
      </c>
      <c r="N37" s="215" t="s">
        <v>0</v>
      </c>
      <c r="O37" s="214"/>
      <c r="P37" s="136" t="s">
        <v>4</v>
      </c>
      <c r="Q37" s="214"/>
      <c r="R37" s="153" t="s">
        <v>4</v>
      </c>
      <c r="S37" s="153">
        <v>1</v>
      </c>
      <c r="T37" s="214"/>
      <c r="U37" s="176" t="s">
        <v>0</v>
      </c>
      <c r="V37" s="176">
        <v>0</v>
      </c>
      <c r="W37" s="214">
        <v>1</v>
      </c>
      <c r="X37" s="185" t="s">
        <v>0</v>
      </c>
      <c r="Y37" s="185">
        <v>0</v>
      </c>
      <c r="Z37" s="214"/>
      <c r="AA37" s="196" t="s">
        <v>4</v>
      </c>
      <c r="AB37" s="196">
        <v>1</v>
      </c>
      <c r="AC37" s="214"/>
      <c r="AD37" s="205" t="s">
        <v>4</v>
      </c>
      <c r="AE37" s="205">
        <v>1</v>
      </c>
      <c r="AF37" s="206" t="s">
        <v>0</v>
      </c>
      <c r="AG37" s="206">
        <v>0</v>
      </c>
      <c r="AH37" s="214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129"/>
      <c r="AT37" s="129"/>
    </row>
    <row r="38" spans="1:46" x14ac:dyDescent="0.15">
      <c r="A38" s="213"/>
      <c r="B38" s="214"/>
      <c r="C38" s="158">
        <v>1</v>
      </c>
      <c r="D38" s="181">
        <v>96</v>
      </c>
      <c r="E38" s="233">
        <v>-7</v>
      </c>
      <c r="F38" s="195">
        <v>14</v>
      </c>
      <c r="G38" s="212"/>
      <c r="H38" s="214"/>
      <c r="I38" s="162">
        <v>20140907</v>
      </c>
      <c r="J38" s="163">
        <v>0.54166666666666663</v>
      </c>
      <c r="K38" s="225" t="s">
        <v>3</v>
      </c>
      <c r="L38" s="225">
        <v>23</v>
      </c>
      <c r="M38" s="218">
        <v>20</v>
      </c>
      <c r="N38" s="216" t="s">
        <v>5</v>
      </c>
      <c r="O38" s="214"/>
      <c r="P38" s="141" t="s">
        <v>3</v>
      </c>
      <c r="Q38" s="214"/>
      <c r="R38" s="158" t="s">
        <v>5</v>
      </c>
      <c r="S38" s="158">
        <v>0</v>
      </c>
      <c r="T38" s="214"/>
      <c r="U38" s="177" t="s">
        <v>5</v>
      </c>
      <c r="V38" s="177">
        <v>0</v>
      </c>
      <c r="W38" s="214">
        <v>1</v>
      </c>
      <c r="X38" s="188" t="s">
        <v>5</v>
      </c>
      <c r="Y38" s="188">
        <v>0</v>
      </c>
      <c r="Z38" s="214"/>
      <c r="AA38" s="137" t="s">
        <v>5</v>
      </c>
      <c r="AB38" s="137">
        <v>0</v>
      </c>
      <c r="AC38" s="214"/>
      <c r="AD38" s="210" t="s">
        <v>149</v>
      </c>
      <c r="AE38" s="210" t="s">
        <v>149</v>
      </c>
      <c r="AF38" s="211" t="s">
        <v>149</v>
      </c>
      <c r="AG38" s="211" t="s">
        <v>149</v>
      </c>
      <c r="AH38" s="214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129"/>
      <c r="AT38" s="129"/>
    </row>
    <row r="39" spans="1:46" x14ac:dyDescent="0.15">
      <c r="A39" s="213"/>
      <c r="B39" s="214"/>
      <c r="C39" s="161">
        <v>1</v>
      </c>
      <c r="D39" s="180">
        <v>51</v>
      </c>
      <c r="E39" s="232">
        <v>-3</v>
      </c>
      <c r="F39" s="201">
        <v>11</v>
      </c>
      <c r="G39" s="209">
        <v>-1</v>
      </c>
      <c r="H39" s="214"/>
      <c r="I39" s="166">
        <v>20140907</v>
      </c>
      <c r="J39" s="167">
        <v>0.54166666666666663</v>
      </c>
      <c r="K39" s="215" t="s">
        <v>27</v>
      </c>
      <c r="L39" s="215">
        <v>6</v>
      </c>
      <c r="M39" s="222">
        <v>17</v>
      </c>
      <c r="N39" s="223" t="s">
        <v>28</v>
      </c>
      <c r="O39" s="214"/>
      <c r="P39" s="136" t="s">
        <v>28</v>
      </c>
      <c r="Q39" s="214"/>
      <c r="R39" s="161" t="s">
        <v>28</v>
      </c>
      <c r="S39" s="153">
        <v>1</v>
      </c>
      <c r="T39" s="214"/>
      <c r="U39" s="176" t="s">
        <v>28</v>
      </c>
      <c r="V39" s="176">
        <v>1</v>
      </c>
      <c r="W39" s="214">
        <v>1</v>
      </c>
      <c r="X39" s="185" t="s">
        <v>28</v>
      </c>
      <c r="Y39" s="185">
        <v>1</v>
      </c>
      <c r="Z39" s="214"/>
      <c r="AA39" s="196" t="s">
        <v>28</v>
      </c>
      <c r="AB39" s="196">
        <v>1</v>
      </c>
      <c r="AC39" s="214"/>
      <c r="AD39" s="205" t="s">
        <v>28</v>
      </c>
      <c r="AE39" s="205">
        <v>1</v>
      </c>
      <c r="AF39" s="206" t="s">
        <v>28</v>
      </c>
      <c r="AG39" s="206">
        <v>1</v>
      </c>
      <c r="AH39" s="214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129"/>
      <c r="AT39" s="129"/>
    </row>
    <row r="40" spans="1:46" x14ac:dyDescent="0.15">
      <c r="A40" s="213"/>
      <c r="B40" s="214"/>
      <c r="C40" s="158">
        <v>1</v>
      </c>
      <c r="D40" s="181">
        <v>95</v>
      </c>
      <c r="E40" s="233">
        <v>-3</v>
      </c>
      <c r="F40" s="195">
        <v>11</v>
      </c>
      <c r="G40" s="212"/>
      <c r="H40" s="214"/>
      <c r="I40" s="162">
        <v>20140907</v>
      </c>
      <c r="J40" s="163">
        <v>0.54166666666666663</v>
      </c>
      <c r="K40" s="225" t="s">
        <v>12</v>
      </c>
      <c r="L40" s="225">
        <v>26</v>
      </c>
      <c r="M40" s="218">
        <v>10</v>
      </c>
      <c r="N40" s="216" t="s">
        <v>20</v>
      </c>
      <c r="O40" s="214"/>
      <c r="P40" s="141" t="s">
        <v>12</v>
      </c>
      <c r="Q40" s="214"/>
      <c r="R40" s="158" t="s">
        <v>20</v>
      </c>
      <c r="S40" s="158">
        <v>0</v>
      </c>
      <c r="T40" s="214"/>
      <c r="U40" s="177" t="s">
        <v>20</v>
      </c>
      <c r="V40" s="177">
        <v>0</v>
      </c>
      <c r="W40" s="214">
        <v>1</v>
      </c>
      <c r="X40" s="188" t="s">
        <v>20</v>
      </c>
      <c r="Y40" s="188">
        <v>0</v>
      </c>
      <c r="Z40" s="214"/>
      <c r="AA40" s="137" t="s">
        <v>20</v>
      </c>
      <c r="AB40" s="137">
        <v>0</v>
      </c>
      <c r="AC40" s="214"/>
      <c r="AD40" s="210" t="s">
        <v>149</v>
      </c>
      <c r="AE40" s="210" t="s">
        <v>149</v>
      </c>
      <c r="AF40" s="211" t="s">
        <v>149</v>
      </c>
      <c r="AG40" s="211" t="s">
        <v>149</v>
      </c>
      <c r="AH40" s="214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129"/>
      <c r="AT40" s="129"/>
    </row>
    <row r="41" spans="1:46" x14ac:dyDescent="0.15">
      <c r="A41" s="213"/>
      <c r="B41" s="214"/>
      <c r="C41" s="153">
        <v>0</v>
      </c>
      <c r="D41" s="180">
        <v>7</v>
      </c>
      <c r="E41" s="232">
        <v>4.5</v>
      </c>
      <c r="F41" s="201">
        <v>0</v>
      </c>
      <c r="G41" s="209"/>
      <c r="H41" s="214"/>
      <c r="I41" s="166">
        <v>20140907</v>
      </c>
      <c r="J41" s="167">
        <v>0.54166666666666663</v>
      </c>
      <c r="K41" s="215" t="s">
        <v>2</v>
      </c>
      <c r="L41" s="215">
        <v>20</v>
      </c>
      <c r="M41" s="222">
        <v>33</v>
      </c>
      <c r="N41" s="223" t="s">
        <v>6</v>
      </c>
      <c r="O41" s="214"/>
      <c r="P41" s="136" t="s">
        <v>6</v>
      </c>
      <c r="Q41" s="214"/>
      <c r="R41" s="153" t="s">
        <v>2</v>
      </c>
      <c r="S41" s="153">
        <v>0</v>
      </c>
      <c r="T41" s="214"/>
      <c r="U41" s="176" t="s">
        <v>2</v>
      </c>
      <c r="V41" s="176">
        <v>0</v>
      </c>
      <c r="W41" s="214">
        <v>1</v>
      </c>
      <c r="X41" s="185" t="s">
        <v>2</v>
      </c>
      <c r="Y41" s="185">
        <v>0</v>
      </c>
      <c r="Z41" s="214"/>
      <c r="AA41" s="196" t="s">
        <v>2</v>
      </c>
      <c r="AB41" s="196">
        <v>0</v>
      </c>
      <c r="AC41" s="214"/>
      <c r="AD41" s="205" t="s">
        <v>149</v>
      </c>
      <c r="AE41" s="205" t="s">
        <v>149</v>
      </c>
      <c r="AF41" s="206" t="s">
        <v>149</v>
      </c>
      <c r="AG41" s="206" t="s">
        <v>149</v>
      </c>
      <c r="AH41" s="214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129"/>
      <c r="AT41" s="129"/>
    </row>
    <row r="42" spans="1:46" x14ac:dyDescent="0.15">
      <c r="A42" s="213"/>
      <c r="B42" s="214"/>
      <c r="C42" s="158">
        <v>1</v>
      </c>
      <c r="D42" s="181">
        <v>83</v>
      </c>
      <c r="E42" s="233">
        <v>-5.5</v>
      </c>
      <c r="F42" s="195">
        <v>14</v>
      </c>
      <c r="G42" s="212"/>
      <c r="H42" s="214"/>
      <c r="I42" s="162">
        <v>20140907</v>
      </c>
      <c r="J42" s="163">
        <v>0.54166666666666663</v>
      </c>
      <c r="K42" s="216" t="s">
        <v>16</v>
      </c>
      <c r="L42" s="216">
        <v>14</v>
      </c>
      <c r="M42" s="224">
        <v>19</v>
      </c>
      <c r="N42" s="225" t="s">
        <v>11</v>
      </c>
      <c r="O42" s="214"/>
      <c r="P42" s="141" t="s">
        <v>11</v>
      </c>
      <c r="Q42" s="214"/>
      <c r="R42" s="158" t="s">
        <v>11</v>
      </c>
      <c r="S42" s="158">
        <v>1</v>
      </c>
      <c r="T42" s="214"/>
      <c r="U42" s="177" t="s">
        <v>11</v>
      </c>
      <c r="V42" s="177">
        <v>1</v>
      </c>
      <c r="W42" s="214">
        <v>1</v>
      </c>
      <c r="X42" s="188" t="s">
        <v>11</v>
      </c>
      <c r="Y42" s="188">
        <v>1</v>
      </c>
      <c r="Z42" s="214"/>
      <c r="AA42" s="137" t="s">
        <v>11</v>
      </c>
      <c r="AB42" s="137">
        <v>1</v>
      </c>
      <c r="AC42" s="214"/>
      <c r="AD42" s="210" t="s">
        <v>149</v>
      </c>
      <c r="AE42" s="210" t="s">
        <v>149</v>
      </c>
      <c r="AF42" s="211" t="s">
        <v>149</v>
      </c>
      <c r="AG42" s="211" t="s">
        <v>149</v>
      </c>
      <c r="AH42" s="214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129"/>
      <c r="AT42" s="129"/>
    </row>
    <row r="43" spans="1:46" x14ac:dyDescent="0.15">
      <c r="A43" s="213"/>
      <c r="B43" s="214"/>
      <c r="C43" s="153">
        <v>1</v>
      </c>
      <c r="D43" s="180">
        <v>98</v>
      </c>
      <c r="E43" s="232">
        <v>-10.5</v>
      </c>
      <c r="F43" s="201">
        <v>12</v>
      </c>
      <c r="G43" s="209"/>
      <c r="H43" s="214"/>
      <c r="I43" s="166">
        <v>20140907</v>
      </c>
      <c r="J43" s="167">
        <v>0.54166666666666663</v>
      </c>
      <c r="K43" s="215" t="s">
        <v>21</v>
      </c>
      <c r="L43" s="215">
        <v>17</v>
      </c>
      <c r="M43" s="226">
        <v>34</v>
      </c>
      <c r="N43" s="223" t="s">
        <v>26</v>
      </c>
      <c r="O43" s="214"/>
      <c r="P43" s="136" t="s">
        <v>26</v>
      </c>
      <c r="Q43" s="214"/>
      <c r="R43" s="153" t="s">
        <v>26</v>
      </c>
      <c r="S43" s="153">
        <v>1</v>
      </c>
      <c r="T43" s="214"/>
      <c r="U43" s="176" t="s">
        <v>26</v>
      </c>
      <c r="V43" s="176">
        <v>1</v>
      </c>
      <c r="W43" s="214">
        <v>1</v>
      </c>
      <c r="X43" s="185" t="s">
        <v>26</v>
      </c>
      <c r="Y43" s="185">
        <v>1</v>
      </c>
      <c r="Z43" s="214"/>
      <c r="AA43" s="196" t="s">
        <v>26</v>
      </c>
      <c r="AB43" s="196">
        <v>1</v>
      </c>
      <c r="AC43" s="214"/>
      <c r="AD43" s="205" t="s">
        <v>149</v>
      </c>
      <c r="AE43" s="205" t="s">
        <v>149</v>
      </c>
      <c r="AF43" s="206" t="s">
        <v>149</v>
      </c>
      <c r="AG43" s="206" t="s">
        <v>149</v>
      </c>
      <c r="AH43" s="214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129"/>
      <c r="AT43" s="129"/>
    </row>
    <row r="44" spans="1:46" x14ac:dyDescent="0.15">
      <c r="A44" s="213"/>
      <c r="B44" s="214"/>
      <c r="C44" s="158">
        <v>1</v>
      </c>
      <c r="D44" s="181">
        <v>94</v>
      </c>
      <c r="E44" s="233">
        <v>-6.5</v>
      </c>
      <c r="F44" s="195">
        <v>14</v>
      </c>
      <c r="G44" s="212"/>
      <c r="H44" s="214"/>
      <c r="I44" s="162">
        <v>20140907</v>
      </c>
      <c r="J44" s="163">
        <v>0.54166666666666663</v>
      </c>
      <c r="K44" s="216" t="s">
        <v>7</v>
      </c>
      <c r="L44" s="216">
        <v>27</v>
      </c>
      <c r="M44" s="225">
        <v>30</v>
      </c>
      <c r="N44" s="225" t="s">
        <v>13</v>
      </c>
      <c r="O44" s="214"/>
      <c r="P44" s="141" t="s">
        <v>13</v>
      </c>
      <c r="Q44" s="214"/>
      <c r="R44" s="158" t="s">
        <v>13</v>
      </c>
      <c r="S44" s="158">
        <v>1</v>
      </c>
      <c r="T44" s="214"/>
      <c r="U44" s="177" t="s">
        <v>13</v>
      </c>
      <c r="V44" s="177">
        <v>1</v>
      </c>
      <c r="W44" s="214">
        <v>1</v>
      </c>
      <c r="X44" s="188" t="s">
        <v>13</v>
      </c>
      <c r="Y44" s="188">
        <v>1</v>
      </c>
      <c r="Z44" s="214"/>
      <c r="AA44" s="137" t="s">
        <v>13</v>
      </c>
      <c r="AB44" s="137">
        <v>1</v>
      </c>
      <c r="AC44" s="214"/>
      <c r="AD44" s="210" t="s">
        <v>149</v>
      </c>
      <c r="AE44" s="210" t="s">
        <v>149</v>
      </c>
      <c r="AF44" s="211" t="s">
        <v>149</v>
      </c>
      <c r="AG44" s="211" t="s">
        <v>149</v>
      </c>
      <c r="AH44" s="214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129"/>
      <c r="AT44" s="129"/>
    </row>
    <row r="45" spans="1:46" x14ac:dyDescent="0.15">
      <c r="A45" s="213"/>
      <c r="B45" s="214"/>
      <c r="C45" s="153">
        <v>1</v>
      </c>
      <c r="D45" s="180">
        <v>39</v>
      </c>
      <c r="E45" s="232">
        <v>-3.5</v>
      </c>
      <c r="F45" s="201">
        <v>8</v>
      </c>
      <c r="G45" s="209">
        <v>-1</v>
      </c>
      <c r="H45" s="214"/>
      <c r="I45" s="166">
        <v>20140907</v>
      </c>
      <c r="J45" s="167">
        <v>0.54166666666666663</v>
      </c>
      <c r="K45" s="223" t="s">
        <v>14</v>
      </c>
      <c r="L45" s="223">
        <v>34</v>
      </c>
      <c r="M45" s="217">
        <v>6</v>
      </c>
      <c r="N45" s="215" t="s">
        <v>23</v>
      </c>
      <c r="O45" s="214"/>
      <c r="P45" s="136" t="s">
        <v>14</v>
      </c>
      <c r="Q45" s="214"/>
      <c r="R45" s="153" t="s">
        <v>23</v>
      </c>
      <c r="S45" s="153">
        <v>0</v>
      </c>
      <c r="T45" s="214"/>
      <c r="U45" s="176" t="s">
        <v>14</v>
      </c>
      <c r="V45" s="176">
        <v>1</v>
      </c>
      <c r="W45" s="214">
        <v>1</v>
      </c>
      <c r="X45" s="185" t="s">
        <v>23</v>
      </c>
      <c r="Y45" s="185">
        <v>0</v>
      </c>
      <c r="Z45" s="214"/>
      <c r="AA45" s="196" t="s">
        <v>23</v>
      </c>
      <c r="AB45" s="196">
        <v>0</v>
      </c>
      <c r="AC45" s="214"/>
      <c r="AD45" s="205" t="s">
        <v>23</v>
      </c>
      <c r="AE45" s="205">
        <v>0</v>
      </c>
      <c r="AF45" s="206" t="s">
        <v>23</v>
      </c>
      <c r="AG45" s="206">
        <v>0</v>
      </c>
      <c r="AH45" s="214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129"/>
      <c r="AT45" s="129"/>
    </row>
    <row r="46" spans="1:46" x14ac:dyDescent="0.15">
      <c r="A46" s="213"/>
      <c r="B46" s="214"/>
      <c r="C46" s="158">
        <v>0</v>
      </c>
      <c r="D46" s="181">
        <v>17</v>
      </c>
      <c r="E46" s="233">
        <v>4.5</v>
      </c>
      <c r="F46" s="195">
        <v>4</v>
      </c>
      <c r="G46" s="212">
        <v>-1</v>
      </c>
      <c r="H46" s="214"/>
      <c r="I46" s="162">
        <v>20140907</v>
      </c>
      <c r="J46" s="163">
        <v>0.68402777777777779</v>
      </c>
      <c r="K46" s="225" t="s">
        <v>25</v>
      </c>
      <c r="L46" s="225">
        <v>28</v>
      </c>
      <c r="M46" s="216">
        <v>17</v>
      </c>
      <c r="N46" s="216" t="s">
        <v>31</v>
      </c>
      <c r="O46" s="214"/>
      <c r="P46" s="141" t="s">
        <v>25</v>
      </c>
      <c r="Q46" s="214"/>
      <c r="R46" s="158" t="s">
        <v>25</v>
      </c>
      <c r="S46" s="158">
        <v>1</v>
      </c>
      <c r="T46" s="214"/>
      <c r="U46" s="177" t="s">
        <v>25</v>
      </c>
      <c r="V46" s="177">
        <v>1</v>
      </c>
      <c r="W46" s="214">
        <v>1</v>
      </c>
      <c r="X46" s="188" t="s">
        <v>25</v>
      </c>
      <c r="Y46" s="188">
        <v>1</v>
      </c>
      <c r="Z46" s="214"/>
      <c r="AA46" s="137" t="s">
        <v>25</v>
      </c>
      <c r="AB46" s="137">
        <v>1</v>
      </c>
      <c r="AC46" s="214"/>
      <c r="AD46" s="210" t="s">
        <v>25</v>
      </c>
      <c r="AE46" s="210">
        <v>1</v>
      </c>
      <c r="AF46" s="211" t="s">
        <v>31</v>
      </c>
      <c r="AG46" s="211">
        <v>0</v>
      </c>
      <c r="AH46" s="214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129"/>
      <c r="AT46" s="129"/>
    </row>
    <row r="47" spans="1:46" x14ac:dyDescent="0.15">
      <c r="A47" s="213"/>
      <c r="B47" s="214"/>
      <c r="C47" s="153">
        <v>0</v>
      </c>
      <c r="D47" s="180">
        <v>28</v>
      </c>
      <c r="E47" s="232">
        <v>-2.5</v>
      </c>
      <c r="F47" s="201">
        <v>9</v>
      </c>
      <c r="G47" s="209">
        <v>1</v>
      </c>
      <c r="H47" s="214"/>
      <c r="I47" s="166">
        <v>20140907</v>
      </c>
      <c r="J47" s="167">
        <v>0.68402777777777779</v>
      </c>
      <c r="K47" s="223" t="s">
        <v>19</v>
      </c>
      <c r="L47" s="223">
        <v>20</v>
      </c>
      <c r="M47" s="217">
        <v>14</v>
      </c>
      <c r="N47" s="215" t="s">
        <v>10</v>
      </c>
      <c r="O47" s="214"/>
      <c r="P47" s="136" t="s">
        <v>19</v>
      </c>
      <c r="Q47" s="214"/>
      <c r="R47" s="153" t="s">
        <v>19</v>
      </c>
      <c r="S47" s="153">
        <v>1</v>
      </c>
      <c r="T47" s="214"/>
      <c r="U47" s="176" t="s">
        <v>19</v>
      </c>
      <c r="V47" s="176">
        <v>1</v>
      </c>
      <c r="W47" s="214">
        <v>1</v>
      </c>
      <c r="X47" s="185" t="s">
        <v>10</v>
      </c>
      <c r="Y47" s="185">
        <v>0</v>
      </c>
      <c r="Z47" s="214"/>
      <c r="AA47" s="196" t="s">
        <v>10</v>
      </c>
      <c r="AB47" s="196">
        <v>0</v>
      </c>
      <c r="AC47" s="214"/>
      <c r="AD47" s="205" t="s">
        <v>19</v>
      </c>
      <c r="AE47" s="205">
        <v>1</v>
      </c>
      <c r="AF47" s="206" t="s">
        <v>19</v>
      </c>
      <c r="AG47" s="206">
        <v>1</v>
      </c>
      <c r="AH47" s="214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129"/>
      <c r="AT47" s="129"/>
    </row>
    <row r="48" spans="1:46" x14ac:dyDescent="0.15">
      <c r="A48" s="213"/>
      <c r="B48" s="214"/>
      <c r="C48" s="158">
        <v>1</v>
      </c>
      <c r="D48" s="181">
        <v>94</v>
      </c>
      <c r="E48" s="233">
        <v>-7.5</v>
      </c>
      <c r="F48" s="195">
        <v>14</v>
      </c>
      <c r="G48" s="212"/>
      <c r="H48" s="214"/>
      <c r="I48" s="162">
        <v>20140907</v>
      </c>
      <c r="J48" s="163">
        <v>0.85416666666666663</v>
      </c>
      <c r="K48" s="216" t="s">
        <v>17</v>
      </c>
      <c r="L48" s="216">
        <v>24</v>
      </c>
      <c r="M48" s="224">
        <v>31</v>
      </c>
      <c r="N48" s="225" t="s">
        <v>1</v>
      </c>
      <c r="O48" s="214"/>
      <c r="P48" s="141" t="s">
        <v>1</v>
      </c>
      <c r="Q48" s="214"/>
      <c r="R48" s="158" t="s">
        <v>1</v>
      </c>
      <c r="S48" s="158">
        <v>1</v>
      </c>
      <c r="T48" s="214"/>
      <c r="U48" s="177" t="s">
        <v>1</v>
      </c>
      <c r="V48" s="177">
        <v>1</v>
      </c>
      <c r="W48" s="214">
        <v>1</v>
      </c>
      <c r="X48" s="188" t="s">
        <v>1</v>
      </c>
      <c r="Y48" s="188">
        <v>1</v>
      </c>
      <c r="Z48" s="214"/>
      <c r="AA48" s="137" t="s">
        <v>1</v>
      </c>
      <c r="AB48" s="137">
        <v>1</v>
      </c>
      <c r="AC48" s="214"/>
      <c r="AD48" s="210" t="s">
        <v>149</v>
      </c>
      <c r="AE48" s="210" t="s">
        <v>149</v>
      </c>
      <c r="AF48" s="211" t="s">
        <v>149</v>
      </c>
      <c r="AG48" s="211" t="s">
        <v>149</v>
      </c>
      <c r="AH48" s="214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129"/>
      <c r="AT48" s="129"/>
    </row>
    <row r="49" spans="1:46" x14ac:dyDescent="0.15">
      <c r="A49" s="213"/>
      <c r="B49" s="214"/>
      <c r="C49" s="153">
        <v>1</v>
      </c>
      <c r="D49" s="180">
        <v>80</v>
      </c>
      <c r="E49" s="232">
        <v>-6</v>
      </c>
      <c r="F49" s="201">
        <v>14</v>
      </c>
      <c r="G49" s="209"/>
      <c r="H49" s="214"/>
      <c r="I49" s="166">
        <v>20140908</v>
      </c>
      <c r="J49" s="167">
        <v>0.79861111111111116</v>
      </c>
      <c r="K49" s="215" t="s">
        <v>30</v>
      </c>
      <c r="L49" s="215">
        <v>14</v>
      </c>
      <c r="M49" s="226">
        <v>35</v>
      </c>
      <c r="N49" s="223" t="s">
        <v>15</v>
      </c>
      <c r="O49" s="214"/>
      <c r="P49" s="136" t="s">
        <v>15</v>
      </c>
      <c r="Q49" s="214"/>
      <c r="R49" s="153" t="s">
        <v>15</v>
      </c>
      <c r="S49" s="153">
        <v>1</v>
      </c>
      <c r="T49" s="214"/>
      <c r="U49" s="176" t="s">
        <v>15</v>
      </c>
      <c r="V49" s="176">
        <v>1</v>
      </c>
      <c r="W49" s="214">
        <v>1</v>
      </c>
      <c r="X49" s="185" t="s">
        <v>15</v>
      </c>
      <c r="Y49" s="185">
        <v>1</v>
      </c>
      <c r="Z49" s="214"/>
      <c r="AA49" s="196" t="s">
        <v>15</v>
      </c>
      <c r="AB49" s="196">
        <v>1</v>
      </c>
      <c r="AC49" s="214"/>
      <c r="AD49" s="205" t="s">
        <v>149</v>
      </c>
      <c r="AE49" s="205" t="s">
        <v>149</v>
      </c>
      <c r="AF49" s="206" t="s">
        <v>149</v>
      </c>
      <c r="AG49" s="206" t="s">
        <v>149</v>
      </c>
      <c r="AH49" s="214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129"/>
      <c r="AT49" s="129"/>
    </row>
    <row r="50" spans="1:46" x14ac:dyDescent="0.15">
      <c r="A50" s="213"/>
      <c r="B50" s="214"/>
      <c r="C50" s="158">
        <v>0</v>
      </c>
      <c r="D50" s="181">
        <v>72</v>
      </c>
      <c r="E50" s="233">
        <v>-3</v>
      </c>
      <c r="F50" s="195">
        <v>9</v>
      </c>
      <c r="G50" s="212">
        <v>1</v>
      </c>
      <c r="H50" s="214"/>
      <c r="I50" s="162">
        <v>20140908</v>
      </c>
      <c r="J50" s="163">
        <v>0.93055555555555547</v>
      </c>
      <c r="K50" s="216" t="s">
        <v>29</v>
      </c>
      <c r="L50" s="216">
        <v>17</v>
      </c>
      <c r="M50" s="227">
        <v>18</v>
      </c>
      <c r="N50" s="225" t="s">
        <v>22</v>
      </c>
      <c r="O50" s="214"/>
      <c r="P50" s="141" t="s">
        <v>22</v>
      </c>
      <c r="Q50" s="214"/>
      <c r="R50" s="158" t="s">
        <v>29</v>
      </c>
      <c r="S50" s="158">
        <v>0</v>
      </c>
      <c r="T50" s="214"/>
      <c r="U50" s="177" t="s">
        <v>22</v>
      </c>
      <c r="V50" s="177">
        <v>1</v>
      </c>
      <c r="W50" s="214">
        <v>1</v>
      </c>
      <c r="X50" s="188" t="s">
        <v>22</v>
      </c>
      <c r="Y50" s="188">
        <v>1</v>
      </c>
      <c r="Z50" s="214"/>
      <c r="AA50" s="137" t="s">
        <v>22</v>
      </c>
      <c r="AB50" s="137">
        <v>1</v>
      </c>
      <c r="AC50" s="214"/>
      <c r="AD50" s="210" t="s">
        <v>29</v>
      </c>
      <c r="AE50" s="210">
        <v>0</v>
      </c>
      <c r="AF50" s="211" t="s">
        <v>29</v>
      </c>
      <c r="AG50" s="211">
        <v>0</v>
      </c>
      <c r="AH50" s="214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129"/>
      <c r="AT50" s="129"/>
    </row>
    <row r="51" spans="1:46" x14ac:dyDescent="0.15">
      <c r="A51" s="213"/>
      <c r="B51" s="214"/>
      <c r="C51" s="214"/>
      <c r="D51" s="214"/>
      <c r="E51" s="230"/>
      <c r="F51" s="214"/>
      <c r="G51" s="214"/>
      <c r="H51" s="214"/>
      <c r="I51" s="214"/>
      <c r="J51" s="214"/>
      <c r="K51" s="145" t="s">
        <v>17</v>
      </c>
      <c r="L51" s="145">
        <v>20</v>
      </c>
      <c r="M51" s="145">
        <v>34</v>
      </c>
      <c r="N51" s="145" t="s">
        <v>1</v>
      </c>
      <c r="O51" s="214"/>
      <c r="P51" s="214"/>
      <c r="Q51" s="214"/>
      <c r="R51" s="154">
        <v>10</v>
      </c>
      <c r="S51" s="155"/>
      <c r="T51" s="132"/>
      <c r="U51" s="147">
        <v>11</v>
      </c>
      <c r="V51" s="148"/>
      <c r="W51" s="175">
        <f>SUM(W35:W50)</f>
        <v>16</v>
      </c>
      <c r="X51" s="149">
        <v>9</v>
      </c>
      <c r="Y51" s="150"/>
      <c r="Z51" s="132"/>
      <c r="AA51" s="197">
        <v>10</v>
      </c>
      <c r="AB51" s="198"/>
      <c r="AC51" s="132"/>
      <c r="AD51" s="205" t="s">
        <v>149</v>
      </c>
      <c r="AE51" s="205">
        <v>4</v>
      </c>
      <c r="AF51" s="206" t="s">
        <v>149</v>
      </c>
      <c r="AG51" s="206">
        <v>2</v>
      </c>
      <c r="AH51" s="214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129"/>
      <c r="AT51" s="129"/>
    </row>
    <row r="52" spans="1:46" x14ac:dyDescent="0.15">
      <c r="A52" s="213"/>
      <c r="B52" s="214"/>
      <c r="C52" s="214"/>
      <c r="D52" s="214"/>
      <c r="E52" s="230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156">
        <v>0.625</v>
      </c>
      <c r="S52" s="157"/>
      <c r="T52" s="132"/>
      <c r="U52" s="159">
        <v>0.6875</v>
      </c>
      <c r="V52" s="160"/>
      <c r="W52" s="132"/>
      <c r="X52" s="173">
        <v>0.5625</v>
      </c>
      <c r="Y52" s="174"/>
      <c r="Z52" s="132"/>
      <c r="AA52" s="199">
        <v>0.625</v>
      </c>
      <c r="AB52" s="200"/>
      <c r="AC52" s="132"/>
      <c r="AD52" s="207">
        <v>0.66666666666666663</v>
      </c>
      <c r="AE52" s="208"/>
      <c r="AF52" s="207">
        <v>0.33333333333333331</v>
      </c>
      <c r="AG52" s="208"/>
      <c r="AH52" s="214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129"/>
      <c r="AT52" s="129"/>
    </row>
    <row r="53" spans="1:46" ht="6" customHeight="1" x14ac:dyDescent="0.15">
      <c r="A53" s="213"/>
      <c r="B53" s="214"/>
      <c r="C53" s="214"/>
      <c r="D53" s="214"/>
      <c r="E53" s="230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129"/>
      <c r="AT53" s="129"/>
    </row>
    <row r="54" spans="1:46" x14ac:dyDescent="0.15">
      <c r="A54" s="213"/>
      <c r="B54" s="213"/>
      <c r="C54" s="213"/>
      <c r="D54" s="213"/>
      <c r="E54" s="229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129"/>
      <c r="AT54" s="129"/>
    </row>
    <row r="55" spans="1:46" x14ac:dyDescent="0.15">
      <c r="A55" s="213"/>
      <c r="B55" s="213"/>
      <c r="C55" s="213"/>
      <c r="D55" s="213"/>
      <c r="E55" s="229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129"/>
      <c r="AT55" s="129"/>
    </row>
    <row r="56" spans="1:46" x14ac:dyDescent="0.15">
      <c r="A56" s="213"/>
      <c r="B56" s="213"/>
      <c r="C56" s="213"/>
      <c r="D56" s="213"/>
      <c r="E56" s="229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129"/>
      <c r="AT56" s="129"/>
    </row>
    <row r="57" spans="1:46" x14ac:dyDescent="0.15">
      <c r="A57" s="213"/>
      <c r="B57" s="213"/>
      <c r="C57" s="213"/>
      <c r="D57" s="213"/>
      <c r="E57" s="229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129"/>
      <c r="AS57" s="129"/>
      <c r="AT57" s="129"/>
    </row>
    <row r="58" spans="1:46" x14ac:dyDescent="0.15">
      <c r="A58" s="213"/>
      <c r="B58" s="213"/>
      <c r="C58" s="213"/>
      <c r="D58" s="213"/>
      <c r="E58" s="229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129"/>
      <c r="AS58" s="129"/>
      <c r="AT58" s="129"/>
    </row>
    <row r="59" spans="1:46" x14ac:dyDescent="0.15">
      <c r="A59" s="213"/>
      <c r="B59" s="213"/>
      <c r="C59" s="213"/>
      <c r="D59" s="213"/>
      <c r="E59" s="229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129"/>
      <c r="AS59" s="129"/>
      <c r="AT59" s="129"/>
    </row>
    <row r="60" spans="1:46" x14ac:dyDescent="0.15">
      <c r="A60" s="213"/>
      <c r="B60" s="213"/>
      <c r="C60" s="213"/>
      <c r="D60" s="213"/>
      <c r="E60" s="229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129"/>
      <c r="AS60" s="129"/>
      <c r="AT60" s="129"/>
    </row>
    <row r="61" spans="1:46" x14ac:dyDescent="0.15">
      <c r="A61" s="213"/>
      <c r="B61" s="213"/>
      <c r="C61" s="213"/>
      <c r="D61" s="213"/>
      <c r="E61" s="229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129"/>
      <c r="AS61" s="129"/>
      <c r="AT61" s="129"/>
    </row>
    <row r="62" spans="1:46" x14ac:dyDescent="0.15">
      <c r="A62" s="213"/>
      <c r="B62" s="213"/>
      <c r="C62" s="213"/>
      <c r="D62" s="213"/>
      <c r="E62" s="229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129"/>
      <c r="AS62" s="129"/>
      <c r="AT62" s="129"/>
    </row>
    <row r="63" spans="1:46" x14ac:dyDescent="0.15">
      <c r="A63" s="213"/>
      <c r="B63" s="213"/>
      <c r="C63" s="213"/>
      <c r="D63" s="213"/>
      <c r="E63" s="229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129"/>
      <c r="AS63" s="129"/>
      <c r="AT63" s="129"/>
    </row>
    <row r="64" spans="1:46" x14ac:dyDescent="0.15">
      <c r="A64" s="213"/>
      <c r="B64" s="213"/>
      <c r="C64" s="213"/>
      <c r="D64" s="213"/>
      <c r="E64" s="229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129"/>
      <c r="AS64" s="129"/>
      <c r="AT64" s="129"/>
    </row>
    <row r="65" spans="1:46" x14ac:dyDescent="0.15">
      <c r="A65" s="213"/>
      <c r="B65" s="213"/>
      <c r="C65" s="213"/>
      <c r="D65" s="213"/>
      <c r="E65" s="229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129"/>
      <c r="AS65" s="129"/>
      <c r="AT65" s="129"/>
    </row>
    <row r="66" spans="1:46" x14ac:dyDescent="0.15">
      <c r="A66" s="213"/>
      <c r="B66" s="213"/>
      <c r="C66" s="213"/>
      <c r="D66" s="213"/>
      <c r="E66" s="229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129"/>
      <c r="AS66" s="129"/>
      <c r="AT66" s="129"/>
    </row>
    <row r="67" spans="1:46" x14ac:dyDescent="0.15">
      <c r="A67" s="213"/>
      <c r="B67" s="213"/>
      <c r="C67" s="213"/>
      <c r="D67" s="213"/>
      <c r="E67" s="229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129"/>
      <c r="AS67" s="129"/>
      <c r="AT67" s="129"/>
    </row>
    <row r="68" spans="1:46" x14ac:dyDescent="0.15">
      <c r="A68" s="213"/>
      <c r="B68" s="213"/>
      <c r="C68" s="213"/>
      <c r="D68" s="213"/>
      <c r="E68" s="229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129"/>
      <c r="AS68" s="129"/>
      <c r="AT68" s="129"/>
    </row>
    <row r="69" spans="1:46" x14ac:dyDescent="0.15">
      <c r="A69" s="213"/>
      <c r="B69" s="213"/>
      <c r="C69" s="213"/>
      <c r="D69" s="213"/>
      <c r="E69" s="229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129"/>
      <c r="AS69" s="129"/>
      <c r="AT69" s="129"/>
    </row>
    <row r="70" spans="1:46" x14ac:dyDescent="0.15">
      <c r="A70" s="213"/>
      <c r="B70" s="213"/>
      <c r="C70" s="213"/>
      <c r="D70" s="213"/>
      <c r="E70" s="229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</row>
    <row r="71" spans="1:46" x14ac:dyDescent="0.15">
      <c r="A71" s="213"/>
      <c r="B71" s="213"/>
      <c r="C71" s="213"/>
      <c r="D71" s="213"/>
      <c r="E71" s="229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</row>
    <row r="72" spans="1:46" x14ac:dyDescent="0.15">
      <c r="A72" s="213"/>
      <c r="B72" s="213"/>
      <c r="C72" s="213"/>
      <c r="D72" s="213"/>
      <c r="E72" s="229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</row>
    <row r="73" spans="1:46" x14ac:dyDescent="0.15">
      <c r="A73" s="213"/>
      <c r="B73" s="213"/>
      <c r="C73" s="213"/>
      <c r="D73" s="213"/>
      <c r="E73" s="229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13"/>
    </row>
    <row r="74" spans="1:46" x14ac:dyDescent="0.15">
      <c r="A74" s="213"/>
      <c r="B74" s="213"/>
      <c r="C74" s="213"/>
      <c r="D74" s="213"/>
      <c r="E74" s="229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</row>
  </sheetData>
  <mergeCells count="40">
    <mergeCell ref="I34:J34"/>
    <mergeCell ref="I11:J11"/>
    <mergeCell ref="Y2:AA2"/>
    <mergeCell ref="AE2:AG2"/>
    <mergeCell ref="AA11:AB11"/>
    <mergeCell ref="AA28:AB28"/>
    <mergeCell ref="AD52:AE52"/>
    <mergeCell ref="AF52:AG52"/>
    <mergeCell ref="K11:L11"/>
    <mergeCell ref="M11:N11"/>
    <mergeCell ref="K34:L34"/>
    <mergeCell ref="M34:N34"/>
    <mergeCell ref="AA29:AB29"/>
    <mergeCell ref="AA34:AB34"/>
    <mergeCell ref="AA51:AB51"/>
    <mergeCell ref="AA52:AB52"/>
    <mergeCell ref="AD11:AE11"/>
    <mergeCell ref="AF11:AG11"/>
    <mergeCell ref="AD34:AE34"/>
    <mergeCell ref="AF34:AG34"/>
    <mergeCell ref="AD29:AE29"/>
    <mergeCell ref="AF29:AG29"/>
    <mergeCell ref="R51:S51"/>
    <mergeCell ref="R52:S52"/>
    <mergeCell ref="X51:Y51"/>
    <mergeCell ref="U51:V51"/>
    <mergeCell ref="U52:V52"/>
    <mergeCell ref="X52:Y52"/>
    <mergeCell ref="R29:S29"/>
    <mergeCell ref="U29:V29"/>
    <mergeCell ref="X29:Y29"/>
    <mergeCell ref="R34:S34"/>
    <mergeCell ref="U34:V34"/>
    <mergeCell ref="X34:Y34"/>
    <mergeCell ref="R11:S11"/>
    <mergeCell ref="U11:V11"/>
    <mergeCell ref="X11:Y11"/>
    <mergeCell ref="R28:S28"/>
    <mergeCell ref="U28:V28"/>
    <mergeCell ref="X28:Y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3"/>
  <sheetViews>
    <sheetView workbookViewId="0">
      <selection activeCell="E22" sqref="E22"/>
    </sheetView>
  </sheetViews>
  <sheetFormatPr defaultRowHeight="12.75" x14ac:dyDescent="0.2"/>
  <cols>
    <col min="1" max="1" width="4.42578125" style="47" customWidth="1"/>
    <col min="2" max="2" width="14.42578125" style="47" bestFit="1" customWidth="1"/>
    <col min="3" max="3" width="8" style="47" bestFit="1" customWidth="1"/>
    <col min="4" max="4" width="14.42578125" style="47" customWidth="1"/>
    <col min="5" max="5" width="7" style="47" bestFit="1" customWidth="1"/>
    <col min="6" max="6" width="7.42578125" style="47" bestFit="1" customWidth="1"/>
    <col min="7" max="7" width="14.42578125" style="47" customWidth="1"/>
    <col min="8" max="8" width="6.140625" style="47" customWidth="1"/>
    <col min="9" max="9" width="6.5703125" style="47" bestFit="1" customWidth="1"/>
    <col min="10" max="10" width="1.7109375" style="60" customWidth="1"/>
    <col min="11" max="11" width="14.42578125" style="48" bestFit="1" customWidth="1"/>
    <col min="12" max="12" width="3.42578125" style="48" customWidth="1"/>
    <col min="13" max="13" width="9.28515625" style="47" bestFit="1" customWidth="1"/>
    <col min="14" max="14" width="7.42578125" style="47" bestFit="1" customWidth="1"/>
    <col min="15" max="15" width="14.42578125" style="47" customWidth="1"/>
    <col min="16" max="16" width="7.85546875" style="47" bestFit="1" customWidth="1"/>
    <col min="17" max="17" width="8.140625" style="47" bestFit="1" customWidth="1"/>
    <col min="18" max="18" width="14.42578125" style="47" customWidth="1"/>
    <col min="19" max="19" width="7.42578125" style="47" bestFit="1" customWidth="1"/>
    <col min="20" max="20" width="9.28515625" style="47" bestFit="1" customWidth="1"/>
    <col min="21" max="21" width="5.5703125" style="47" bestFit="1" customWidth="1"/>
    <col min="22" max="22" width="12.5703125" style="47" bestFit="1" customWidth="1"/>
    <col min="23" max="23" width="12.7109375" style="47" bestFit="1" customWidth="1"/>
    <col min="24" max="24" width="6.28515625" style="47" bestFit="1" customWidth="1"/>
    <col min="25" max="25" width="12.7109375" style="47" bestFit="1" customWidth="1"/>
    <col min="26" max="26" width="5.5703125" style="47" bestFit="1" customWidth="1"/>
    <col min="27" max="27" width="7" style="47" bestFit="1" customWidth="1"/>
    <col min="28" max="16384" width="9.140625" style="47"/>
  </cols>
  <sheetData>
    <row r="3" spans="1:25" ht="23.25" customHeight="1" x14ac:dyDescent="0.2">
      <c r="B3" s="49" t="s">
        <v>142</v>
      </c>
      <c r="C3" s="49" t="s">
        <v>143</v>
      </c>
      <c r="D3" s="49" t="s">
        <v>36</v>
      </c>
      <c r="E3" s="49" t="s">
        <v>34</v>
      </c>
      <c r="F3" s="49" t="s">
        <v>35</v>
      </c>
      <c r="G3" s="49" t="s">
        <v>36</v>
      </c>
      <c r="H3" s="68" t="s">
        <v>146</v>
      </c>
      <c r="I3" s="68" t="s">
        <v>141</v>
      </c>
      <c r="J3" s="74"/>
      <c r="K3" s="50" t="s">
        <v>140</v>
      </c>
      <c r="L3" s="76"/>
      <c r="M3" s="49" t="s">
        <v>32</v>
      </c>
      <c r="N3" s="49" t="s">
        <v>138</v>
      </c>
      <c r="O3" s="49" t="s">
        <v>36</v>
      </c>
      <c r="P3" s="49" t="s">
        <v>34</v>
      </c>
      <c r="Q3" s="49" t="s">
        <v>35</v>
      </c>
      <c r="R3" s="49" t="s">
        <v>36</v>
      </c>
      <c r="S3" s="49" t="s">
        <v>138</v>
      </c>
      <c r="T3" s="49" t="s">
        <v>32</v>
      </c>
    </row>
    <row r="4" spans="1:25" x14ac:dyDescent="0.2">
      <c r="B4" s="51">
        <v>20140904</v>
      </c>
      <c r="C4" s="52">
        <v>0.85416666666666663</v>
      </c>
      <c r="D4" s="51" t="s">
        <v>24</v>
      </c>
      <c r="E4" s="53">
        <v>16</v>
      </c>
      <c r="F4" s="54">
        <v>36</v>
      </c>
      <c r="G4" s="51" t="s">
        <v>18</v>
      </c>
      <c r="H4" s="57">
        <v>76</v>
      </c>
      <c r="I4" s="58">
        <v>-5</v>
      </c>
      <c r="J4" s="75"/>
      <c r="K4" s="55" t="str">
        <f>IF(LEN(E4)&gt;0,IF(E4&gt;F4,D4,IF(E4&lt;F4,G4,"Tie")),"")</f>
        <v>Seattle</v>
      </c>
      <c r="L4" s="76"/>
      <c r="M4" s="59">
        <v>7</v>
      </c>
      <c r="N4" s="51"/>
      <c r="O4" s="59" t="s">
        <v>28</v>
      </c>
      <c r="P4" s="51">
        <v>10</v>
      </c>
      <c r="Q4" s="54">
        <v>16</v>
      </c>
      <c r="R4" s="51" t="s">
        <v>12</v>
      </c>
      <c r="S4" s="51"/>
      <c r="T4" s="51"/>
      <c r="U4" s="60"/>
      <c r="V4" s="60"/>
      <c r="W4" s="60"/>
      <c r="X4" s="60"/>
      <c r="Y4" s="60"/>
    </row>
    <row r="5" spans="1:25" x14ac:dyDescent="0.2">
      <c r="B5" s="69">
        <v>20140907</v>
      </c>
      <c r="C5" s="70">
        <v>0.54166666666666663</v>
      </c>
      <c r="D5" s="69" t="s">
        <v>9</v>
      </c>
      <c r="E5" s="69">
        <v>34</v>
      </c>
      <c r="F5" s="71">
        <v>37</v>
      </c>
      <c r="G5" s="69" t="s">
        <v>8</v>
      </c>
      <c r="H5" s="57">
        <v>12</v>
      </c>
      <c r="I5" s="58">
        <v>3</v>
      </c>
      <c r="J5" s="75"/>
      <c r="K5" s="55" t="str">
        <f t="shared" ref="K5:K19" si="0">IF(LEN(E5)&gt;0,IF(E5&gt;F5,D5,IF(E5&lt;F5,G5,"Tie")),"")</f>
        <v>Atlanta</v>
      </c>
      <c r="L5" s="76"/>
      <c r="M5" s="51">
        <v>11</v>
      </c>
      <c r="N5" s="51"/>
      <c r="O5" s="51" t="s">
        <v>21</v>
      </c>
      <c r="P5" s="51">
        <v>10</v>
      </c>
      <c r="Q5" s="54">
        <v>30</v>
      </c>
      <c r="R5" s="62" t="s">
        <v>17</v>
      </c>
      <c r="S5" s="51"/>
      <c r="T5" s="51"/>
      <c r="U5" s="60"/>
      <c r="V5" s="60"/>
      <c r="W5" s="60"/>
      <c r="X5" s="60"/>
      <c r="Y5" s="60"/>
    </row>
    <row r="6" spans="1:25" x14ac:dyDescent="0.2">
      <c r="A6" s="73">
        <v>1</v>
      </c>
      <c r="B6" s="51">
        <v>20140907</v>
      </c>
      <c r="C6" s="52">
        <v>0.54166666666666663</v>
      </c>
      <c r="D6" s="51" t="s">
        <v>4</v>
      </c>
      <c r="E6" s="53">
        <v>23</v>
      </c>
      <c r="F6" s="61">
        <v>16</v>
      </c>
      <c r="G6" s="51" t="s">
        <v>0</v>
      </c>
      <c r="H6" s="57">
        <v>64</v>
      </c>
      <c r="I6" s="58">
        <v>-1.5</v>
      </c>
      <c r="J6" s="75"/>
      <c r="K6" s="55" t="str">
        <f t="shared" si="0"/>
        <v>Cincinnati</v>
      </c>
      <c r="L6" s="76"/>
      <c r="M6" s="51">
        <v>7</v>
      </c>
      <c r="N6" s="51"/>
      <c r="O6" s="51" t="s">
        <v>7</v>
      </c>
      <c r="P6" s="51">
        <v>7</v>
      </c>
      <c r="Q6" s="54">
        <v>20</v>
      </c>
      <c r="R6" s="62" t="s">
        <v>13</v>
      </c>
      <c r="S6" s="51"/>
      <c r="T6" s="51"/>
      <c r="U6" s="60"/>
      <c r="V6" s="60"/>
      <c r="W6" s="60"/>
      <c r="X6" s="60"/>
      <c r="Y6" s="60"/>
    </row>
    <row r="7" spans="1:25" x14ac:dyDescent="0.2">
      <c r="B7" s="69">
        <v>20140907</v>
      </c>
      <c r="C7" s="70">
        <v>0.54166666666666663</v>
      </c>
      <c r="D7" s="69" t="s">
        <v>3</v>
      </c>
      <c r="E7" s="69">
        <v>23</v>
      </c>
      <c r="F7" s="71">
        <v>20</v>
      </c>
      <c r="G7" s="69" t="s">
        <v>5</v>
      </c>
      <c r="H7" s="57">
        <v>96</v>
      </c>
      <c r="I7" s="58">
        <v>-7</v>
      </c>
      <c r="J7" s="75"/>
      <c r="K7" s="55" t="str">
        <f t="shared" si="0"/>
        <v>Buffalo</v>
      </c>
      <c r="L7" s="76"/>
      <c r="M7" s="63">
        <v>6</v>
      </c>
      <c r="N7" s="51"/>
      <c r="O7" s="51" t="s">
        <v>11</v>
      </c>
      <c r="P7" s="54">
        <v>20</v>
      </c>
      <c r="Q7" s="51">
        <v>7</v>
      </c>
      <c r="R7" s="59" t="s">
        <v>6</v>
      </c>
      <c r="S7" s="51"/>
      <c r="T7" s="51"/>
      <c r="U7" s="60"/>
      <c r="V7" s="60"/>
      <c r="W7" s="60"/>
      <c r="X7" s="60"/>
      <c r="Y7" s="60"/>
    </row>
    <row r="8" spans="1:25" x14ac:dyDescent="0.2">
      <c r="A8" s="73">
        <v>1</v>
      </c>
      <c r="B8" s="51">
        <v>20140907</v>
      </c>
      <c r="C8" s="52">
        <v>0.54166666666666663</v>
      </c>
      <c r="D8" s="51" t="s">
        <v>27</v>
      </c>
      <c r="E8" s="53">
        <v>6</v>
      </c>
      <c r="F8" s="61">
        <v>17</v>
      </c>
      <c r="G8" s="51" t="s">
        <v>28</v>
      </c>
      <c r="H8" s="57">
        <v>51</v>
      </c>
      <c r="I8" s="58">
        <v>-3</v>
      </c>
      <c r="J8" s="75"/>
      <c r="K8" s="55" t="str">
        <f t="shared" si="0"/>
        <v>Houston</v>
      </c>
      <c r="L8" s="76"/>
      <c r="M8" s="59">
        <v>3</v>
      </c>
      <c r="N8" s="51"/>
      <c r="O8" s="51" t="s">
        <v>15</v>
      </c>
      <c r="P8" s="51">
        <v>13</v>
      </c>
      <c r="Q8" s="54">
        <v>14</v>
      </c>
      <c r="R8" s="62" t="s">
        <v>14</v>
      </c>
      <c r="S8" s="51"/>
      <c r="T8" s="51"/>
      <c r="U8" s="60"/>
      <c r="V8" s="60"/>
      <c r="W8" s="60"/>
      <c r="X8" s="60"/>
      <c r="Y8" s="60"/>
    </row>
    <row r="9" spans="1:25" x14ac:dyDescent="0.2">
      <c r="B9" s="69">
        <v>20140907</v>
      </c>
      <c r="C9" s="70">
        <v>0.54166666666666663</v>
      </c>
      <c r="D9" s="69" t="s">
        <v>12</v>
      </c>
      <c r="E9" s="69">
        <v>26</v>
      </c>
      <c r="F9" s="71">
        <v>10</v>
      </c>
      <c r="G9" s="69" t="s">
        <v>20</v>
      </c>
      <c r="H9" s="57">
        <v>95</v>
      </c>
      <c r="I9" s="58">
        <v>-3</v>
      </c>
      <c r="J9" s="75"/>
      <c r="K9" s="55" t="str">
        <f t="shared" si="0"/>
        <v>Tennessee</v>
      </c>
      <c r="L9" s="76"/>
      <c r="M9" s="51">
        <v>9</v>
      </c>
      <c r="N9" s="51"/>
      <c r="O9" s="51" t="s">
        <v>3</v>
      </c>
      <c r="P9" s="51">
        <v>20</v>
      </c>
      <c r="Q9" s="54">
        <v>34</v>
      </c>
      <c r="R9" s="62" t="s">
        <v>2</v>
      </c>
      <c r="S9" s="51"/>
      <c r="T9" s="51"/>
      <c r="U9" s="60"/>
      <c r="V9" s="60"/>
      <c r="W9" s="60"/>
      <c r="X9" s="60"/>
      <c r="Y9" s="60"/>
    </row>
    <row r="10" spans="1:25" x14ac:dyDescent="0.2">
      <c r="B10" s="51">
        <v>20140907</v>
      </c>
      <c r="C10" s="52">
        <v>0.54166666666666663</v>
      </c>
      <c r="D10" s="51" t="s">
        <v>2</v>
      </c>
      <c r="E10" s="53">
        <v>20</v>
      </c>
      <c r="F10" s="61">
        <v>33</v>
      </c>
      <c r="G10" s="51" t="s">
        <v>6</v>
      </c>
      <c r="H10" s="57">
        <v>7</v>
      </c>
      <c r="I10" s="58">
        <v>4.5</v>
      </c>
      <c r="J10" s="75"/>
      <c r="K10" s="55" t="str">
        <f t="shared" si="0"/>
        <v>Miami</v>
      </c>
      <c r="L10" s="76"/>
      <c r="M10" s="51">
        <v>12</v>
      </c>
      <c r="N10" s="51"/>
      <c r="O10" s="51" t="s">
        <v>10</v>
      </c>
      <c r="P10" s="51">
        <v>17</v>
      </c>
      <c r="Q10" s="54">
        <v>42</v>
      </c>
      <c r="R10" s="62" t="s">
        <v>9</v>
      </c>
      <c r="S10" s="51"/>
      <c r="T10" s="51"/>
      <c r="U10" s="60"/>
      <c r="V10" s="60"/>
      <c r="W10" s="60"/>
      <c r="X10" s="60"/>
      <c r="Y10" s="60"/>
    </row>
    <row r="11" spans="1:25" x14ac:dyDescent="0.2">
      <c r="B11" s="69">
        <v>20140907</v>
      </c>
      <c r="C11" s="70">
        <v>0.54166666666666663</v>
      </c>
      <c r="D11" s="69" t="s">
        <v>16</v>
      </c>
      <c r="E11" s="69">
        <v>14</v>
      </c>
      <c r="F11" s="71">
        <v>19</v>
      </c>
      <c r="G11" s="69" t="s">
        <v>11</v>
      </c>
      <c r="H11" s="57">
        <v>83</v>
      </c>
      <c r="I11" s="58">
        <v>-5.5</v>
      </c>
      <c r="J11" s="75"/>
      <c r="K11" s="55" t="str">
        <f t="shared" si="0"/>
        <v>NY Jets</v>
      </c>
      <c r="L11" s="76"/>
      <c r="M11" s="51">
        <v>4</v>
      </c>
      <c r="N11" s="51"/>
      <c r="O11" s="51" t="s">
        <v>27</v>
      </c>
      <c r="P11" s="51">
        <v>6</v>
      </c>
      <c r="Q11" s="54">
        <v>20</v>
      </c>
      <c r="R11" s="62" t="s">
        <v>30</v>
      </c>
      <c r="S11" s="51"/>
      <c r="T11" s="51"/>
      <c r="U11" s="60"/>
      <c r="V11" s="60"/>
      <c r="W11" s="60"/>
      <c r="X11" s="60"/>
      <c r="Y11" s="60"/>
    </row>
    <row r="12" spans="1:25" x14ac:dyDescent="0.2">
      <c r="B12" s="51">
        <v>20140907</v>
      </c>
      <c r="C12" s="52">
        <v>0.54166666666666663</v>
      </c>
      <c r="D12" s="51" t="s">
        <v>21</v>
      </c>
      <c r="E12" s="53">
        <v>17</v>
      </c>
      <c r="F12" s="64">
        <v>34</v>
      </c>
      <c r="G12" s="51" t="s">
        <v>26</v>
      </c>
      <c r="H12" s="57">
        <v>98</v>
      </c>
      <c r="I12" s="58">
        <v>-10.5</v>
      </c>
      <c r="J12" s="75"/>
      <c r="K12" s="55" t="str">
        <f t="shared" si="0"/>
        <v>Philadelphia</v>
      </c>
      <c r="L12" s="76"/>
      <c r="M12" s="59">
        <v>-6</v>
      </c>
      <c r="N12" s="51"/>
      <c r="O12" s="62" t="s">
        <v>19</v>
      </c>
      <c r="P12" s="54">
        <v>21</v>
      </c>
      <c r="Q12" s="51">
        <v>20</v>
      </c>
      <c r="R12" s="51" t="s">
        <v>8</v>
      </c>
      <c r="S12" s="51"/>
      <c r="T12" s="51">
        <v>6</v>
      </c>
      <c r="U12" s="60"/>
      <c r="V12" s="60"/>
      <c r="W12" s="60"/>
      <c r="X12" s="60"/>
      <c r="Y12" s="60"/>
    </row>
    <row r="13" spans="1:25" x14ac:dyDescent="0.2">
      <c r="B13" s="69">
        <v>20140907</v>
      </c>
      <c r="C13" s="70">
        <v>0.54166666666666663</v>
      </c>
      <c r="D13" s="69" t="s">
        <v>7</v>
      </c>
      <c r="E13" s="69">
        <v>27</v>
      </c>
      <c r="F13" s="71">
        <v>30</v>
      </c>
      <c r="G13" s="69" t="s">
        <v>13</v>
      </c>
      <c r="H13" s="57">
        <v>94</v>
      </c>
      <c r="I13" s="58">
        <v>-6.5</v>
      </c>
      <c r="J13" s="75"/>
      <c r="K13" s="55" t="str">
        <f t="shared" si="0"/>
        <v>Pittsburgh</v>
      </c>
      <c r="L13" s="76"/>
      <c r="M13" s="51">
        <v>-3</v>
      </c>
      <c r="N13" s="51"/>
      <c r="O13" s="51" t="s">
        <v>24</v>
      </c>
      <c r="P13" s="54">
        <v>33</v>
      </c>
      <c r="Q13" s="51">
        <v>28</v>
      </c>
      <c r="R13" s="59" t="s">
        <v>5</v>
      </c>
      <c r="S13" s="51"/>
      <c r="T13" s="51">
        <v>3</v>
      </c>
      <c r="U13" s="60"/>
      <c r="V13" s="60"/>
      <c r="W13" s="60"/>
      <c r="X13" s="60"/>
      <c r="Y13" s="60"/>
    </row>
    <row r="14" spans="1:25" x14ac:dyDescent="0.2">
      <c r="A14" s="73">
        <v>1</v>
      </c>
      <c r="B14" s="51">
        <v>20140907</v>
      </c>
      <c r="C14" s="52">
        <v>0.54166666666666663</v>
      </c>
      <c r="D14" s="51" t="s">
        <v>14</v>
      </c>
      <c r="E14" s="53">
        <v>34</v>
      </c>
      <c r="F14" s="61">
        <v>6</v>
      </c>
      <c r="G14" s="51" t="s">
        <v>23</v>
      </c>
      <c r="H14" s="57">
        <v>39</v>
      </c>
      <c r="I14" s="58">
        <v>-3.5</v>
      </c>
      <c r="J14" s="75"/>
      <c r="K14" s="55" t="str">
        <f t="shared" si="0"/>
        <v>Minnesota</v>
      </c>
      <c r="L14" s="76"/>
      <c r="M14" s="51">
        <v>7</v>
      </c>
      <c r="N14" s="51"/>
      <c r="O14" s="51" t="s">
        <v>0</v>
      </c>
      <c r="P14" s="51">
        <v>17</v>
      </c>
      <c r="Q14" s="54">
        <v>34</v>
      </c>
      <c r="R14" s="62" t="s">
        <v>4</v>
      </c>
      <c r="S14" s="51"/>
      <c r="T14" s="51"/>
      <c r="U14" s="60"/>
      <c r="V14" s="60"/>
      <c r="W14" s="60"/>
      <c r="X14" s="60"/>
      <c r="Y14" s="60"/>
    </row>
    <row r="15" spans="1:25" x14ac:dyDescent="0.2">
      <c r="A15" s="73">
        <v>1</v>
      </c>
      <c r="B15" s="69">
        <v>20140907</v>
      </c>
      <c r="C15" s="70">
        <v>0.68402777777777779</v>
      </c>
      <c r="D15" s="69" t="s">
        <v>25</v>
      </c>
      <c r="E15" s="69">
        <v>28</v>
      </c>
      <c r="F15" s="72">
        <v>17</v>
      </c>
      <c r="G15" s="69" t="s">
        <v>31</v>
      </c>
      <c r="H15" s="57">
        <v>17</v>
      </c>
      <c r="I15" s="58">
        <v>4.5</v>
      </c>
      <c r="J15" s="75"/>
      <c r="K15" s="55" t="str">
        <f t="shared" si="0"/>
        <v>San Francisco</v>
      </c>
      <c r="L15" s="76"/>
      <c r="M15" s="51">
        <v>-1</v>
      </c>
      <c r="N15" s="51"/>
      <c r="O15" s="51" t="s">
        <v>25</v>
      </c>
      <c r="P15" s="54">
        <v>23</v>
      </c>
      <c r="Q15" s="51">
        <v>20</v>
      </c>
      <c r="R15" s="59" t="s">
        <v>22</v>
      </c>
      <c r="S15" s="51"/>
      <c r="T15" s="51">
        <v>1</v>
      </c>
      <c r="U15" s="60"/>
      <c r="V15" s="60"/>
      <c r="W15" s="60"/>
      <c r="X15" s="60"/>
      <c r="Y15" s="60"/>
    </row>
    <row r="16" spans="1:25" x14ac:dyDescent="0.2">
      <c r="A16" s="73">
        <v>0</v>
      </c>
      <c r="B16" s="51">
        <v>20140907</v>
      </c>
      <c r="C16" s="52">
        <v>0.68402777777777779</v>
      </c>
      <c r="D16" s="51" t="s">
        <v>19</v>
      </c>
      <c r="E16" s="53">
        <v>20</v>
      </c>
      <c r="F16" s="61">
        <v>14</v>
      </c>
      <c r="G16" s="51" t="s">
        <v>10</v>
      </c>
      <c r="H16" s="57">
        <v>28</v>
      </c>
      <c r="I16" s="58">
        <v>-2.5</v>
      </c>
      <c r="J16" s="75"/>
      <c r="K16" s="55" t="str">
        <f t="shared" si="0"/>
        <v>Carolina</v>
      </c>
      <c r="L16" s="76"/>
      <c r="M16" s="59">
        <v>9</v>
      </c>
      <c r="N16" s="51"/>
      <c r="O16" s="51" t="s">
        <v>20</v>
      </c>
      <c r="P16" s="51">
        <v>24</v>
      </c>
      <c r="Q16" s="54">
        <v>27</v>
      </c>
      <c r="R16" s="62" t="s">
        <v>29</v>
      </c>
      <c r="S16" s="51"/>
      <c r="T16" s="51"/>
      <c r="U16" s="60"/>
      <c r="V16" s="60"/>
      <c r="W16" s="60"/>
      <c r="X16" s="60"/>
      <c r="Y16" s="60"/>
    </row>
    <row r="17" spans="1:25" x14ac:dyDescent="0.2">
      <c r="B17" s="69">
        <v>20140908</v>
      </c>
      <c r="C17" s="70">
        <v>0.79861111111111116</v>
      </c>
      <c r="D17" s="69" t="s">
        <v>30</v>
      </c>
      <c r="E17" s="69">
        <v>14</v>
      </c>
      <c r="F17" s="71">
        <v>35</v>
      </c>
      <c r="G17" s="51" t="s">
        <v>15</v>
      </c>
      <c r="H17" s="57">
        <v>80</v>
      </c>
      <c r="I17" s="58">
        <v>-6</v>
      </c>
      <c r="J17" s="75"/>
      <c r="K17" s="55" t="str">
        <f t="shared" si="0"/>
        <v>Detroit</v>
      </c>
      <c r="L17" s="76"/>
      <c r="M17" s="51">
        <v>12</v>
      </c>
      <c r="N17" s="51"/>
      <c r="O17" s="51" t="s">
        <v>23</v>
      </c>
      <c r="P17" s="51">
        <v>9</v>
      </c>
      <c r="Q17" s="54">
        <v>27</v>
      </c>
      <c r="R17" s="62" t="s">
        <v>18</v>
      </c>
      <c r="S17" s="51"/>
      <c r="T17" s="51"/>
      <c r="U17" s="60"/>
      <c r="V17" s="60"/>
      <c r="W17" s="60"/>
      <c r="X17" s="60"/>
      <c r="Y17" s="60"/>
    </row>
    <row r="18" spans="1:25" x14ac:dyDescent="0.2">
      <c r="A18" s="73">
        <v>0</v>
      </c>
      <c r="B18" s="51">
        <v>20140908</v>
      </c>
      <c r="C18" s="52">
        <v>0.93055555555555547</v>
      </c>
      <c r="D18" s="51" t="s">
        <v>29</v>
      </c>
      <c r="E18" s="53">
        <v>17</v>
      </c>
      <c r="F18" s="64">
        <v>18</v>
      </c>
      <c r="G18" s="51" t="s">
        <v>22</v>
      </c>
      <c r="H18" s="57">
        <v>72</v>
      </c>
      <c r="I18" s="58">
        <v>-3</v>
      </c>
      <c r="J18" s="75"/>
      <c r="K18" s="55" t="str">
        <f t="shared" si="0"/>
        <v>Arizona</v>
      </c>
      <c r="L18" s="76"/>
      <c r="M18" s="51">
        <v>-12</v>
      </c>
      <c r="N18" s="51"/>
      <c r="O18" s="62" t="s">
        <v>1</v>
      </c>
      <c r="P18" s="54">
        <v>34</v>
      </c>
      <c r="Q18" s="51">
        <v>14</v>
      </c>
      <c r="R18" s="51" t="s">
        <v>16</v>
      </c>
      <c r="S18" s="51"/>
      <c r="T18" s="51">
        <v>12</v>
      </c>
      <c r="U18" s="60"/>
      <c r="V18" s="60"/>
      <c r="W18" s="60"/>
      <c r="X18" s="60"/>
      <c r="Y18" s="60"/>
    </row>
    <row r="19" spans="1:25" x14ac:dyDescent="0.2">
      <c r="B19" s="69">
        <v>20140907</v>
      </c>
      <c r="C19" s="70">
        <v>0.85416666666666663</v>
      </c>
      <c r="D19" s="69" t="s">
        <v>17</v>
      </c>
      <c r="E19" s="69">
        <v>24</v>
      </c>
      <c r="F19" s="72">
        <v>31</v>
      </c>
      <c r="G19" s="69" t="s">
        <v>1</v>
      </c>
      <c r="H19" s="57">
        <v>94</v>
      </c>
      <c r="I19" s="58">
        <v>-7.5</v>
      </c>
      <c r="J19" s="75"/>
      <c r="K19" s="55" t="str">
        <f t="shared" si="0"/>
        <v>Denver</v>
      </c>
      <c r="L19" s="76"/>
      <c r="M19" s="59">
        <v>-7</v>
      </c>
      <c r="N19" s="51"/>
      <c r="O19" s="62" t="s">
        <v>26</v>
      </c>
      <c r="P19" s="54">
        <v>24</v>
      </c>
      <c r="Q19" s="51">
        <v>22</v>
      </c>
      <c r="R19" s="51" t="s">
        <v>31</v>
      </c>
      <c r="S19" s="51"/>
      <c r="T19" s="51">
        <v>7</v>
      </c>
      <c r="U19" s="60"/>
      <c r="V19" s="60"/>
      <c r="W19" s="60"/>
      <c r="X19" s="60"/>
      <c r="Y19" s="60"/>
    </row>
    <row r="20" spans="1:25" x14ac:dyDescent="0.2">
      <c r="C20" s="65"/>
      <c r="D20" s="60"/>
      <c r="E20" s="53">
        <v>20</v>
      </c>
      <c r="F20" s="64">
        <v>34</v>
      </c>
      <c r="G20" s="60"/>
      <c r="H20" s="60"/>
      <c r="I20" s="60"/>
      <c r="K20" s="65"/>
      <c r="L20" s="65"/>
      <c r="P20" s="51">
        <v>34</v>
      </c>
      <c r="Q20" s="51">
        <v>20</v>
      </c>
      <c r="U20" s="60"/>
      <c r="V20" s="60"/>
      <c r="W20" s="60"/>
      <c r="X20" s="60"/>
      <c r="Y20" s="60"/>
    </row>
    <row r="21" spans="1:25" x14ac:dyDescent="0.2">
      <c r="C21" s="65"/>
      <c r="D21" s="60"/>
      <c r="E21" s="60"/>
      <c r="F21" s="60"/>
      <c r="G21" s="60"/>
      <c r="H21" s="60"/>
      <c r="I21" s="60"/>
      <c r="K21" s="65"/>
      <c r="L21" s="65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x14ac:dyDescent="0.2">
      <c r="C22" s="60"/>
      <c r="D22" s="60"/>
      <c r="E22" s="60"/>
      <c r="F22" s="60"/>
      <c r="G22" s="60"/>
      <c r="H22" s="60"/>
      <c r="I22" s="60"/>
      <c r="K22" s="65"/>
      <c r="L22" s="65"/>
      <c r="M22" s="95" t="s">
        <v>32</v>
      </c>
      <c r="N22" s="53">
        <v>15</v>
      </c>
      <c r="O22" s="61">
        <v>1</v>
      </c>
      <c r="R22" s="62" t="s">
        <v>30</v>
      </c>
      <c r="S22" s="60"/>
      <c r="T22" s="60"/>
      <c r="U22" s="60"/>
      <c r="V22" s="60"/>
      <c r="W22" s="60"/>
      <c r="X22" s="60"/>
      <c r="Y22" s="60"/>
    </row>
    <row r="23" spans="1:25" x14ac:dyDescent="0.2">
      <c r="C23" s="60"/>
      <c r="D23" s="60"/>
      <c r="E23" s="60"/>
      <c r="F23" s="60"/>
      <c r="G23" s="60"/>
      <c r="H23" s="60"/>
      <c r="I23" s="60"/>
      <c r="K23" s="65"/>
      <c r="L23" s="65"/>
      <c r="M23" s="96"/>
      <c r="N23" s="53">
        <v>172</v>
      </c>
      <c r="O23" s="53">
        <v>82</v>
      </c>
      <c r="P23" s="66">
        <f>N23/(N23+O23)</f>
        <v>0.67716535433070868</v>
      </c>
      <c r="R23" s="62" t="s">
        <v>4</v>
      </c>
      <c r="S23" s="60"/>
      <c r="T23" s="60"/>
      <c r="U23" s="60"/>
      <c r="V23" s="60"/>
      <c r="W23" s="60"/>
      <c r="X23" s="60"/>
      <c r="Y23" s="60"/>
    </row>
    <row r="24" spans="1:25" x14ac:dyDescent="0.2">
      <c r="B24" s="93" t="s">
        <v>144</v>
      </c>
      <c r="C24" s="94"/>
      <c r="D24" s="99" t="s">
        <v>139</v>
      </c>
      <c r="E24" s="100"/>
      <c r="G24" s="101" t="s">
        <v>145</v>
      </c>
      <c r="H24" s="102"/>
      <c r="K24" s="49" t="s">
        <v>147</v>
      </c>
      <c r="L24" s="67"/>
      <c r="M24" s="97" t="s">
        <v>70</v>
      </c>
      <c r="N24" s="53">
        <v>12</v>
      </c>
      <c r="O24" s="53">
        <v>4</v>
      </c>
      <c r="R24" s="59" t="s">
        <v>5</v>
      </c>
      <c r="S24" s="60"/>
      <c r="T24" s="60"/>
      <c r="U24" s="60"/>
      <c r="V24" s="60"/>
      <c r="W24" s="60"/>
      <c r="X24" s="60"/>
      <c r="Y24" s="60"/>
    </row>
    <row r="25" spans="1:25" x14ac:dyDescent="0.2">
      <c r="B25" s="56" t="s">
        <v>18</v>
      </c>
      <c r="C25" s="56">
        <f>IF(LEN($K$4)&gt;0, IF(B25=$K$4,1,0), "")</f>
        <v>1</v>
      </c>
      <c r="D25" s="57" t="str">
        <f t="shared" ref="D25:D40" si="1">IF(LEN(H4)&gt;0,IF(H4&gt;50,G4,IF(H4&lt;50,D4,"Pick 'em")),"Pick 'em")</f>
        <v>Seattle</v>
      </c>
      <c r="E25" s="57">
        <f t="shared" ref="E25:E40" si="2">IF(LEN(K4)&gt;0, IF(D25=K4,1,0), "")</f>
        <v>1</v>
      </c>
      <c r="F25" s="67">
        <f t="shared" ref="F25:F40" si="3">IF(LEN(K4)&gt;0,1,0)</f>
        <v>1</v>
      </c>
      <c r="G25" s="58" t="str">
        <f>IF(LEN(I4)&gt;0,IF(I4&lt;0,$G$4,IF(I4&gt;0,$D$4,"Pick 'em")),"Pick 'em")</f>
        <v>Seattle</v>
      </c>
      <c r="H25" s="58">
        <f t="shared" ref="H25:H40" si="4">IF(LEN(K4)&gt;0, IF(G25=K4,1,0), "")</f>
        <v>1</v>
      </c>
      <c r="K25" s="56"/>
      <c r="L25" s="78"/>
      <c r="M25" s="98"/>
      <c r="N25" s="53">
        <v>157</v>
      </c>
      <c r="O25" s="53">
        <v>99</v>
      </c>
      <c r="P25" s="66">
        <f>N25/(N25+O25)</f>
        <v>0.61328125</v>
      </c>
      <c r="R25" s="62" t="s">
        <v>29</v>
      </c>
      <c r="S25" s="60"/>
      <c r="T25" s="60"/>
      <c r="U25" s="60"/>
      <c r="V25" s="60"/>
      <c r="W25" s="60"/>
      <c r="X25" s="60"/>
      <c r="Y25" s="60"/>
    </row>
    <row r="26" spans="1:25" x14ac:dyDescent="0.2">
      <c r="B26" s="56" t="s">
        <v>9</v>
      </c>
      <c r="C26" s="56">
        <f t="shared" ref="C26:C40" si="5">IF(LEN(K5)&gt;0, IF(B26=K5,1,0), "")</f>
        <v>0</v>
      </c>
      <c r="D26" s="57" t="str">
        <f t="shared" si="1"/>
        <v>New Orleans</v>
      </c>
      <c r="E26" s="57">
        <f t="shared" si="2"/>
        <v>0</v>
      </c>
      <c r="F26" s="67">
        <f t="shared" si="3"/>
        <v>1</v>
      </c>
      <c r="G26" s="58" t="str">
        <f t="shared" ref="G26:G40" si="6">IF(LEN(I5)&gt;0,IF(I5&lt;0,G5,IF(I5&gt;0,D5,"Pick 'em")),"Pick 'em")</f>
        <v>New Orleans</v>
      </c>
      <c r="H26" s="58">
        <f t="shared" si="4"/>
        <v>0</v>
      </c>
      <c r="K26" s="56"/>
      <c r="L26" s="78"/>
      <c r="M26" s="60"/>
      <c r="N26" s="60"/>
      <c r="O26" s="60"/>
      <c r="P26" s="60"/>
      <c r="Q26" s="60"/>
      <c r="R26" s="59" t="s">
        <v>22</v>
      </c>
      <c r="S26" s="60"/>
      <c r="T26" s="60"/>
      <c r="U26" s="60"/>
      <c r="V26" s="60"/>
      <c r="W26" s="60"/>
      <c r="X26" s="60"/>
      <c r="Y26" s="60"/>
    </row>
    <row r="27" spans="1:25" x14ac:dyDescent="0.2">
      <c r="A27" s="73">
        <v>0</v>
      </c>
      <c r="B27" s="56" t="s">
        <v>4</v>
      </c>
      <c r="C27" s="56">
        <f t="shared" si="5"/>
        <v>1</v>
      </c>
      <c r="D27" s="57" t="str">
        <f t="shared" si="1"/>
        <v>Baltimore</v>
      </c>
      <c r="E27" s="57">
        <f t="shared" si="2"/>
        <v>0</v>
      </c>
      <c r="F27" s="67">
        <f t="shared" si="3"/>
        <v>1</v>
      </c>
      <c r="G27" s="58" t="str">
        <f t="shared" si="6"/>
        <v>Baltimore</v>
      </c>
      <c r="H27" s="58">
        <f t="shared" si="4"/>
        <v>0</v>
      </c>
      <c r="K27" s="56" t="s">
        <v>4</v>
      </c>
      <c r="L27" s="78">
        <v>1</v>
      </c>
      <c r="M27" s="60"/>
      <c r="N27" s="60"/>
      <c r="P27" s="60"/>
      <c r="Q27" s="60"/>
      <c r="R27" s="62" t="s">
        <v>26</v>
      </c>
      <c r="S27" s="60"/>
      <c r="T27" s="60"/>
      <c r="U27" s="60"/>
      <c r="V27" s="60"/>
      <c r="W27" s="60"/>
      <c r="X27" s="60"/>
      <c r="Y27" s="60"/>
    </row>
    <row r="28" spans="1:25" x14ac:dyDescent="0.2">
      <c r="B28" s="56" t="s">
        <v>5</v>
      </c>
      <c r="C28" s="56">
        <f t="shared" si="5"/>
        <v>0</v>
      </c>
      <c r="D28" s="57" t="str">
        <f t="shared" si="1"/>
        <v>Chicago</v>
      </c>
      <c r="E28" s="57">
        <f t="shared" si="2"/>
        <v>0</v>
      </c>
      <c r="F28" s="67">
        <f t="shared" si="3"/>
        <v>1</v>
      </c>
      <c r="G28" s="58" t="str">
        <f t="shared" si="6"/>
        <v>Chicago</v>
      </c>
      <c r="H28" s="58">
        <f t="shared" si="4"/>
        <v>0</v>
      </c>
      <c r="K28" s="56"/>
      <c r="L28" s="78"/>
      <c r="M28" s="60"/>
      <c r="N28" s="60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spans="1:25" x14ac:dyDescent="0.2">
      <c r="A29" s="73">
        <v>1</v>
      </c>
      <c r="B29" s="56" t="s">
        <v>28</v>
      </c>
      <c r="C29" s="56">
        <f t="shared" si="5"/>
        <v>1</v>
      </c>
      <c r="D29" s="57" t="str">
        <f t="shared" si="1"/>
        <v>Houston</v>
      </c>
      <c r="E29" s="57">
        <f t="shared" si="2"/>
        <v>1</v>
      </c>
      <c r="F29" s="67">
        <f t="shared" si="3"/>
        <v>1</v>
      </c>
      <c r="G29" s="58" t="str">
        <f t="shared" si="6"/>
        <v>Houston</v>
      </c>
      <c r="H29" s="58">
        <f t="shared" si="4"/>
        <v>1</v>
      </c>
      <c r="K29" s="56" t="s">
        <v>28</v>
      </c>
      <c r="L29" s="78">
        <v>1</v>
      </c>
      <c r="M29" s="60"/>
      <c r="N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spans="1:25" x14ac:dyDescent="0.2">
      <c r="B30" s="56" t="s">
        <v>20</v>
      </c>
      <c r="C30" s="56">
        <f t="shared" si="5"/>
        <v>0</v>
      </c>
      <c r="D30" s="57" t="str">
        <f t="shared" si="1"/>
        <v>Kansas City</v>
      </c>
      <c r="E30" s="57">
        <f t="shared" si="2"/>
        <v>0</v>
      </c>
      <c r="F30" s="67">
        <f t="shared" si="3"/>
        <v>1</v>
      </c>
      <c r="G30" s="58" t="str">
        <f t="shared" si="6"/>
        <v>Kansas City</v>
      </c>
      <c r="H30" s="58">
        <f t="shared" si="4"/>
        <v>0</v>
      </c>
      <c r="K30" s="56"/>
      <c r="L30" s="78"/>
      <c r="M30" s="60"/>
      <c r="N30" s="60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1:25" x14ac:dyDescent="0.2">
      <c r="B31" s="56" t="s">
        <v>2</v>
      </c>
      <c r="C31" s="56">
        <f t="shared" si="5"/>
        <v>0</v>
      </c>
      <c r="D31" s="57" t="str">
        <f t="shared" si="1"/>
        <v>New England</v>
      </c>
      <c r="E31" s="57">
        <f t="shared" si="2"/>
        <v>0</v>
      </c>
      <c r="F31" s="67">
        <f t="shared" si="3"/>
        <v>1</v>
      </c>
      <c r="G31" s="58" t="str">
        <f t="shared" si="6"/>
        <v>New England</v>
      </c>
      <c r="H31" s="58">
        <f t="shared" si="4"/>
        <v>0</v>
      </c>
      <c r="K31" s="56"/>
      <c r="L31" s="78"/>
      <c r="M31" s="60"/>
      <c r="N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spans="1:25" x14ac:dyDescent="0.2">
      <c r="B32" s="56" t="s">
        <v>11</v>
      </c>
      <c r="C32" s="56">
        <f t="shared" si="5"/>
        <v>1</v>
      </c>
      <c r="D32" s="57" t="str">
        <f t="shared" si="1"/>
        <v>NY Jets</v>
      </c>
      <c r="E32" s="57">
        <f t="shared" si="2"/>
        <v>1</v>
      </c>
      <c r="F32" s="67">
        <f t="shared" si="3"/>
        <v>1</v>
      </c>
      <c r="G32" s="58" t="str">
        <f t="shared" si="6"/>
        <v>NY Jets</v>
      </c>
      <c r="H32" s="58">
        <f t="shared" si="4"/>
        <v>1</v>
      </c>
      <c r="K32" s="56"/>
      <c r="L32" s="78"/>
      <c r="M32" s="60"/>
      <c r="N32" s="60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spans="1:25" x14ac:dyDescent="0.2">
      <c r="B33" s="56" t="s">
        <v>26</v>
      </c>
      <c r="C33" s="56">
        <f t="shared" si="5"/>
        <v>1</v>
      </c>
      <c r="D33" s="57" t="str">
        <f t="shared" si="1"/>
        <v>Philadelphia</v>
      </c>
      <c r="E33" s="57">
        <f t="shared" si="2"/>
        <v>1</v>
      </c>
      <c r="F33" s="67">
        <f t="shared" si="3"/>
        <v>1</v>
      </c>
      <c r="G33" s="58" t="str">
        <f t="shared" si="6"/>
        <v>Philadelphia</v>
      </c>
      <c r="H33" s="58">
        <f t="shared" si="4"/>
        <v>1</v>
      </c>
      <c r="K33" s="56"/>
      <c r="L33" s="78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spans="1:25" x14ac:dyDescent="0.2">
      <c r="B34" s="56" t="s">
        <v>13</v>
      </c>
      <c r="C34" s="56">
        <f t="shared" si="5"/>
        <v>1</v>
      </c>
      <c r="D34" s="57" t="str">
        <f t="shared" si="1"/>
        <v>Pittsburgh</v>
      </c>
      <c r="E34" s="57">
        <f t="shared" si="2"/>
        <v>1</v>
      </c>
      <c r="F34" s="67">
        <f t="shared" si="3"/>
        <v>1</v>
      </c>
      <c r="G34" s="58" t="str">
        <f t="shared" si="6"/>
        <v>Pittsburgh</v>
      </c>
      <c r="H34" s="58">
        <f t="shared" si="4"/>
        <v>1</v>
      </c>
      <c r="K34" s="56"/>
      <c r="L34" s="78"/>
    </row>
    <row r="35" spans="1:25" x14ac:dyDescent="0.2">
      <c r="A35" s="73">
        <v>0</v>
      </c>
      <c r="B35" s="56" t="s">
        <v>23</v>
      </c>
      <c r="C35" s="56">
        <f t="shared" si="5"/>
        <v>0</v>
      </c>
      <c r="D35" s="57" t="str">
        <f t="shared" si="1"/>
        <v>Minnesota</v>
      </c>
      <c r="E35" s="57">
        <f t="shared" si="2"/>
        <v>1</v>
      </c>
      <c r="F35" s="67">
        <f t="shared" si="3"/>
        <v>1</v>
      </c>
      <c r="G35" s="58" t="str">
        <f t="shared" si="6"/>
        <v>St. Louis</v>
      </c>
      <c r="H35" s="58">
        <f t="shared" si="4"/>
        <v>0</v>
      </c>
      <c r="K35" s="56" t="s">
        <v>23</v>
      </c>
      <c r="L35" s="78">
        <v>0</v>
      </c>
    </row>
    <row r="36" spans="1:25" x14ac:dyDescent="0.2">
      <c r="A36" s="73">
        <v>0</v>
      </c>
      <c r="B36" s="56" t="s">
        <v>25</v>
      </c>
      <c r="C36" s="56">
        <f t="shared" si="5"/>
        <v>1</v>
      </c>
      <c r="D36" s="57" t="str">
        <f t="shared" si="1"/>
        <v>San Francisco</v>
      </c>
      <c r="E36" s="57">
        <f t="shared" si="2"/>
        <v>1</v>
      </c>
      <c r="F36" s="67">
        <f t="shared" si="3"/>
        <v>1</v>
      </c>
      <c r="G36" s="58" t="str">
        <f t="shared" si="6"/>
        <v>San Francisco</v>
      </c>
      <c r="H36" s="58">
        <f t="shared" si="4"/>
        <v>1</v>
      </c>
      <c r="K36" s="56" t="s">
        <v>25</v>
      </c>
      <c r="L36" s="78">
        <v>1</v>
      </c>
    </row>
    <row r="37" spans="1:25" x14ac:dyDescent="0.2">
      <c r="A37" s="73">
        <v>1</v>
      </c>
      <c r="B37" s="56" t="s">
        <v>19</v>
      </c>
      <c r="C37" s="56">
        <f t="shared" si="5"/>
        <v>1</v>
      </c>
      <c r="D37" s="57" t="str">
        <f t="shared" si="1"/>
        <v>Carolina</v>
      </c>
      <c r="E37" s="57">
        <f t="shared" si="2"/>
        <v>1</v>
      </c>
      <c r="F37" s="67">
        <f t="shared" si="3"/>
        <v>1</v>
      </c>
      <c r="G37" s="58" t="str">
        <f t="shared" si="6"/>
        <v>Tampa Bay</v>
      </c>
      <c r="H37" s="58">
        <f t="shared" si="4"/>
        <v>0</v>
      </c>
      <c r="K37" s="56" t="s">
        <v>19</v>
      </c>
      <c r="L37" s="78">
        <v>1</v>
      </c>
    </row>
    <row r="38" spans="1:25" x14ac:dyDescent="0.2">
      <c r="B38" s="56" t="s">
        <v>15</v>
      </c>
      <c r="C38" s="56">
        <f t="shared" si="5"/>
        <v>1</v>
      </c>
      <c r="D38" s="57" t="str">
        <f t="shared" si="1"/>
        <v>Detroit</v>
      </c>
      <c r="E38" s="57">
        <f t="shared" si="2"/>
        <v>1</v>
      </c>
      <c r="F38" s="67">
        <f t="shared" si="3"/>
        <v>1</v>
      </c>
      <c r="G38" s="58" t="str">
        <f t="shared" si="6"/>
        <v>Detroit</v>
      </c>
      <c r="H38" s="58">
        <f t="shared" si="4"/>
        <v>1</v>
      </c>
      <c r="K38" s="56"/>
      <c r="L38" s="78"/>
    </row>
    <row r="39" spans="1:25" x14ac:dyDescent="0.2">
      <c r="A39" s="73">
        <v>0</v>
      </c>
      <c r="B39" s="56" t="s">
        <v>29</v>
      </c>
      <c r="C39" s="56">
        <f t="shared" si="5"/>
        <v>0</v>
      </c>
      <c r="D39" s="57" t="str">
        <f t="shared" si="1"/>
        <v>Arizona</v>
      </c>
      <c r="E39" s="57">
        <f t="shared" si="2"/>
        <v>1</v>
      </c>
      <c r="F39" s="67">
        <f t="shared" si="3"/>
        <v>1</v>
      </c>
      <c r="G39" s="58" t="str">
        <f t="shared" si="6"/>
        <v>Arizona</v>
      </c>
      <c r="H39" s="58">
        <f t="shared" si="4"/>
        <v>1</v>
      </c>
      <c r="K39" s="56" t="s">
        <v>29</v>
      </c>
      <c r="L39" s="78">
        <v>0</v>
      </c>
    </row>
    <row r="40" spans="1:25" x14ac:dyDescent="0.2">
      <c r="B40" s="56" t="str">
        <f>IF(E20&gt;F20,D19,IF(F20&gt;E20,G19,""))</f>
        <v>Denver</v>
      </c>
      <c r="C40" s="56">
        <f t="shared" si="5"/>
        <v>1</v>
      </c>
      <c r="D40" s="57" t="str">
        <f t="shared" si="1"/>
        <v>Denver</v>
      </c>
      <c r="E40" s="57">
        <f t="shared" si="2"/>
        <v>1</v>
      </c>
      <c r="F40" s="67">
        <f t="shared" si="3"/>
        <v>1</v>
      </c>
      <c r="G40" s="58" t="str">
        <f t="shared" si="6"/>
        <v>Denver</v>
      </c>
      <c r="H40" s="58">
        <f t="shared" si="4"/>
        <v>1</v>
      </c>
      <c r="K40" s="56"/>
      <c r="L40" s="78"/>
    </row>
    <row r="41" spans="1:25" x14ac:dyDescent="0.2">
      <c r="A41" s="47">
        <v>2</v>
      </c>
      <c r="B41" s="91">
        <f>SUM(C25:C40)</f>
        <v>10</v>
      </c>
      <c r="C41" s="92"/>
      <c r="D41" s="105">
        <f>SUM(E25:E40)</f>
        <v>11</v>
      </c>
      <c r="E41" s="106"/>
      <c r="F41" s="67">
        <f>SUM(F25:F40)</f>
        <v>16</v>
      </c>
      <c r="G41" s="103">
        <f>SUM(H25:H40)</f>
        <v>9</v>
      </c>
      <c r="H41" s="104"/>
      <c r="K41" s="56"/>
      <c r="L41" s="78">
        <v>4</v>
      </c>
    </row>
    <row r="42" spans="1:25" x14ac:dyDescent="0.2">
      <c r="B42" s="91" t="str">
        <f>IF($F$41&gt;0,TEXT(B41/$F$41,"0%"),"")</f>
        <v>63%</v>
      </c>
      <c r="C42" s="92"/>
      <c r="D42" s="105" t="str">
        <f>IF($F$41&gt;0,TEXT(D41/$F$41,"0%"),"")</f>
        <v>69%</v>
      </c>
      <c r="E42" s="106"/>
      <c r="G42" s="103" t="str">
        <f>IF($F$41&gt;0,TEXT(G41/$F$41,"0%"),"")</f>
        <v>56%</v>
      </c>
      <c r="H42" s="104"/>
      <c r="K42" s="56"/>
      <c r="L42" s="78"/>
    </row>
    <row r="43" spans="1:25" x14ac:dyDescent="0.2">
      <c r="L43" s="65"/>
    </row>
    <row r="44" spans="1:25" x14ac:dyDescent="0.2">
      <c r="L44" s="65"/>
    </row>
    <row r="45" spans="1:25" x14ac:dyDescent="0.2">
      <c r="L45" s="65"/>
    </row>
    <row r="47" spans="1:25" x14ac:dyDescent="0.2">
      <c r="C47" s="77"/>
    </row>
    <row r="48" spans="1:25" x14ac:dyDescent="0.2">
      <c r="C48" s="77"/>
    </row>
    <row r="49" spans="3:3" x14ac:dyDescent="0.2">
      <c r="C49" s="77"/>
    </row>
    <row r="50" spans="3:3" x14ac:dyDescent="0.2">
      <c r="C50" s="77"/>
    </row>
    <row r="51" spans="3:3" x14ac:dyDescent="0.2">
      <c r="C51" s="77"/>
    </row>
    <row r="52" spans="3:3" x14ac:dyDescent="0.2">
      <c r="C52" s="77"/>
    </row>
    <row r="53" spans="3:3" x14ac:dyDescent="0.2">
      <c r="C53" s="77"/>
    </row>
  </sheetData>
  <mergeCells count="11">
    <mergeCell ref="B41:C41"/>
    <mergeCell ref="B24:C24"/>
    <mergeCell ref="B42:C42"/>
    <mergeCell ref="M22:M23"/>
    <mergeCell ref="M24:M25"/>
    <mergeCell ref="D24:E24"/>
    <mergeCell ref="G24:H24"/>
    <mergeCell ref="G41:H41"/>
    <mergeCell ref="G42:H42"/>
    <mergeCell ref="D42:E42"/>
    <mergeCell ref="D41:E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H34" sqref="H34"/>
    </sheetView>
  </sheetViews>
  <sheetFormatPr defaultRowHeight="15" x14ac:dyDescent="0.25"/>
  <cols>
    <col min="1" max="1" width="7" bestFit="1" customWidth="1"/>
    <col min="2" max="2" width="5.5703125" bestFit="1" customWidth="1"/>
    <col min="3" max="3" width="12.7109375" customWidth="1"/>
    <col min="4" max="4" width="5.85546875" bestFit="1" customWidth="1"/>
    <col min="5" max="5" width="6.28515625" bestFit="1" customWidth="1"/>
    <col min="6" max="6" width="12.7109375" customWidth="1"/>
    <col min="7" max="7" width="5.5703125" bestFit="1" customWidth="1"/>
    <col min="8" max="8" width="7" bestFit="1" customWidth="1"/>
    <col min="9" max="9" width="2.28515625" customWidth="1"/>
    <col min="10" max="10" width="11.85546875" style="21" customWidth="1"/>
    <col min="11" max="11" width="12.7109375" style="21" bestFit="1" customWidth="1"/>
    <col min="12" max="12" width="2.5703125" customWidth="1"/>
    <col min="13" max="13" width="7" bestFit="1" customWidth="1"/>
    <col min="14" max="14" width="5.5703125" bestFit="1" customWidth="1"/>
    <col min="15" max="15" width="12.7109375" bestFit="1" customWidth="1"/>
    <col min="16" max="16" width="5.85546875" bestFit="1" customWidth="1"/>
    <col min="17" max="17" width="6.28515625" bestFit="1" customWidth="1"/>
    <col min="18" max="18" width="12.5703125" bestFit="1" customWidth="1"/>
    <col min="19" max="19" width="5.5703125" bestFit="1" customWidth="1"/>
    <col min="20" max="20" width="7" bestFit="1" customWidth="1"/>
    <col min="21" max="21" width="5.5703125" bestFit="1" customWidth="1"/>
    <col min="22" max="22" width="12.5703125" bestFit="1" customWidth="1"/>
    <col min="23" max="23" width="12.7109375" bestFit="1" customWidth="1"/>
    <col min="24" max="24" width="6.28515625" bestFit="1" customWidth="1"/>
    <col min="25" max="25" width="12.7109375" bestFit="1" customWidth="1"/>
    <col min="26" max="26" width="5.5703125" bestFit="1" customWidth="1"/>
    <col min="27" max="27" width="7" bestFit="1" customWidth="1"/>
  </cols>
  <sheetData>
    <row r="1" spans="1:25" ht="23.25" customHeight="1" x14ac:dyDescent="0.25">
      <c r="A1" s="1" t="s">
        <v>32</v>
      </c>
      <c r="B1" s="1" t="s">
        <v>33</v>
      </c>
      <c r="C1" s="1" t="s">
        <v>36</v>
      </c>
      <c r="D1" s="1" t="s">
        <v>34</v>
      </c>
      <c r="E1" s="1" t="s">
        <v>35</v>
      </c>
      <c r="F1" s="1" t="s">
        <v>36</v>
      </c>
      <c r="G1" s="1" t="s">
        <v>33</v>
      </c>
      <c r="H1" s="1" t="s">
        <v>32</v>
      </c>
      <c r="M1" s="1" t="s">
        <v>32</v>
      </c>
      <c r="N1" s="1" t="s">
        <v>33</v>
      </c>
      <c r="O1" s="1" t="s">
        <v>36</v>
      </c>
      <c r="P1" s="1" t="s">
        <v>34</v>
      </c>
      <c r="Q1" s="1" t="s">
        <v>35</v>
      </c>
      <c r="R1" s="1" t="s">
        <v>36</v>
      </c>
      <c r="S1" s="1" t="s">
        <v>33</v>
      </c>
      <c r="T1" s="1" t="s">
        <v>32</v>
      </c>
    </row>
    <row r="2" spans="1:25" x14ac:dyDescent="0.25">
      <c r="A2" s="9"/>
      <c r="B2" s="9"/>
      <c r="C2" s="41"/>
      <c r="D2" s="9"/>
      <c r="E2" s="42"/>
      <c r="F2" s="9"/>
      <c r="G2" s="9"/>
      <c r="H2" s="9"/>
      <c r="I2" s="43"/>
      <c r="J2" s="28"/>
      <c r="K2" s="28"/>
      <c r="L2" s="43"/>
      <c r="M2" s="9"/>
      <c r="N2" s="9"/>
      <c r="O2" s="9"/>
      <c r="P2" s="42"/>
      <c r="Q2" s="9"/>
      <c r="R2" s="41"/>
      <c r="S2" s="9"/>
      <c r="T2" s="9"/>
      <c r="U2" s="43"/>
      <c r="V2" s="43"/>
      <c r="W2" s="43"/>
      <c r="X2" s="43"/>
      <c r="Y2" s="43"/>
    </row>
    <row r="3" spans="1:25" x14ac:dyDescent="0.25">
      <c r="A3" s="9"/>
      <c r="B3" s="9"/>
      <c r="C3" s="9"/>
      <c r="D3" s="9"/>
      <c r="E3" s="42"/>
      <c r="F3" s="44"/>
      <c r="G3" s="9"/>
      <c r="H3" s="9"/>
      <c r="I3" s="43"/>
      <c r="J3" s="28"/>
      <c r="K3" s="28"/>
      <c r="L3" s="43"/>
      <c r="M3" s="9"/>
      <c r="N3" s="9"/>
      <c r="O3" s="9"/>
      <c r="P3" s="9"/>
      <c r="Q3" s="42"/>
      <c r="R3" s="44"/>
      <c r="S3" s="9"/>
      <c r="T3" s="9"/>
      <c r="U3" s="43"/>
      <c r="V3" s="43"/>
      <c r="W3" s="43"/>
      <c r="X3" s="43"/>
      <c r="Y3" s="43"/>
    </row>
    <row r="4" spans="1:25" x14ac:dyDescent="0.25">
      <c r="A4" s="9"/>
      <c r="B4" s="9"/>
      <c r="C4" s="9"/>
      <c r="D4" s="9"/>
      <c r="E4" s="42"/>
      <c r="F4" s="44"/>
      <c r="G4" s="9"/>
      <c r="H4" s="9"/>
      <c r="I4" s="43"/>
      <c r="J4" s="28"/>
      <c r="K4" s="28"/>
      <c r="L4" s="43"/>
      <c r="M4" s="9"/>
      <c r="N4" s="9"/>
      <c r="O4" s="44"/>
      <c r="P4" s="42"/>
      <c r="Q4" s="9"/>
      <c r="R4" s="9"/>
      <c r="S4" s="9"/>
      <c r="T4" s="9"/>
      <c r="U4" s="43"/>
      <c r="V4" s="43"/>
      <c r="W4" s="43"/>
      <c r="X4" s="43"/>
      <c r="Y4" s="43"/>
    </row>
    <row r="5" spans="1:25" x14ac:dyDescent="0.25">
      <c r="A5" s="9"/>
      <c r="B5" s="9"/>
      <c r="C5" s="9"/>
      <c r="D5" s="42"/>
      <c r="E5" s="9"/>
      <c r="F5" s="41"/>
      <c r="G5" s="9"/>
      <c r="H5" s="9"/>
      <c r="I5" s="43"/>
      <c r="J5" s="28"/>
      <c r="K5" s="28"/>
      <c r="L5" s="43"/>
      <c r="M5" s="9"/>
      <c r="N5" s="9"/>
      <c r="O5" s="44"/>
      <c r="P5" s="42"/>
      <c r="Q5" s="9"/>
      <c r="R5" s="9"/>
      <c r="S5" s="9"/>
      <c r="T5" s="9"/>
      <c r="U5" s="43"/>
      <c r="V5" s="43"/>
      <c r="W5" s="43"/>
      <c r="X5" s="43"/>
      <c r="Y5" s="43"/>
    </row>
    <row r="6" spans="1:25" x14ac:dyDescent="0.25">
      <c r="A6" s="9"/>
      <c r="B6" s="9"/>
      <c r="C6" s="9"/>
      <c r="D6" s="9"/>
      <c r="E6" s="42"/>
      <c r="F6" s="44"/>
      <c r="G6" s="9"/>
      <c r="H6" s="9"/>
      <c r="I6" s="43"/>
      <c r="J6" s="28"/>
      <c r="K6" s="28"/>
      <c r="L6" s="43"/>
      <c r="M6" s="9"/>
      <c r="N6" s="9"/>
      <c r="O6" s="9"/>
      <c r="P6" s="9"/>
      <c r="Q6" s="42"/>
      <c r="R6" s="44"/>
      <c r="S6" s="9"/>
      <c r="T6" s="45"/>
      <c r="U6" s="43"/>
      <c r="V6" s="43"/>
      <c r="W6" s="43"/>
      <c r="X6" s="43"/>
      <c r="Y6" s="43"/>
    </row>
    <row r="7" spans="1:25" x14ac:dyDescent="0.25">
      <c r="A7" s="9"/>
      <c r="B7" s="9"/>
      <c r="C7" s="9"/>
      <c r="D7" s="9"/>
      <c r="E7" s="42"/>
      <c r="F7" s="44"/>
      <c r="G7" s="9"/>
      <c r="H7" s="9"/>
      <c r="I7" s="43"/>
      <c r="J7" s="28"/>
      <c r="K7" s="28"/>
      <c r="L7" s="43"/>
      <c r="M7" s="9"/>
      <c r="N7" s="9"/>
      <c r="O7" s="9"/>
      <c r="P7" s="9"/>
      <c r="Q7" s="42"/>
      <c r="R7" s="44"/>
      <c r="S7" s="9"/>
      <c r="T7" s="9"/>
      <c r="U7" s="43"/>
      <c r="V7" s="43"/>
      <c r="W7" s="43"/>
      <c r="X7" s="43"/>
      <c r="Y7" s="43"/>
    </row>
    <row r="8" spans="1:25" x14ac:dyDescent="0.25">
      <c r="A8" s="9"/>
      <c r="B8" s="9"/>
      <c r="C8" s="9"/>
      <c r="D8" s="9"/>
      <c r="E8" s="42"/>
      <c r="F8" s="44"/>
      <c r="G8" s="9"/>
      <c r="H8" s="9"/>
      <c r="I8" s="43"/>
      <c r="J8" s="28"/>
      <c r="K8" s="28"/>
      <c r="L8" s="43"/>
      <c r="M8" s="45"/>
      <c r="N8" s="9"/>
      <c r="O8" s="44"/>
      <c r="P8" s="42"/>
      <c r="Q8" s="9"/>
      <c r="R8" s="9"/>
      <c r="S8" s="9"/>
      <c r="T8" s="9"/>
      <c r="U8" s="43"/>
      <c r="V8" s="43"/>
      <c r="W8" s="43"/>
      <c r="X8" s="43"/>
      <c r="Y8" s="43"/>
    </row>
    <row r="9" spans="1:25" x14ac:dyDescent="0.25">
      <c r="A9" s="9"/>
      <c r="B9" s="9"/>
      <c r="C9" s="9"/>
      <c r="D9" s="9"/>
      <c r="E9" s="42"/>
      <c r="F9" s="44"/>
      <c r="G9" s="9"/>
      <c r="H9" s="9"/>
      <c r="I9" s="43"/>
      <c r="J9" s="28"/>
      <c r="K9" s="28"/>
      <c r="L9" s="43"/>
      <c r="M9" s="9"/>
      <c r="N9" s="9"/>
      <c r="O9" s="9"/>
      <c r="P9" s="9"/>
      <c r="Q9" s="42"/>
      <c r="R9" s="44"/>
      <c r="S9" s="9"/>
      <c r="T9" s="9"/>
      <c r="U9" s="43"/>
      <c r="V9" s="43"/>
      <c r="W9" s="43"/>
      <c r="X9" s="43"/>
      <c r="Y9" s="43"/>
    </row>
    <row r="10" spans="1:25" x14ac:dyDescent="0.25">
      <c r="A10" s="9"/>
      <c r="B10" s="9"/>
      <c r="C10" s="44"/>
      <c r="D10" s="42"/>
      <c r="E10" s="9"/>
      <c r="F10" s="9"/>
      <c r="G10" s="9"/>
      <c r="H10" s="9"/>
      <c r="I10" s="43"/>
      <c r="J10" s="28"/>
      <c r="K10" s="28"/>
      <c r="L10" s="43"/>
      <c r="M10" s="9"/>
      <c r="N10" s="9"/>
      <c r="O10" s="9"/>
      <c r="P10" s="9"/>
      <c r="Q10" s="42"/>
      <c r="R10" s="44"/>
      <c r="S10" s="9"/>
      <c r="T10" s="9"/>
      <c r="U10" s="43"/>
      <c r="V10" s="43"/>
      <c r="W10" s="43"/>
      <c r="X10" s="43"/>
      <c r="Y10" s="43"/>
    </row>
    <row r="11" spans="1:25" x14ac:dyDescent="0.25">
      <c r="A11" s="9"/>
      <c r="B11" s="9"/>
      <c r="C11" s="9"/>
      <c r="D11" s="9"/>
      <c r="E11" s="42"/>
      <c r="F11" s="41"/>
      <c r="G11" s="9"/>
      <c r="H11" s="9"/>
      <c r="I11" s="43"/>
      <c r="J11" s="28"/>
      <c r="K11" s="28"/>
      <c r="L11" s="43"/>
      <c r="M11" s="45"/>
      <c r="N11" s="9"/>
      <c r="O11" s="9"/>
      <c r="P11" s="42"/>
      <c r="Q11" s="9"/>
      <c r="R11" s="41"/>
      <c r="S11" s="9"/>
      <c r="T11" s="9"/>
      <c r="U11" s="43"/>
      <c r="V11" s="43"/>
      <c r="W11" s="43"/>
      <c r="X11" s="43"/>
      <c r="Y11" s="43"/>
    </row>
    <row r="12" spans="1:25" x14ac:dyDescent="0.25">
      <c r="A12" s="9"/>
      <c r="B12" s="9"/>
      <c r="C12" s="9"/>
      <c r="D12" s="9"/>
      <c r="E12" s="42"/>
      <c r="F12" s="44"/>
      <c r="G12" s="9"/>
      <c r="H12" s="9"/>
      <c r="I12" s="43"/>
      <c r="J12" s="28"/>
      <c r="K12" s="28"/>
      <c r="L12" s="43"/>
      <c r="M12" s="45"/>
      <c r="N12" s="9"/>
      <c r="O12" s="9"/>
      <c r="P12" s="42"/>
      <c r="Q12" s="9"/>
      <c r="R12" s="41"/>
      <c r="S12" s="9"/>
      <c r="T12" s="9"/>
      <c r="U12" s="43"/>
      <c r="V12" s="43"/>
      <c r="W12" s="43"/>
      <c r="X12" s="43"/>
      <c r="Y12" s="43"/>
    </row>
    <row r="13" spans="1:25" x14ac:dyDescent="0.25">
      <c r="A13" s="9"/>
      <c r="B13" s="9"/>
      <c r="C13" s="9"/>
      <c r="D13" s="42"/>
      <c r="E13" s="9"/>
      <c r="F13" s="41"/>
      <c r="G13" s="9"/>
      <c r="H13" s="9"/>
      <c r="I13" s="43"/>
      <c r="J13" s="28"/>
      <c r="K13" s="28"/>
      <c r="L13" s="43"/>
      <c r="M13" s="45"/>
      <c r="N13" s="9"/>
      <c r="O13" s="9"/>
      <c r="P13" s="42"/>
      <c r="Q13" s="9"/>
      <c r="R13" s="41"/>
      <c r="S13" s="9"/>
      <c r="T13" s="9"/>
      <c r="U13" s="43"/>
      <c r="V13" s="43"/>
      <c r="W13" s="43"/>
      <c r="X13" s="43"/>
      <c r="Y13" s="43"/>
    </row>
    <row r="14" spans="1:25" x14ac:dyDescent="0.25">
      <c r="A14" s="9"/>
      <c r="B14" s="9"/>
      <c r="C14" s="9"/>
      <c r="D14" s="9"/>
      <c r="E14" s="42"/>
      <c r="F14" s="44"/>
      <c r="G14" s="9"/>
      <c r="H14" s="9"/>
      <c r="I14" s="43"/>
      <c r="J14" s="28"/>
      <c r="K14" s="28"/>
      <c r="L14" s="43"/>
      <c r="M14" s="9"/>
      <c r="N14" s="9"/>
      <c r="O14" s="9"/>
      <c r="P14" s="9"/>
      <c r="Q14" s="42"/>
      <c r="R14" s="44"/>
      <c r="S14" s="9"/>
      <c r="T14" s="9"/>
      <c r="U14" s="43"/>
      <c r="V14" s="43"/>
      <c r="W14" s="43"/>
      <c r="X14" s="43"/>
      <c r="Y14" s="43"/>
    </row>
    <row r="15" spans="1:25" x14ac:dyDescent="0.25">
      <c r="A15" s="9"/>
      <c r="B15" s="9"/>
      <c r="C15" s="9"/>
      <c r="D15" s="9"/>
      <c r="E15" s="42"/>
      <c r="F15" s="44"/>
      <c r="G15" s="9"/>
      <c r="H15" s="9"/>
      <c r="I15" s="43"/>
      <c r="J15" s="28"/>
      <c r="K15" s="28"/>
      <c r="L15" s="43"/>
      <c r="M15" s="9"/>
      <c r="N15" s="9"/>
      <c r="O15" s="44"/>
      <c r="P15" s="42"/>
      <c r="Q15" s="9"/>
      <c r="R15" s="9"/>
      <c r="S15" s="9"/>
      <c r="T15" s="9"/>
      <c r="U15" s="43"/>
      <c r="V15" s="43"/>
      <c r="W15" s="43"/>
      <c r="X15" s="43"/>
      <c r="Y15" s="43"/>
    </row>
    <row r="16" spans="1:25" x14ac:dyDescent="0.25">
      <c r="A16" s="9"/>
      <c r="B16" s="9"/>
      <c r="C16" s="44"/>
      <c r="D16" s="42"/>
      <c r="E16" s="9"/>
      <c r="F16" s="9"/>
      <c r="G16" s="9"/>
      <c r="H16" s="9"/>
      <c r="I16" s="43"/>
      <c r="J16" s="28"/>
      <c r="K16" s="28"/>
      <c r="L16" s="43"/>
      <c r="M16" s="9"/>
      <c r="N16" s="9"/>
      <c r="O16" s="9"/>
      <c r="P16" s="9"/>
      <c r="Q16" s="42"/>
      <c r="R16" s="44"/>
      <c r="S16" s="9"/>
      <c r="T16" s="9"/>
      <c r="U16" s="43"/>
      <c r="V16" s="43"/>
      <c r="W16" s="43"/>
      <c r="X16" s="43"/>
      <c r="Y16" s="43"/>
    </row>
    <row r="17" spans="1:25" x14ac:dyDescent="0.25">
      <c r="A17" s="9"/>
      <c r="B17" s="9"/>
      <c r="C17" s="44"/>
      <c r="D17" s="42"/>
      <c r="E17" s="9"/>
      <c r="F17" s="9"/>
      <c r="G17" s="9"/>
      <c r="H17" s="9"/>
      <c r="I17" s="43"/>
      <c r="J17" s="28"/>
      <c r="K17" s="28"/>
      <c r="L17" s="43"/>
      <c r="M17" s="9"/>
      <c r="N17" s="9"/>
      <c r="O17" s="9"/>
      <c r="P17" s="9"/>
      <c r="Q17" s="42"/>
      <c r="R17" s="44"/>
      <c r="S17" s="9"/>
      <c r="T17" s="9"/>
      <c r="U17" s="43"/>
      <c r="V17" s="43"/>
      <c r="W17" s="43"/>
      <c r="X17" s="43"/>
      <c r="Y17" s="43"/>
    </row>
    <row r="18" spans="1:25" x14ac:dyDescent="0.25">
      <c r="A18" s="43"/>
      <c r="B18" s="43"/>
      <c r="C18" s="43"/>
      <c r="D18" s="9"/>
      <c r="E18" s="9"/>
      <c r="F18" s="43"/>
      <c r="G18" s="43"/>
      <c r="H18" s="43"/>
      <c r="I18" s="43"/>
      <c r="J18" s="28"/>
      <c r="K18" s="28"/>
      <c r="L18" s="43"/>
      <c r="M18" s="43"/>
      <c r="N18" s="43"/>
      <c r="O18" s="43"/>
      <c r="P18" s="9"/>
      <c r="Q18" s="9"/>
      <c r="R18" s="43"/>
      <c r="S18" s="43"/>
      <c r="T18" s="43"/>
      <c r="U18" s="43"/>
      <c r="V18" s="43"/>
      <c r="W18" s="43"/>
      <c r="X18" s="43"/>
      <c r="Y18" s="43"/>
    </row>
    <row r="19" spans="1:25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28"/>
      <c r="K19" s="28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5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28"/>
      <c r="K20" s="28"/>
      <c r="L20" s="43"/>
      <c r="M20" s="43"/>
      <c r="N20" s="43"/>
      <c r="O20" s="107"/>
      <c r="P20" s="9"/>
      <c r="Q20" s="10"/>
      <c r="R20" s="43"/>
      <c r="S20" s="43"/>
      <c r="T20" s="43"/>
      <c r="U20" s="43"/>
      <c r="V20" s="43"/>
      <c r="W20" s="43"/>
      <c r="X20" s="43"/>
      <c r="Y20" s="43"/>
    </row>
    <row r="21" spans="1:25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28"/>
      <c r="K21" s="28"/>
      <c r="L21" s="43"/>
      <c r="M21" s="108"/>
      <c r="N21" s="109"/>
      <c r="O21" s="107"/>
      <c r="P21" s="9"/>
      <c r="Q21" s="9"/>
      <c r="R21" s="46"/>
      <c r="S21" s="43"/>
      <c r="T21" s="43"/>
      <c r="U21" s="43"/>
      <c r="V21" s="43"/>
      <c r="W21" s="43"/>
      <c r="X21" s="43"/>
      <c r="Y21" s="43"/>
    </row>
    <row r="22" spans="1:25" x14ac:dyDescent="0.25">
      <c r="A22" s="43"/>
      <c r="B22" s="43"/>
      <c r="C22" s="44"/>
      <c r="D22" s="43"/>
      <c r="E22" s="43"/>
      <c r="F22" s="43"/>
      <c r="G22" s="43"/>
      <c r="H22" s="43"/>
      <c r="I22" s="43"/>
      <c r="J22" s="28"/>
      <c r="K22" s="28"/>
      <c r="L22" s="43"/>
      <c r="M22" s="43"/>
      <c r="N22" s="43"/>
      <c r="O22" s="110"/>
      <c r="P22" s="9"/>
      <c r="Q22" s="9"/>
      <c r="R22" s="43"/>
      <c r="S22" s="43"/>
      <c r="T22" s="43"/>
      <c r="U22" s="43"/>
      <c r="V22" s="43"/>
      <c r="W22" s="43"/>
      <c r="X22" s="43"/>
      <c r="Y22" s="43"/>
    </row>
    <row r="23" spans="1:25" x14ac:dyDescent="0.25">
      <c r="A23" s="43"/>
      <c r="B23" s="43"/>
      <c r="C23" s="44"/>
      <c r="D23" s="43"/>
      <c r="E23" s="43"/>
      <c r="F23" s="43"/>
      <c r="G23" s="43"/>
      <c r="H23" s="43"/>
      <c r="I23" s="43"/>
      <c r="J23" s="28"/>
      <c r="K23" s="28"/>
      <c r="L23" s="43"/>
      <c r="M23" s="43"/>
      <c r="N23" s="43"/>
      <c r="O23" s="111"/>
      <c r="P23" s="9"/>
      <c r="Q23" s="9"/>
      <c r="R23" s="46"/>
      <c r="S23" s="43"/>
      <c r="T23" s="43"/>
      <c r="U23" s="43"/>
      <c r="V23" s="43"/>
      <c r="W23" s="43"/>
      <c r="X23" s="43"/>
      <c r="Y23" s="43"/>
    </row>
    <row r="24" spans="1:25" x14ac:dyDescent="0.25">
      <c r="A24" s="43"/>
      <c r="B24" s="43"/>
      <c r="C24" s="41"/>
      <c r="D24" s="43"/>
      <c r="E24" s="43"/>
      <c r="F24" s="43"/>
      <c r="G24" s="43"/>
      <c r="H24" s="43"/>
      <c r="I24" s="43"/>
      <c r="J24" s="28"/>
      <c r="K24" s="28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spans="1:25" x14ac:dyDescent="0.25">
      <c r="A25" s="43"/>
      <c r="B25" s="43"/>
      <c r="C25" s="44"/>
      <c r="D25" s="43"/>
      <c r="E25" s="43"/>
      <c r="F25" s="43"/>
      <c r="G25" s="43"/>
      <c r="H25" s="43"/>
      <c r="I25" s="43"/>
      <c r="J25" s="28"/>
      <c r="K25" s="28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 spans="1:25" x14ac:dyDescent="0.25">
      <c r="A26" s="43"/>
      <c r="B26" s="43"/>
      <c r="C26" s="41"/>
      <c r="D26" s="43"/>
      <c r="E26" s="43"/>
      <c r="F26" s="43"/>
      <c r="G26" s="43"/>
      <c r="H26" s="43"/>
      <c r="I26" s="43"/>
      <c r="J26" s="28"/>
      <c r="K26" s="28"/>
      <c r="L26" s="43"/>
      <c r="M26" s="43"/>
      <c r="N26" s="43"/>
      <c r="O26" s="41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spans="1:25" x14ac:dyDescent="0.25">
      <c r="A27" s="43"/>
      <c r="B27" s="43"/>
      <c r="C27" s="44"/>
      <c r="D27" s="43"/>
      <c r="E27" s="43"/>
      <c r="F27" s="43"/>
      <c r="G27" s="43"/>
      <c r="H27" s="43"/>
      <c r="I27" s="43"/>
      <c r="J27" s="28"/>
      <c r="K27" s="28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 spans="1:25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28"/>
      <c r="K28" s="28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spans="1:25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28"/>
      <c r="K29" s="28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spans="1:25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28"/>
      <c r="K30" s="28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spans="1:2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28"/>
      <c r="K31" s="28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</sheetData>
  <mergeCells count="3">
    <mergeCell ref="O20:O21"/>
    <mergeCell ref="M21:N21"/>
    <mergeCell ref="O22:O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A3" sqref="A3"/>
    </sheetView>
  </sheetViews>
  <sheetFormatPr defaultRowHeight="15" x14ac:dyDescent="0.25"/>
  <cols>
    <col min="1" max="1" width="7" bestFit="1" customWidth="1"/>
    <col min="2" max="2" width="5.5703125" bestFit="1" customWidth="1"/>
    <col min="3" max="3" width="12.7109375" customWidth="1"/>
    <col min="4" max="4" width="5.85546875" bestFit="1" customWidth="1"/>
    <col min="5" max="5" width="6.28515625" bestFit="1" customWidth="1"/>
    <col min="6" max="6" width="12.7109375" customWidth="1"/>
    <col min="7" max="7" width="5.5703125" bestFit="1" customWidth="1"/>
    <col min="8" max="8" width="7" bestFit="1" customWidth="1"/>
    <col min="9" max="9" width="2.28515625" customWidth="1"/>
    <col min="10" max="10" width="11.85546875" style="21" customWidth="1"/>
    <col min="11" max="11" width="12.7109375" style="21" bestFit="1" customWidth="1"/>
    <col min="12" max="12" width="2.5703125" customWidth="1"/>
    <col min="13" max="13" width="7" bestFit="1" customWidth="1"/>
    <col min="14" max="14" width="5.5703125" bestFit="1" customWidth="1"/>
    <col min="15" max="15" width="12.7109375" bestFit="1" customWidth="1"/>
    <col min="16" max="16" width="5.85546875" bestFit="1" customWidth="1"/>
    <col min="17" max="17" width="6.28515625" bestFit="1" customWidth="1"/>
    <col min="18" max="18" width="12.5703125" bestFit="1" customWidth="1"/>
    <col min="19" max="19" width="5.5703125" bestFit="1" customWidth="1"/>
    <col min="20" max="20" width="7" bestFit="1" customWidth="1"/>
    <col min="21" max="21" width="5.5703125" bestFit="1" customWidth="1"/>
    <col min="22" max="22" width="12.5703125" bestFit="1" customWidth="1"/>
    <col min="23" max="23" width="12.7109375" bestFit="1" customWidth="1"/>
    <col min="24" max="24" width="6.28515625" bestFit="1" customWidth="1"/>
    <col min="25" max="25" width="12.7109375" bestFit="1" customWidth="1"/>
    <col min="26" max="26" width="5.5703125" bestFit="1" customWidth="1"/>
    <col min="27" max="27" width="7" bestFit="1" customWidth="1"/>
  </cols>
  <sheetData>
    <row r="1" spans="1:20" ht="23.25" customHeight="1" x14ac:dyDescent="0.25">
      <c r="A1" s="1" t="s">
        <v>32</v>
      </c>
      <c r="B1" s="1" t="s">
        <v>33</v>
      </c>
      <c r="C1" s="1" t="s">
        <v>36</v>
      </c>
      <c r="D1" s="1" t="s">
        <v>34</v>
      </c>
      <c r="E1" s="1" t="s">
        <v>35</v>
      </c>
      <c r="F1" s="1" t="s">
        <v>36</v>
      </c>
      <c r="G1" s="1" t="s">
        <v>33</v>
      </c>
      <c r="H1" s="1" t="s">
        <v>32</v>
      </c>
      <c r="M1" s="1" t="s">
        <v>32</v>
      </c>
      <c r="N1" s="1" t="s">
        <v>33</v>
      </c>
      <c r="O1" s="1" t="s">
        <v>36</v>
      </c>
      <c r="P1" s="1" t="s">
        <v>34</v>
      </c>
      <c r="Q1" s="1" t="s">
        <v>35</v>
      </c>
      <c r="R1" s="1" t="s">
        <v>36</v>
      </c>
      <c r="S1" s="1" t="s">
        <v>33</v>
      </c>
      <c r="T1" s="1" t="s">
        <v>32</v>
      </c>
    </row>
    <row r="2" spans="1:20" x14ac:dyDescent="0.25">
      <c r="A2" s="2"/>
      <c r="B2" s="2"/>
      <c r="C2" s="2" t="s">
        <v>20</v>
      </c>
      <c r="D2" s="2"/>
      <c r="E2" s="2"/>
      <c r="F2" s="4" t="s">
        <v>17</v>
      </c>
      <c r="G2" s="2"/>
      <c r="H2" s="2">
        <v>1</v>
      </c>
      <c r="M2" s="2">
        <v>7</v>
      </c>
      <c r="N2" s="2"/>
      <c r="O2" s="3" t="s">
        <v>28</v>
      </c>
      <c r="P2" s="2">
        <v>10</v>
      </c>
      <c r="Q2" s="7">
        <v>16</v>
      </c>
      <c r="R2" s="2" t="s">
        <v>12</v>
      </c>
      <c r="S2" s="2"/>
      <c r="T2" s="2"/>
    </row>
    <row r="3" spans="1:20" x14ac:dyDescent="0.25">
      <c r="A3" s="6">
        <v>3</v>
      </c>
      <c r="B3" s="2"/>
      <c r="C3" s="2" t="s">
        <v>9</v>
      </c>
      <c r="D3" s="2"/>
      <c r="E3" s="2"/>
      <c r="F3" s="3" t="s">
        <v>26</v>
      </c>
      <c r="G3" s="2"/>
      <c r="H3" s="2"/>
      <c r="M3" s="2">
        <v>11</v>
      </c>
      <c r="N3" s="2"/>
      <c r="O3" s="2" t="s">
        <v>21</v>
      </c>
      <c r="P3" s="2">
        <v>10</v>
      </c>
      <c r="Q3" s="7">
        <v>30</v>
      </c>
      <c r="R3" s="4" t="s">
        <v>17</v>
      </c>
      <c r="S3" s="2"/>
      <c r="T3" s="2"/>
    </row>
    <row r="4" spans="1:20" x14ac:dyDescent="0.25">
      <c r="A4" s="2">
        <v>7</v>
      </c>
      <c r="B4" s="2"/>
      <c r="C4" s="2" t="s">
        <v>29</v>
      </c>
      <c r="D4" s="2"/>
      <c r="E4" s="2"/>
      <c r="F4" s="4" t="s">
        <v>4</v>
      </c>
      <c r="G4" s="2"/>
      <c r="H4" s="2"/>
      <c r="M4" s="2">
        <v>7</v>
      </c>
      <c r="N4" s="2"/>
      <c r="O4" s="2" t="s">
        <v>7</v>
      </c>
      <c r="P4" s="2">
        <v>7</v>
      </c>
      <c r="Q4" s="7">
        <v>20</v>
      </c>
      <c r="R4" s="4" t="s">
        <v>13</v>
      </c>
      <c r="S4" s="2"/>
      <c r="T4" s="2"/>
    </row>
    <row r="5" spans="1:20" x14ac:dyDescent="0.25">
      <c r="A5" s="2"/>
      <c r="B5" s="2"/>
      <c r="C5" s="2" t="s">
        <v>25</v>
      </c>
      <c r="D5" s="2"/>
      <c r="E5" s="2"/>
      <c r="F5" s="4" t="s">
        <v>24</v>
      </c>
      <c r="G5" s="2"/>
      <c r="H5" s="2">
        <v>3</v>
      </c>
      <c r="M5" s="6">
        <v>6</v>
      </c>
      <c r="N5" s="2"/>
      <c r="O5" s="2" t="s">
        <v>11</v>
      </c>
      <c r="P5" s="7">
        <v>20</v>
      </c>
      <c r="Q5" s="2">
        <v>7</v>
      </c>
      <c r="R5" s="3" t="s">
        <v>6</v>
      </c>
      <c r="S5" s="2"/>
      <c r="T5" s="2"/>
    </row>
    <row r="6" spans="1:20" x14ac:dyDescent="0.25">
      <c r="D6" s="2">
        <v>17</v>
      </c>
      <c r="E6" s="2">
        <v>20</v>
      </c>
      <c r="M6" s="2">
        <v>3</v>
      </c>
      <c r="N6" s="2"/>
      <c r="O6" s="2" t="s">
        <v>15</v>
      </c>
      <c r="P6" s="2">
        <v>13</v>
      </c>
      <c r="Q6" s="7">
        <v>14</v>
      </c>
      <c r="R6" s="4" t="s">
        <v>14</v>
      </c>
      <c r="S6" s="2"/>
      <c r="T6" s="2"/>
    </row>
    <row r="7" spans="1:20" x14ac:dyDescent="0.25">
      <c r="M7" s="2">
        <v>9</v>
      </c>
      <c r="N7" s="2"/>
      <c r="O7" s="2" t="s">
        <v>3</v>
      </c>
      <c r="P7" s="2">
        <v>20</v>
      </c>
      <c r="Q7" s="7">
        <v>34</v>
      </c>
      <c r="R7" s="4" t="s">
        <v>2</v>
      </c>
      <c r="S7" s="2"/>
      <c r="T7" s="2"/>
    </row>
    <row r="8" spans="1:20" x14ac:dyDescent="0.25">
      <c r="M8" s="2">
        <v>12</v>
      </c>
      <c r="N8" s="2"/>
      <c r="O8" s="2" t="s">
        <v>10</v>
      </c>
      <c r="P8" s="2">
        <v>17</v>
      </c>
      <c r="Q8" s="7">
        <v>42</v>
      </c>
      <c r="R8" s="4" t="s">
        <v>9</v>
      </c>
      <c r="S8" s="2"/>
      <c r="T8" s="2"/>
    </row>
    <row r="9" spans="1:20" x14ac:dyDescent="0.25">
      <c r="M9" s="2">
        <v>4</v>
      </c>
      <c r="N9" s="2"/>
      <c r="O9" s="2" t="s">
        <v>27</v>
      </c>
      <c r="P9" s="2">
        <v>6</v>
      </c>
      <c r="Q9" s="7">
        <v>20</v>
      </c>
      <c r="R9" s="4" t="s">
        <v>30</v>
      </c>
      <c r="S9" s="2"/>
      <c r="T9" s="2"/>
    </row>
    <row r="10" spans="1:20" x14ac:dyDescent="0.25">
      <c r="C10" s="2" t="s">
        <v>17</v>
      </c>
      <c r="M10" s="2"/>
      <c r="N10" s="2"/>
      <c r="O10" s="4" t="s">
        <v>19</v>
      </c>
      <c r="P10" s="7">
        <v>21</v>
      </c>
      <c r="Q10" s="2">
        <v>20</v>
      </c>
      <c r="R10" s="2" t="s">
        <v>8</v>
      </c>
      <c r="S10" s="2"/>
      <c r="T10" s="2">
        <v>6</v>
      </c>
    </row>
    <row r="11" spans="1:20" x14ac:dyDescent="0.25">
      <c r="C11" s="3" t="s">
        <v>26</v>
      </c>
      <c r="M11" s="2"/>
      <c r="N11" s="2"/>
      <c r="O11" s="2" t="s">
        <v>24</v>
      </c>
      <c r="P11" s="7">
        <v>33</v>
      </c>
      <c r="Q11" s="2">
        <v>28</v>
      </c>
      <c r="R11" s="3" t="s">
        <v>5</v>
      </c>
      <c r="S11" s="2"/>
      <c r="T11" s="2">
        <v>3</v>
      </c>
    </row>
    <row r="12" spans="1:20" x14ac:dyDescent="0.25">
      <c r="C12" s="2" t="s">
        <v>4</v>
      </c>
      <c r="M12" s="2">
        <v>7</v>
      </c>
      <c r="N12" s="2"/>
      <c r="O12" s="2" t="s">
        <v>0</v>
      </c>
      <c r="P12" s="2">
        <v>17</v>
      </c>
      <c r="Q12" s="7">
        <v>34</v>
      </c>
      <c r="R12" s="4" t="s">
        <v>4</v>
      </c>
      <c r="S12" s="2"/>
      <c r="T12" s="2"/>
    </row>
    <row r="13" spans="1:20" x14ac:dyDescent="0.25">
      <c r="C13" s="2" t="s">
        <v>24</v>
      </c>
      <c r="M13" s="2"/>
      <c r="N13" s="2"/>
      <c r="O13" s="2" t="s">
        <v>25</v>
      </c>
      <c r="P13" s="7">
        <v>23</v>
      </c>
      <c r="Q13" s="2">
        <v>20</v>
      </c>
      <c r="R13" s="3" t="s">
        <v>22</v>
      </c>
      <c r="S13" s="2"/>
      <c r="T13" s="2">
        <v>1</v>
      </c>
    </row>
    <row r="14" spans="1:20" x14ac:dyDescent="0.25">
      <c r="M14" s="2">
        <v>9</v>
      </c>
      <c r="N14" s="2"/>
      <c r="O14" s="2" t="s">
        <v>20</v>
      </c>
      <c r="P14" s="2">
        <v>24</v>
      </c>
      <c r="Q14" s="7">
        <v>27</v>
      </c>
      <c r="R14" s="4" t="s">
        <v>29</v>
      </c>
      <c r="S14" s="2"/>
      <c r="T14" s="2"/>
    </row>
    <row r="15" spans="1:20" x14ac:dyDescent="0.25">
      <c r="M15" s="2">
        <v>12</v>
      </c>
      <c r="N15" s="2"/>
      <c r="O15" s="2" t="s">
        <v>23</v>
      </c>
      <c r="P15" s="2">
        <v>9</v>
      </c>
      <c r="Q15" s="7">
        <v>27</v>
      </c>
      <c r="R15" s="4" t="s">
        <v>18</v>
      </c>
      <c r="S15" s="2"/>
      <c r="T15" s="2"/>
    </row>
    <row r="16" spans="1:20" x14ac:dyDescent="0.25">
      <c r="M16" s="2"/>
      <c r="N16" s="2"/>
      <c r="O16" s="4" t="s">
        <v>1</v>
      </c>
      <c r="P16" s="7">
        <v>34</v>
      </c>
      <c r="Q16" s="2">
        <v>14</v>
      </c>
      <c r="R16" s="2" t="s">
        <v>16</v>
      </c>
      <c r="S16" s="2"/>
      <c r="T16" s="2">
        <v>12</v>
      </c>
    </row>
    <row r="17" spans="13:24" x14ac:dyDescent="0.25">
      <c r="M17" s="2"/>
      <c r="N17" s="2"/>
      <c r="O17" s="4" t="s">
        <v>26</v>
      </c>
      <c r="P17" s="7">
        <v>24</v>
      </c>
      <c r="Q17" s="2">
        <v>22</v>
      </c>
      <c r="R17" s="2" t="s">
        <v>31</v>
      </c>
      <c r="S17" s="2"/>
      <c r="T17" s="2">
        <v>7</v>
      </c>
    </row>
    <row r="18" spans="13:24" x14ac:dyDescent="0.25">
      <c r="P18" s="2">
        <v>34</v>
      </c>
      <c r="Q18" s="2">
        <v>20</v>
      </c>
    </row>
    <row r="20" spans="13:24" x14ac:dyDescent="0.25">
      <c r="O20" s="112" t="s">
        <v>32</v>
      </c>
      <c r="P20" s="9">
        <v>15</v>
      </c>
      <c r="Q20" s="10">
        <v>1</v>
      </c>
    </row>
    <row r="21" spans="13:24" x14ac:dyDescent="0.25">
      <c r="M21" s="113" t="s">
        <v>105</v>
      </c>
      <c r="N21" s="114"/>
      <c r="O21" s="112"/>
      <c r="P21" s="9">
        <v>172</v>
      </c>
      <c r="Q21" s="9">
        <v>82</v>
      </c>
      <c r="R21" s="23">
        <f>P21/(P21+Q21)</f>
        <v>0.67716535433070868</v>
      </c>
    </row>
    <row r="22" spans="13:24" x14ac:dyDescent="0.25">
      <c r="O22" s="110" t="s">
        <v>70</v>
      </c>
      <c r="P22" s="9">
        <v>12</v>
      </c>
      <c r="Q22" s="9">
        <v>4</v>
      </c>
    </row>
    <row r="23" spans="13:24" x14ac:dyDescent="0.25">
      <c r="O23" s="111"/>
      <c r="P23" s="9">
        <v>157</v>
      </c>
      <c r="Q23" s="9">
        <v>99</v>
      </c>
      <c r="R23" s="23">
        <f>P23/(P23+Q23)</f>
        <v>0.61328125</v>
      </c>
    </row>
    <row r="25" spans="13:24" x14ac:dyDescent="0.25">
      <c r="O25" s="4" t="s">
        <v>30</v>
      </c>
    </row>
    <row r="26" spans="13:24" x14ac:dyDescent="0.25">
      <c r="O26" s="4" t="s">
        <v>4</v>
      </c>
    </row>
    <row r="27" spans="13:24" x14ac:dyDescent="0.25">
      <c r="O27" s="3" t="s">
        <v>5</v>
      </c>
    </row>
    <row r="28" spans="13:24" x14ac:dyDescent="0.25">
      <c r="O28" s="4" t="s">
        <v>29</v>
      </c>
    </row>
    <row r="29" spans="13:24" x14ac:dyDescent="0.25">
      <c r="O29" s="3" t="s">
        <v>22</v>
      </c>
      <c r="W29" t="s">
        <v>108</v>
      </c>
    </row>
    <row r="30" spans="13:24" x14ac:dyDescent="0.25">
      <c r="O30" s="4" t="s">
        <v>26</v>
      </c>
      <c r="V30">
        <f>P23</f>
        <v>157</v>
      </c>
      <c r="W30">
        <v>256</v>
      </c>
      <c r="X30">
        <f>V30/W30</f>
        <v>0.61328125</v>
      </c>
    </row>
  </sheetData>
  <mergeCells count="3">
    <mergeCell ref="O20:O21"/>
    <mergeCell ref="M21:N21"/>
    <mergeCell ref="O22:O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H13" sqref="H13"/>
    </sheetView>
  </sheetViews>
  <sheetFormatPr defaultRowHeight="15" x14ac:dyDescent="0.25"/>
  <cols>
    <col min="1" max="1" width="7" bestFit="1" customWidth="1"/>
    <col min="2" max="2" width="5.5703125" bestFit="1" customWidth="1"/>
    <col min="3" max="3" width="12.7109375" customWidth="1"/>
    <col min="4" max="4" width="5.85546875" bestFit="1" customWidth="1"/>
    <col min="5" max="5" width="6.28515625" bestFit="1" customWidth="1"/>
    <col min="6" max="6" width="12.7109375" customWidth="1"/>
    <col min="7" max="7" width="5.5703125" bestFit="1" customWidth="1"/>
    <col min="8" max="8" width="7" bestFit="1" customWidth="1"/>
    <col min="9" max="9" width="2.28515625" customWidth="1"/>
    <col min="10" max="10" width="11.85546875" style="21" customWidth="1"/>
    <col min="11" max="11" width="12.7109375" style="21" bestFit="1" customWidth="1"/>
    <col min="12" max="12" width="2.5703125" customWidth="1"/>
    <col min="13" max="13" width="7" bestFit="1" customWidth="1"/>
    <col min="14" max="14" width="5.5703125" bestFit="1" customWidth="1"/>
    <col min="15" max="15" width="12.7109375" bestFit="1" customWidth="1"/>
    <col min="16" max="16" width="5.85546875" bestFit="1" customWidth="1"/>
    <col min="17" max="17" width="6.28515625" bestFit="1" customWidth="1"/>
    <col min="18" max="18" width="12.5703125" bestFit="1" customWidth="1"/>
    <col min="19" max="19" width="5.5703125" bestFit="1" customWidth="1"/>
    <col min="20" max="20" width="7" bestFit="1" customWidth="1"/>
    <col min="21" max="21" width="5.5703125" bestFit="1" customWidth="1"/>
    <col min="22" max="22" width="12.5703125" bestFit="1" customWidth="1"/>
    <col min="23" max="23" width="12.7109375" bestFit="1" customWidth="1"/>
    <col min="24" max="24" width="6.28515625" bestFit="1" customWidth="1"/>
    <col min="25" max="25" width="12.7109375" bestFit="1" customWidth="1"/>
    <col min="26" max="26" width="5.5703125" bestFit="1" customWidth="1"/>
    <col min="27" max="27" width="7" bestFit="1" customWidth="1"/>
  </cols>
  <sheetData>
    <row r="1" spans="1:20" ht="23.25" customHeight="1" x14ac:dyDescent="0.25">
      <c r="A1" s="1" t="s">
        <v>32</v>
      </c>
      <c r="B1" s="1" t="s">
        <v>33</v>
      </c>
      <c r="C1" s="1" t="s">
        <v>36</v>
      </c>
      <c r="D1" s="1" t="s">
        <v>34</v>
      </c>
      <c r="E1" s="1" t="s">
        <v>35</v>
      </c>
      <c r="F1" s="1" t="s">
        <v>36</v>
      </c>
      <c r="G1" s="1" t="s">
        <v>33</v>
      </c>
      <c r="H1" s="1" t="s">
        <v>32</v>
      </c>
      <c r="M1" s="1" t="s">
        <v>32</v>
      </c>
      <c r="N1" s="1" t="s">
        <v>33</v>
      </c>
      <c r="O1" s="1" t="s">
        <v>36</v>
      </c>
      <c r="P1" s="1" t="s">
        <v>34</v>
      </c>
      <c r="Q1" s="1" t="s">
        <v>35</v>
      </c>
      <c r="R1" s="1" t="s">
        <v>36</v>
      </c>
      <c r="S1" s="1" t="s">
        <v>33</v>
      </c>
      <c r="T1" s="1" t="s">
        <v>32</v>
      </c>
    </row>
    <row r="2" spans="1:20" x14ac:dyDescent="0.25">
      <c r="A2" s="2">
        <v>10</v>
      </c>
      <c r="B2" s="2"/>
      <c r="C2" s="2" t="s">
        <v>9</v>
      </c>
      <c r="D2" s="2"/>
      <c r="E2" s="2"/>
      <c r="F2" s="4" t="s">
        <v>18</v>
      </c>
      <c r="G2" s="2"/>
      <c r="H2" s="2"/>
      <c r="M2" s="2"/>
      <c r="N2" s="2"/>
      <c r="O2" s="2" t="s">
        <v>20</v>
      </c>
      <c r="P2" s="2"/>
      <c r="Q2" s="2"/>
      <c r="R2" s="4" t="s">
        <v>17</v>
      </c>
      <c r="S2" s="2"/>
      <c r="T2" s="6">
        <v>1</v>
      </c>
    </row>
    <row r="3" spans="1:20" x14ac:dyDescent="0.25">
      <c r="A3" s="2">
        <v>8</v>
      </c>
      <c r="B3" s="2"/>
      <c r="C3" s="2" t="s">
        <v>17</v>
      </c>
      <c r="D3" s="2"/>
      <c r="E3" s="2"/>
      <c r="F3" s="4" t="s">
        <v>2</v>
      </c>
      <c r="G3" s="2"/>
      <c r="H3" s="2"/>
      <c r="M3" s="6">
        <v>3</v>
      </c>
      <c r="N3" s="2"/>
      <c r="O3" s="2" t="s">
        <v>9</v>
      </c>
      <c r="P3" s="2"/>
      <c r="Q3" s="2"/>
      <c r="R3" s="3" t="s">
        <v>26</v>
      </c>
      <c r="S3" s="2"/>
      <c r="T3" s="2"/>
    </row>
    <row r="4" spans="1:20" x14ac:dyDescent="0.25">
      <c r="A4" s="2"/>
      <c r="B4" s="2"/>
      <c r="C4" s="4" t="s">
        <v>25</v>
      </c>
      <c r="D4" s="2"/>
      <c r="E4" s="2"/>
      <c r="F4" s="2" t="s">
        <v>19</v>
      </c>
      <c r="G4" s="2"/>
      <c r="H4" s="2">
        <v>1</v>
      </c>
      <c r="M4" s="6">
        <v>7</v>
      </c>
      <c r="N4" s="2"/>
      <c r="O4" s="2" t="s">
        <v>29</v>
      </c>
      <c r="P4" s="2"/>
      <c r="Q4" s="2"/>
      <c r="R4" s="3" t="s">
        <v>4</v>
      </c>
      <c r="S4" s="2"/>
      <c r="T4" s="2"/>
    </row>
    <row r="5" spans="1:20" x14ac:dyDescent="0.25">
      <c r="A5" s="2">
        <v>9</v>
      </c>
      <c r="B5" s="2"/>
      <c r="C5" s="4" t="s">
        <v>29</v>
      </c>
      <c r="D5" s="2"/>
      <c r="E5" s="2"/>
      <c r="F5" s="2" t="s">
        <v>1</v>
      </c>
      <c r="G5" s="2"/>
      <c r="H5" s="2"/>
      <c r="M5" s="2"/>
      <c r="N5" s="2"/>
      <c r="O5" s="2" t="s">
        <v>25</v>
      </c>
      <c r="P5" s="2"/>
      <c r="Q5" s="2"/>
      <c r="R5" s="3" t="s">
        <v>24</v>
      </c>
      <c r="S5" s="2"/>
      <c r="T5" s="2">
        <v>3</v>
      </c>
    </row>
    <row r="6" spans="1:20" x14ac:dyDescent="0.25">
      <c r="D6" s="18">
        <v>33</v>
      </c>
      <c r="E6" s="18">
        <v>30</v>
      </c>
      <c r="P6" s="2">
        <v>17</v>
      </c>
      <c r="Q6" s="2">
        <v>20</v>
      </c>
    </row>
    <row r="9" spans="1:20" x14ac:dyDescent="0.25">
      <c r="O9" s="112" t="s">
        <v>32</v>
      </c>
      <c r="P9" s="9">
        <v>15</v>
      </c>
      <c r="Q9" s="10">
        <v>1</v>
      </c>
    </row>
    <row r="10" spans="1:20" x14ac:dyDescent="0.25">
      <c r="C10" s="2" t="s">
        <v>18</v>
      </c>
      <c r="M10" s="113" t="s">
        <v>105</v>
      </c>
      <c r="N10" s="114"/>
      <c r="O10" s="112"/>
      <c r="P10" s="9">
        <v>172</v>
      </c>
      <c r="Q10" s="9">
        <v>82</v>
      </c>
      <c r="R10" s="23">
        <f>P10/(P10+Q10)</f>
        <v>0.67716535433070868</v>
      </c>
    </row>
    <row r="11" spans="1:20" x14ac:dyDescent="0.25">
      <c r="C11" s="2" t="s">
        <v>2</v>
      </c>
      <c r="O11" s="110" t="s">
        <v>70</v>
      </c>
      <c r="P11" s="9">
        <v>12</v>
      </c>
      <c r="Q11" s="9">
        <v>4</v>
      </c>
    </row>
    <row r="12" spans="1:20" x14ac:dyDescent="0.25">
      <c r="C12" s="2" t="s">
        <v>25</v>
      </c>
      <c r="O12" s="111"/>
      <c r="P12" s="9">
        <v>157</v>
      </c>
      <c r="Q12" s="9">
        <v>99</v>
      </c>
      <c r="R12" s="23">
        <f>P12/(P12+Q12)</f>
        <v>0.61328125</v>
      </c>
    </row>
    <row r="13" spans="1:20" x14ac:dyDescent="0.25">
      <c r="C13" s="2" t="s">
        <v>29</v>
      </c>
    </row>
    <row r="15" spans="1:20" x14ac:dyDescent="0.25">
      <c r="O15" s="4" t="s">
        <v>17</v>
      </c>
    </row>
    <row r="16" spans="1:20" x14ac:dyDescent="0.25">
      <c r="O16" s="3" t="s">
        <v>26</v>
      </c>
    </row>
    <row r="17" spans="15:24" x14ac:dyDescent="0.25">
      <c r="O17" s="3" t="s">
        <v>4</v>
      </c>
    </row>
    <row r="18" spans="15:24" x14ac:dyDescent="0.25">
      <c r="O18" s="3" t="s">
        <v>24</v>
      </c>
    </row>
    <row r="29" spans="15:24" x14ac:dyDescent="0.25">
      <c r="W29" t="s">
        <v>108</v>
      </c>
    </row>
    <row r="30" spans="15:24" x14ac:dyDescent="0.25">
      <c r="V30">
        <f>P12</f>
        <v>157</v>
      </c>
      <c r="W30">
        <v>256</v>
      </c>
      <c r="X30">
        <f>V30/W30</f>
        <v>0.61328125</v>
      </c>
    </row>
  </sheetData>
  <mergeCells count="3">
    <mergeCell ref="O9:O10"/>
    <mergeCell ref="M10:N10"/>
    <mergeCell ref="O11:O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3" sqref="A3:D17"/>
    </sheetView>
  </sheetViews>
  <sheetFormatPr defaultRowHeight="15" x14ac:dyDescent="0.25"/>
  <cols>
    <col min="1" max="1" width="21.5703125" customWidth="1"/>
    <col min="2" max="2" width="12.7109375" bestFit="1" customWidth="1"/>
    <col min="4" max="4" width="26.42578125" customWidth="1"/>
    <col min="5" max="5" width="11.85546875" bestFit="1" customWidth="1"/>
    <col min="6" max="6" width="12.7109375" bestFit="1" customWidth="1"/>
    <col min="10" max="10" width="12.5703125" bestFit="1" customWidth="1"/>
    <col min="11" max="11" width="11" bestFit="1" customWidth="1"/>
  </cols>
  <sheetData>
    <row r="1" spans="1:21" x14ac:dyDescent="0.25">
      <c r="U1">
        <v>9999</v>
      </c>
    </row>
    <row r="2" spans="1:21" x14ac:dyDescent="0.25">
      <c r="A2" s="2" t="s">
        <v>13</v>
      </c>
      <c r="D2" s="2" t="s">
        <v>0</v>
      </c>
      <c r="M2" t="s">
        <v>100</v>
      </c>
    </row>
    <row r="3" spans="1:21" x14ac:dyDescent="0.25">
      <c r="A3" s="2" t="s">
        <v>6</v>
      </c>
      <c r="B3" s="126"/>
      <c r="C3" s="127"/>
      <c r="D3" s="2" t="s">
        <v>3</v>
      </c>
      <c r="G3" s="28"/>
      <c r="H3">
        <f>IF(I3="n", 1, 0)</f>
        <v>1</v>
      </c>
      <c r="I3" t="s">
        <v>89</v>
      </c>
      <c r="J3" t="s">
        <v>22</v>
      </c>
      <c r="K3" t="s">
        <v>77</v>
      </c>
      <c r="L3">
        <v>1988</v>
      </c>
      <c r="M3" t="str">
        <f>$M$2&amp;J3&amp;"', '"&amp;K3&amp;"', "&amp;L3&amp;", "&amp;$U$1&amp;");"</f>
        <v>insert into NFL.teams(team_Location, team_Name, started, ended) values('Arizona', 'Cardinals', 1988, 9999);</v>
      </c>
    </row>
    <row r="4" spans="1:21" x14ac:dyDescent="0.25">
      <c r="A4" s="2" t="s">
        <v>15</v>
      </c>
      <c r="B4" s="53"/>
      <c r="C4" s="61"/>
      <c r="D4" s="2" t="s">
        <v>19</v>
      </c>
      <c r="G4" s="28"/>
      <c r="H4">
        <f t="shared" ref="H4:H34" si="0">IF(I4="n", 1, 0)</f>
        <v>1</v>
      </c>
      <c r="I4" t="s">
        <v>89</v>
      </c>
      <c r="J4" s="2" t="s">
        <v>8</v>
      </c>
      <c r="K4" t="s">
        <v>92</v>
      </c>
      <c r="L4">
        <v>1965</v>
      </c>
      <c r="M4" t="str">
        <f t="shared" ref="M4:M34" si="1">$M$2&amp;J4&amp;"', '"&amp;K4&amp;"', "&amp;L4&amp;", "&amp;$U$1&amp;");"</f>
        <v>insert into NFL.teams(team_Location, team_Name, started, ended) values('Atlanta', 'Falcons', 1965, 9999);</v>
      </c>
    </row>
    <row r="5" spans="1:21" x14ac:dyDescent="0.25">
      <c r="A5" s="2" t="s">
        <v>8</v>
      </c>
      <c r="B5" s="126"/>
      <c r="C5" s="127"/>
      <c r="D5" s="2" t="s">
        <v>4</v>
      </c>
      <c r="G5" s="28"/>
      <c r="H5">
        <f t="shared" si="0"/>
        <v>0</v>
      </c>
      <c r="I5" t="s">
        <v>101</v>
      </c>
      <c r="J5" s="2" t="s">
        <v>0</v>
      </c>
      <c r="K5" t="s">
        <v>93</v>
      </c>
      <c r="L5">
        <v>1996</v>
      </c>
      <c r="M5" t="str">
        <f t="shared" si="1"/>
        <v>insert into NFL.teams(team_Location, team_Name, started, ended) values('Baltimore', 'Ravens', 1996, 9999);</v>
      </c>
    </row>
    <row r="6" spans="1:21" x14ac:dyDescent="0.25">
      <c r="A6" s="2" t="s">
        <v>9</v>
      </c>
      <c r="B6" s="53"/>
      <c r="C6" s="61"/>
      <c r="D6" s="2" t="s">
        <v>7</v>
      </c>
      <c r="G6" s="28"/>
      <c r="H6">
        <f t="shared" si="0"/>
        <v>0</v>
      </c>
      <c r="I6" t="s">
        <v>101</v>
      </c>
      <c r="J6" s="2" t="s">
        <v>3</v>
      </c>
      <c r="K6" t="s">
        <v>63</v>
      </c>
      <c r="L6">
        <v>1960</v>
      </c>
      <c r="M6" t="str">
        <f t="shared" si="1"/>
        <v>insert into NFL.teams(team_Location, team_Name, started, ended) values('Buffalo', 'Bills', 1960, 9999);</v>
      </c>
    </row>
    <row r="7" spans="1:21" x14ac:dyDescent="0.25">
      <c r="A7" s="2" t="s">
        <v>2</v>
      </c>
      <c r="B7" s="126"/>
      <c r="C7" s="127"/>
      <c r="D7" s="2" t="s">
        <v>14</v>
      </c>
      <c r="G7" s="28"/>
      <c r="H7">
        <f t="shared" si="0"/>
        <v>1</v>
      </c>
      <c r="I7" t="s">
        <v>89</v>
      </c>
      <c r="J7" s="2" t="s">
        <v>19</v>
      </c>
      <c r="K7" t="s">
        <v>94</v>
      </c>
      <c r="L7">
        <v>1995</v>
      </c>
      <c r="M7" t="str">
        <f t="shared" si="1"/>
        <v>insert into NFL.teams(team_Location, team_Name, started, ended) values('Carolina', 'Panthers', 1995, 9999);</v>
      </c>
    </row>
    <row r="8" spans="1:21" x14ac:dyDescent="0.25">
      <c r="A8" s="2" t="s">
        <v>22</v>
      </c>
      <c r="B8" s="53"/>
      <c r="C8" s="61"/>
      <c r="D8" s="2" t="s">
        <v>30</v>
      </c>
      <c r="G8" s="28"/>
      <c r="H8">
        <f t="shared" si="0"/>
        <v>1</v>
      </c>
      <c r="I8" t="s">
        <v>89</v>
      </c>
      <c r="J8" s="2" t="s">
        <v>5</v>
      </c>
      <c r="K8" t="s">
        <v>38</v>
      </c>
      <c r="L8">
        <v>1921</v>
      </c>
      <c r="M8" t="str">
        <f t="shared" si="1"/>
        <v>insert into NFL.teams(team_Location, team_Name, started, ended) values('Chicago', 'Bears', 1921, 9999);</v>
      </c>
    </row>
    <row r="9" spans="1:21" x14ac:dyDescent="0.25">
      <c r="A9" s="2" t="s">
        <v>31</v>
      </c>
      <c r="B9" s="126"/>
      <c r="C9" s="127"/>
      <c r="D9" s="2" t="s">
        <v>12</v>
      </c>
      <c r="G9" s="28"/>
      <c r="H9">
        <f t="shared" si="0"/>
        <v>0</v>
      </c>
      <c r="I9" t="s">
        <v>101</v>
      </c>
      <c r="J9" s="2" t="s">
        <v>4</v>
      </c>
      <c r="K9" t="s">
        <v>86</v>
      </c>
      <c r="L9">
        <v>1966</v>
      </c>
      <c r="M9" t="str">
        <f t="shared" si="1"/>
        <v>insert into NFL.teams(team_Location, team_Name, started, ended) values('Cincinnati', 'Bengals', 1966, 9999);</v>
      </c>
    </row>
    <row r="10" spans="1:21" x14ac:dyDescent="0.25">
      <c r="A10" s="2" t="s">
        <v>21</v>
      </c>
      <c r="B10" s="53"/>
      <c r="C10" s="64"/>
      <c r="D10" s="2" t="s">
        <v>27</v>
      </c>
      <c r="G10" s="28"/>
      <c r="H10">
        <f t="shared" si="0"/>
        <v>1</v>
      </c>
      <c r="I10" t="s">
        <v>89</v>
      </c>
      <c r="J10" s="2" t="s">
        <v>7</v>
      </c>
      <c r="K10" t="s">
        <v>80</v>
      </c>
      <c r="L10">
        <v>1999</v>
      </c>
      <c r="M10" t="str">
        <f t="shared" si="1"/>
        <v>insert into NFL.teams(team_Location, team_Name, started, ended) values('Cleveland', 'Browns', 1999, 9999);</v>
      </c>
    </row>
    <row r="11" spans="1:21" x14ac:dyDescent="0.25">
      <c r="A11" s="2" t="s">
        <v>18</v>
      </c>
      <c r="B11" s="126"/>
      <c r="C11" s="127"/>
      <c r="D11" s="2" t="s">
        <v>29</v>
      </c>
      <c r="G11" s="28"/>
      <c r="H11">
        <f t="shared" si="0"/>
        <v>1</v>
      </c>
      <c r="I11" t="s">
        <v>89</v>
      </c>
      <c r="J11" s="2" t="s">
        <v>31</v>
      </c>
      <c r="K11" t="s">
        <v>64</v>
      </c>
      <c r="L11">
        <v>1960</v>
      </c>
      <c r="M11" t="str">
        <f t="shared" si="1"/>
        <v>insert into NFL.teams(team_Location, team_Name, started, ended) values('Dallas', 'Cowboys', 1960, 9999);</v>
      </c>
    </row>
    <row r="12" spans="1:21" x14ac:dyDescent="0.25">
      <c r="A12" s="2" t="s">
        <v>23</v>
      </c>
      <c r="B12" s="53"/>
      <c r="C12" s="61"/>
      <c r="D12" s="2" t="s">
        <v>10</v>
      </c>
      <c r="G12" s="28"/>
      <c r="H12">
        <f t="shared" si="0"/>
        <v>0</v>
      </c>
      <c r="I12" t="s">
        <v>101</v>
      </c>
      <c r="J12" s="2" t="s">
        <v>1</v>
      </c>
      <c r="K12" t="s">
        <v>65</v>
      </c>
      <c r="L12">
        <v>1960</v>
      </c>
      <c r="M12" t="str">
        <f t="shared" si="1"/>
        <v>insert into NFL.teams(team_Location, team_Name, started, ended) values('Denver', 'Broncos', 1960, 9999);</v>
      </c>
    </row>
    <row r="13" spans="1:21" x14ac:dyDescent="0.25">
      <c r="A13" s="2" t="s">
        <v>20</v>
      </c>
      <c r="B13" s="126"/>
      <c r="C13" s="128"/>
      <c r="D13" s="2" t="s">
        <v>1</v>
      </c>
      <c r="G13" s="28"/>
      <c r="H13">
        <f t="shared" si="0"/>
        <v>1</v>
      </c>
      <c r="I13" t="s">
        <v>89</v>
      </c>
      <c r="J13" s="2" t="s">
        <v>15</v>
      </c>
      <c r="K13" t="s">
        <v>40</v>
      </c>
      <c r="L13">
        <v>1934</v>
      </c>
      <c r="M13" t="str">
        <f t="shared" si="1"/>
        <v>insert into NFL.teams(team_Location, team_Name, started, ended) values('Detroit', 'Lions', 1934, 9999);</v>
      </c>
    </row>
    <row r="14" spans="1:21" x14ac:dyDescent="0.25">
      <c r="A14" s="2" t="s">
        <v>11</v>
      </c>
      <c r="B14" s="53"/>
      <c r="C14" s="61"/>
      <c r="D14" s="2" t="s">
        <v>24</v>
      </c>
      <c r="G14" s="28"/>
      <c r="H14">
        <f t="shared" si="0"/>
        <v>1</v>
      </c>
      <c r="I14" t="s">
        <v>89</v>
      </c>
      <c r="J14" s="2" t="s">
        <v>24</v>
      </c>
      <c r="K14" t="s">
        <v>81</v>
      </c>
      <c r="L14">
        <v>1919</v>
      </c>
      <c r="M14" t="str">
        <f t="shared" si="1"/>
        <v>insert into NFL.teams(team_Location, team_Name, started, ended) values('Green Bay', 'Packers', 1919, 9999);</v>
      </c>
    </row>
    <row r="15" spans="1:21" x14ac:dyDescent="0.25">
      <c r="A15" s="2" t="s">
        <v>28</v>
      </c>
      <c r="B15" s="126"/>
      <c r="C15" s="127"/>
      <c r="D15" s="2" t="s">
        <v>16</v>
      </c>
      <c r="G15" s="28"/>
      <c r="H15">
        <f t="shared" si="0"/>
        <v>0</v>
      </c>
      <c r="I15" t="s">
        <v>101</v>
      </c>
      <c r="J15" s="2" t="s">
        <v>28</v>
      </c>
      <c r="K15" t="s">
        <v>72</v>
      </c>
      <c r="L15">
        <v>2002</v>
      </c>
      <c r="M15" t="str">
        <f t="shared" si="1"/>
        <v>insert into NFL.teams(team_Location, team_Name, started, ended) values('Houston', 'Texans', 2002, 9999);</v>
      </c>
    </row>
    <row r="16" spans="1:21" x14ac:dyDescent="0.25">
      <c r="A16" s="2" t="s">
        <v>26</v>
      </c>
      <c r="B16" s="53"/>
      <c r="C16" s="64"/>
      <c r="D16" s="2" t="s">
        <v>17</v>
      </c>
      <c r="G16" s="28"/>
      <c r="H16">
        <f t="shared" si="0"/>
        <v>0</v>
      </c>
      <c r="I16" t="s">
        <v>101</v>
      </c>
      <c r="J16" s="2" t="s">
        <v>17</v>
      </c>
      <c r="K16" t="s">
        <v>76</v>
      </c>
      <c r="L16">
        <v>1984</v>
      </c>
      <c r="M16" t="str">
        <f t="shared" si="1"/>
        <v>insert into NFL.teams(team_Location, team_Name, started, ended) values('Indianapolis', 'Colts', 1984, 9999);</v>
      </c>
    </row>
    <row r="17" spans="1:13" x14ac:dyDescent="0.25">
      <c r="A17" s="2" t="s">
        <v>5</v>
      </c>
      <c r="B17" s="126"/>
      <c r="C17" s="128"/>
      <c r="D17" s="2" t="s">
        <v>25</v>
      </c>
      <c r="G17" s="28"/>
      <c r="H17">
        <f t="shared" si="0"/>
        <v>0</v>
      </c>
      <c r="I17" t="s">
        <v>101</v>
      </c>
      <c r="J17" s="2" t="s">
        <v>21</v>
      </c>
      <c r="K17" t="s">
        <v>95</v>
      </c>
      <c r="L17">
        <v>1995</v>
      </c>
      <c r="M17" t="str">
        <f t="shared" si="1"/>
        <v>insert into NFL.teams(team_Location, team_Name, started, ended) values('Jacksonville', 'Jaguars', 1995, 9999);</v>
      </c>
    </row>
    <row r="18" spans="1:13" x14ac:dyDescent="0.25">
      <c r="G18" s="28"/>
      <c r="H18">
        <f t="shared" si="0"/>
        <v>0</v>
      </c>
      <c r="I18" t="s">
        <v>101</v>
      </c>
      <c r="J18" s="2" t="s">
        <v>20</v>
      </c>
      <c r="K18" t="s">
        <v>96</v>
      </c>
      <c r="L18">
        <v>1963</v>
      </c>
      <c r="M18" t="str">
        <f t="shared" si="1"/>
        <v>insert into NFL.teams(team_Location, team_Name, started, ended) values('Kansas City', 'Chiefs', 1963, 9999);</v>
      </c>
    </row>
    <row r="19" spans="1:13" x14ac:dyDescent="0.25">
      <c r="H19">
        <f t="shared" si="0"/>
        <v>0</v>
      </c>
      <c r="I19" t="s">
        <v>101</v>
      </c>
      <c r="J19" s="2" t="s">
        <v>6</v>
      </c>
      <c r="K19" t="s">
        <v>39</v>
      </c>
      <c r="L19">
        <v>1966</v>
      </c>
      <c r="M19" t="str">
        <f t="shared" si="1"/>
        <v>insert into NFL.teams(team_Location, team_Name, started, ended) values('Miami', 'Dolphins', 1966, 9999);</v>
      </c>
    </row>
    <row r="20" spans="1:13" x14ac:dyDescent="0.25">
      <c r="H20">
        <f t="shared" si="0"/>
        <v>1</v>
      </c>
      <c r="I20" t="s">
        <v>89</v>
      </c>
      <c r="J20" s="2" t="s">
        <v>14</v>
      </c>
      <c r="K20" t="s">
        <v>71</v>
      </c>
      <c r="L20">
        <v>1961</v>
      </c>
      <c r="M20" t="str">
        <f t="shared" si="1"/>
        <v>insert into NFL.teams(team_Location, team_Name, started, ended) values('Minnesota', 'Vikings', 1961, 9999);</v>
      </c>
    </row>
    <row r="21" spans="1:13" x14ac:dyDescent="0.25">
      <c r="B21" s="2" t="s">
        <v>22</v>
      </c>
      <c r="C21" s="2" t="s">
        <v>6</v>
      </c>
      <c r="H21">
        <f t="shared" si="0"/>
        <v>0</v>
      </c>
      <c r="I21" t="s">
        <v>101</v>
      </c>
      <c r="J21" s="2" t="s">
        <v>2</v>
      </c>
      <c r="K21" t="s">
        <v>74</v>
      </c>
      <c r="L21">
        <v>1960</v>
      </c>
      <c r="M21" t="str">
        <f t="shared" si="1"/>
        <v>insert into NFL.teams(team_Location, team_Name, started, ended) values('New England', 'Patriots', 1960, 9999);</v>
      </c>
    </row>
    <row r="22" spans="1:13" x14ac:dyDescent="0.25">
      <c r="B22" s="2" t="s">
        <v>8</v>
      </c>
      <c r="C22" s="2" t="s">
        <v>14</v>
      </c>
      <c r="H22">
        <f t="shared" si="0"/>
        <v>1</v>
      </c>
      <c r="I22" t="s">
        <v>89</v>
      </c>
      <c r="J22" s="2" t="s">
        <v>9</v>
      </c>
      <c r="K22" t="s">
        <v>37</v>
      </c>
      <c r="L22">
        <v>1966</v>
      </c>
      <c r="M22" t="str">
        <f t="shared" si="1"/>
        <v>insert into NFL.teams(team_Location, team_Name, started, ended) values('New Orleans', 'Saints', 1966, 9999);</v>
      </c>
    </row>
    <row r="23" spans="1:13" x14ac:dyDescent="0.25">
      <c r="B23" s="2" t="s">
        <v>0</v>
      </c>
      <c r="C23" s="2" t="s">
        <v>2</v>
      </c>
      <c r="H23">
        <f t="shared" si="0"/>
        <v>1</v>
      </c>
      <c r="I23" t="s">
        <v>89</v>
      </c>
      <c r="J23" s="2" t="s">
        <v>91</v>
      </c>
      <c r="K23" t="s">
        <v>41</v>
      </c>
      <c r="L23">
        <v>1925</v>
      </c>
      <c r="M23" t="str">
        <f t="shared" si="1"/>
        <v>insert into NFL.teams(team_Location, team_Name, started, ended) values('New York', 'Giants', 1925, 9999);</v>
      </c>
    </row>
    <row r="24" spans="1:13" x14ac:dyDescent="0.25">
      <c r="B24" s="2" t="s">
        <v>3</v>
      </c>
      <c r="C24" s="2" t="s">
        <v>9</v>
      </c>
      <c r="H24">
        <f t="shared" si="0"/>
        <v>0</v>
      </c>
      <c r="I24" t="s">
        <v>101</v>
      </c>
      <c r="J24" s="2" t="s">
        <v>91</v>
      </c>
      <c r="K24" t="s">
        <v>62</v>
      </c>
      <c r="L24">
        <v>1960</v>
      </c>
      <c r="M24" t="str">
        <f t="shared" si="1"/>
        <v>insert into NFL.teams(team_Location, team_Name, started, ended) values('New York', 'Jets', 1960, 9999);</v>
      </c>
    </row>
    <row r="25" spans="1:13" x14ac:dyDescent="0.25">
      <c r="B25" s="2" t="s">
        <v>19</v>
      </c>
      <c r="C25" s="2" t="s">
        <v>30</v>
      </c>
      <c r="H25">
        <f t="shared" si="0"/>
        <v>0</v>
      </c>
      <c r="I25" t="s">
        <v>101</v>
      </c>
      <c r="J25" s="2" t="s">
        <v>16</v>
      </c>
      <c r="K25" t="s">
        <v>87</v>
      </c>
      <c r="L25">
        <v>1960</v>
      </c>
      <c r="M25" t="str">
        <f t="shared" si="1"/>
        <v>insert into NFL.teams(team_Location, team_Name, started, ended) values('Oakland', 'Raiders', 1960, 9999);</v>
      </c>
    </row>
    <row r="26" spans="1:13" x14ac:dyDescent="0.25">
      <c r="B26" s="2" t="s">
        <v>5</v>
      </c>
      <c r="C26" s="2" t="s">
        <v>11</v>
      </c>
      <c r="H26">
        <f t="shared" si="0"/>
        <v>1</v>
      </c>
      <c r="I26" t="s">
        <v>89</v>
      </c>
      <c r="J26" s="2" t="s">
        <v>26</v>
      </c>
      <c r="K26" t="s">
        <v>79</v>
      </c>
      <c r="L26">
        <v>1933</v>
      </c>
      <c r="M26" t="str">
        <f t="shared" si="1"/>
        <v>insert into NFL.teams(team_Location, team_Name, started, ended) values('Philadelphia', 'Eagles', 1933, 9999);</v>
      </c>
    </row>
    <row r="27" spans="1:13" x14ac:dyDescent="0.25">
      <c r="B27" s="2" t="s">
        <v>4</v>
      </c>
      <c r="C27" s="2" t="s">
        <v>16</v>
      </c>
      <c r="H27">
        <f t="shared" si="0"/>
        <v>0</v>
      </c>
      <c r="I27" t="s">
        <v>101</v>
      </c>
      <c r="J27" s="2" t="s">
        <v>13</v>
      </c>
      <c r="K27" t="s">
        <v>84</v>
      </c>
      <c r="L27">
        <v>1933</v>
      </c>
      <c r="M27" t="str">
        <f t="shared" si="1"/>
        <v>insert into NFL.teams(team_Location, team_Name, started, ended) values('Pittsburgh', 'Steelers', 1933, 9999);</v>
      </c>
    </row>
    <row r="28" spans="1:13" x14ac:dyDescent="0.25">
      <c r="B28" s="2" t="s">
        <v>7</v>
      </c>
      <c r="C28" s="2" t="s">
        <v>26</v>
      </c>
      <c r="H28">
        <f t="shared" si="0"/>
        <v>0</v>
      </c>
      <c r="I28" t="s">
        <v>101</v>
      </c>
      <c r="J28" s="2" t="s">
        <v>29</v>
      </c>
      <c r="K28" t="s">
        <v>73</v>
      </c>
      <c r="L28">
        <v>1961</v>
      </c>
      <c r="M28" t="str">
        <f t="shared" si="1"/>
        <v>insert into NFL.teams(team_Location, team_Name, started, ended) values('San Diego', 'Chargers', 1961, 9999);</v>
      </c>
    </row>
    <row r="29" spans="1:13" x14ac:dyDescent="0.25">
      <c r="B29" s="2" t="s">
        <v>31</v>
      </c>
      <c r="C29" s="2" t="s">
        <v>13</v>
      </c>
      <c r="H29">
        <f t="shared" si="0"/>
        <v>1</v>
      </c>
      <c r="I29" t="s">
        <v>89</v>
      </c>
      <c r="J29" s="2" t="s">
        <v>25</v>
      </c>
      <c r="K29" t="s">
        <v>66</v>
      </c>
      <c r="L29">
        <v>1949</v>
      </c>
      <c r="M29" t="str">
        <f t="shared" si="1"/>
        <v>insert into NFL.teams(team_Location, team_Name, started, ended) values('San Francisco', '49ers', 1949, 9999);</v>
      </c>
    </row>
    <row r="30" spans="1:13" x14ac:dyDescent="0.25">
      <c r="B30" s="2" t="s">
        <v>1</v>
      </c>
      <c r="C30" s="2" t="s">
        <v>29</v>
      </c>
      <c r="H30">
        <f t="shared" si="0"/>
        <v>1</v>
      </c>
      <c r="I30" t="s">
        <v>89</v>
      </c>
      <c r="J30" s="2" t="s">
        <v>18</v>
      </c>
      <c r="K30" t="s">
        <v>97</v>
      </c>
      <c r="L30">
        <v>1976</v>
      </c>
      <c r="M30" t="str">
        <f t="shared" si="1"/>
        <v>insert into NFL.teams(team_Location, team_Name, started, ended) values('Seattle', 'Seahawks', 1976, 9999);</v>
      </c>
    </row>
    <row r="31" spans="1:13" x14ac:dyDescent="0.25">
      <c r="B31" s="2" t="s">
        <v>15</v>
      </c>
      <c r="C31" s="2" t="s">
        <v>25</v>
      </c>
      <c r="H31">
        <f t="shared" si="0"/>
        <v>1</v>
      </c>
      <c r="I31" t="s">
        <v>89</v>
      </c>
      <c r="J31" s="2" t="s">
        <v>23</v>
      </c>
      <c r="K31" t="s">
        <v>98</v>
      </c>
      <c r="L31">
        <v>1995</v>
      </c>
      <c r="M31" t="str">
        <f t="shared" si="1"/>
        <v>insert into NFL.teams(team_Location, team_Name, started, ended) values('St. Louis', 'Rams', 1995, 9999);</v>
      </c>
    </row>
    <row r="32" spans="1:13" x14ac:dyDescent="0.25">
      <c r="B32" s="2" t="s">
        <v>24</v>
      </c>
      <c r="C32" s="2" t="s">
        <v>18</v>
      </c>
      <c r="H32">
        <f t="shared" si="0"/>
        <v>0</v>
      </c>
      <c r="I32" t="s">
        <v>101</v>
      </c>
      <c r="J32" s="2" t="s">
        <v>10</v>
      </c>
      <c r="K32" t="s">
        <v>99</v>
      </c>
      <c r="L32">
        <v>1976</v>
      </c>
      <c r="M32" t="str">
        <f t="shared" si="1"/>
        <v>insert into NFL.teams(team_Location, team_Name, started, ended) values('Tampa Bay', 'Buccaneers', 1976, 9999);</v>
      </c>
    </row>
    <row r="33" spans="2:13" x14ac:dyDescent="0.25">
      <c r="B33" s="2" t="s">
        <v>28</v>
      </c>
      <c r="C33" s="2" t="s">
        <v>23</v>
      </c>
      <c r="H33">
        <f t="shared" si="0"/>
        <v>0</v>
      </c>
      <c r="I33" t="s">
        <v>101</v>
      </c>
      <c r="J33" s="2" t="s">
        <v>12</v>
      </c>
      <c r="K33" t="s">
        <v>60</v>
      </c>
      <c r="L33">
        <v>1997</v>
      </c>
      <c r="M33" t="str">
        <f t="shared" si="1"/>
        <v>insert into NFL.teams(team_Location, team_Name, started, ended) values('Tennessee', 'Titans', 1997, 9999);</v>
      </c>
    </row>
    <row r="34" spans="2:13" x14ac:dyDescent="0.25">
      <c r="B34" s="2" t="s">
        <v>17</v>
      </c>
      <c r="C34" s="2" t="s">
        <v>10</v>
      </c>
      <c r="H34">
        <f t="shared" si="0"/>
        <v>1</v>
      </c>
      <c r="I34" t="s">
        <v>89</v>
      </c>
      <c r="J34" s="2" t="s">
        <v>27</v>
      </c>
      <c r="K34" t="s">
        <v>42</v>
      </c>
      <c r="L34">
        <v>1937</v>
      </c>
      <c r="M34" t="str">
        <f t="shared" si="1"/>
        <v>insert into NFL.teams(team_Location, team_Name, started, ended) values('Washington', 'Redskins', 1937, 9999);</v>
      </c>
    </row>
    <row r="35" spans="2:13" x14ac:dyDescent="0.25">
      <c r="B35" s="2" t="s">
        <v>21</v>
      </c>
      <c r="C35" s="2" t="s">
        <v>12</v>
      </c>
    </row>
    <row r="36" spans="2:13" x14ac:dyDescent="0.25">
      <c r="B36" s="2" t="s">
        <v>20</v>
      </c>
      <c r="C36" s="2" t="s">
        <v>27</v>
      </c>
    </row>
  </sheetData>
  <sortState ref="K4:K19">
    <sortCondition ref="K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W25" sqref="W25"/>
    </sheetView>
  </sheetViews>
  <sheetFormatPr defaultRowHeight="15" x14ac:dyDescent="0.25"/>
  <cols>
    <col min="1" max="1" width="4.7109375" bestFit="1" customWidth="1"/>
    <col min="2" max="2" width="12.7109375" customWidth="1"/>
    <col min="3" max="4" width="3" customWidth="1"/>
    <col min="5" max="6" width="1.85546875" customWidth="1"/>
    <col min="7" max="7" width="12.7109375" customWidth="1"/>
    <col min="8" max="9" width="3" customWidth="1"/>
    <col min="10" max="10" width="1.85546875" customWidth="1"/>
    <col min="11" max="11" width="12.7109375" customWidth="1"/>
    <col min="12" max="13" width="3" customWidth="1"/>
    <col min="14" max="14" width="1.85546875" customWidth="1"/>
    <col min="15" max="15" width="12.7109375" customWidth="1"/>
    <col min="16" max="17" width="3" customWidth="1"/>
    <col min="18" max="18" width="1.85546875" customWidth="1"/>
    <col min="19" max="19" width="12.7109375" customWidth="1"/>
    <col min="20" max="21" width="3" customWidth="1"/>
    <col min="22" max="22" width="1.85546875" customWidth="1"/>
    <col min="23" max="23" width="12.7109375" customWidth="1"/>
    <col min="24" max="25" width="3" customWidth="1"/>
    <col min="26" max="26" width="1.85546875" customWidth="1"/>
    <col min="27" max="27" width="12.7109375" customWidth="1"/>
    <col min="28" max="29" width="3" customWidth="1"/>
    <col min="30" max="30" width="1.85546875" customWidth="1"/>
    <col min="31" max="31" width="12.7109375" customWidth="1"/>
    <col min="32" max="33" width="3" customWidth="1"/>
  </cols>
  <sheetData>
    <row r="1" spans="1:31" ht="15" customHeight="1" x14ac:dyDescent="0.25">
      <c r="B1" t="s">
        <v>1</v>
      </c>
      <c r="C1">
        <v>27</v>
      </c>
      <c r="D1">
        <v>49</v>
      </c>
      <c r="G1" t="s">
        <v>3</v>
      </c>
      <c r="K1" t="s">
        <v>4</v>
      </c>
      <c r="O1" t="s">
        <v>7</v>
      </c>
      <c r="S1" t="s">
        <v>1</v>
      </c>
      <c r="W1" t="s">
        <v>28</v>
      </c>
      <c r="AA1" t="s">
        <v>17</v>
      </c>
      <c r="AE1" t="s">
        <v>21</v>
      </c>
    </row>
    <row r="2" spans="1:31" ht="15" customHeight="1" x14ac:dyDescent="0.25">
      <c r="A2" s="115" t="s">
        <v>0</v>
      </c>
      <c r="B2" s="25" t="s">
        <v>7</v>
      </c>
      <c r="C2">
        <v>14</v>
      </c>
      <c r="D2">
        <v>6</v>
      </c>
    </row>
    <row r="3" spans="1:31" x14ac:dyDescent="0.25">
      <c r="A3" s="115"/>
      <c r="B3" s="25" t="s">
        <v>28</v>
      </c>
      <c r="C3">
        <v>30</v>
      </c>
      <c r="D3">
        <v>9</v>
      </c>
    </row>
    <row r="4" spans="1:31" x14ac:dyDescent="0.25">
      <c r="A4" s="115"/>
      <c r="B4" t="s">
        <v>3</v>
      </c>
      <c r="C4">
        <v>20</v>
      </c>
      <c r="D4">
        <v>23</v>
      </c>
    </row>
    <row r="5" spans="1:31" x14ac:dyDescent="0.25">
      <c r="A5" s="115"/>
      <c r="B5" t="s">
        <v>6</v>
      </c>
      <c r="C5">
        <v>26</v>
      </c>
      <c r="D5">
        <v>23</v>
      </c>
    </row>
    <row r="6" spans="1:31" x14ac:dyDescent="0.25">
      <c r="A6" s="115"/>
      <c r="B6" s="25" t="s">
        <v>24</v>
      </c>
      <c r="C6">
        <v>17</v>
      </c>
      <c r="D6">
        <v>19</v>
      </c>
    </row>
    <row r="7" spans="1:31" x14ac:dyDescent="0.25">
      <c r="A7" s="115"/>
      <c r="B7" t="s">
        <v>13</v>
      </c>
      <c r="C7">
        <v>16</v>
      </c>
      <c r="D7">
        <v>19</v>
      </c>
    </row>
    <row r="8" spans="1:31" x14ac:dyDescent="0.25">
      <c r="A8" s="115"/>
      <c r="B8" t="s">
        <v>7</v>
      </c>
    </row>
    <row r="9" spans="1:31" x14ac:dyDescent="0.25">
      <c r="A9" s="115"/>
      <c r="B9" s="25" t="s">
        <v>4</v>
      </c>
    </row>
    <row r="10" spans="1:31" x14ac:dyDescent="0.25">
      <c r="A10" s="115"/>
      <c r="B10" t="s">
        <v>5</v>
      </c>
    </row>
    <row r="11" spans="1:31" x14ac:dyDescent="0.25">
      <c r="A11" s="115"/>
      <c r="B11" s="25" t="s">
        <v>91</v>
      </c>
    </row>
    <row r="12" spans="1:31" x14ac:dyDescent="0.25">
      <c r="A12" s="115"/>
      <c r="B12" s="25" t="s">
        <v>13</v>
      </c>
      <c r="G12" t="s">
        <v>6</v>
      </c>
      <c r="K12" s="26" t="s">
        <v>2</v>
      </c>
      <c r="O12" t="s">
        <v>11</v>
      </c>
      <c r="S12" t="s">
        <v>16</v>
      </c>
      <c r="W12" t="s">
        <v>13</v>
      </c>
      <c r="AA12" t="s">
        <v>29</v>
      </c>
      <c r="AE12" t="s">
        <v>12</v>
      </c>
    </row>
    <row r="13" spans="1:31" x14ac:dyDescent="0.25">
      <c r="A13" s="115"/>
      <c r="B13" s="25" t="s">
        <v>14</v>
      </c>
      <c r="K13" s="4" t="s">
        <v>13</v>
      </c>
      <c r="L13" s="2">
        <v>2</v>
      </c>
      <c r="M13" s="2">
        <v>5</v>
      </c>
    </row>
    <row r="14" spans="1:31" x14ac:dyDescent="0.25">
      <c r="A14" s="115"/>
      <c r="B14" t="s">
        <v>15</v>
      </c>
      <c r="K14" s="2" t="s">
        <v>19</v>
      </c>
      <c r="L14" s="2">
        <v>4</v>
      </c>
      <c r="M14" s="2">
        <v>3</v>
      </c>
    </row>
    <row r="15" spans="1:31" x14ac:dyDescent="0.25">
      <c r="A15" s="115"/>
      <c r="B15" s="25" t="s">
        <v>2</v>
      </c>
      <c r="K15" s="4" t="s">
        <v>1</v>
      </c>
      <c r="L15" s="2">
        <v>7</v>
      </c>
      <c r="M15" s="2">
        <v>1</v>
      </c>
    </row>
    <row r="16" spans="1:31" x14ac:dyDescent="0.25">
      <c r="A16" s="115"/>
      <c r="B16" t="s">
        <v>4</v>
      </c>
      <c r="K16" s="2" t="s">
        <v>28</v>
      </c>
      <c r="L16" s="2">
        <v>2</v>
      </c>
      <c r="M16" s="2">
        <v>5</v>
      </c>
    </row>
    <row r="17" spans="1:13" x14ac:dyDescent="0.25">
      <c r="A17" s="115"/>
      <c r="K17" s="4" t="s">
        <v>7</v>
      </c>
      <c r="L17" s="2">
        <v>3</v>
      </c>
      <c r="M17" s="2">
        <v>5</v>
      </c>
    </row>
    <row r="18" spans="1:13" x14ac:dyDescent="0.25">
      <c r="A18" s="115"/>
      <c r="K18" s="2" t="s">
        <v>6</v>
      </c>
      <c r="L18" s="2">
        <v>4</v>
      </c>
      <c r="M18" s="2">
        <v>4</v>
      </c>
    </row>
    <row r="19" spans="1:13" x14ac:dyDescent="0.25">
      <c r="K19" s="2" t="s">
        <v>0</v>
      </c>
      <c r="L19" s="2">
        <v>3</v>
      </c>
      <c r="M19" s="2">
        <v>4</v>
      </c>
    </row>
    <row r="20" spans="1:13" x14ac:dyDescent="0.25">
      <c r="B20" s="26" t="s">
        <v>20</v>
      </c>
      <c r="K20" s="4" t="s">
        <v>3</v>
      </c>
      <c r="L20" s="2">
        <v>3</v>
      </c>
      <c r="M20" s="2">
        <v>5</v>
      </c>
    </row>
    <row r="21" spans="1:13" x14ac:dyDescent="0.25">
      <c r="B21" s="2" t="s">
        <v>3</v>
      </c>
      <c r="C21" s="2">
        <v>3</v>
      </c>
      <c r="D21" s="2">
        <v>5</v>
      </c>
      <c r="K21" s="27">
        <f>L21/(L21+M21)</f>
        <v>0.46666666666666667</v>
      </c>
      <c r="L21" s="2">
        <f>SUM(L13:L20)</f>
        <v>28</v>
      </c>
      <c r="M21" s="2">
        <f>SUM(M13:M20)</f>
        <v>32</v>
      </c>
    </row>
    <row r="22" spans="1:13" x14ac:dyDescent="0.25">
      <c r="B22" s="2" t="s">
        <v>1</v>
      </c>
      <c r="C22" s="2">
        <v>7</v>
      </c>
      <c r="D22" s="2">
        <v>1</v>
      </c>
    </row>
    <row r="23" spans="1:13" x14ac:dyDescent="0.25">
      <c r="B23" s="4" t="s">
        <v>29</v>
      </c>
      <c r="C23" s="2">
        <v>4</v>
      </c>
      <c r="D23" s="2">
        <v>3</v>
      </c>
    </row>
    <row r="24" spans="1:13" x14ac:dyDescent="0.25">
      <c r="B24" s="4" t="s">
        <v>1</v>
      </c>
      <c r="C24" s="2">
        <v>7</v>
      </c>
      <c r="D24" s="2">
        <v>1</v>
      </c>
    </row>
    <row r="25" spans="1:13" x14ac:dyDescent="0.25">
      <c r="B25" s="2" t="s">
        <v>27</v>
      </c>
      <c r="C25" s="2">
        <v>2</v>
      </c>
      <c r="D25" s="2">
        <v>5</v>
      </c>
    </row>
    <row r="26" spans="1:13" x14ac:dyDescent="0.25">
      <c r="B26" s="2" t="s">
        <v>90</v>
      </c>
      <c r="C26" s="2">
        <v>3</v>
      </c>
      <c r="D26" s="2">
        <v>4</v>
      </c>
    </row>
    <row r="27" spans="1:13" x14ac:dyDescent="0.25">
      <c r="B27" s="4" t="s">
        <v>17</v>
      </c>
      <c r="C27" s="2">
        <v>5</v>
      </c>
      <c r="D27" s="2">
        <v>2</v>
      </c>
    </row>
    <row r="28" spans="1:13" x14ac:dyDescent="0.25">
      <c r="B28" s="2" t="s">
        <v>29</v>
      </c>
      <c r="C28" s="2">
        <v>4</v>
      </c>
      <c r="D28" s="2">
        <v>3</v>
      </c>
      <c r="H28" t="s">
        <v>22</v>
      </c>
    </row>
    <row r="29" spans="1:13" x14ac:dyDescent="0.25">
      <c r="B29" s="27">
        <f>C29/(C29+D29)</f>
        <v>0.59322033898305082</v>
      </c>
      <c r="C29" s="2">
        <f>SUM(C21:C28)</f>
        <v>35</v>
      </c>
      <c r="D29" s="2">
        <f>SUM(D21:D28)</f>
        <v>24</v>
      </c>
      <c r="H29" t="s">
        <v>8</v>
      </c>
    </row>
    <row r="30" spans="1:13" x14ac:dyDescent="0.25">
      <c r="H30" t="s">
        <v>19</v>
      </c>
    </row>
    <row r="31" spans="1:13" x14ac:dyDescent="0.25">
      <c r="H31" t="s">
        <v>5</v>
      </c>
    </row>
    <row r="32" spans="1:13" x14ac:dyDescent="0.25">
      <c r="H32" t="s">
        <v>31</v>
      </c>
    </row>
    <row r="33" spans="8:8" x14ac:dyDescent="0.25">
      <c r="H33" t="s">
        <v>15</v>
      </c>
    </row>
    <row r="34" spans="8:8" x14ac:dyDescent="0.25">
      <c r="H34" t="s">
        <v>24</v>
      </c>
    </row>
    <row r="35" spans="8:8" x14ac:dyDescent="0.25">
      <c r="H35" t="s">
        <v>14</v>
      </c>
    </row>
    <row r="36" spans="8:8" x14ac:dyDescent="0.25">
      <c r="H36" t="s">
        <v>9</v>
      </c>
    </row>
    <row r="37" spans="8:8" x14ac:dyDescent="0.25">
      <c r="H37" t="s">
        <v>30</v>
      </c>
    </row>
    <row r="38" spans="8:8" x14ac:dyDescent="0.25">
      <c r="H38" t="s">
        <v>26</v>
      </c>
    </row>
    <row r="39" spans="8:8" x14ac:dyDescent="0.25">
      <c r="H39" t="s">
        <v>25</v>
      </c>
    </row>
    <row r="40" spans="8:8" x14ac:dyDescent="0.25">
      <c r="H40" t="s">
        <v>18</v>
      </c>
    </row>
    <row r="41" spans="8:8" x14ac:dyDescent="0.25">
      <c r="H41" t="s">
        <v>23</v>
      </c>
    </row>
    <row r="42" spans="8:8" x14ac:dyDescent="0.25">
      <c r="H42" t="s">
        <v>10</v>
      </c>
    </row>
    <row r="43" spans="8:8" x14ac:dyDescent="0.25">
      <c r="H43" t="s">
        <v>27</v>
      </c>
    </row>
  </sheetData>
  <mergeCells count="1">
    <mergeCell ref="A2:A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P20" sqref="P20"/>
    </sheetView>
  </sheetViews>
  <sheetFormatPr defaultRowHeight="15" x14ac:dyDescent="0.25"/>
  <cols>
    <col min="1" max="1" width="13.28515625" bestFit="1" customWidth="1"/>
    <col min="2" max="2" width="10" bestFit="1" customWidth="1"/>
    <col min="3" max="3" width="7.7109375" bestFit="1" customWidth="1"/>
    <col min="7" max="7" width="13.28515625" bestFit="1" customWidth="1"/>
    <col min="8" max="8" width="10" bestFit="1" customWidth="1"/>
    <col min="9" max="9" width="7.7109375" bestFit="1" customWidth="1"/>
    <col min="10" max="10" width="32.28515625" customWidth="1"/>
    <col min="11" max="11" width="13.28515625" bestFit="1" customWidth="1"/>
    <col min="12" max="12" width="28.42578125" bestFit="1" customWidth="1"/>
    <col min="13" max="13" width="19.42578125" bestFit="1" customWidth="1"/>
    <col min="14" max="14" width="2.42578125" customWidth="1"/>
    <col min="15" max="15" width="10" bestFit="1" customWidth="1"/>
    <col min="16" max="16" width="10.140625" bestFit="1" customWidth="1"/>
    <col min="17" max="17" width="2.140625" customWidth="1"/>
    <col min="18" max="18" width="7.7109375" bestFit="1" customWidth="1"/>
    <col min="19" max="19" width="12.7109375" bestFit="1" customWidth="1"/>
    <col min="20" max="20" width="11.140625" bestFit="1" customWidth="1"/>
  </cols>
  <sheetData>
    <row r="1" spans="1:20" x14ac:dyDescent="0.25">
      <c r="A1" t="s">
        <v>121</v>
      </c>
      <c r="B1" t="s">
        <v>128</v>
      </c>
      <c r="C1" t="s">
        <v>112</v>
      </c>
      <c r="K1" t="s">
        <v>121</v>
      </c>
      <c r="L1" t="s">
        <v>122</v>
      </c>
      <c r="M1" t="s">
        <v>123</v>
      </c>
      <c r="O1" t="s">
        <v>128</v>
      </c>
      <c r="P1" t="s">
        <v>129</v>
      </c>
      <c r="R1" t="s">
        <v>112</v>
      </c>
      <c r="S1" t="s">
        <v>113</v>
      </c>
      <c r="T1" t="s">
        <v>114</v>
      </c>
    </row>
    <row r="2" spans="1:20" x14ac:dyDescent="0.25">
      <c r="A2">
        <v>1</v>
      </c>
      <c r="B2">
        <v>1</v>
      </c>
      <c r="C2">
        <v>4</v>
      </c>
      <c r="E2" t="str">
        <f>"insert into [upickem].[f].[d_League]("&amp;$A$1&amp;", "&amp;$B$1&amp;", "&amp;$C$1&amp;", Effective, Expiry) values ("&amp;A2&amp;", "&amp;B2&amp;", "&amp;C2&amp;", '2013 09 01', '9999 12 31')"</f>
        <v>insert into [upickem].[f].[d_League](ConferenceID, DivisionID, TeamID, Effective, Expiry) values (1, 1, 4, '2013 09 01', '9999 12 31')</v>
      </c>
      <c r="K2">
        <v>1</v>
      </c>
      <c r="L2" t="s">
        <v>124</v>
      </c>
      <c r="M2" t="s">
        <v>125</v>
      </c>
      <c r="O2">
        <v>1</v>
      </c>
      <c r="P2" t="s">
        <v>130</v>
      </c>
      <c r="R2">
        <v>1</v>
      </c>
      <c r="S2" t="s">
        <v>22</v>
      </c>
      <c r="T2" t="s">
        <v>77</v>
      </c>
    </row>
    <row r="3" spans="1:20" x14ac:dyDescent="0.25">
      <c r="A3">
        <v>1</v>
      </c>
      <c r="B3">
        <v>1</v>
      </c>
      <c r="C3">
        <v>17</v>
      </c>
      <c r="E3" t="str">
        <f t="shared" ref="E3:E33" si="0">"insert into [upickem].[f].[d_League]("&amp;$A$1&amp;", "&amp;$B$1&amp;", "&amp;$C$1&amp;", Effective, Expiry) values ("&amp;A3&amp;", "&amp;B3&amp;", "&amp;C3&amp;", '2013 09 01', '9999 12 31')"</f>
        <v>insert into [upickem].[f].[d_League](ConferenceID, DivisionID, TeamID, Effective, Expiry) values (1, 1, 17, '2013 09 01', '9999 12 31')</v>
      </c>
      <c r="K3">
        <v>2</v>
      </c>
      <c r="L3" t="s">
        <v>126</v>
      </c>
      <c r="M3" t="s">
        <v>127</v>
      </c>
      <c r="O3">
        <v>2</v>
      </c>
      <c r="P3" t="s">
        <v>131</v>
      </c>
      <c r="R3">
        <v>2</v>
      </c>
      <c r="S3" t="s">
        <v>8</v>
      </c>
      <c r="T3" t="s">
        <v>92</v>
      </c>
    </row>
    <row r="4" spans="1:20" x14ac:dyDescent="0.25">
      <c r="A4">
        <v>1</v>
      </c>
      <c r="B4">
        <v>1</v>
      </c>
      <c r="C4">
        <v>19</v>
      </c>
      <c r="E4" t="str">
        <f t="shared" si="0"/>
        <v>insert into [upickem].[f].[d_League](ConferenceID, DivisionID, TeamID, Effective, Expiry) values (1, 1, 19, '2013 09 01', '9999 12 31')</v>
      </c>
      <c r="O4">
        <v>3</v>
      </c>
      <c r="P4" t="s">
        <v>132</v>
      </c>
      <c r="R4">
        <v>3</v>
      </c>
      <c r="S4" t="s">
        <v>0</v>
      </c>
      <c r="T4" t="s">
        <v>93</v>
      </c>
    </row>
    <row r="5" spans="1:20" x14ac:dyDescent="0.25">
      <c r="A5">
        <v>1</v>
      </c>
      <c r="B5">
        <v>1</v>
      </c>
      <c r="C5">
        <v>22</v>
      </c>
      <c r="E5" t="str">
        <f t="shared" si="0"/>
        <v>insert into [upickem].[f].[d_League](ConferenceID, DivisionID, TeamID, Effective, Expiry) values (1, 1, 22, '2013 09 01', '9999 12 31')</v>
      </c>
      <c r="O5">
        <v>4</v>
      </c>
      <c r="P5" t="s">
        <v>133</v>
      </c>
      <c r="R5">
        <v>4</v>
      </c>
      <c r="S5" t="s">
        <v>3</v>
      </c>
      <c r="T5" t="s">
        <v>63</v>
      </c>
    </row>
    <row r="6" spans="1:20" x14ac:dyDescent="0.25">
      <c r="A6">
        <v>1</v>
      </c>
      <c r="B6">
        <v>2</v>
      </c>
      <c r="C6">
        <v>3</v>
      </c>
      <c r="E6" t="str">
        <f t="shared" si="0"/>
        <v>insert into [upickem].[f].[d_League](ConferenceID, DivisionID, TeamID, Effective, Expiry) values (1, 2, 3, '2013 09 01', '9999 12 31')</v>
      </c>
      <c r="O6">
        <v>5</v>
      </c>
      <c r="P6" t="s">
        <v>134</v>
      </c>
      <c r="R6">
        <v>5</v>
      </c>
      <c r="S6" t="s">
        <v>19</v>
      </c>
      <c r="T6" t="s">
        <v>94</v>
      </c>
    </row>
    <row r="7" spans="1:20" x14ac:dyDescent="0.25">
      <c r="A7">
        <v>1</v>
      </c>
      <c r="B7">
        <v>2</v>
      </c>
      <c r="C7">
        <v>7</v>
      </c>
      <c r="E7" t="str">
        <f t="shared" si="0"/>
        <v>insert into [upickem].[f].[d_League](ConferenceID, DivisionID, TeamID, Effective, Expiry) values (1, 2, 7, '2013 09 01', '9999 12 31')</v>
      </c>
      <c r="O7">
        <v>6</v>
      </c>
      <c r="P7" t="s">
        <v>135</v>
      </c>
      <c r="R7">
        <v>6</v>
      </c>
      <c r="S7" t="s">
        <v>5</v>
      </c>
      <c r="T7" t="s">
        <v>38</v>
      </c>
    </row>
    <row r="8" spans="1:20" x14ac:dyDescent="0.25">
      <c r="A8">
        <v>1</v>
      </c>
      <c r="B8">
        <v>2</v>
      </c>
      <c r="C8">
        <v>8</v>
      </c>
      <c r="E8" t="str">
        <f t="shared" si="0"/>
        <v>insert into [upickem].[f].[d_League](ConferenceID, DivisionID, TeamID, Effective, Expiry) values (1, 2, 8, '2013 09 01', '9999 12 31')</v>
      </c>
      <c r="O8">
        <v>7</v>
      </c>
      <c r="P8" t="s">
        <v>136</v>
      </c>
      <c r="R8">
        <v>7</v>
      </c>
      <c r="S8" t="s">
        <v>4</v>
      </c>
      <c r="T8" t="s">
        <v>86</v>
      </c>
    </row>
    <row r="9" spans="1:20" x14ac:dyDescent="0.25">
      <c r="A9">
        <v>1</v>
      </c>
      <c r="B9">
        <v>2</v>
      </c>
      <c r="C9">
        <v>25</v>
      </c>
      <c r="E9" t="str">
        <f t="shared" si="0"/>
        <v>insert into [upickem].[f].[d_League](ConferenceID, DivisionID, TeamID, Effective, Expiry) values (1, 2, 25, '2013 09 01', '9999 12 31')</v>
      </c>
      <c r="O9">
        <v>8</v>
      </c>
      <c r="P9" t="s">
        <v>137</v>
      </c>
      <c r="R9">
        <v>8</v>
      </c>
      <c r="S9" t="s">
        <v>7</v>
      </c>
      <c r="T9" t="s">
        <v>80</v>
      </c>
    </row>
    <row r="10" spans="1:20" x14ac:dyDescent="0.25">
      <c r="A10">
        <v>1</v>
      </c>
      <c r="B10">
        <v>3</v>
      </c>
      <c r="C10">
        <v>13</v>
      </c>
      <c r="E10" t="str">
        <f t="shared" si="0"/>
        <v>insert into [upickem].[f].[d_League](ConferenceID, DivisionID, TeamID, Effective, Expiry) values (1, 3, 13, '2013 09 01', '9999 12 31')</v>
      </c>
      <c r="R10">
        <v>9</v>
      </c>
      <c r="S10" t="s">
        <v>31</v>
      </c>
      <c r="T10" t="s">
        <v>64</v>
      </c>
    </row>
    <row r="11" spans="1:20" x14ac:dyDescent="0.25">
      <c r="A11">
        <v>1</v>
      </c>
      <c r="B11">
        <v>3</v>
      </c>
      <c r="C11">
        <v>14</v>
      </c>
      <c r="E11" t="str">
        <f t="shared" si="0"/>
        <v>insert into [upickem].[f].[d_League](ConferenceID, DivisionID, TeamID, Effective, Expiry) values (1, 3, 14, '2013 09 01', '9999 12 31')</v>
      </c>
      <c r="R11">
        <v>10</v>
      </c>
      <c r="S11" t="s">
        <v>1</v>
      </c>
      <c r="T11" t="s">
        <v>65</v>
      </c>
    </row>
    <row r="12" spans="1:20" x14ac:dyDescent="0.25">
      <c r="A12">
        <v>1</v>
      </c>
      <c r="B12">
        <v>3</v>
      </c>
      <c r="C12">
        <v>15</v>
      </c>
      <c r="E12" t="str">
        <f t="shared" si="0"/>
        <v>insert into [upickem].[f].[d_League](ConferenceID, DivisionID, TeamID, Effective, Expiry) values (1, 3, 15, '2013 09 01', '9999 12 31')</v>
      </c>
      <c r="R12">
        <v>11</v>
      </c>
      <c r="S12" t="s">
        <v>15</v>
      </c>
      <c r="T12" t="s">
        <v>40</v>
      </c>
    </row>
    <row r="13" spans="1:20" x14ac:dyDescent="0.25">
      <c r="A13">
        <v>1</v>
      </c>
      <c r="B13">
        <v>3</v>
      </c>
      <c r="C13">
        <v>31</v>
      </c>
      <c r="E13" t="str">
        <f t="shared" si="0"/>
        <v>insert into [upickem].[f].[d_League](ConferenceID, DivisionID, TeamID, Effective, Expiry) values (1, 3, 31, '2013 09 01', '9999 12 31')</v>
      </c>
      <c r="R13">
        <v>12</v>
      </c>
      <c r="S13" t="s">
        <v>24</v>
      </c>
      <c r="T13" t="s">
        <v>81</v>
      </c>
    </row>
    <row r="14" spans="1:20" x14ac:dyDescent="0.25">
      <c r="A14">
        <v>1</v>
      </c>
      <c r="B14">
        <v>4</v>
      </c>
      <c r="C14">
        <v>10</v>
      </c>
      <c r="E14" t="str">
        <f t="shared" si="0"/>
        <v>insert into [upickem].[f].[d_League](ConferenceID, DivisionID, TeamID, Effective, Expiry) values (1, 4, 10, '2013 09 01', '9999 12 31')</v>
      </c>
      <c r="R14">
        <v>13</v>
      </c>
      <c r="S14" t="s">
        <v>28</v>
      </c>
      <c r="T14" t="s">
        <v>72</v>
      </c>
    </row>
    <row r="15" spans="1:20" x14ac:dyDescent="0.25">
      <c r="A15">
        <v>1</v>
      </c>
      <c r="B15">
        <v>4</v>
      </c>
      <c r="C15">
        <v>16</v>
      </c>
      <c r="E15" t="str">
        <f t="shared" si="0"/>
        <v>insert into [upickem].[f].[d_League](ConferenceID, DivisionID, TeamID, Effective, Expiry) values (1, 4, 16, '2013 09 01', '9999 12 31')</v>
      </c>
      <c r="R15">
        <v>14</v>
      </c>
      <c r="S15" t="s">
        <v>17</v>
      </c>
      <c r="T15" t="s">
        <v>76</v>
      </c>
    </row>
    <row r="16" spans="1:20" x14ac:dyDescent="0.25">
      <c r="A16">
        <v>1</v>
      </c>
      <c r="B16">
        <v>4</v>
      </c>
      <c r="C16">
        <v>23</v>
      </c>
      <c r="E16" t="str">
        <f t="shared" si="0"/>
        <v>insert into [upickem].[f].[d_League](ConferenceID, DivisionID, TeamID, Effective, Expiry) values (1, 4, 23, '2013 09 01', '9999 12 31')</v>
      </c>
      <c r="R16">
        <v>15</v>
      </c>
      <c r="S16" t="s">
        <v>115</v>
      </c>
      <c r="T16" t="s">
        <v>95</v>
      </c>
    </row>
    <row r="17" spans="1:20" x14ac:dyDescent="0.25">
      <c r="A17">
        <v>1</v>
      </c>
      <c r="B17">
        <v>4</v>
      </c>
      <c r="C17">
        <v>26</v>
      </c>
      <c r="E17" t="str">
        <f t="shared" si="0"/>
        <v>insert into [upickem].[f].[d_League](ConferenceID, DivisionID, TeamID, Effective, Expiry) values (1, 4, 26, '2013 09 01', '9999 12 31')</v>
      </c>
      <c r="R17">
        <v>16</v>
      </c>
      <c r="S17" t="s">
        <v>20</v>
      </c>
      <c r="T17" t="s">
        <v>96</v>
      </c>
    </row>
    <row r="18" spans="1:20" x14ac:dyDescent="0.25">
      <c r="A18">
        <v>2</v>
      </c>
      <c r="B18">
        <v>5</v>
      </c>
      <c r="C18">
        <v>9</v>
      </c>
      <c r="E18" t="str">
        <f t="shared" si="0"/>
        <v>insert into [upickem].[f].[d_League](ConferenceID, DivisionID, TeamID, Effective, Expiry) values (2, 5, 9, '2013 09 01', '9999 12 31')</v>
      </c>
      <c r="R18">
        <v>17</v>
      </c>
      <c r="S18" t="s">
        <v>6</v>
      </c>
      <c r="T18" t="s">
        <v>39</v>
      </c>
    </row>
    <row r="19" spans="1:20" x14ac:dyDescent="0.25">
      <c r="A19">
        <v>2</v>
      </c>
      <c r="B19">
        <v>5</v>
      </c>
      <c r="C19">
        <v>21</v>
      </c>
      <c r="E19" t="str">
        <f t="shared" si="0"/>
        <v>insert into [upickem].[f].[d_League](ConferenceID, DivisionID, TeamID, Effective, Expiry) values (2, 5, 21, '2013 09 01', '9999 12 31')</v>
      </c>
      <c r="R19">
        <v>18</v>
      </c>
      <c r="S19" t="s">
        <v>14</v>
      </c>
      <c r="T19" t="s">
        <v>116</v>
      </c>
    </row>
    <row r="20" spans="1:20" x14ac:dyDescent="0.25">
      <c r="A20">
        <v>2</v>
      </c>
      <c r="B20">
        <v>5</v>
      </c>
      <c r="C20">
        <v>24</v>
      </c>
      <c r="E20" t="str">
        <f t="shared" si="0"/>
        <v>insert into [upickem].[f].[d_League](ConferenceID, DivisionID, TeamID, Effective, Expiry) values (2, 5, 24, '2013 09 01', '9999 12 31')</v>
      </c>
      <c r="R20">
        <v>19</v>
      </c>
      <c r="S20" t="s">
        <v>2</v>
      </c>
      <c r="T20" t="s">
        <v>74</v>
      </c>
    </row>
    <row r="21" spans="1:20" x14ac:dyDescent="0.25">
      <c r="A21">
        <v>2</v>
      </c>
      <c r="B21">
        <v>5</v>
      </c>
      <c r="C21">
        <v>32</v>
      </c>
      <c r="E21" t="str">
        <f t="shared" si="0"/>
        <v>insert into [upickem].[f].[d_League](ConferenceID, DivisionID, TeamID, Effective, Expiry) values (2, 5, 32, '2013 09 01', '9999 12 31')</v>
      </c>
      <c r="R21">
        <v>20</v>
      </c>
      <c r="S21" t="s">
        <v>9</v>
      </c>
      <c r="T21" t="s">
        <v>37</v>
      </c>
    </row>
    <row r="22" spans="1:20" x14ac:dyDescent="0.25">
      <c r="A22">
        <v>2</v>
      </c>
      <c r="B22">
        <v>6</v>
      </c>
      <c r="C22">
        <v>6</v>
      </c>
      <c r="E22" t="str">
        <f t="shared" si="0"/>
        <v>insert into [upickem].[f].[d_League](ConferenceID, DivisionID, TeamID, Effective, Expiry) values (2, 6, 6, '2013 09 01', '9999 12 31')</v>
      </c>
      <c r="R22">
        <v>21</v>
      </c>
      <c r="S22" t="s">
        <v>91</v>
      </c>
      <c r="T22" t="s">
        <v>41</v>
      </c>
    </row>
    <row r="23" spans="1:20" x14ac:dyDescent="0.25">
      <c r="A23">
        <v>2</v>
      </c>
      <c r="B23">
        <v>6</v>
      </c>
      <c r="C23">
        <v>11</v>
      </c>
      <c r="E23" t="str">
        <f t="shared" si="0"/>
        <v>insert into [upickem].[f].[d_League](ConferenceID, DivisionID, TeamID, Effective, Expiry) values (2, 6, 11, '2013 09 01', '9999 12 31')</v>
      </c>
      <c r="R23">
        <v>22</v>
      </c>
      <c r="S23" t="s">
        <v>91</v>
      </c>
      <c r="T23" t="s">
        <v>62</v>
      </c>
    </row>
    <row r="24" spans="1:20" x14ac:dyDescent="0.25">
      <c r="A24">
        <v>2</v>
      </c>
      <c r="B24">
        <v>6</v>
      </c>
      <c r="C24">
        <v>12</v>
      </c>
      <c r="E24" t="str">
        <f t="shared" si="0"/>
        <v>insert into [upickem].[f].[d_League](ConferenceID, DivisionID, TeamID, Effective, Expiry) values (2, 6, 12, '2013 09 01', '9999 12 31')</v>
      </c>
      <c r="R24">
        <v>23</v>
      </c>
      <c r="S24" t="s">
        <v>16</v>
      </c>
      <c r="T24" t="s">
        <v>87</v>
      </c>
    </row>
    <row r="25" spans="1:20" x14ac:dyDescent="0.25">
      <c r="A25">
        <v>2</v>
      </c>
      <c r="B25">
        <v>6</v>
      </c>
      <c r="C25">
        <v>18</v>
      </c>
      <c r="E25" t="str">
        <f t="shared" si="0"/>
        <v>insert into [upickem].[f].[d_League](ConferenceID, DivisionID, TeamID, Effective, Expiry) values (2, 6, 18, '2013 09 01', '9999 12 31')</v>
      </c>
      <c r="R25">
        <v>24</v>
      </c>
      <c r="S25" t="s">
        <v>26</v>
      </c>
      <c r="T25" t="s">
        <v>79</v>
      </c>
    </row>
    <row r="26" spans="1:20" x14ac:dyDescent="0.25">
      <c r="A26">
        <v>2</v>
      </c>
      <c r="B26">
        <v>7</v>
      </c>
      <c r="C26">
        <v>2</v>
      </c>
      <c r="E26" t="str">
        <f t="shared" si="0"/>
        <v>insert into [upickem].[f].[d_League](ConferenceID, DivisionID, TeamID, Effective, Expiry) values (2, 7, 2, '2013 09 01', '9999 12 31')</v>
      </c>
      <c r="R26">
        <v>25</v>
      </c>
      <c r="S26" t="s">
        <v>13</v>
      </c>
      <c r="T26" t="s">
        <v>84</v>
      </c>
    </row>
    <row r="27" spans="1:20" x14ac:dyDescent="0.25">
      <c r="A27">
        <v>2</v>
      </c>
      <c r="B27">
        <v>7</v>
      </c>
      <c r="C27">
        <v>5</v>
      </c>
      <c r="E27" t="str">
        <f t="shared" si="0"/>
        <v>insert into [upickem].[f].[d_League](ConferenceID, DivisionID, TeamID, Effective, Expiry) values (2, 7, 5, '2013 09 01', '9999 12 31')</v>
      </c>
      <c r="R27">
        <v>26</v>
      </c>
      <c r="S27" t="s">
        <v>29</v>
      </c>
      <c r="T27" t="s">
        <v>73</v>
      </c>
    </row>
    <row r="28" spans="1:20" x14ac:dyDescent="0.25">
      <c r="A28">
        <v>2</v>
      </c>
      <c r="B28">
        <v>7</v>
      </c>
      <c r="C28">
        <v>20</v>
      </c>
      <c r="E28" t="str">
        <f t="shared" si="0"/>
        <v>insert into [upickem].[f].[d_League](ConferenceID, DivisionID, TeamID, Effective, Expiry) values (2, 7, 20, '2013 09 01', '9999 12 31')</v>
      </c>
      <c r="R28">
        <v>27</v>
      </c>
      <c r="S28" t="s">
        <v>117</v>
      </c>
      <c r="T28" t="s">
        <v>118</v>
      </c>
    </row>
    <row r="29" spans="1:20" x14ac:dyDescent="0.25">
      <c r="A29">
        <v>2</v>
      </c>
      <c r="B29">
        <v>7</v>
      </c>
      <c r="C29">
        <v>30</v>
      </c>
      <c r="E29" t="str">
        <f t="shared" si="0"/>
        <v>insert into [upickem].[f].[d_League](ConferenceID, DivisionID, TeamID, Effective, Expiry) values (2, 7, 30, '2013 09 01', '9999 12 31')</v>
      </c>
      <c r="R29">
        <v>28</v>
      </c>
      <c r="S29" t="s">
        <v>18</v>
      </c>
      <c r="T29" t="s">
        <v>97</v>
      </c>
    </row>
    <row r="30" spans="1:20" x14ac:dyDescent="0.25">
      <c r="A30">
        <v>2</v>
      </c>
      <c r="B30">
        <v>8</v>
      </c>
      <c r="C30">
        <v>1</v>
      </c>
      <c r="E30" t="str">
        <f t="shared" si="0"/>
        <v>insert into [upickem].[f].[d_League](ConferenceID, DivisionID, TeamID, Effective, Expiry) values (2, 8, 1, '2013 09 01', '9999 12 31')</v>
      </c>
      <c r="R30">
        <v>29</v>
      </c>
      <c r="S30" t="s">
        <v>119</v>
      </c>
      <c r="T30" t="s">
        <v>98</v>
      </c>
    </row>
    <row r="31" spans="1:20" x14ac:dyDescent="0.25">
      <c r="A31">
        <v>2</v>
      </c>
      <c r="B31">
        <v>8</v>
      </c>
      <c r="C31">
        <v>29</v>
      </c>
      <c r="E31" t="str">
        <f t="shared" si="0"/>
        <v>insert into [upickem].[f].[d_League](ConferenceID, DivisionID, TeamID, Effective, Expiry) values (2, 8, 29, '2013 09 01', '9999 12 31')</v>
      </c>
      <c r="R31">
        <v>30</v>
      </c>
      <c r="S31" t="s">
        <v>10</v>
      </c>
      <c r="T31" t="s">
        <v>99</v>
      </c>
    </row>
    <row r="32" spans="1:20" x14ac:dyDescent="0.25">
      <c r="A32">
        <v>2</v>
      </c>
      <c r="B32">
        <v>8</v>
      </c>
      <c r="C32">
        <v>27</v>
      </c>
      <c r="E32" t="str">
        <f t="shared" si="0"/>
        <v>insert into [upickem].[f].[d_League](ConferenceID, DivisionID, TeamID, Effective, Expiry) values (2, 8, 27, '2013 09 01', '9999 12 31')</v>
      </c>
      <c r="R32">
        <v>31</v>
      </c>
      <c r="S32" t="s">
        <v>12</v>
      </c>
      <c r="T32" t="s">
        <v>60</v>
      </c>
    </row>
    <row r="33" spans="1:20" x14ac:dyDescent="0.25">
      <c r="A33">
        <v>2</v>
      </c>
      <c r="B33">
        <v>8</v>
      </c>
      <c r="C33">
        <v>28</v>
      </c>
      <c r="E33" t="str">
        <f t="shared" si="0"/>
        <v>insert into [upickem].[f].[d_League](ConferenceID, DivisionID, TeamID, Effective, Expiry) values (2, 8, 28, '2013 09 01', '9999 12 31')</v>
      </c>
      <c r="R33">
        <v>32</v>
      </c>
      <c r="S33" t="s">
        <v>27</v>
      </c>
      <c r="T3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1-6</vt:lpstr>
      <vt:lpstr>2</vt:lpstr>
      <vt:lpstr>1</vt:lpstr>
      <vt:lpstr>Reg Season Template</vt:lpstr>
      <vt:lpstr>WC</vt:lpstr>
      <vt:lpstr>Div</vt:lpstr>
      <vt:lpstr>Teams</vt:lpstr>
      <vt:lpstr>Sheet1</vt:lpstr>
      <vt:lpstr>Sheet3</vt:lpstr>
      <vt:lpstr>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Mulherin</dc:creator>
  <cp:lastModifiedBy>Tim Mulherin</cp:lastModifiedBy>
  <cp:lastPrinted>2014-08-31T19:01:20Z</cp:lastPrinted>
  <dcterms:created xsi:type="dcterms:W3CDTF">2013-09-06T21:42:20Z</dcterms:created>
  <dcterms:modified xsi:type="dcterms:W3CDTF">2014-09-13T21:23:26Z</dcterms:modified>
</cp:coreProperties>
</file>