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yplom\pizzicato\"/>
    </mc:Choice>
  </mc:AlternateContent>
  <bookViews>
    <workbookView xWindow="18975" yWindow="1770" windowWidth="17280" windowHeight="94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 s="1"/>
  <c r="L29" i="1" s="1"/>
  <c r="L41" i="1" s="1"/>
  <c r="L52" i="1" s="1"/>
  <c r="L63" i="1" s="1"/>
  <c r="D86" i="1"/>
  <c r="J8" i="1"/>
  <c r="E35" i="1" l="1"/>
  <c r="E19" i="1"/>
  <c r="H74" i="1"/>
  <c r="G90" i="1"/>
  <c r="G86" i="1"/>
  <c r="G85" i="1"/>
  <c r="G75" i="1"/>
  <c r="H13" i="1"/>
  <c r="J13" i="1" s="1"/>
  <c r="G71" i="1"/>
  <c r="G60" i="1"/>
  <c r="G49" i="1"/>
  <c r="H41" i="1" s="1"/>
  <c r="J29" i="1"/>
  <c r="H63" i="1"/>
  <c r="J63" i="1" s="1"/>
  <c r="G64" i="1"/>
  <c r="E63" i="1"/>
  <c r="H52" i="1"/>
  <c r="J52" i="1" s="1"/>
  <c r="G53" i="1"/>
  <c r="E52" i="1"/>
  <c r="G42" i="1"/>
  <c r="E41" i="1"/>
  <c r="H29" i="1"/>
  <c r="G37" i="1"/>
  <c r="G24" i="1"/>
  <c r="G30" i="1"/>
  <c r="E29" i="1"/>
  <c r="E13" i="1"/>
  <c r="G14" i="1"/>
  <c r="J41" i="1" l="1"/>
  <c r="D5" i="1" l="1"/>
  <c r="F5" i="1" s="1"/>
  <c r="F4" i="1"/>
  <c r="E4" i="1"/>
  <c r="G4" i="1" s="1"/>
  <c r="D6" i="1" l="1"/>
  <c r="D7" i="1" s="1"/>
  <c r="D8" i="1" s="1"/>
  <c r="F8" i="1" s="1"/>
  <c r="E7" i="1"/>
  <c r="G7" i="1" s="1"/>
  <c r="E6" i="1"/>
  <c r="G6" i="1" s="1"/>
  <c r="E5" i="1"/>
  <c r="G5" i="1" s="1"/>
  <c r="E8" i="1"/>
  <c r="G8" i="1" s="1"/>
  <c r="F7" i="1" l="1"/>
  <c r="F6" i="1"/>
</calcChain>
</file>

<file path=xl/sharedStrings.xml><?xml version="1.0" encoding="utf-8"?>
<sst xmlns="http://schemas.openxmlformats.org/spreadsheetml/2006/main" count="101" uniqueCount="52">
  <si>
    <t>Okres</t>
  </si>
  <si>
    <t>1. rok</t>
  </si>
  <si>
    <t>2. rok</t>
  </si>
  <si>
    <t>3. rok</t>
  </si>
  <si>
    <t>4. rok</t>
  </si>
  <si>
    <t>1. połowa</t>
  </si>
  <si>
    <t>2. połowa</t>
  </si>
  <si>
    <t>Okresowo</t>
  </si>
  <si>
    <t>Łącznie</t>
  </si>
  <si>
    <t>Sprzedane egzemplarze</t>
  </si>
  <si>
    <t>Zysk</t>
  </si>
  <si>
    <t>Cena</t>
  </si>
  <si>
    <t>Przychody</t>
  </si>
  <si>
    <t>Sprzedaż</t>
  </si>
  <si>
    <t>Wydatki</t>
  </si>
  <si>
    <t>Bilans</t>
  </si>
  <si>
    <t>Odnowienie domeny</t>
  </si>
  <si>
    <t>Odnowienie hostingu</t>
  </si>
  <si>
    <t>Administracja</t>
  </si>
  <si>
    <t>Newsletter</t>
  </si>
  <si>
    <t>Wsparcie techniczne</t>
  </si>
  <si>
    <t>Utrzymanie profili społecznościowych</t>
  </si>
  <si>
    <t>Moderowanie grup społecznościowych</t>
  </si>
  <si>
    <t>Pozycjonowanie</t>
  </si>
  <si>
    <t>Reklamy na Facebooku</t>
  </si>
  <si>
    <t>Reklamy na YouTubie</t>
  </si>
  <si>
    <t>Aktualizacje i wsparcie techniczne</t>
  </si>
  <si>
    <t>Pensje</t>
  </si>
  <si>
    <t>Łączny zysk</t>
  </si>
  <si>
    <t>Pojedynczy koszt produkcji</t>
  </si>
  <si>
    <t>Znalezienie i zatrudnienie inżyniera oraz producenta muzycznego</t>
  </si>
  <si>
    <t>Wynajęcie studia muzycznego</t>
  </si>
  <si>
    <t>Transport zestawu perkusyjnego</t>
  </si>
  <si>
    <t>Nagranie sampli i utworów</t>
  </si>
  <si>
    <t>Wstępna obróba nagrań</t>
  </si>
  <si>
    <t>Realizacja</t>
  </si>
  <si>
    <t>Obróbka</t>
  </si>
  <si>
    <t>Edycja</t>
  </si>
  <si>
    <t>Oprogramowanie</t>
  </si>
  <si>
    <t>Projekt</t>
  </si>
  <si>
    <t>Sieci</t>
  </si>
  <si>
    <t>Implementacja</t>
  </si>
  <si>
    <t>Testowanie</t>
  </si>
  <si>
    <t>Marketing</t>
  </si>
  <si>
    <t>Rejestracja domeny</t>
  </si>
  <si>
    <t>Rejestracja hostingu</t>
  </si>
  <si>
    <t>Projekt graficzny</t>
  </si>
  <si>
    <t>Wdrożenie systemu e-commerce</t>
  </si>
  <si>
    <t>Uzupełnienie treści</t>
  </si>
  <si>
    <t>Utworzenie profili społecznościowych</t>
  </si>
  <si>
    <t>Praca zdalna</t>
  </si>
  <si>
    <t>Wyposażenie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</si>
</sst>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zł&quot;"/>
    <numFmt numFmtId="165" formatCode="#,##0.00\ &quot;zł&quot;"/>
    <numFmt numFmtId="166" formatCode="#,##0\ _z_ł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5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abSelected="1" topLeftCell="D51" workbookViewId="0">
      <selection activeCell="L13" sqref="L13"/>
    </sheetView>
  </sheetViews>
  <sheetFormatPr defaultRowHeight="15" x14ac:dyDescent="0.25"/>
  <cols>
    <col min="4" max="4" width="11.85546875" customWidth="1"/>
    <col min="5" max="5" width="10.5703125" customWidth="1"/>
    <col min="6" max="6" width="33" customWidth="1"/>
    <col min="7" max="7" width="12.140625" customWidth="1"/>
    <col min="8" max="8" width="11.5703125" bestFit="1" customWidth="1"/>
    <col min="10" max="10" width="13.42578125" bestFit="1" customWidth="1"/>
    <col min="12" max="12" width="13.42578125" bestFit="1" customWidth="1"/>
  </cols>
  <sheetData>
    <row r="2" spans="2:12" x14ac:dyDescent="0.25">
      <c r="B2" s="7" t="s">
        <v>0</v>
      </c>
      <c r="C2" s="7"/>
      <c r="D2" s="7" t="s">
        <v>9</v>
      </c>
      <c r="E2" s="7"/>
      <c r="F2" s="7" t="s">
        <v>10</v>
      </c>
      <c r="G2" s="7"/>
      <c r="I2" s="1" t="s">
        <v>11</v>
      </c>
      <c r="J2" s="2">
        <v>299</v>
      </c>
    </row>
    <row r="3" spans="2:12" x14ac:dyDescent="0.25">
      <c r="B3" s="7"/>
      <c r="C3" s="7"/>
      <c r="D3" s="1" t="s">
        <v>7</v>
      </c>
      <c r="E3" s="1" t="s">
        <v>8</v>
      </c>
      <c r="F3" s="1" t="s">
        <v>7</v>
      </c>
      <c r="G3" s="1" t="s">
        <v>8</v>
      </c>
    </row>
    <row r="4" spans="2:12" x14ac:dyDescent="0.25">
      <c r="B4" s="7" t="s">
        <v>1</v>
      </c>
      <c r="C4" s="1" t="s">
        <v>5</v>
      </c>
      <c r="D4" s="3">
        <v>12000</v>
      </c>
      <c r="E4" s="3">
        <f>SUM(D$4:D4)</f>
        <v>12000</v>
      </c>
      <c r="F4" s="4">
        <f>D4*$J$2</f>
        <v>3588000</v>
      </c>
      <c r="G4" s="4">
        <f>E4*$J$2</f>
        <v>3588000</v>
      </c>
    </row>
    <row r="5" spans="2:12" x14ac:dyDescent="0.25">
      <c r="B5" s="7"/>
      <c r="C5" s="1" t="s">
        <v>6</v>
      </c>
      <c r="D5" s="3">
        <f>D4/2</f>
        <v>6000</v>
      </c>
      <c r="E5" s="3">
        <f>SUM(D$4:D5)</f>
        <v>18000</v>
      </c>
      <c r="F5" s="4">
        <f t="shared" ref="F5:F8" si="0">D5*$J$2</f>
        <v>1794000</v>
      </c>
      <c r="G5" s="4">
        <f t="shared" ref="G5:G8" si="1">E5*$J$2</f>
        <v>5382000</v>
      </c>
    </row>
    <row r="6" spans="2:12" x14ac:dyDescent="0.25">
      <c r="B6" s="7" t="s">
        <v>2</v>
      </c>
      <c r="C6" s="7"/>
      <c r="D6" s="3">
        <f t="shared" ref="D6:D8" si="2">D5/2</f>
        <v>3000</v>
      </c>
      <c r="E6" s="3">
        <f>SUM(D$4:D6)</f>
        <v>21000</v>
      </c>
      <c r="F6" s="4">
        <f t="shared" si="0"/>
        <v>897000</v>
      </c>
      <c r="G6" s="4">
        <f t="shared" si="1"/>
        <v>6279000</v>
      </c>
    </row>
    <row r="7" spans="2:12" x14ac:dyDescent="0.25">
      <c r="B7" s="7" t="s">
        <v>3</v>
      </c>
      <c r="C7" s="7"/>
      <c r="D7" s="3">
        <f t="shared" si="2"/>
        <v>1500</v>
      </c>
      <c r="E7" s="3">
        <f>SUM(D$4:D7)</f>
        <v>22500</v>
      </c>
      <c r="F7" s="4">
        <f t="shared" si="0"/>
        <v>448500</v>
      </c>
      <c r="G7" s="4">
        <f t="shared" si="1"/>
        <v>6727500</v>
      </c>
    </row>
    <row r="8" spans="2:12" x14ac:dyDescent="0.25">
      <c r="B8" s="7" t="s">
        <v>4</v>
      </c>
      <c r="C8" s="7"/>
      <c r="D8" s="3">
        <f t="shared" si="2"/>
        <v>750</v>
      </c>
      <c r="E8" s="3">
        <f>SUM(D$4:D8)</f>
        <v>23250</v>
      </c>
      <c r="F8" s="4">
        <f t="shared" si="0"/>
        <v>224250</v>
      </c>
      <c r="G8" s="4">
        <f t="shared" si="1"/>
        <v>6951750</v>
      </c>
      <c r="I8" t="s">
        <v>28</v>
      </c>
      <c r="J8" s="5">
        <f>H13*6+H29*6+H41*12+H52*12+H63*12-H74</f>
        <v>2998596.3335999991</v>
      </c>
    </row>
    <row r="11" spans="2:12" x14ac:dyDescent="0.25">
      <c r="L11" s="8"/>
    </row>
    <row r="12" spans="2:12" x14ac:dyDescent="0.25">
      <c r="B12" t="s">
        <v>0</v>
      </c>
      <c r="D12" t="s">
        <v>12</v>
      </c>
      <c r="F12" t="s">
        <v>14</v>
      </c>
      <c r="H12" t="s">
        <v>15</v>
      </c>
      <c r="L12" s="8">
        <f>0</f>
        <v>0</v>
      </c>
    </row>
    <row r="13" spans="2:12" x14ac:dyDescent="0.25">
      <c r="B13" t="s">
        <v>1</v>
      </c>
      <c r="C13" t="s">
        <v>5</v>
      </c>
      <c r="D13" t="s">
        <v>13</v>
      </c>
      <c r="E13" s="6">
        <f>F4/6</f>
        <v>598000</v>
      </c>
      <c r="F13" t="s">
        <v>16</v>
      </c>
      <c r="G13" s="5">
        <v>99.99</v>
      </c>
      <c r="H13" s="5">
        <f>E13-SUM(G13:G24)</f>
        <v>486789.53149999998</v>
      </c>
      <c r="J13" s="5">
        <f>H13*6</f>
        <v>2920737.1889999998</v>
      </c>
      <c r="L13" s="8">
        <f>L12+J13</f>
        <v>2920737.1889999998</v>
      </c>
    </row>
    <row r="14" spans="2:12" x14ac:dyDescent="0.25">
      <c r="F14" t="s">
        <v>17</v>
      </c>
      <c r="G14" s="5">
        <f xml:space="preserve"> 3.79 * 29.15</f>
        <v>110.4785</v>
      </c>
      <c r="L14" s="8"/>
    </row>
    <row r="15" spans="2:12" x14ac:dyDescent="0.25">
      <c r="F15" t="s">
        <v>18</v>
      </c>
      <c r="G15" s="5">
        <v>3000</v>
      </c>
      <c r="L15" s="8"/>
    </row>
    <row r="16" spans="2:12" x14ac:dyDescent="0.25">
      <c r="F16" t="s">
        <v>19</v>
      </c>
      <c r="G16" s="5">
        <v>500</v>
      </c>
      <c r="L16" s="8"/>
    </row>
    <row r="17" spans="3:12" x14ac:dyDescent="0.25">
      <c r="F17" t="s">
        <v>20</v>
      </c>
      <c r="G17" s="5">
        <v>2000</v>
      </c>
      <c r="L17" s="8"/>
    </row>
    <row r="18" spans="3:12" x14ac:dyDescent="0.25">
      <c r="F18" t="s">
        <v>21</v>
      </c>
      <c r="G18" s="5">
        <v>1500</v>
      </c>
      <c r="L18" s="8"/>
    </row>
    <row r="19" spans="3:12" x14ac:dyDescent="0.25">
      <c r="E19" s="5">
        <f>SUM(G13:G22)</f>
        <v>22210.468499999999</v>
      </c>
      <c r="F19" t="s">
        <v>22</v>
      </c>
      <c r="G19" s="5">
        <v>500</v>
      </c>
      <c r="L19" s="8"/>
    </row>
    <row r="20" spans="3:12" x14ac:dyDescent="0.25">
      <c r="D20" s="5"/>
      <c r="F20" t="s">
        <v>23</v>
      </c>
      <c r="G20" s="5">
        <v>4500</v>
      </c>
      <c r="L20" s="8"/>
    </row>
    <row r="21" spans="3:12" x14ac:dyDescent="0.25">
      <c r="F21" t="s">
        <v>24</v>
      </c>
      <c r="G21" s="5">
        <v>8000</v>
      </c>
      <c r="L21" s="8"/>
    </row>
    <row r="22" spans="3:12" x14ac:dyDescent="0.25">
      <c r="F22" t="s">
        <v>25</v>
      </c>
      <c r="G22" s="5">
        <v>2000</v>
      </c>
      <c r="L22" s="8"/>
    </row>
    <row r="23" spans="3:12" x14ac:dyDescent="0.25">
      <c r="F23" t="s">
        <v>26</v>
      </c>
      <c r="L23" s="8"/>
    </row>
    <row r="24" spans="3:12" x14ac:dyDescent="0.25">
      <c r="F24" t="s">
        <v>27</v>
      </c>
      <c r="G24" s="5">
        <f>10000+8000+8000+7000+6000+5*5000+5*5000</f>
        <v>89000</v>
      </c>
      <c r="L24" s="8"/>
    </row>
    <row r="25" spans="3:12" x14ac:dyDescent="0.25">
      <c r="L25" s="8"/>
    </row>
    <row r="26" spans="3:12" x14ac:dyDescent="0.25">
      <c r="L26" s="8"/>
    </row>
    <row r="27" spans="3:12" x14ac:dyDescent="0.25">
      <c r="L27" s="8"/>
    </row>
    <row r="28" spans="3:12" x14ac:dyDescent="0.25">
      <c r="L28" s="8"/>
    </row>
    <row r="29" spans="3:12" x14ac:dyDescent="0.25">
      <c r="C29" t="s">
        <v>6</v>
      </c>
      <c r="D29" t="s">
        <v>13</v>
      </c>
      <c r="E29" s="6">
        <f>F5/6</f>
        <v>299000</v>
      </c>
      <c r="F29" t="s">
        <v>16</v>
      </c>
      <c r="G29" s="5">
        <v>99.99</v>
      </c>
      <c r="H29" s="5">
        <f>E29-SUM(G29:G37)</f>
        <v>200289.53149999998</v>
      </c>
      <c r="J29" s="5">
        <f>H29*6</f>
        <v>1201737.1889999998</v>
      </c>
      <c r="L29" s="8">
        <f>J29+L13</f>
        <v>4122474.3779999996</v>
      </c>
    </row>
    <row r="30" spans="3:12" x14ac:dyDescent="0.25">
      <c r="F30" t="s">
        <v>17</v>
      </c>
      <c r="G30" s="5">
        <f xml:space="preserve"> 3.79 * 29.15</f>
        <v>110.4785</v>
      </c>
      <c r="L30" s="8"/>
    </row>
    <row r="31" spans="3:12" x14ac:dyDescent="0.25">
      <c r="F31" t="s">
        <v>18</v>
      </c>
      <c r="G31" s="5">
        <v>3000</v>
      </c>
      <c r="L31" s="8"/>
    </row>
    <row r="32" spans="3:12" x14ac:dyDescent="0.25">
      <c r="F32" t="s">
        <v>19</v>
      </c>
      <c r="G32" s="5">
        <v>500</v>
      </c>
      <c r="L32" s="8"/>
    </row>
    <row r="33" spans="2:12" x14ac:dyDescent="0.25">
      <c r="F33" t="s">
        <v>20</v>
      </c>
      <c r="G33" s="5">
        <v>2000</v>
      </c>
      <c r="L33" s="8"/>
    </row>
    <row r="34" spans="2:12" x14ac:dyDescent="0.25">
      <c r="F34" t="s">
        <v>21</v>
      </c>
      <c r="G34" s="5">
        <v>1500</v>
      </c>
      <c r="L34" s="8"/>
    </row>
    <row r="35" spans="2:12" x14ac:dyDescent="0.25">
      <c r="E35" s="5">
        <f>SUM(G29:G36)</f>
        <v>9710.468499999999</v>
      </c>
      <c r="F35" t="s">
        <v>22</v>
      </c>
      <c r="G35" s="5">
        <v>500</v>
      </c>
      <c r="L35" s="8"/>
    </row>
    <row r="36" spans="2:12" x14ac:dyDescent="0.25">
      <c r="F36" t="s">
        <v>25</v>
      </c>
      <c r="G36" s="5">
        <v>2000</v>
      </c>
      <c r="L36" s="8"/>
    </row>
    <row r="37" spans="2:12" x14ac:dyDescent="0.25">
      <c r="F37" t="s">
        <v>27</v>
      </c>
      <c r="G37" s="5">
        <f>10000+8000+8000+7000+6000+5*5000+5*5000</f>
        <v>89000</v>
      </c>
      <c r="L37" s="8"/>
    </row>
    <row r="38" spans="2:12" x14ac:dyDescent="0.25">
      <c r="L38" s="8"/>
    </row>
    <row r="39" spans="2:12" x14ac:dyDescent="0.25">
      <c r="L39" s="8"/>
    </row>
    <row r="40" spans="2:12" x14ac:dyDescent="0.25">
      <c r="L40" s="8"/>
    </row>
    <row r="41" spans="2:12" x14ac:dyDescent="0.25">
      <c r="B41" t="s">
        <v>2</v>
      </c>
      <c r="D41" t="s">
        <v>13</v>
      </c>
      <c r="E41" s="6">
        <f>F6/12</f>
        <v>74750</v>
      </c>
      <c r="F41" t="s">
        <v>16</v>
      </c>
      <c r="G41" s="5">
        <v>99.99</v>
      </c>
      <c r="H41" s="5">
        <f>E41-SUM(G41:G49)</f>
        <v>6039.5314999999973</v>
      </c>
      <c r="J41" s="5">
        <f>H41*12</f>
        <v>72474.377999999968</v>
      </c>
      <c r="L41" s="8">
        <f>J41+L29</f>
        <v>4194948.7559999991</v>
      </c>
    </row>
    <row r="42" spans="2:12" x14ac:dyDescent="0.25">
      <c r="F42" t="s">
        <v>17</v>
      </c>
      <c r="G42" s="5">
        <f xml:space="preserve"> 3.79 * 29.15</f>
        <v>110.4785</v>
      </c>
      <c r="L42" s="8"/>
    </row>
    <row r="43" spans="2:12" x14ac:dyDescent="0.25">
      <c r="F43" t="s">
        <v>18</v>
      </c>
      <c r="G43" s="5">
        <v>3000</v>
      </c>
      <c r="L43" s="8"/>
    </row>
    <row r="44" spans="2:12" x14ac:dyDescent="0.25">
      <c r="F44" t="s">
        <v>19</v>
      </c>
      <c r="G44" s="5">
        <v>500</v>
      </c>
      <c r="L44" s="8"/>
    </row>
    <row r="45" spans="2:12" x14ac:dyDescent="0.25">
      <c r="F45" t="s">
        <v>20</v>
      </c>
      <c r="G45" s="5">
        <v>2000</v>
      </c>
      <c r="L45" s="8"/>
    </row>
    <row r="46" spans="2:12" x14ac:dyDescent="0.25">
      <c r="F46" t="s">
        <v>21</v>
      </c>
      <c r="G46" s="5">
        <v>1500</v>
      </c>
      <c r="L46" s="8"/>
    </row>
    <row r="47" spans="2:12" x14ac:dyDescent="0.25">
      <c r="F47" t="s">
        <v>22</v>
      </c>
      <c r="G47" s="5">
        <v>500</v>
      </c>
      <c r="L47" s="8"/>
    </row>
    <row r="48" spans="2:12" x14ac:dyDescent="0.25">
      <c r="F48" t="s">
        <v>25</v>
      </c>
      <c r="G48" s="5">
        <v>2000</v>
      </c>
      <c r="L48" s="8"/>
    </row>
    <row r="49" spans="2:12" x14ac:dyDescent="0.25">
      <c r="F49" t="s">
        <v>27</v>
      </c>
      <c r="G49" s="5">
        <f>10000+8000+8000+7000+6000+2*5000+2*5000</f>
        <v>59000</v>
      </c>
      <c r="L49" s="8"/>
    </row>
    <row r="50" spans="2:12" x14ac:dyDescent="0.25">
      <c r="L50" s="8"/>
    </row>
    <row r="51" spans="2:12" x14ac:dyDescent="0.25">
      <c r="L51" s="8"/>
    </row>
    <row r="52" spans="2:12" x14ac:dyDescent="0.25">
      <c r="B52" t="s">
        <v>3</v>
      </c>
      <c r="D52" t="s">
        <v>13</v>
      </c>
      <c r="E52" s="6">
        <f>F7/12</f>
        <v>37375</v>
      </c>
      <c r="F52" t="s">
        <v>16</v>
      </c>
      <c r="G52" s="5">
        <v>99.99</v>
      </c>
      <c r="H52" s="5">
        <f>E52-SUM(G52:G60)</f>
        <v>-31335.468500000003</v>
      </c>
      <c r="J52" s="5">
        <f>H52*12</f>
        <v>-376025.62200000003</v>
      </c>
      <c r="L52" s="8">
        <f>J52+L41</f>
        <v>3818923.1339999991</v>
      </c>
    </row>
    <row r="53" spans="2:12" x14ac:dyDescent="0.25">
      <c r="F53" t="s">
        <v>17</v>
      </c>
      <c r="G53" s="5">
        <f xml:space="preserve"> 3.79 * 29.15</f>
        <v>110.4785</v>
      </c>
      <c r="L53" s="8"/>
    </row>
    <row r="54" spans="2:12" x14ac:dyDescent="0.25">
      <c r="F54" t="s">
        <v>18</v>
      </c>
      <c r="G54" s="5">
        <v>3000</v>
      </c>
      <c r="L54" s="8"/>
    </row>
    <row r="55" spans="2:12" x14ac:dyDescent="0.25">
      <c r="F55" t="s">
        <v>19</v>
      </c>
      <c r="G55" s="5">
        <v>500</v>
      </c>
      <c r="L55" s="8"/>
    </row>
    <row r="56" spans="2:12" x14ac:dyDescent="0.25">
      <c r="F56" t="s">
        <v>20</v>
      </c>
      <c r="G56" s="5">
        <v>2000</v>
      </c>
      <c r="L56" s="8"/>
    </row>
    <row r="57" spans="2:12" x14ac:dyDescent="0.25">
      <c r="F57" t="s">
        <v>21</v>
      </c>
      <c r="G57" s="5">
        <v>1500</v>
      </c>
      <c r="L57" s="8"/>
    </row>
    <row r="58" spans="2:12" x14ac:dyDescent="0.25">
      <c r="F58" t="s">
        <v>22</v>
      </c>
      <c r="G58" s="5">
        <v>500</v>
      </c>
      <c r="L58" s="8"/>
    </row>
    <row r="59" spans="2:12" x14ac:dyDescent="0.25">
      <c r="F59" t="s">
        <v>25</v>
      </c>
      <c r="G59" s="5">
        <v>2000</v>
      </c>
      <c r="L59" s="8"/>
    </row>
    <row r="60" spans="2:12" x14ac:dyDescent="0.25">
      <c r="F60" t="s">
        <v>27</v>
      </c>
      <c r="G60" s="5">
        <f>G49</f>
        <v>59000</v>
      </c>
      <c r="L60" s="8"/>
    </row>
    <row r="61" spans="2:12" x14ac:dyDescent="0.25">
      <c r="L61" s="8"/>
    </row>
    <row r="62" spans="2:12" x14ac:dyDescent="0.25">
      <c r="L62" s="8"/>
    </row>
    <row r="63" spans="2:12" x14ac:dyDescent="0.25">
      <c r="B63" t="s">
        <v>4</v>
      </c>
      <c r="D63" t="s">
        <v>13</v>
      </c>
      <c r="E63" s="6">
        <f>F8/12</f>
        <v>18687.5</v>
      </c>
      <c r="F63" t="s">
        <v>16</v>
      </c>
      <c r="G63" s="5">
        <v>99.99</v>
      </c>
      <c r="H63" s="5">
        <f>E63-SUM(G63:G71)</f>
        <v>-50022.968500000003</v>
      </c>
      <c r="J63" s="5">
        <f>12*H63</f>
        <v>-600275.62199999997</v>
      </c>
      <c r="L63" s="8">
        <f>J63+L52</f>
        <v>3218647.5119999992</v>
      </c>
    </row>
    <row r="64" spans="2:12" x14ac:dyDescent="0.25">
      <c r="F64" t="s">
        <v>17</v>
      </c>
      <c r="G64" s="5">
        <f xml:space="preserve"> 3.79 * 29.15</f>
        <v>110.4785</v>
      </c>
      <c r="L64" s="8"/>
    </row>
    <row r="65" spans="2:12" x14ac:dyDescent="0.25">
      <c r="F65" t="s">
        <v>18</v>
      </c>
      <c r="G65" s="5">
        <v>3000</v>
      </c>
      <c r="L65" s="8"/>
    </row>
    <row r="66" spans="2:12" x14ac:dyDescent="0.25">
      <c r="F66" t="s">
        <v>19</v>
      </c>
      <c r="G66" s="5">
        <v>500</v>
      </c>
      <c r="L66" s="8"/>
    </row>
    <row r="67" spans="2:12" x14ac:dyDescent="0.25">
      <c r="F67" t="s">
        <v>20</v>
      </c>
      <c r="G67" s="5">
        <v>2000</v>
      </c>
      <c r="L67" s="8"/>
    </row>
    <row r="68" spans="2:12" x14ac:dyDescent="0.25">
      <c r="F68" t="s">
        <v>21</v>
      </c>
      <c r="G68" s="5">
        <v>1500</v>
      </c>
      <c r="L68" s="8"/>
    </row>
    <row r="69" spans="2:12" x14ac:dyDescent="0.25">
      <c r="F69" t="s">
        <v>22</v>
      </c>
      <c r="G69" s="5">
        <v>500</v>
      </c>
      <c r="L69" s="8"/>
    </row>
    <row r="70" spans="2:12" x14ac:dyDescent="0.25">
      <c r="F70" t="s">
        <v>25</v>
      </c>
      <c r="G70" s="5">
        <v>2000</v>
      </c>
      <c r="L70" s="8"/>
    </row>
    <row r="71" spans="2:12" x14ac:dyDescent="0.25">
      <c r="F71" t="s">
        <v>27</v>
      </c>
      <c r="G71" s="5">
        <f>G49</f>
        <v>59000</v>
      </c>
      <c r="L71" s="8"/>
    </row>
    <row r="72" spans="2:12" x14ac:dyDescent="0.25">
      <c r="L72" s="8"/>
    </row>
    <row r="73" spans="2:12" x14ac:dyDescent="0.25">
      <c r="L73" s="8"/>
    </row>
    <row r="74" spans="2:12" x14ac:dyDescent="0.25">
      <c r="B74" t="s">
        <v>29</v>
      </c>
      <c r="E74" t="s">
        <v>35</v>
      </c>
      <c r="F74" t="s">
        <v>30</v>
      </c>
      <c r="G74">
        <v>20000</v>
      </c>
      <c r="H74">
        <f>SUM(G74:G90)</f>
        <v>220051.1784</v>
      </c>
      <c r="L74" s="8"/>
    </row>
    <row r="75" spans="2:12" x14ac:dyDescent="0.25">
      <c r="F75" t="s">
        <v>31</v>
      </c>
      <c r="G75">
        <f>14*8*200</f>
        <v>22400</v>
      </c>
      <c r="L75" s="8"/>
    </row>
    <row r="76" spans="2:12" x14ac:dyDescent="0.25">
      <c r="F76" t="s">
        <v>32</v>
      </c>
      <c r="G76">
        <v>1000</v>
      </c>
      <c r="L76" s="8"/>
    </row>
    <row r="77" spans="2:12" x14ac:dyDescent="0.25">
      <c r="F77" t="s">
        <v>33</v>
      </c>
      <c r="G77">
        <v>0</v>
      </c>
    </row>
    <row r="78" spans="2:12" x14ac:dyDescent="0.25">
      <c r="F78" t="s">
        <v>34</v>
      </c>
      <c r="G78">
        <v>0</v>
      </c>
    </row>
    <row r="79" spans="2:12" x14ac:dyDescent="0.25">
      <c r="E79" t="s">
        <v>36</v>
      </c>
      <c r="F79" t="s">
        <v>37</v>
      </c>
      <c r="G79">
        <v>20000</v>
      </c>
    </row>
    <row r="80" spans="2:12" x14ac:dyDescent="0.25">
      <c r="E80" t="s">
        <v>38</v>
      </c>
      <c r="F80" t="s">
        <v>39</v>
      </c>
      <c r="G80">
        <v>10000</v>
      </c>
    </row>
    <row r="81" spans="4:7" x14ac:dyDescent="0.25">
      <c r="F81" t="s">
        <v>40</v>
      </c>
      <c r="G81">
        <v>10000</v>
      </c>
    </row>
    <row r="82" spans="4:7" x14ac:dyDescent="0.25">
      <c r="F82" t="s">
        <v>41</v>
      </c>
      <c r="G82">
        <v>30000</v>
      </c>
    </row>
    <row r="83" spans="4:7" x14ac:dyDescent="0.25">
      <c r="F83" t="s">
        <v>42</v>
      </c>
      <c r="G83">
        <v>10000</v>
      </c>
    </row>
    <row r="84" spans="4:7" x14ac:dyDescent="0.25">
      <c r="E84" t="s">
        <v>43</v>
      </c>
      <c r="F84" t="s">
        <v>44</v>
      </c>
      <c r="G84">
        <v>49</v>
      </c>
    </row>
    <row r="85" spans="4:7" x14ac:dyDescent="0.25">
      <c r="F85" t="s">
        <v>45</v>
      </c>
      <c r="G85">
        <f>3.79*26.96</f>
        <v>102.17840000000001</v>
      </c>
    </row>
    <row r="86" spans="4:7" x14ac:dyDescent="0.25">
      <c r="D86">
        <f>SUM(G84:G89)</f>
        <v>30651.178400000001</v>
      </c>
      <c r="F86" t="s">
        <v>46</v>
      </c>
      <c r="G86">
        <f>10000</f>
        <v>10000</v>
      </c>
    </row>
    <row r="87" spans="4:7" x14ac:dyDescent="0.25">
      <c r="F87" t="s">
        <v>47</v>
      </c>
      <c r="G87">
        <v>15000</v>
      </c>
    </row>
    <row r="88" spans="4:7" x14ac:dyDescent="0.25">
      <c r="F88" t="s">
        <v>48</v>
      </c>
      <c r="G88">
        <v>5000</v>
      </c>
    </row>
    <row r="89" spans="4:7" x14ac:dyDescent="0.25">
      <c r="F89" t="s">
        <v>49</v>
      </c>
      <c r="G89">
        <v>500</v>
      </c>
    </row>
    <row r="90" spans="4:7" x14ac:dyDescent="0.25">
      <c r="E90" t="s">
        <v>50</v>
      </c>
      <c r="F90" t="s">
        <v>51</v>
      </c>
      <c r="G90">
        <f>15*(4000+200+200)</f>
        <v>66000</v>
      </c>
    </row>
  </sheetData>
  <mergeCells count="7">
    <mergeCell ref="F2:G2"/>
    <mergeCell ref="B2:C3"/>
    <mergeCell ref="B4:B5"/>
    <mergeCell ref="B8:C8"/>
    <mergeCell ref="B6:C6"/>
    <mergeCell ref="B7:C7"/>
    <mergeCell ref="D2:E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Tomek</cp:lastModifiedBy>
  <dcterms:created xsi:type="dcterms:W3CDTF">2015-06-05T18:19:34Z</dcterms:created>
  <dcterms:modified xsi:type="dcterms:W3CDTF">2020-11-16T01:41:32Z</dcterms:modified>
</cp:coreProperties>
</file>