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lilypond" sheetId="2" r:id="rId4"/>
    <sheet state="visible" name="anki1" sheetId="3" r:id="rId5"/>
    <sheet state="visible" name="anki2" sheetId="4" r:id="rId6"/>
  </sheets>
  <definedNames/>
  <calcPr/>
</workbook>
</file>

<file path=xl/sharedStrings.xml><?xml version="1.0" encoding="utf-8"?>
<sst xmlns="http://schemas.openxmlformats.org/spreadsheetml/2006/main" count="1399" uniqueCount="156">
  <si>
    <t>#</t>
  </si>
  <si>
    <t>name</t>
  </si>
  <si>
    <t>key#</t>
  </si>
  <si>
    <t>piano_note</t>
  </si>
  <si>
    <t>order</t>
  </si>
  <si>
    <t>octave</t>
  </si>
  <si>
    <t>sound/score_filename</t>
  </si>
  <si>
    <t>keyboard_filename</t>
  </si>
  <si>
    <t>clef</t>
  </si>
  <si>
    <t>t_rest</t>
  </si>
  <si>
    <t>root_t_note</t>
  </si>
  <si>
    <t>octave_Δ</t>
  </si>
  <si>
    <t>b</t>
  </si>
  <si>
    <t>treble_note</t>
  </si>
  <si>
    <t>octave_rest</t>
  </si>
  <si>
    <t>-1Δ</t>
  </si>
  <si>
    <t>0Δ</t>
  </si>
  <si>
    <t>1Δ</t>
  </si>
  <si>
    <t>treble_octaves</t>
  </si>
  <si>
    <t>b_rest</t>
  </si>
  <si>
    <t>root_b_note</t>
  </si>
  <si>
    <t>bass_note</t>
  </si>
  <si>
    <t>bass_octaves</t>
  </si>
  <si>
    <t>000#-key00#-octave0-clef-piano_note</t>
  </si>
  <si>
    <t>note</t>
  </si>
  <si>
    <t>8v</t>
  </si>
  <si>
    <t>#/b</t>
  </si>
  <si>
    <t>octave0-piano_note</t>
  </si>
  <si>
    <t>score_image</t>
  </si>
  <si>
    <t>keyboard_full_image</t>
  </si>
  <si>
    <t>keyboard_octave_image</t>
  </si>
  <si>
    <t>sound_file</t>
  </si>
  <si>
    <t>piano_key#</t>
  </si>
  <si>
    <t>tags</t>
  </si>
  <si>
    <t>accidental</t>
  </si>
  <si>
    <t>A0</t>
  </si>
  <si>
    <t>keyboard_image_base</t>
  </si>
  <si>
    <t>bass</t>
  </si>
  <si>
    <t>r2</t>
  </si>
  <si>
    <t>r1</t>
  </si>
  <si>
    <t>r4</t>
  </si>
  <si>
    <t>a</t>
  </si>
  <si>
    <t>,,,</t>
  </si>
  <si>
    <t>ais</t>
  </si>
  <si>
    <t>bes</t>
  </si>
  <si>
    <t>B0</t>
  </si>
  <si>
    <t>C1</t>
  </si>
  <si>
    <t>c</t>
  </si>
  <si>
    <t>,,</t>
  </si>
  <si>
    <t>A0#-B0b</t>
  </si>
  <si>
    <t>cis</t>
  </si>
  <si>
    <t>des</t>
  </si>
  <si>
    <t>D1</t>
  </si>
  <si>
    <t>d</t>
  </si>
  <si>
    <t>dis</t>
  </si>
  <si>
    <t>ees</t>
  </si>
  <si>
    <t>E1</t>
  </si>
  <si>
    <t>e</t>
  </si>
  <si>
    <t>F1</t>
  </si>
  <si>
    <t>f</t>
  </si>
  <si>
    <t>fis</t>
  </si>
  <si>
    <t>ges</t>
  </si>
  <si>
    <t>G1</t>
  </si>
  <si>
    <t>g</t>
  </si>
  <si>
    <t>gis</t>
  </si>
  <si>
    <t>aes</t>
  </si>
  <si>
    <t>A1</t>
  </si>
  <si>
    <t>C1#-D1b</t>
  </si>
  <si>
    <t>B1</t>
  </si>
  <si>
    <t>C2</t>
  </si>
  <si>
    <t>,</t>
  </si>
  <si>
    <t>D2</t>
  </si>
  <si>
    <t>D1#-E1b</t>
  </si>
  <si>
    <t>E2</t>
  </si>
  <si>
    <t>F2</t>
  </si>
  <si>
    <t>G2</t>
  </si>
  <si>
    <t>A2</t>
  </si>
  <si>
    <t>B2</t>
  </si>
  <si>
    <t>F1#-G1b</t>
  </si>
  <si>
    <t>C3</t>
  </si>
  <si>
    <t>treble</t>
  </si>
  <si>
    <t/>
  </si>
  <si>
    <t>D3</t>
  </si>
  <si>
    <t>E3</t>
  </si>
  <si>
    <t>G1#-A1b</t>
  </si>
  <si>
    <t>F3</t>
  </si>
  <si>
    <t>G3</t>
  </si>
  <si>
    <t>A3</t>
  </si>
  <si>
    <t>A1#-B1b</t>
  </si>
  <si>
    <t>B3</t>
  </si>
  <si>
    <t>C2#-D2b</t>
  </si>
  <si>
    <t>D2#-E2b</t>
  </si>
  <si>
    <t>C4</t>
  </si>
  <si>
    <t>'</t>
  </si>
  <si>
    <t>D4</t>
  </si>
  <si>
    <t>F2#-G2b</t>
  </si>
  <si>
    <t>E4</t>
  </si>
  <si>
    <t>F4</t>
  </si>
  <si>
    <t>G4</t>
  </si>
  <si>
    <t>G2#-A2b</t>
  </si>
  <si>
    <t>A4</t>
  </si>
  <si>
    <t>B4</t>
  </si>
  <si>
    <t>A2#-B2b</t>
  </si>
  <si>
    <t>C3#-D3b</t>
  </si>
  <si>
    <t>C5</t>
  </si>
  <si>
    <t>''</t>
  </si>
  <si>
    <t>D3#-E3b</t>
  </si>
  <si>
    <t>D5</t>
  </si>
  <si>
    <t>E5</t>
  </si>
  <si>
    <t>F5</t>
  </si>
  <si>
    <t>G5</t>
  </si>
  <si>
    <t>A5</t>
  </si>
  <si>
    <t>F3#-G3b</t>
  </si>
  <si>
    <t>B5</t>
  </si>
  <si>
    <t>C6</t>
  </si>
  <si>
    <t>'''</t>
  </si>
  <si>
    <t>D6</t>
  </si>
  <si>
    <t>G3#-A3b</t>
  </si>
  <si>
    <t>E6</t>
  </si>
  <si>
    <t>F6</t>
  </si>
  <si>
    <t>G6</t>
  </si>
  <si>
    <t>A3#-B3b</t>
  </si>
  <si>
    <t>A6</t>
  </si>
  <si>
    <t>B6</t>
  </si>
  <si>
    <t>C7</t>
  </si>
  <si>
    <t>''''</t>
  </si>
  <si>
    <t>D7</t>
  </si>
  <si>
    <t>E7</t>
  </si>
  <si>
    <t>F7</t>
  </si>
  <si>
    <t>G7</t>
  </si>
  <si>
    <t>A7</t>
  </si>
  <si>
    <t>B7</t>
  </si>
  <si>
    <t>C8</t>
  </si>
  <si>
    <t>'''''</t>
  </si>
  <si>
    <t>keyboard_octave_blank_image</t>
  </si>
  <si>
    <t>&lt;img src="piano/images/keyboard-octave/0-keyboard-octave-blank.png"/&gt;</t>
  </si>
  <si>
    <t>C4#-D4b</t>
  </si>
  <si>
    <t>D4#-E4b</t>
  </si>
  <si>
    <t>F4#-G4b</t>
  </si>
  <si>
    <t>G4#-A4b</t>
  </si>
  <si>
    <t>A4#-B4b</t>
  </si>
  <si>
    <t>C5#-D5b</t>
  </si>
  <si>
    <t>D5#-E5b</t>
  </si>
  <si>
    <t>F5#-G5b</t>
  </si>
  <si>
    <t>G5#-A5b</t>
  </si>
  <si>
    <t>A5#-B5b</t>
  </si>
  <si>
    <t>C6#-D6b</t>
  </si>
  <si>
    <t>D6#-E6b</t>
  </si>
  <si>
    <t>F6#-G6b</t>
  </si>
  <si>
    <t>G6#-A6b</t>
  </si>
  <si>
    <t>A6#-B6b</t>
  </si>
  <si>
    <t>C7#-D7b</t>
  </si>
  <si>
    <t>D7#-E7b</t>
  </si>
  <si>
    <t>F7#-G7b</t>
  </si>
  <si>
    <t>G7#-A7b</t>
  </si>
  <si>
    <t>A7#-B7b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</si>
</sst>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0.0"/>
      <name val="Consolas"/>
    </font>
    <font>
      <name val="Consolas"/>
    </font>
    <font>
      <color rgb="FF000000"/>
      <name val="Consolas"/>
    </font>
    <font>
      <color rgb="FF000000"/>
      <name val="Docs-Consolas"/>
    </font>
    <font>
      <sz val="9.0"/>
      <name val="Droid Sans"/>
    </font>
    <font>
      <sz val="10.0"/>
      <color rgb="FFFF0000"/>
      <name val="Consolas"/>
    </font>
    <font>
      <sz val="10.0"/>
      <color rgb="FF000000"/>
      <name val="Consolas"/>
    </font>
    <font>
      <sz val="9.0"/>
      <name val="Consolas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3">
    <border/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 vertical="center"/>
    </xf>
    <xf borderId="0" fillId="3" fontId="2" numFmtId="0" xfId="0" applyFill="1" applyFont="1"/>
    <xf borderId="0" fillId="2" fontId="4" numFmtId="0" xfId="0" applyAlignment="1" applyFont="1">
      <alignment horizontal="left" readingOrder="0"/>
    </xf>
    <xf borderId="0" fillId="4" fontId="1" numFmtId="0" xfId="0" applyAlignment="1" applyFill="1" applyFont="1">
      <alignment horizontal="left" readingOrder="0" vertical="center"/>
    </xf>
    <xf borderId="1" fillId="0" fontId="2" numFmtId="0" xfId="0" applyAlignment="1" applyBorder="1" applyFont="1">
      <alignment readingOrder="0"/>
    </xf>
    <xf borderId="0" fillId="5" fontId="1" numFmtId="0" xfId="0" applyAlignment="1" applyFill="1" applyFont="1">
      <alignment horizontal="center" readingOrder="0" vertical="center"/>
    </xf>
    <xf borderId="0" fillId="5" fontId="1" numFmtId="0" xfId="0" applyAlignment="1" applyFont="1">
      <alignment horizontal="left" readingOrder="0" vertical="center"/>
    </xf>
    <xf borderId="0" fillId="5" fontId="1" numFmtId="0" xfId="0" applyAlignment="1" applyFont="1">
      <alignment readingOrder="0" vertical="center"/>
    </xf>
    <xf borderId="0" fillId="4" fontId="1" numFmtId="0" xfId="0" applyAlignment="1" applyFont="1">
      <alignment horizontal="right" readingOrder="0" vertical="center"/>
    </xf>
    <xf borderId="0" fillId="6" fontId="1" numFmtId="0" xfId="0" applyAlignment="1" applyFill="1" applyFont="1">
      <alignment horizontal="right" readingOrder="0" vertical="center"/>
    </xf>
    <xf borderId="0" fillId="0" fontId="5" numFmtId="0" xfId="0" applyFont="1"/>
    <xf borderId="0" fillId="2" fontId="1" numFmtId="0" xfId="0" applyAlignment="1" applyFont="1">
      <alignment horizontal="right" readingOrder="0" vertical="center"/>
    </xf>
    <xf borderId="0" fillId="7" fontId="1" numFmtId="0" xfId="0" applyAlignment="1" applyFill="1" applyFont="1">
      <alignment horizontal="right" readingOrder="0" vertical="center"/>
    </xf>
    <xf borderId="0" fillId="4" fontId="6" numFmtId="0" xfId="0" applyAlignment="1" applyFont="1">
      <alignment horizontal="right" readingOrder="0" vertical="center"/>
    </xf>
    <xf borderId="1" fillId="0" fontId="2" numFmtId="0" xfId="0" applyBorder="1" applyFont="1"/>
    <xf borderId="0" fillId="0" fontId="5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0" fillId="0" fontId="8" numFmtId="0" xfId="0" applyAlignment="1" applyFont="1">
      <alignment horizontal="left" readingOrder="0"/>
    </xf>
    <xf borderId="0" fillId="0" fontId="1" numFmtId="0" xfId="0" applyFont="1"/>
    <xf borderId="2" fillId="0" fontId="2" numFmtId="0" xfId="0" applyBorder="1" applyFont="1"/>
    <xf borderId="0" fillId="3" fontId="2" numFmtId="0" xfId="0" applyAlignment="1" applyFont="1">
      <alignment readingOrder="0"/>
    </xf>
    <xf borderId="0" fillId="3" fontId="5" numFmtId="0" xfId="0" applyFont="1"/>
    <xf borderId="1" fillId="3" fontId="2" numFmtId="0" xfId="0" applyBorder="1" applyFont="1"/>
    <xf borderId="0" fillId="3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14"/>
    <col customWidth="1" min="2" max="2" width="5.29"/>
    <col customWidth="1" min="3" max="3" width="11.29"/>
    <col customWidth="1" min="4" max="4" width="6.29"/>
    <col customWidth="1" min="5" max="5" width="7.29"/>
    <col customWidth="1" min="6" max="6" width="5.29"/>
    <col customWidth="1" min="7" max="7" width="36.86"/>
    <col customWidth="1" min="8" max="8" width="23.0"/>
    <col customWidth="1" min="9" max="10" width="7.29"/>
    <col customWidth="1" min="11" max="11" width="12.43"/>
    <col customWidth="1" min="12" max="12" width="9.43"/>
    <col customWidth="1" min="13" max="13" width="2.14"/>
    <col customWidth="1" min="14" max="15" width="12.43"/>
    <col customWidth="1" min="16" max="16" width="7.29"/>
    <col customWidth="1" min="17" max="17" width="8.29"/>
    <col customWidth="1" min="18" max="18" width="9.29"/>
    <col customWidth="1" min="19" max="19" width="27.71"/>
    <col customWidth="1" min="20" max="20" width="3.0"/>
    <col customWidth="1" min="21" max="21" width="7.29"/>
    <col customWidth="1" min="22" max="22" width="12.43"/>
    <col customWidth="1" min="23" max="23" width="9.43"/>
    <col customWidth="1" min="24" max="24" width="2.14"/>
    <col customWidth="1" min="25" max="25" width="11.29"/>
    <col customWidth="1" min="26" max="26" width="12.43"/>
    <col customWidth="1" min="27" max="28" width="7.29"/>
    <col customWidth="1" min="29" max="29" width="8.29"/>
    <col customWidth="1" min="30" max="30" width="24.57"/>
  </cols>
  <sheetData>
    <row r="1" ht="44.2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  <c r="U1" s="1" t="s">
        <v>19</v>
      </c>
      <c r="V1" s="3" t="s">
        <v>20</v>
      </c>
      <c r="W1" s="1" t="s">
        <v>11</v>
      </c>
      <c r="X1" s="1" t="s">
        <v>12</v>
      </c>
      <c r="Y1" s="1" t="s">
        <v>21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22</v>
      </c>
    </row>
    <row r="2">
      <c r="A2" s="1"/>
      <c r="B2" s="1"/>
      <c r="C2" s="1"/>
      <c r="D2" s="1"/>
      <c r="E2" s="1"/>
      <c r="F2" s="1"/>
      <c r="G2" s="5" t="s">
        <v>23</v>
      </c>
      <c r="H2" s="5" t="s">
        <v>27</v>
      </c>
      <c r="I2" s="1"/>
      <c r="J2" s="1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3"/>
      <c r="W2" s="1"/>
      <c r="X2" s="1"/>
      <c r="Y2" s="1"/>
      <c r="Z2" s="1"/>
      <c r="AA2" s="1"/>
      <c r="AB2" s="1"/>
      <c r="AC2" s="1"/>
      <c r="AD2" s="1"/>
    </row>
    <row r="3" ht="18.75" customHeight="1">
      <c r="A3" s="8">
        <v>1.0</v>
      </c>
      <c r="B3" s="8">
        <v>1.0</v>
      </c>
      <c r="C3" s="8" t="s">
        <v>35</v>
      </c>
      <c r="D3" s="10">
        <v>4.0</v>
      </c>
      <c r="E3" s="11" t="str">
        <f t="shared" ref="E3:E162" si="1">MID(F3,2,1)</f>
        <v>0</v>
      </c>
      <c r="F3" s="11" t="str">
        <f t="shared" ref="F3:F162" si="2">C3</f>
        <v>A0</v>
      </c>
      <c r="G3" s="12" t="str">
        <f t="shared" ref="G3:G162" si="3">CONCATENATE(TEXT(A3,"000"),"-",TEXT(B3,"00"),"-",E3,"-",I3,"-",C3)</f>
        <v>001-01-0-bass-A0</v>
      </c>
      <c r="H3" s="12" t="str">
        <f t="shared" ref="H3:H162" si="4">CONCATENATE(E3,"-",C3)</f>
        <v>0-A0</v>
      </c>
      <c r="I3" s="12" t="s">
        <v>37</v>
      </c>
      <c r="J3" s="13"/>
      <c r="K3" s="8"/>
      <c r="L3" s="13"/>
      <c r="M3" s="13"/>
      <c r="N3" s="14" t="s">
        <v>38</v>
      </c>
      <c r="O3" s="13"/>
      <c r="P3" s="13"/>
      <c r="Q3" s="13"/>
      <c r="R3" s="13"/>
      <c r="S3" s="14" t="s">
        <v>39</v>
      </c>
      <c r="T3" s="16"/>
      <c r="U3" s="13" t="s">
        <v>40</v>
      </c>
      <c r="V3" s="8" t="s">
        <v>41</v>
      </c>
      <c r="W3" s="13" t="s">
        <v>42</v>
      </c>
      <c r="X3" s="13">
        <v>4.0</v>
      </c>
      <c r="Y3" s="17" t="str">
        <f t="shared" ref="Y3:Y40" si="5">CONCATENATE(U3," ",$V3,$W3,$X3)</f>
        <v>r4 a,,,4</v>
      </c>
      <c r="Z3" s="13" t="s">
        <v>40</v>
      </c>
      <c r="AA3" s="18" t="str">
        <f t="shared" ref="AA3:AA23" si="6">CONCATENATE($V3,LEFT($W3,(LEN($W3)-2)),$X3)</f>
        <v>a,4</v>
      </c>
      <c r="AB3" s="18" t="str">
        <f t="shared" ref="AB3:AB23" si="7">CONCATENATE($V3,LEFT($W3,(LEN($W3)-1)),$X3)</f>
        <v>a,,4</v>
      </c>
      <c r="AC3" s="18" t="str">
        <f t="shared" ref="AC3:AC23" si="8">CONCATENATE($V3,$W3,$X3)</f>
        <v>a,,,4</v>
      </c>
      <c r="AD3" s="17" t="str">
        <f t="shared" ref="AD3:AD40" si="9">JOIN(" ",Z3:AC3)</f>
        <v>r4 a,4 a,,4 a,,,4</v>
      </c>
    </row>
    <row r="4" ht="18.75" customHeight="1">
      <c r="A4" s="8">
        <v>2.0</v>
      </c>
      <c r="B4" s="8">
        <v>2.0</v>
      </c>
      <c r="C4" s="8" t="str">
        <f>CONCATENATE(LEFT(C3,2),"#")</f>
        <v>A0#</v>
      </c>
      <c r="D4" s="10">
        <v>4.0</v>
      </c>
      <c r="E4" s="11" t="str">
        <f t="shared" si="1"/>
        <v>0</v>
      </c>
      <c r="F4" s="11" t="str">
        <f t="shared" si="2"/>
        <v>A0#</v>
      </c>
      <c r="G4" s="12" t="str">
        <f t="shared" si="3"/>
        <v>002-02-0-bass-A0#</v>
      </c>
      <c r="H4" s="12" t="str">
        <f t="shared" si="4"/>
        <v>0-A0#</v>
      </c>
      <c r="I4" s="12" t="s">
        <v>37</v>
      </c>
      <c r="J4" s="13"/>
      <c r="K4" s="8"/>
      <c r="L4" s="13"/>
      <c r="M4" s="13"/>
      <c r="N4" s="14" t="s">
        <v>38</v>
      </c>
      <c r="O4" s="13"/>
      <c r="P4" s="13"/>
      <c r="Q4" s="13"/>
      <c r="R4" s="13"/>
      <c r="S4" s="14" t="s">
        <v>39</v>
      </c>
      <c r="T4" s="16"/>
      <c r="U4" s="13" t="s">
        <v>40</v>
      </c>
      <c r="V4" s="8" t="s">
        <v>43</v>
      </c>
      <c r="W4" s="13" t="s">
        <v>42</v>
      </c>
      <c r="X4" s="13">
        <v>4.0</v>
      </c>
      <c r="Y4" s="17" t="str">
        <f t="shared" si="5"/>
        <v>r4 ais,,,4</v>
      </c>
      <c r="Z4" s="13" t="s">
        <v>40</v>
      </c>
      <c r="AA4" s="18" t="str">
        <f t="shared" si="6"/>
        <v>ais,4</v>
      </c>
      <c r="AB4" s="18" t="str">
        <f t="shared" si="7"/>
        <v>ais,,4</v>
      </c>
      <c r="AC4" s="18" t="str">
        <f t="shared" si="8"/>
        <v>ais,,,4</v>
      </c>
      <c r="AD4" s="17" t="str">
        <f t="shared" si="9"/>
        <v>r4 ais,4 ais,,4 ais,,,4</v>
      </c>
    </row>
    <row r="5" ht="18.75" customHeight="1">
      <c r="A5" s="8">
        <v>4.0</v>
      </c>
      <c r="B5" s="8">
        <v>2.0</v>
      </c>
      <c r="C5" s="8" t="str">
        <f>CONCATENATE(LEFT(C6,2),"b")</f>
        <v>B0b</v>
      </c>
      <c r="D5" s="10">
        <v>4.0</v>
      </c>
      <c r="E5" s="11" t="str">
        <f t="shared" si="1"/>
        <v>0</v>
      </c>
      <c r="F5" s="11" t="str">
        <f t="shared" si="2"/>
        <v>B0b</v>
      </c>
      <c r="G5" s="12" t="str">
        <f t="shared" si="3"/>
        <v>004-02-0-bass-B0b</v>
      </c>
      <c r="H5" s="12" t="str">
        <f t="shared" si="4"/>
        <v>0-B0b</v>
      </c>
      <c r="I5" s="12" t="s">
        <v>37</v>
      </c>
      <c r="J5" s="13"/>
      <c r="K5" s="8"/>
      <c r="L5" s="13"/>
      <c r="M5" s="13"/>
      <c r="N5" s="14" t="s">
        <v>38</v>
      </c>
      <c r="O5" s="13"/>
      <c r="P5" s="13"/>
      <c r="Q5" s="13"/>
      <c r="R5" s="13"/>
      <c r="S5" s="14" t="s">
        <v>39</v>
      </c>
      <c r="T5" s="16"/>
      <c r="U5" s="13" t="s">
        <v>40</v>
      </c>
      <c r="V5" s="8" t="s">
        <v>44</v>
      </c>
      <c r="W5" s="13" t="s">
        <v>42</v>
      </c>
      <c r="X5" s="13">
        <v>4.0</v>
      </c>
      <c r="Y5" s="17" t="str">
        <f t="shared" si="5"/>
        <v>r4 bes,,,4</v>
      </c>
      <c r="Z5" s="13" t="s">
        <v>40</v>
      </c>
      <c r="AA5" s="18" t="str">
        <f t="shared" si="6"/>
        <v>bes,4</v>
      </c>
      <c r="AB5" s="18" t="str">
        <f t="shared" si="7"/>
        <v>bes,,4</v>
      </c>
      <c r="AC5" s="18" t="str">
        <f t="shared" si="8"/>
        <v>bes,,,4</v>
      </c>
      <c r="AD5" s="17" t="str">
        <f t="shared" si="9"/>
        <v>r4 bes,4 bes,,4 bes,,,4</v>
      </c>
    </row>
    <row r="6" ht="18.75" customHeight="1">
      <c r="A6" s="8">
        <v>3.0</v>
      </c>
      <c r="B6" s="8">
        <v>3.0</v>
      </c>
      <c r="C6" s="8" t="s">
        <v>45</v>
      </c>
      <c r="D6" s="10">
        <v>4.0</v>
      </c>
      <c r="E6" s="11" t="str">
        <f t="shared" si="1"/>
        <v>0</v>
      </c>
      <c r="F6" s="11" t="str">
        <f t="shared" si="2"/>
        <v>B0</v>
      </c>
      <c r="G6" s="12" t="str">
        <f t="shared" si="3"/>
        <v>003-03-0-bass-B0</v>
      </c>
      <c r="H6" s="12" t="str">
        <f t="shared" si="4"/>
        <v>0-B0</v>
      </c>
      <c r="I6" s="12" t="s">
        <v>37</v>
      </c>
      <c r="J6" s="13"/>
      <c r="K6" s="8"/>
      <c r="L6" s="13"/>
      <c r="M6" s="13"/>
      <c r="N6" s="14" t="s">
        <v>38</v>
      </c>
      <c r="O6" s="13"/>
      <c r="P6" s="13"/>
      <c r="Q6" s="13"/>
      <c r="R6" s="13"/>
      <c r="S6" s="14" t="s">
        <v>39</v>
      </c>
      <c r="T6" s="16"/>
      <c r="U6" s="13" t="s">
        <v>40</v>
      </c>
      <c r="V6" s="8" t="s">
        <v>12</v>
      </c>
      <c r="W6" s="13" t="s">
        <v>42</v>
      </c>
      <c r="X6" s="13">
        <v>4.0</v>
      </c>
      <c r="Y6" s="17" t="str">
        <f t="shared" si="5"/>
        <v>r4 b,,,4</v>
      </c>
      <c r="Z6" s="13" t="s">
        <v>40</v>
      </c>
      <c r="AA6" s="18" t="str">
        <f t="shared" si="6"/>
        <v>b,4</v>
      </c>
      <c r="AB6" s="18" t="str">
        <f t="shared" si="7"/>
        <v>b,,4</v>
      </c>
      <c r="AC6" s="18" t="str">
        <f t="shared" si="8"/>
        <v>b,,,4</v>
      </c>
      <c r="AD6" s="17" t="str">
        <f t="shared" si="9"/>
        <v>r4 b,4 b,,4 b,,,4</v>
      </c>
    </row>
    <row r="7" ht="18.75" customHeight="1">
      <c r="A7" s="8">
        <v>5.0</v>
      </c>
      <c r="B7" s="8">
        <v>4.0</v>
      </c>
      <c r="C7" s="8" t="s">
        <v>46</v>
      </c>
      <c r="D7" s="10">
        <v>4.0</v>
      </c>
      <c r="E7" s="11" t="str">
        <f t="shared" si="1"/>
        <v>1</v>
      </c>
      <c r="F7" s="11" t="str">
        <f t="shared" si="2"/>
        <v>C1</v>
      </c>
      <c r="G7" s="12" t="str">
        <f t="shared" si="3"/>
        <v>005-04-1-bass-C1</v>
      </c>
      <c r="H7" s="12" t="str">
        <f t="shared" si="4"/>
        <v>1-C1</v>
      </c>
      <c r="I7" s="12" t="s">
        <v>37</v>
      </c>
      <c r="J7" s="13"/>
      <c r="K7" s="8"/>
      <c r="L7" s="13"/>
      <c r="M7" s="13"/>
      <c r="N7" s="14" t="s">
        <v>38</v>
      </c>
      <c r="O7" s="13"/>
      <c r="P7" s="13"/>
      <c r="Q7" s="13"/>
      <c r="R7" s="13"/>
      <c r="S7" s="14" t="s">
        <v>39</v>
      </c>
      <c r="T7" s="16"/>
      <c r="U7" s="13" t="s">
        <v>40</v>
      </c>
      <c r="V7" s="8" t="s">
        <v>47</v>
      </c>
      <c r="W7" s="13" t="s">
        <v>48</v>
      </c>
      <c r="X7" s="13">
        <v>4.0</v>
      </c>
      <c r="Y7" s="17" t="str">
        <f t="shared" si="5"/>
        <v>r4 c,,4</v>
      </c>
      <c r="Z7" s="13" t="s">
        <v>40</v>
      </c>
      <c r="AA7" s="18" t="str">
        <f t="shared" si="6"/>
        <v>c4</v>
      </c>
      <c r="AB7" s="18" t="str">
        <f t="shared" si="7"/>
        <v>c,4</v>
      </c>
      <c r="AC7" s="18" t="str">
        <f t="shared" si="8"/>
        <v>c,,4</v>
      </c>
      <c r="AD7" s="17" t="str">
        <f t="shared" si="9"/>
        <v>r4 c4 c,4 c,,4</v>
      </c>
    </row>
    <row r="8" ht="18.75" customHeight="1">
      <c r="A8" s="8">
        <v>6.0</v>
      </c>
      <c r="B8" s="8">
        <v>5.0</v>
      </c>
      <c r="C8" s="8" t="str">
        <f>CONCATENATE(LEFT(C7,2),"#")</f>
        <v>C1#</v>
      </c>
      <c r="D8" s="10">
        <v>4.0</v>
      </c>
      <c r="E8" s="11" t="str">
        <f t="shared" si="1"/>
        <v>1</v>
      </c>
      <c r="F8" s="11" t="str">
        <f t="shared" si="2"/>
        <v>C1#</v>
      </c>
      <c r="G8" s="12" t="str">
        <f t="shared" si="3"/>
        <v>006-05-1-bass-C1#</v>
      </c>
      <c r="H8" s="12" t="str">
        <f t="shared" si="4"/>
        <v>1-C1#</v>
      </c>
      <c r="I8" s="12" t="s">
        <v>37</v>
      </c>
      <c r="J8" s="13"/>
      <c r="K8" s="8"/>
      <c r="L8" s="13"/>
      <c r="M8" s="13"/>
      <c r="N8" s="14" t="s">
        <v>38</v>
      </c>
      <c r="O8" s="13"/>
      <c r="P8" s="13"/>
      <c r="Q8" s="13"/>
      <c r="R8" s="13"/>
      <c r="S8" s="14" t="s">
        <v>39</v>
      </c>
      <c r="T8" s="16"/>
      <c r="U8" s="13" t="s">
        <v>40</v>
      </c>
      <c r="V8" s="8" t="s">
        <v>50</v>
      </c>
      <c r="W8" s="13" t="s">
        <v>48</v>
      </c>
      <c r="X8" s="13">
        <v>4.0</v>
      </c>
      <c r="Y8" s="17" t="str">
        <f t="shared" si="5"/>
        <v>r4 cis,,4</v>
      </c>
      <c r="Z8" s="13" t="s">
        <v>40</v>
      </c>
      <c r="AA8" s="18" t="str">
        <f t="shared" si="6"/>
        <v>cis4</v>
      </c>
      <c r="AB8" s="18" t="str">
        <f t="shared" si="7"/>
        <v>cis,4</v>
      </c>
      <c r="AC8" s="18" t="str">
        <f t="shared" si="8"/>
        <v>cis,,4</v>
      </c>
      <c r="AD8" s="17" t="str">
        <f t="shared" si="9"/>
        <v>r4 cis4 cis,4 cis,,4</v>
      </c>
    </row>
    <row r="9" ht="18.75" customHeight="1">
      <c r="A9" s="8">
        <v>9.0</v>
      </c>
      <c r="B9" s="8">
        <v>5.0</v>
      </c>
      <c r="C9" s="8" t="str">
        <f>CONCATENATE(LEFT(C10,2),"b")</f>
        <v>D1b</v>
      </c>
      <c r="D9" s="10">
        <v>4.0</v>
      </c>
      <c r="E9" s="11" t="str">
        <f t="shared" si="1"/>
        <v>1</v>
      </c>
      <c r="F9" s="11" t="str">
        <f t="shared" si="2"/>
        <v>D1b</v>
      </c>
      <c r="G9" s="12" t="str">
        <f t="shared" si="3"/>
        <v>009-05-1-bass-D1b</v>
      </c>
      <c r="H9" s="12" t="str">
        <f t="shared" si="4"/>
        <v>1-D1b</v>
      </c>
      <c r="I9" s="12" t="s">
        <v>37</v>
      </c>
      <c r="J9" s="13"/>
      <c r="K9" s="8"/>
      <c r="L9" s="13"/>
      <c r="M9" s="13"/>
      <c r="N9" s="14" t="s">
        <v>38</v>
      </c>
      <c r="O9" s="13"/>
      <c r="P9" s="13"/>
      <c r="Q9" s="13"/>
      <c r="R9" s="13"/>
      <c r="S9" s="14" t="s">
        <v>39</v>
      </c>
      <c r="T9" s="16"/>
      <c r="U9" s="13" t="s">
        <v>40</v>
      </c>
      <c r="V9" s="8" t="s">
        <v>51</v>
      </c>
      <c r="W9" s="13" t="s">
        <v>48</v>
      </c>
      <c r="X9" s="13">
        <v>4.0</v>
      </c>
      <c r="Y9" s="17" t="str">
        <f t="shared" si="5"/>
        <v>r4 des,,4</v>
      </c>
      <c r="Z9" s="13" t="s">
        <v>40</v>
      </c>
      <c r="AA9" s="18" t="str">
        <f t="shared" si="6"/>
        <v>des4</v>
      </c>
      <c r="AB9" s="18" t="str">
        <f t="shared" si="7"/>
        <v>des,4</v>
      </c>
      <c r="AC9" s="18" t="str">
        <f t="shared" si="8"/>
        <v>des,,4</v>
      </c>
      <c r="AD9" s="17" t="str">
        <f t="shared" si="9"/>
        <v>r4 des4 des,4 des,,4</v>
      </c>
    </row>
    <row r="10" ht="18.75" customHeight="1">
      <c r="A10" s="8">
        <v>7.0</v>
      </c>
      <c r="B10" s="8">
        <v>6.0</v>
      </c>
      <c r="C10" s="8" t="s">
        <v>52</v>
      </c>
      <c r="D10" s="10">
        <v>4.0</v>
      </c>
      <c r="E10" s="11" t="str">
        <f t="shared" si="1"/>
        <v>1</v>
      </c>
      <c r="F10" s="11" t="str">
        <f t="shared" si="2"/>
        <v>D1</v>
      </c>
      <c r="G10" s="12" t="str">
        <f t="shared" si="3"/>
        <v>007-06-1-bass-D1</v>
      </c>
      <c r="H10" s="12" t="str">
        <f t="shared" si="4"/>
        <v>1-D1</v>
      </c>
      <c r="I10" s="12" t="s">
        <v>37</v>
      </c>
      <c r="J10" s="13"/>
      <c r="K10" s="8"/>
      <c r="L10" s="13"/>
      <c r="M10" s="13"/>
      <c r="N10" s="14" t="s">
        <v>38</v>
      </c>
      <c r="O10" s="13"/>
      <c r="P10" s="13"/>
      <c r="Q10" s="13"/>
      <c r="R10" s="13"/>
      <c r="S10" s="14" t="s">
        <v>39</v>
      </c>
      <c r="T10" s="16"/>
      <c r="U10" s="13" t="s">
        <v>40</v>
      </c>
      <c r="V10" s="8" t="s">
        <v>53</v>
      </c>
      <c r="W10" s="13" t="s">
        <v>48</v>
      </c>
      <c r="X10" s="13">
        <v>4.0</v>
      </c>
      <c r="Y10" s="17" t="str">
        <f t="shared" si="5"/>
        <v>r4 d,,4</v>
      </c>
      <c r="Z10" s="13" t="s">
        <v>40</v>
      </c>
      <c r="AA10" s="18" t="str">
        <f t="shared" si="6"/>
        <v>d4</v>
      </c>
      <c r="AB10" s="18" t="str">
        <f t="shared" si="7"/>
        <v>d,4</v>
      </c>
      <c r="AC10" s="18" t="str">
        <f t="shared" si="8"/>
        <v>d,,4</v>
      </c>
      <c r="AD10" s="17" t="str">
        <f t="shared" si="9"/>
        <v>r4 d4 d,4 d,,4</v>
      </c>
    </row>
    <row r="11" ht="18.75" customHeight="1">
      <c r="A11" s="8">
        <v>8.0</v>
      </c>
      <c r="B11" s="8">
        <v>7.0</v>
      </c>
      <c r="C11" s="8" t="str">
        <f>CONCATENATE(LEFT(C10,2),"#")</f>
        <v>D1#</v>
      </c>
      <c r="D11" s="10">
        <v>4.0</v>
      </c>
      <c r="E11" s="11" t="str">
        <f t="shared" si="1"/>
        <v>1</v>
      </c>
      <c r="F11" s="11" t="str">
        <f t="shared" si="2"/>
        <v>D1#</v>
      </c>
      <c r="G11" s="12" t="str">
        <f t="shared" si="3"/>
        <v>008-07-1-bass-D1#</v>
      </c>
      <c r="H11" s="12" t="str">
        <f t="shared" si="4"/>
        <v>1-D1#</v>
      </c>
      <c r="I11" s="12" t="s">
        <v>37</v>
      </c>
      <c r="J11" s="13"/>
      <c r="K11" s="8"/>
      <c r="L11" s="13"/>
      <c r="M11" s="13"/>
      <c r="N11" s="14" t="s">
        <v>38</v>
      </c>
      <c r="O11" s="13"/>
      <c r="P11" s="13"/>
      <c r="Q11" s="13"/>
      <c r="R11" s="13"/>
      <c r="S11" s="14" t="s">
        <v>39</v>
      </c>
      <c r="T11" s="16"/>
      <c r="U11" s="13" t="s">
        <v>40</v>
      </c>
      <c r="V11" s="8" t="s">
        <v>54</v>
      </c>
      <c r="W11" s="13" t="s">
        <v>48</v>
      </c>
      <c r="X11" s="13">
        <v>4.0</v>
      </c>
      <c r="Y11" s="17" t="str">
        <f t="shared" si="5"/>
        <v>r4 dis,,4</v>
      </c>
      <c r="Z11" s="13" t="s">
        <v>40</v>
      </c>
      <c r="AA11" s="18" t="str">
        <f t="shared" si="6"/>
        <v>dis4</v>
      </c>
      <c r="AB11" s="18" t="str">
        <f t="shared" si="7"/>
        <v>dis,4</v>
      </c>
      <c r="AC11" s="18" t="str">
        <f t="shared" si="8"/>
        <v>dis,,4</v>
      </c>
      <c r="AD11" s="17" t="str">
        <f t="shared" si="9"/>
        <v>r4 dis4 dis,4 dis,,4</v>
      </c>
    </row>
    <row r="12" ht="18.75" customHeight="1">
      <c r="A12" s="8">
        <v>11.0</v>
      </c>
      <c r="B12" s="8">
        <v>7.0</v>
      </c>
      <c r="C12" s="8" t="str">
        <f>CONCATENATE(LEFT(C13,2),"b")</f>
        <v>E1b</v>
      </c>
      <c r="D12" s="10">
        <v>4.0</v>
      </c>
      <c r="E12" s="11" t="str">
        <f t="shared" si="1"/>
        <v>1</v>
      </c>
      <c r="F12" s="11" t="str">
        <f t="shared" si="2"/>
        <v>E1b</v>
      </c>
      <c r="G12" s="12" t="str">
        <f t="shared" si="3"/>
        <v>011-07-1-bass-E1b</v>
      </c>
      <c r="H12" s="12" t="str">
        <f t="shared" si="4"/>
        <v>1-E1b</v>
      </c>
      <c r="I12" s="12" t="s">
        <v>37</v>
      </c>
      <c r="J12" s="13"/>
      <c r="K12" s="8"/>
      <c r="L12" s="13"/>
      <c r="M12" s="13"/>
      <c r="N12" s="14" t="s">
        <v>38</v>
      </c>
      <c r="O12" s="13"/>
      <c r="P12" s="13"/>
      <c r="Q12" s="13"/>
      <c r="R12" s="13"/>
      <c r="S12" s="14" t="s">
        <v>39</v>
      </c>
      <c r="T12" s="16"/>
      <c r="U12" s="13" t="s">
        <v>40</v>
      </c>
      <c r="V12" s="8" t="s">
        <v>55</v>
      </c>
      <c r="W12" s="13" t="s">
        <v>48</v>
      </c>
      <c r="X12" s="13">
        <v>4.0</v>
      </c>
      <c r="Y12" s="17" t="str">
        <f t="shared" si="5"/>
        <v>r4 ees,,4</v>
      </c>
      <c r="Z12" s="13" t="s">
        <v>40</v>
      </c>
      <c r="AA12" s="18" t="str">
        <f t="shared" si="6"/>
        <v>ees4</v>
      </c>
      <c r="AB12" s="18" t="str">
        <f t="shared" si="7"/>
        <v>ees,4</v>
      </c>
      <c r="AC12" s="18" t="str">
        <f t="shared" si="8"/>
        <v>ees,,4</v>
      </c>
      <c r="AD12" s="17" t="str">
        <f t="shared" si="9"/>
        <v>r4 ees4 ees,4 ees,,4</v>
      </c>
    </row>
    <row r="13" ht="18.75" customHeight="1">
      <c r="A13" s="8">
        <v>10.0</v>
      </c>
      <c r="B13" s="8">
        <v>8.0</v>
      </c>
      <c r="C13" s="8" t="s">
        <v>56</v>
      </c>
      <c r="D13" s="10">
        <v>4.0</v>
      </c>
      <c r="E13" s="11" t="str">
        <f t="shared" si="1"/>
        <v>1</v>
      </c>
      <c r="F13" s="11" t="str">
        <f t="shared" si="2"/>
        <v>E1</v>
      </c>
      <c r="G13" s="12" t="str">
        <f t="shared" si="3"/>
        <v>010-08-1-bass-E1</v>
      </c>
      <c r="H13" s="12" t="str">
        <f t="shared" si="4"/>
        <v>1-E1</v>
      </c>
      <c r="I13" s="12" t="s">
        <v>37</v>
      </c>
      <c r="J13" s="13"/>
      <c r="K13" s="8"/>
      <c r="L13" s="13"/>
      <c r="M13" s="13"/>
      <c r="N13" s="14" t="s">
        <v>38</v>
      </c>
      <c r="O13" s="13"/>
      <c r="P13" s="13"/>
      <c r="Q13" s="13"/>
      <c r="R13" s="13"/>
      <c r="S13" s="14" t="s">
        <v>39</v>
      </c>
      <c r="T13" s="16"/>
      <c r="U13" s="13" t="s">
        <v>40</v>
      </c>
      <c r="V13" s="8" t="s">
        <v>57</v>
      </c>
      <c r="W13" s="13" t="s">
        <v>48</v>
      </c>
      <c r="X13" s="13">
        <v>4.0</v>
      </c>
      <c r="Y13" s="17" t="str">
        <f t="shared" si="5"/>
        <v>r4 e,,4</v>
      </c>
      <c r="Z13" s="13" t="s">
        <v>40</v>
      </c>
      <c r="AA13" s="18" t="str">
        <f t="shared" si="6"/>
        <v>e4</v>
      </c>
      <c r="AB13" s="18" t="str">
        <f t="shared" si="7"/>
        <v>e,4</v>
      </c>
      <c r="AC13" s="18" t="str">
        <f t="shared" si="8"/>
        <v>e,,4</v>
      </c>
      <c r="AD13" s="17" t="str">
        <f t="shared" si="9"/>
        <v>r4 e4 e,4 e,,4</v>
      </c>
    </row>
    <row r="14" ht="18.75" customHeight="1">
      <c r="A14" s="8">
        <v>12.0</v>
      </c>
      <c r="B14" s="8">
        <v>9.0</v>
      </c>
      <c r="C14" s="8" t="s">
        <v>58</v>
      </c>
      <c r="D14" s="10">
        <v>4.0</v>
      </c>
      <c r="E14" s="11" t="str">
        <f t="shared" si="1"/>
        <v>1</v>
      </c>
      <c r="F14" s="11" t="str">
        <f t="shared" si="2"/>
        <v>F1</v>
      </c>
      <c r="G14" s="12" t="str">
        <f t="shared" si="3"/>
        <v>012-09-1-bass-F1</v>
      </c>
      <c r="H14" s="12" t="str">
        <f t="shared" si="4"/>
        <v>1-F1</v>
      </c>
      <c r="I14" s="12" t="s">
        <v>37</v>
      </c>
      <c r="J14" s="13"/>
      <c r="K14" s="8"/>
      <c r="L14" s="13"/>
      <c r="M14" s="13"/>
      <c r="N14" s="14" t="s">
        <v>38</v>
      </c>
      <c r="O14" s="13"/>
      <c r="P14" s="13"/>
      <c r="Q14" s="13"/>
      <c r="R14" s="13"/>
      <c r="S14" s="14" t="s">
        <v>39</v>
      </c>
      <c r="T14" s="16"/>
      <c r="U14" s="13" t="s">
        <v>40</v>
      </c>
      <c r="V14" s="8" t="s">
        <v>59</v>
      </c>
      <c r="W14" s="13" t="s">
        <v>48</v>
      </c>
      <c r="X14" s="13">
        <v>4.0</v>
      </c>
      <c r="Y14" s="17" t="str">
        <f t="shared" si="5"/>
        <v>r4 f,,4</v>
      </c>
      <c r="Z14" s="13" t="s">
        <v>40</v>
      </c>
      <c r="AA14" s="18" t="str">
        <f t="shared" si="6"/>
        <v>f4</v>
      </c>
      <c r="AB14" s="18" t="str">
        <f t="shared" si="7"/>
        <v>f,4</v>
      </c>
      <c r="AC14" s="18" t="str">
        <f t="shared" si="8"/>
        <v>f,,4</v>
      </c>
      <c r="AD14" s="17" t="str">
        <f t="shared" si="9"/>
        <v>r4 f4 f,4 f,,4</v>
      </c>
    </row>
    <row r="15" ht="18.75" customHeight="1">
      <c r="A15" s="8">
        <v>13.0</v>
      </c>
      <c r="B15" s="8">
        <v>10.0</v>
      </c>
      <c r="C15" s="8" t="str">
        <f>CONCATENATE(LEFT(C14,2),"#")</f>
        <v>F1#</v>
      </c>
      <c r="D15" s="10">
        <v>4.0</v>
      </c>
      <c r="E15" s="11" t="str">
        <f t="shared" si="1"/>
        <v>1</v>
      </c>
      <c r="F15" s="11" t="str">
        <f t="shared" si="2"/>
        <v>F1#</v>
      </c>
      <c r="G15" s="12" t="str">
        <f t="shared" si="3"/>
        <v>013-10-1-bass-F1#</v>
      </c>
      <c r="H15" s="12" t="str">
        <f t="shared" si="4"/>
        <v>1-F1#</v>
      </c>
      <c r="I15" s="12" t="s">
        <v>37</v>
      </c>
      <c r="J15" s="13"/>
      <c r="K15" s="8"/>
      <c r="L15" s="13"/>
      <c r="M15" s="13"/>
      <c r="N15" s="14" t="s">
        <v>38</v>
      </c>
      <c r="O15" s="13"/>
      <c r="P15" s="13"/>
      <c r="Q15" s="13"/>
      <c r="R15" s="13"/>
      <c r="S15" s="14" t="s">
        <v>39</v>
      </c>
      <c r="T15" s="16"/>
      <c r="U15" s="13" t="s">
        <v>40</v>
      </c>
      <c r="V15" s="8" t="s">
        <v>60</v>
      </c>
      <c r="W15" s="13" t="s">
        <v>48</v>
      </c>
      <c r="X15" s="13">
        <v>4.0</v>
      </c>
      <c r="Y15" s="17" t="str">
        <f t="shared" si="5"/>
        <v>r4 fis,,4</v>
      </c>
      <c r="Z15" s="13" t="s">
        <v>40</v>
      </c>
      <c r="AA15" s="18" t="str">
        <f t="shared" si="6"/>
        <v>fis4</v>
      </c>
      <c r="AB15" s="18" t="str">
        <f t="shared" si="7"/>
        <v>fis,4</v>
      </c>
      <c r="AC15" s="18" t="str">
        <f t="shared" si="8"/>
        <v>fis,,4</v>
      </c>
      <c r="AD15" s="17" t="str">
        <f t="shared" si="9"/>
        <v>r4 fis4 fis,4 fis,,4</v>
      </c>
    </row>
    <row r="16" ht="18.75" customHeight="1">
      <c r="A16" s="8">
        <v>16.0</v>
      </c>
      <c r="B16" s="8">
        <v>10.0</v>
      </c>
      <c r="C16" s="8" t="str">
        <f>CONCATENATE(LEFT(C17,2),"b")</f>
        <v>G1b</v>
      </c>
      <c r="D16" s="10">
        <v>4.0</v>
      </c>
      <c r="E16" s="11" t="str">
        <f t="shared" si="1"/>
        <v>1</v>
      </c>
      <c r="F16" s="11" t="str">
        <f t="shared" si="2"/>
        <v>G1b</v>
      </c>
      <c r="G16" s="12" t="str">
        <f t="shared" si="3"/>
        <v>016-10-1-bass-G1b</v>
      </c>
      <c r="H16" s="12" t="str">
        <f t="shared" si="4"/>
        <v>1-G1b</v>
      </c>
      <c r="I16" s="12" t="s">
        <v>37</v>
      </c>
      <c r="J16" s="13"/>
      <c r="K16" s="8"/>
      <c r="L16" s="13"/>
      <c r="M16" s="13"/>
      <c r="N16" s="14" t="s">
        <v>38</v>
      </c>
      <c r="O16" s="13"/>
      <c r="P16" s="13"/>
      <c r="Q16" s="13"/>
      <c r="R16" s="13"/>
      <c r="S16" s="14" t="s">
        <v>39</v>
      </c>
      <c r="T16" s="16"/>
      <c r="U16" s="13" t="s">
        <v>40</v>
      </c>
      <c r="V16" s="8" t="s">
        <v>61</v>
      </c>
      <c r="W16" s="13" t="s">
        <v>48</v>
      </c>
      <c r="X16" s="13">
        <v>4.0</v>
      </c>
      <c r="Y16" s="17" t="str">
        <f t="shared" si="5"/>
        <v>r4 ges,,4</v>
      </c>
      <c r="Z16" s="13" t="s">
        <v>40</v>
      </c>
      <c r="AA16" s="18" t="str">
        <f t="shared" si="6"/>
        <v>ges4</v>
      </c>
      <c r="AB16" s="18" t="str">
        <f t="shared" si="7"/>
        <v>ges,4</v>
      </c>
      <c r="AC16" s="18" t="str">
        <f t="shared" si="8"/>
        <v>ges,,4</v>
      </c>
      <c r="AD16" s="17" t="str">
        <f t="shared" si="9"/>
        <v>r4 ges4 ges,4 ges,,4</v>
      </c>
    </row>
    <row r="17" ht="18.75" customHeight="1">
      <c r="A17" s="8">
        <v>14.0</v>
      </c>
      <c r="B17" s="8">
        <v>11.0</v>
      </c>
      <c r="C17" s="8" t="s">
        <v>62</v>
      </c>
      <c r="D17" s="10">
        <v>4.0</v>
      </c>
      <c r="E17" s="11" t="str">
        <f t="shared" si="1"/>
        <v>1</v>
      </c>
      <c r="F17" s="11" t="str">
        <f t="shared" si="2"/>
        <v>G1</v>
      </c>
      <c r="G17" s="12" t="str">
        <f t="shared" si="3"/>
        <v>014-11-1-bass-G1</v>
      </c>
      <c r="H17" s="12" t="str">
        <f t="shared" si="4"/>
        <v>1-G1</v>
      </c>
      <c r="I17" s="12" t="s">
        <v>37</v>
      </c>
      <c r="J17" s="13"/>
      <c r="K17" s="8"/>
      <c r="L17" s="13"/>
      <c r="M17" s="13"/>
      <c r="N17" s="14" t="s">
        <v>38</v>
      </c>
      <c r="O17" s="13"/>
      <c r="P17" s="13"/>
      <c r="Q17" s="13"/>
      <c r="R17" s="13"/>
      <c r="S17" s="14" t="s">
        <v>39</v>
      </c>
      <c r="T17" s="16"/>
      <c r="U17" s="13" t="s">
        <v>40</v>
      </c>
      <c r="V17" s="8" t="s">
        <v>63</v>
      </c>
      <c r="W17" s="13" t="s">
        <v>48</v>
      </c>
      <c r="X17" s="13">
        <v>4.0</v>
      </c>
      <c r="Y17" s="17" t="str">
        <f t="shared" si="5"/>
        <v>r4 g,,4</v>
      </c>
      <c r="Z17" s="13" t="s">
        <v>40</v>
      </c>
      <c r="AA17" s="18" t="str">
        <f t="shared" si="6"/>
        <v>g4</v>
      </c>
      <c r="AB17" s="18" t="str">
        <f t="shared" si="7"/>
        <v>g,4</v>
      </c>
      <c r="AC17" s="18" t="str">
        <f t="shared" si="8"/>
        <v>g,,4</v>
      </c>
      <c r="AD17" s="17" t="str">
        <f t="shared" si="9"/>
        <v>r4 g4 g,4 g,,4</v>
      </c>
    </row>
    <row r="18" ht="18.75" customHeight="1">
      <c r="A18" s="8">
        <v>15.0</v>
      </c>
      <c r="B18" s="8">
        <v>12.0</v>
      </c>
      <c r="C18" s="8" t="str">
        <f>CONCATENATE(LEFT(C17,2),"#")</f>
        <v>G1#</v>
      </c>
      <c r="D18" s="10">
        <v>4.0</v>
      </c>
      <c r="E18" s="11" t="str">
        <f t="shared" si="1"/>
        <v>1</v>
      </c>
      <c r="F18" s="11" t="str">
        <f t="shared" si="2"/>
        <v>G1#</v>
      </c>
      <c r="G18" s="12" t="str">
        <f t="shared" si="3"/>
        <v>015-12-1-bass-G1#</v>
      </c>
      <c r="H18" s="12" t="str">
        <f t="shared" si="4"/>
        <v>1-G1#</v>
      </c>
      <c r="I18" s="12" t="s">
        <v>37</v>
      </c>
      <c r="J18" s="13"/>
      <c r="K18" s="8"/>
      <c r="L18" s="13"/>
      <c r="M18" s="13"/>
      <c r="N18" s="14" t="s">
        <v>38</v>
      </c>
      <c r="O18" s="13"/>
      <c r="P18" s="13"/>
      <c r="Q18" s="13"/>
      <c r="R18" s="13"/>
      <c r="S18" s="14" t="s">
        <v>39</v>
      </c>
      <c r="T18" s="16"/>
      <c r="U18" s="13" t="s">
        <v>40</v>
      </c>
      <c r="V18" s="8" t="s">
        <v>64</v>
      </c>
      <c r="W18" s="13" t="s">
        <v>48</v>
      </c>
      <c r="X18" s="13">
        <v>4.0</v>
      </c>
      <c r="Y18" s="17" t="str">
        <f t="shared" si="5"/>
        <v>r4 gis,,4</v>
      </c>
      <c r="Z18" s="13" t="s">
        <v>40</v>
      </c>
      <c r="AA18" s="18" t="str">
        <f t="shared" si="6"/>
        <v>gis4</v>
      </c>
      <c r="AB18" s="18" t="str">
        <f t="shared" si="7"/>
        <v>gis,4</v>
      </c>
      <c r="AC18" s="18" t="str">
        <f t="shared" si="8"/>
        <v>gis,,4</v>
      </c>
      <c r="AD18" s="17" t="str">
        <f t="shared" si="9"/>
        <v>r4 gis4 gis,4 gis,,4</v>
      </c>
    </row>
    <row r="19" ht="18.75" customHeight="1">
      <c r="A19" s="8">
        <v>19.0</v>
      </c>
      <c r="B19" s="8">
        <v>12.0</v>
      </c>
      <c r="C19" s="8" t="str">
        <f>CONCATENATE(LEFT(C20,2),"b")</f>
        <v>A1b</v>
      </c>
      <c r="D19" s="10">
        <v>4.0</v>
      </c>
      <c r="E19" s="11" t="str">
        <f t="shared" si="1"/>
        <v>1</v>
      </c>
      <c r="F19" s="11" t="str">
        <f t="shared" si="2"/>
        <v>A1b</v>
      </c>
      <c r="G19" s="12" t="str">
        <f t="shared" si="3"/>
        <v>019-12-1-bass-A1b</v>
      </c>
      <c r="H19" s="12" t="str">
        <f t="shared" si="4"/>
        <v>1-A1b</v>
      </c>
      <c r="I19" s="12" t="s">
        <v>37</v>
      </c>
      <c r="J19" s="13"/>
      <c r="K19" s="8"/>
      <c r="L19" s="13"/>
      <c r="M19" s="13"/>
      <c r="N19" s="14" t="s">
        <v>38</v>
      </c>
      <c r="O19" s="13"/>
      <c r="P19" s="13"/>
      <c r="Q19" s="13"/>
      <c r="R19" s="13"/>
      <c r="S19" s="14" t="s">
        <v>39</v>
      </c>
      <c r="T19" s="16"/>
      <c r="U19" s="13" t="s">
        <v>40</v>
      </c>
      <c r="V19" s="8" t="s">
        <v>65</v>
      </c>
      <c r="W19" s="13" t="s">
        <v>48</v>
      </c>
      <c r="X19" s="13">
        <v>4.0</v>
      </c>
      <c r="Y19" s="17" t="str">
        <f t="shared" si="5"/>
        <v>r4 aes,,4</v>
      </c>
      <c r="Z19" s="13" t="s">
        <v>40</v>
      </c>
      <c r="AA19" s="18" t="str">
        <f t="shared" si="6"/>
        <v>aes4</v>
      </c>
      <c r="AB19" s="18" t="str">
        <f t="shared" si="7"/>
        <v>aes,4</v>
      </c>
      <c r="AC19" s="18" t="str">
        <f t="shared" si="8"/>
        <v>aes,,4</v>
      </c>
      <c r="AD19" s="17" t="str">
        <f t="shared" si="9"/>
        <v>r4 aes4 aes,4 aes,,4</v>
      </c>
    </row>
    <row r="20" ht="18.75" customHeight="1">
      <c r="A20" s="8">
        <v>17.0</v>
      </c>
      <c r="B20" s="8">
        <v>13.0</v>
      </c>
      <c r="C20" s="8" t="s">
        <v>66</v>
      </c>
      <c r="D20" s="10">
        <v>4.0</v>
      </c>
      <c r="E20" s="11" t="str">
        <f t="shared" si="1"/>
        <v>1</v>
      </c>
      <c r="F20" s="11" t="str">
        <f t="shared" si="2"/>
        <v>A1</v>
      </c>
      <c r="G20" s="12" t="str">
        <f t="shared" si="3"/>
        <v>017-13-1-bass-A1</v>
      </c>
      <c r="H20" s="12" t="str">
        <f t="shared" si="4"/>
        <v>1-A1</v>
      </c>
      <c r="I20" s="12" t="s">
        <v>37</v>
      </c>
      <c r="J20" s="13"/>
      <c r="K20" s="8"/>
      <c r="L20" s="13"/>
      <c r="M20" s="13"/>
      <c r="N20" s="14" t="s">
        <v>38</v>
      </c>
      <c r="O20" s="13"/>
      <c r="P20" s="13"/>
      <c r="Q20" s="13"/>
      <c r="R20" s="13"/>
      <c r="S20" s="14" t="s">
        <v>39</v>
      </c>
      <c r="T20" s="16"/>
      <c r="U20" s="13" t="s">
        <v>40</v>
      </c>
      <c r="V20" s="8" t="s">
        <v>41</v>
      </c>
      <c r="W20" s="13" t="s">
        <v>48</v>
      </c>
      <c r="X20" s="13">
        <v>4.0</v>
      </c>
      <c r="Y20" s="17" t="str">
        <f t="shared" si="5"/>
        <v>r4 a,,4</v>
      </c>
      <c r="Z20" s="13" t="s">
        <v>40</v>
      </c>
      <c r="AA20" s="18" t="str">
        <f t="shared" si="6"/>
        <v>a4</v>
      </c>
      <c r="AB20" s="18" t="str">
        <f t="shared" si="7"/>
        <v>a,4</v>
      </c>
      <c r="AC20" s="18" t="str">
        <f t="shared" si="8"/>
        <v>a,,4</v>
      </c>
      <c r="AD20" s="17" t="str">
        <f t="shared" si="9"/>
        <v>r4 a4 a,4 a,,4</v>
      </c>
    </row>
    <row r="21" ht="18.75" customHeight="1">
      <c r="A21" s="8">
        <v>18.0</v>
      </c>
      <c r="B21" s="8">
        <v>14.0</v>
      </c>
      <c r="C21" s="8" t="str">
        <f>CONCATENATE(LEFT(C20,2),"#")</f>
        <v>A1#</v>
      </c>
      <c r="D21" s="10">
        <v>4.0</v>
      </c>
      <c r="E21" s="11" t="str">
        <f t="shared" si="1"/>
        <v>1</v>
      </c>
      <c r="F21" s="11" t="str">
        <f t="shared" si="2"/>
        <v>A1#</v>
      </c>
      <c r="G21" s="12" t="str">
        <f t="shared" si="3"/>
        <v>018-14-1-bass-A1#</v>
      </c>
      <c r="H21" s="12" t="str">
        <f t="shared" si="4"/>
        <v>1-A1#</v>
      </c>
      <c r="I21" s="12" t="s">
        <v>37</v>
      </c>
      <c r="J21" s="13"/>
      <c r="K21" s="8"/>
      <c r="L21" s="13"/>
      <c r="M21" s="13"/>
      <c r="N21" s="14" t="s">
        <v>38</v>
      </c>
      <c r="O21" s="13"/>
      <c r="P21" s="13"/>
      <c r="Q21" s="13"/>
      <c r="R21" s="13"/>
      <c r="S21" s="14" t="s">
        <v>39</v>
      </c>
      <c r="T21" s="16"/>
      <c r="U21" s="13" t="s">
        <v>40</v>
      </c>
      <c r="V21" s="8" t="s">
        <v>43</v>
      </c>
      <c r="W21" s="13" t="s">
        <v>48</v>
      </c>
      <c r="X21" s="13">
        <v>4.0</v>
      </c>
      <c r="Y21" s="17" t="str">
        <f t="shared" si="5"/>
        <v>r4 ais,,4</v>
      </c>
      <c r="Z21" s="13" t="s">
        <v>40</v>
      </c>
      <c r="AA21" s="18" t="str">
        <f t="shared" si="6"/>
        <v>ais4</v>
      </c>
      <c r="AB21" s="18" t="str">
        <f t="shared" si="7"/>
        <v>ais,4</v>
      </c>
      <c r="AC21" s="18" t="str">
        <f t="shared" si="8"/>
        <v>ais,,4</v>
      </c>
      <c r="AD21" s="17" t="str">
        <f t="shared" si="9"/>
        <v>r4 ais4 ais,4 ais,,4</v>
      </c>
    </row>
    <row r="22" ht="18.75" customHeight="1">
      <c r="A22" s="8">
        <v>21.0</v>
      </c>
      <c r="B22" s="8">
        <v>14.0</v>
      </c>
      <c r="C22" s="8" t="str">
        <f>CONCATENATE(LEFT(C23,2),"b")</f>
        <v>B1b</v>
      </c>
      <c r="D22" s="10">
        <v>4.0</v>
      </c>
      <c r="E22" s="11" t="str">
        <f t="shared" si="1"/>
        <v>1</v>
      </c>
      <c r="F22" s="11" t="str">
        <f t="shared" si="2"/>
        <v>B1b</v>
      </c>
      <c r="G22" s="12" t="str">
        <f t="shared" si="3"/>
        <v>021-14-1-bass-B1b</v>
      </c>
      <c r="H22" s="12" t="str">
        <f t="shared" si="4"/>
        <v>1-B1b</v>
      </c>
      <c r="I22" s="12" t="s">
        <v>37</v>
      </c>
      <c r="J22" s="13"/>
      <c r="K22" s="8"/>
      <c r="L22" s="13"/>
      <c r="M22" s="13"/>
      <c r="N22" s="14" t="s">
        <v>38</v>
      </c>
      <c r="O22" s="13"/>
      <c r="P22" s="13"/>
      <c r="Q22" s="13"/>
      <c r="R22" s="13"/>
      <c r="S22" s="14" t="s">
        <v>39</v>
      </c>
      <c r="T22" s="16"/>
      <c r="U22" s="13" t="s">
        <v>40</v>
      </c>
      <c r="V22" s="8" t="s">
        <v>44</v>
      </c>
      <c r="W22" s="13" t="s">
        <v>48</v>
      </c>
      <c r="X22" s="13">
        <v>4.0</v>
      </c>
      <c r="Y22" s="17" t="str">
        <f t="shared" si="5"/>
        <v>r4 bes,,4</v>
      </c>
      <c r="Z22" s="13" t="s">
        <v>40</v>
      </c>
      <c r="AA22" s="18" t="str">
        <f t="shared" si="6"/>
        <v>bes4</v>
      </c>
      <c r="AB22" s="18" t="str">
        <f t="shared" si="7"/>
        <v>bes,4</v>
      </c>
      <c r="AC22" s="18" t="str">
        <f t="shared" si="8"/>
        <v>bes,,4</v>
      </c>
      <c r="AD22" s="17" t="str">
        <f t="shared" si="9"/>
        <v>r4 bes4 bes,4 bes,,4</v>
      </c>
    </row>
    <row r="23" ht="18.75" customHeight="1">
      <c r="A23" s="8">
        <v>20.0</v>
      </c>
      <c r="B23" s="8">
        <v>15.0</v>
      </c>
      <c r="C23" s="8" t="s">
        <v>68</v>
      </c>
      <c r="D23" s="10">
        <v>4.0</v>
      </c>
      <c r="E23" s="11" t="str">
        <f t="shared" si="1"/>
        <v>1</v>
      </c>
      <c r="F23" s="11" t="str">
        <f t="shared" si="2"/>
        <v>B1</v>
      </c>
      <c r="G23" s="12" t="str">
        <f t="shared" si="3"/>
        <v>020-15-1-bass-B1</v>
      </c>
      <c r="H23" s="12" t="str">
        <f t="shared" si="4"/>
        <v>1-B1</v>
      </c>
      <c r="I23" s="12" t="s">
        <v>37</v>
      </c>
      <c r="J23" s="13"/>
      <c r="K23" s="8"/>
      <c r="L23" s="13"/>
      <c r="M23" s="13"/>
      <c r="N23" s="14" t="s">
        <v>38</v>
      </c>
      <c r="O23" s="13"/>
      <c r="P23" s="13"/>
      <c r="Q23" s="13"/>
      <c r="R23" s="13"/>
      <c r="S23" s="14" t="s">
        <v>39</v>
      </c>
      <c r="T23" s="16"/>
      <c r="U23" s="13" t="s">
        <v>40</v>
      </c>
      <c r="V23" s="8" t="s">
        <v>12</v>
      </c>
      <c r="W23" s="13" t="s">
        <v>48</v>
      </c>
      <c r="X23" s="13">
        <v>4.0</v>
      </c>
      <c r="Y23" s="17" t="str">
        <f t="shared" si="5"/>
        <v>r4 b,,4</v>
      </c>
      <c r="Z23" s="13" t="s">
        <v>40</v>
      </c>
      <c r="AA23" s="18" t="str">
        <f t="shared" si="6"/>
        <v>b4</v>
      </c>
      <c r="AB23" s="18" t="str">
        <f t="shared" si="7"/>
        <v>b,4</v>
      </c>
      <c r="AC23" s="18" t="str">
        <f t="shared" si="8"/>
        <v>b,,4</v>
      </c>
      <c r="AD23" s="17" t="str">
        <f t="shared" si="9"/>
        <v>r4 b4 b,4 b,,4</v>
      </c>
    </row>
    <row r="24" ht="18.75" customHeight="1">
      <c r="A24" s="8">
        <v>22.0</v>
      </c>
      <c r="B24" s="8">
        <v>16.0</v>
      </c>
      <c r="C24" s="8" t="s">
        <v>69</v>
      </c>
      <c r="D24" s="10">
        <v>2.0</v>
      </c>
      <c r="E24" s="11" t="str">
        <f t="shared" si="1"/>
        <v>2</v>
      </c>
      <c r="F24" s="11" t="str">
        <f t="shared" si="2"/>
        <v>C2</v>
      </c>
      <c r="G24" s="12" t="str">
        <f t="shared" si="3"/>
        <v>022-16-2-bass-C2</v>
      </c>
      <c r="H24" s="12" t="str">
        <f t="shared" si="4"/>
        <v>2-C2</v>
      </c>
      <c r="I24" s="12" t="s">
        <v>37</v>
      </c>
      <c r="J24" s="13"/>
      <c r="K24" s="8"/>
      <c r="L24" s="13"/>
      <c r="M24" s="13"/>
      <c r="N24" s="14" t="s">
        <v>38</v>
      </c>
      <c r="O24" s="13"/>
      <c r="P24" s="13"/>
      <c r="Q24" s="13"/>
      <c r="R24" s="13"/>
      <c r="S24" s="14" t="s">
        <v>39</v>
      </c>
      <c r="T24" s="16"/>
      <c r="U24" s="13" t="s">
        <v>40</v>
      </c>
      <c r="V24" s="8" t="s">
        <v>47</v>
      </c>
      <c r="W24" s="13" t="s">
        <v>70</v>
      </c>
      <c r="X24" s="13">
        <v>4.0</v>
      </c>
      <c r="Y24" s="17" t="str">
        <f t="shared" si="5"/>
        <v>r4 c,4</v>
      </c>
      <c r="Z24" s="13" t="s">
        <v>40</v>
      </c>
      <c r="AA24" s="13" t="str">
        <f t="shared" ref="AA24:AA40" si="10">CONCATENATE($V24,$W24,",",$X24)</f>
        <v>c,,4</v>
      </c>
      <c r="AB24" s="13" t="str">
        <f t="shared" ref="AB24:AB40" si="11">CONCATENATE($V24,$W24,$X24)</f>
        <v>c,4</v>
      </c>
      <c r="AC24" s="13" t="str">
        <f t="shared" ref="AC24:AC40" si="12">CONCATENATE(V24,LEFT(W24,(LEN(W24)-1)),X24)</f>
        <v>c4</v>
      </c>
      <c r="AD24" s="17" t="str">
        <f t="shared" si="9"/>
        <v>r4 c,,4 c,4 c4</v>
      </c>
    </row>
    <row r="25" ht="18.75" customHeight="1">
      <c r="A25" s="8">
        <v>23.0</v>
      </c>
      <c r="B25" s="8">
        <v>17.0</v>
      </c>
      <c r="C25" s="8" t="str">
        <f>CONCATENATE(LEFT(C24,2),"#")</f>
        <v>C2#</v>
      </c>
      <c r="D25" s="10">
        <v>2.0</v>
      </c>
      <c r="E25" s="11" t="str">
        <f t="shared" si="1"/>
        <v>2</v>
      </c>
      <c r="F25" s="11" t="str">
        <f t="shared" si="2"/>
        <v>C2#</v>
      </c>
      <c r="G25" s="12" t="str">
        <f t="shared" si="3"/>
        <v>023-17-2-bass-C2#</v>
      </c>
      <c r="H25" s="12" t="str">
        <f t="shared" si="4"/>
        <v>2-C2#</v>
      </c>
      <c r="I25" s="12" t="s">
        <v>37</v>
      </c>
      <c r="J25" s="13"/>
      <c r="K25" s="8"/>
      <c r="L25" s="13"/>
      <c r="M25" s="13"/>
      <c r="N25" s="14" t="s">
        <v>38</v>
      </c>
      <c r="O25" s="13"/>
      <c r="P25" s="13"/>
      <c r="Q25" s="13"/>
      <c r="R25" s="13"/>
      <c r="S25" s="14" t="s">
        <v>39</v>
      </c>
      <c r="T25" s="16"/>
      <c r="U25" s="13" t="s">
        <v>40</v>
      </c>
      <c r="V25" s="8" t="s">
        <v>50</v>
      </c>
      <c r="W25" s="13" t="s">
        <v>70</v>
      </c>
      <c r="X25" s="13">
        <v>4.0</v>
      </c>
      <c r="Y25" s="17" t="str">
        <f t="shared" si="5"/>
        <v>r4 cis,4</v>
      </c>
      <c r="Z25" s="13" t="s">
        <v>40</v>
      </c>
      <c r="AA25" s="13" t="str">
        <f t="shared" si="10"/>
        <v>cis,,4</v>
      </c>
      <c r="AB25" s="13" t="str">
        <f t="shared" si="11"/>
        <v>cis,4</v>
      </c>
      <c r="AC25" s="13" t="str">
        <f t="shared" si="12"/>
        <v>cis4</v>
      </c>
      <c r="AD25" s="17" t="str">
        <f t="shared" si="9"/>
        <v>r4 cis,,4 cis,4 cis4</v>
      </c>
    </row>
    <row r="26" ht="18.75" customHeight="1">
      <c r="A26" s="8">
        <v>26.0</v>
      </c>
      <c r="B26" s="8">
        <v>17.0</v>
      </c>
      <c r="C26" s="8" t="str">
        <f>CONCATENATE(LEFT(C27,2),"b")</f>
        <v>D2b</v>
      </c>
      <c r="D26" s="10">
        <v>2.0</v>
      </c>
      <c r="E26" s="11" t="str">
        <f t="shared" si="1"/>
        <v>2</v>
      </c>
      <c r="F26" s="11" t="str">
        <f t="shared" si="2"/>
        <v>D2b</v>
      </c>
      <c r="G26" s="12" t="str">
        <f t="shared" si="3"/>
        <v>026-17-2-bass-D2b</v>
      </c>
      <c r="H26" s="12" t="str">
        <f t="shared" si="4"/>
        <v>2-D2b</v>
      </c>
      <c r="I26" s="12" t="s">
        <v>37</v>
      </c>
      <c r="J26" s="13"/>
      <c r="K26" s="8"/>
      <c r="L26" s="13"/>
      <c r="M26" s="13"/>
      <c r="N26" s="14" t="s">
        <v>38</v>
      </c>
      <c r="O26" s="13"/>
      <c r="P26" s="13"/>
      <c r="Q26" s="13"/>
      <c r="R26" s="13"/>
      <c r="S26" s="14" t="s">
        <v>39</v>
      </c>
      <c r="T26" s="16"/>
      <c r="U26" s="13" t="s">
        <v>40</v>
      </c>
      <c r="V26" s="8" t="s">
        <v>51</v>
      </c>
      <c r="W26" s="13" t="s">
        <v>70</v>
      </c>
      <c r="X26" s="13">
        <v>4.0</v>
      </c>
      <c r="Y26" s="17" t="str">
        <f t="shared" si="5"/>
        <v>r4 des,4</v>
      </c>
      <c r="Z26" s="13" t="s">
        <v>40</v>
      </c>
      <c r="AA26" s="13" t="str">
        <f t="shared" si="10"/>
        <v>des,,4</v>
      </c>
      <c r="AB26" s="13" t="str">
        <f t="shared" si="11"/>
        <v>des,4</v>
      </c>
      <c r="AC26" s="13" t="str">
        <f t="shared" si="12"/>
        <v>des4</v>
      </c>
      <c r="AD26" s="17" t="str">
        <f t="shared" si="9"/>
        <v>r4 des,,4 des,4 des4</v>
      </c>
    </row>
    <row r="27" ht="18.75" customHeight="1">
      <c r="A27" s="8">
        <v>24.0</v>
      </c>
      <c r="B27" s="8">
        <v>18.0</v>
      </c>
      <c r="C27" s="8" t="s">
        <v>71</v>
      </c>
      <c r="D27" s="10">
        <v>2.0</v>
      </c>
      <c r="E27" s="11" t="str">
        <f t="shared" si="1"/>
        <v>2</v>
      </c>
      <c r="F27" s="11" t="str">
        <f t="shared" si="2"/>
        <v>D2</v>
      </c>
      <c r="G27" s="12" t="str">
        <f t="shared" si="3"/>
        <v>024-18-2-bass-D2</v>
      </c>
      <c r="H27" s="12" t="str">
        <f t="shared" si="4"/>
        <v>2-D2</v>
      </c>
      <c r="I27" s="12" t="s">
        <v>37</v>
      </c>
      <c r="J27" s="13"/>
      <c r="K27" s="8"/>
      <c r="L27" s="13"/>
      <c r="M27" s="13"/>
      <c r="N27" s="14" t="s">
        <v>38</v>
      </c>
      <c r="O27" s="13"/>
      <c r="P27" s="13"/>
      <c r="Q27" s="13"/>
      <c r="R27" s="13"/>
      <c r="S27" s="14" t="s">
        <v>39</v>
      </c>
      <c r="T27" s="16"/>
      <c r="U27" s="13" t="s">
        <v>40</v>
      </c>
      <c r="V27" s="8" t="s">
        <v>53</v>
      </c>
      <c r="W27" s="13" t="s">
        <v>70</v>
      </c>
      <c r="X27" s="13">
        <v>4.0</v>
      </c>
      <c r="Y27" s="17" t="str">
        <f t="shared" si="5"/>
        <v>r4 d,4</v>
      </c>
      <c r="Z27" s="13" t="s">
        <v>40</v>
      </c>
      <c r="AA27" s="13" t="str">
        <f t="shared" si="10"/>
        <v>d,,4</v>
      </c>
      <c r="AB27" s="13" t="str">
        <f t="shared" si="11"/>
        <v>d,4</v>
      </c>
      <c r="AC27" s="13" t="str">
        <f t="shared" si="12"/>
        <v>d4</v>
      </c>
      <c r="AD27" s="17" t="str">
        <f t="shared" si="9"/>
        <v>r4 d,,4 d,4 d4</v>
      </c>
    </row>
    <row r="28" ht="18.75" customHeight="1">
      <c r="A28" s="8">
        <v>25.0</v>
      </c>
      <c r="B28" s="8">
        <v>19.0</v>
      </c>
      <c r="C28" s="8" t="str">
        <f>CONCATENATE(LEFT(C27,2),"#")</f>
        <v>D2#</v>
      </c>
      <c r="D28" s="10">
        <v>2.0</v>
      </c>
      <c r="E28" s="11" t="str">
        <f t="shared" si="1"/>
        <v>2</v>
      </c>
      <c r="F28" s="11" t="str">
        <f t="shared" si="2"/>
        <v>D2#</v>
      </c>
      <c r="G28" s="12" t="str">
        <f t="shared" si="3"/>
        <v>025-19-2-bass-D2#</v>
      </c>
      <c r="H28" s="12" t="str">
        <f t="shared" si="4"/>
        <v>2-D2#</v>
      </c>
      <c r="I28" s="12" t="s">
        <v>37</v>
      </c>
      <c r="J28" s="13"/>
      <c r="K28" s="8"/>
      <c r="L28" s="13"/>
      <c r="M28" s="13"/>
      <c r="N28" s="14" t="s">
        <v>38</v>
      </c>
      <c r="O28" s="13"/>
      <c r="P28" s="13"/>
      <c r="Q28" s="13"/>
      <c r="R28" s="13"/>
      <c r="S28" s="14" t="s">
        <v>39</v>
      </c>
      <c r="T28" s="16"/>
      <c r="U28" s="13" t="s">
        <v>40</v>
      </c>
      <c r="V28" s="8" t="s">
        <v>54</v>
      </c>
      <c r="W28" s="13" t="s">
        <v>70</v>
      </c>
      <c r="X28" s="13">
        <v>4.0</v>
      </c>
      <c r="Y28" s="17" t="str">
        <f t="shared" si="5"/>
        <v>r4 dis,4</v>
      </c>
      <c r="Z28" s="13" t="s">
        <v>40</v>
      </c>
      <c r="AA28" s="13" t="str">
        <f t="shared" si="10"/>
        <v>dis,,4</v>
      </c>
      <c r="AB28" s="13" t="str">
        <f t="shared" si="11"/>
        <v>dis,4</v>
      </c>
      <c r="AC28" s="13" t="str">
        <f t="shared" si="12"/>
        <v>dis4</v>
      </c>
      <c r="AD28" s="17" t="str">
        <f t="shared" si="9"/>
        <v>r4 dis,,4 dis,4 dis4</v>
      </c>
    </row>
    <row r="29" ht="18.75" customHeight="1">
      <c r="A29" s="8">
        <v>28.0</v>
      </c>
      <c r="B29" s="8">
        <v>19.0</v>
      </c>
      <c r="C29" s="8" t="str">
        <f>CONCATENATE(LEFT(C30,2),"b")</f>
        <v>E2b</v>
      </c>
      <c r="D29" s="10">
        <v>2.0</v>
      </c>
      <c r="E29" s="11" t="str">
        <f t="shared" si="1"/>
        <v>2</v>
      </c>
      <c r="F29" s="11" t="str">
        <f t="shared" si="2"/>
        <v>E2b</v>
      </c>
      <c r="G29" s="12" t="str">
        <f t="shared" si="3"/>
        <v>028-19-2-bass-E2b</v>
      </c>
      <c r="H29" s="12" t="str">
        <f t="shared" si="4"/>
        <v>2-E2b</v>
      </c>
      <c r="I29" s="12" t="s">
        <v>37</v>
      </c>
      <c r="J29" s="13"/>
      <c r="K29" s="8"/>
      <c r="L29" s="13"/>
      <c r="M29" s="13"/>
      <c r="N29" s="14" t="s">
        <v>38</v>
      </c>
      <c r="O29" s="13"/>
      <c r="P29" s="13"/>
      <c r="Q29" s="13"/>
      <c r="R29" s="13"/>
      <c r="S29" s="14" t="s">
        <v>39</v>
      </c>
      <c r="T29" s="16"/>
      <c r="U29" s="13" t="s">
        <v>40</v>
      </c>
      <c r="V29" s="8" t="s">
        <v>55</v>
      </c>
      <c r="W29" s="13" t="s">
        <v>70</v>
      </c>
      <c r="X29" s="13">
        <v>4.0</v>
      </c>
      <c r="Y29" s="17" t="str">
        <f t="shared" si="5"/>
        <v>r4 ees,4</v>
      </c>
      <c r="Z29" s="13" t="s">
        <v>40</v>
      </c>
      <c r="AA29" s="13" t="str">
        <f t="shared" si="10"/>
        <v>ees,,4</v>
      </c>
      <c r="AB29" s="13" t="str">
        <f t="shared" si="11"/>
        <v>ees,4</v>
      </c>
      <c r="AC29" s="13" t="str">
        <f t="shared" si="12"/>
        <v>ees4</v>
      </c>
      <c r="AD29" s="17" t="str">
        <f t="shared" si="9"/>
        <v>r4 ees,,4 ees,4 ees4</v>
      </c>
    </row>
    <row r="30" ht="18.75" customHeight="1">
      <c r="A30" s="8">
        <v>27.0</v>
      </c>
      <c r="B30" s="8">
        <v>20.0</v>
      </c>
      <c r="C30" s="8" t="s">
        <v>73</v>
      </c>
      <c r="D30" s="10">
        <v>2.0</v>
      </c>
      <c r="E30" s="11" t="str">
        <f t="shared" si="1"/>
        <v>2</v>
      </c>
      <c r="F30" s="11" t="str">
        <f t="shared" si="2"/>
        <v>E2</v>
      </c>
      <c r="G30" s="12" t="str">
        <f t="shared" si="3"/>
        <v>027-20-2-bass-E2</v>
      </c>
      <c r="H30" s="12" t="str">
        <f t="shared" si="4"/>
        <v>2-E2</v>
      </c>
      <c r="I30" s="12" t="s">
        <v>37</v>
      </c>
      <c r="J30" s="13"/>
      <c r="K30" s="8"/>
      <c r="L30" s="13"/>
      <c r="M30" s="13"/>
      <c r="N30" s="14" t="s">
        <v>38</v>
      </c>
      <c r="O30" s="13"/>
      <c r="P30" s="13"/>
      <c r="Q30" s="13"/>
      <c r="R30" s="13"/>
      <c r="S30" s="14" t="s">
        <v>39</v>
      </c>
      <c r="T30" s="16"/>
      <c r="U30" s="13" t="s">
        <v>40</v>
      </c>
      <c r="V30" s="8" t="s">
        <v>57</v>
      </c>
      <c r="W30" s="13" t="s">
        <v>70</v>
      </c>
      <c r="X30" s="13">
        <v>4.0</v>
      </c>
      <c r="Y30" s="17" t="str">
        <f t="shared" si="5"/>
        <v>r4 e,4</v>
      </c>
      <c r="Z30" s="13" t="s">
        <v>40</v>
      </c>
      <c r="AA30" s="13" t="str">
        <f t="shared" si="10"/>
        <v>e,,4</v>
      </c>
      <c r="AB30" s="13" t="str">
        <f t="shared" si="11"/>
        <v>e,4</v>
      </c>
      <c r="AC30" s="13" t="str">
        <f t="shared" si="12"/>
        <v>e4</v>
      </c>
      <c r="AD30" s="17" t="str">
        <f t="shared" si="9"/>
        <v>r4 e,,4 e,4 e4</v>
      </c>
    </row>
    <row r="31" ht="18.75" customHeight="1">
      <c r="A31" s="8">
        <v>29.0</v>
      </c>
      <c r="B31" s="8">
        <v>21.0</v>
      </c>
      <c r="C31" s="8" t="s">
        <v>74</v>
      </c>
      <c r="D31" s="10">
        <v>2.0</v>
      </c>
      <c r="E31" s="11" t="str">
        <f t="shared" si="1"/>
        <v>2</v>
      </c>
      <c r="F31" s="11" t="str">
        <f t="shared" si="2"/>
        <v>F2</v>
      </c>
      <c r="G31" s="12" t="str">
        <f t="shared" si="3"/>
        <v>029-21-2-bass-F2</v>
      </c>
      <c r="H31" s="12" t="str">
        <f t="shared" si="4"/>
        <v>2-F2</v>
      </c>
      <c r="I31" s="12" t="s">
        <v>37</v>
      </c>
      <c r="J31" s="13"/>
      <c r="K31" s="8"/>
      <c r="L31" s="13"/>
      <c r="M31" s="13"/>
      <c r="N31" s="14" t="s">
        <v>38</v>
      </c>
      <c r="O31" s="13"/>
      <c r="P31" s="13"/>
      <c r="Q31" s="13"/>
      <c r="R31" s="13"/>
      <c r="S31" s="14" t="s">
        <v>39</v>
      </c>
      <c r="T31" s="16"/>
      <c r="U31" s="13" t="s">
        <v>40</v>
      </c>
      <c r="V31" s="8" t="s">
        <v>59</v>
      </c>
      <c r="W31" s="13" t="s">
        <v>70</v>
      </c>
      <c r="X31" s="13">
        <v>4.0</v>
      </c>
      <c r="Y31" s="17" t="str">
        <f t="shared" si="5"/>
        <v>r4 f,4</v>
      </c>
      <c r="Z31" s="13" t="s">
        <v>40</v>
      </c>
      <c r="AA31" s="13" t="str">
        <f t="shared" si="10"/>
        <v>f,,4</v>
      </c>
      <c r="AB31" s="13" t="str">
        <f t="shared" si="11"/>
        <v>f,4</v>
      </c>
      <c r="AC31" s="13" t="str">
        <f t="shared" si="12"/>
        <v>f4</v>
      </c>
      <c r="AD31" s="17" t="str">
        <f t="shared" si="9"/>
        <v>r4 f,,4 f,4 f4</v>
      </c>
    </row>
    <row r="32" ht="18.75" customHeight="1">
      <c r="A32" s="8">
        <v>30.0</v>
      </c>
      <c r="B32" s="8">
        <v>22.0</v>
      </c>
      <c r="C32" s="8" t="str">
        <f>CONCATENATE(LEFT(C31,2),"#")</f>
        <v>F2#</v>
      </c>
      <c r="D32" s="10">
        <v>2.0</v>
      </c>
      <c r="E32" s="11" t="str">
        <f t="shared" si="1"/>
        <v>2</v>
      </c>
      <c r="F32" s="11" t="str">
        <f t="shared" si="2"/>
        <v>F2#</v>
      </c>
      <c r="G32" s="12" t="str">
        <f t="shared" si="3"/>
        <v>030-22-2-bass-F2#</v>
      </c>
      <c r="H32" s="12" t="str">
        <f t="shared" si="4"/>
        <v>2-F2#</v>
      </c>
      <c r="I32" s="12" t="s">
        <v>37</v>
      </c>
      <c r="J32" s="13"/>
      <c r="K32" s="8"/>
      <c r="L32" s="13"/>
      <c r="M32" s="13"/>
      <c r="N32" s="14" t="s">
        <v>38</v>
      </c>
      <c r="O32" s="13"/>
      <c r="P32" s="13"/>
      <c r="Q32" s="13"/>
      <c r="R32" s="13"/>
      <c r="S32" s="14" t="s">
        <v>39</v>
      </c>
      <c r="T32" s="16"/>
      <c r="U32" s="13" t="s">
        <v>40</v>
      </c>
      <c r="V32" s="8" t="s">
        <v>60</v>
      </c>
      <c r="W32" s="13" t="s">
        <v>70</v>
      </c>
      <c r="X32" s="13">
        <v>4.0</v>
      </c>
      <c r="Y32" s="17" t="str">
        <f t="shared" si="5"/>
        <v>r4 fis,4</v>
      </c>
      <c r="Z32" s="13" t="s">
        <v>40</v>
      </c>
      <c r="AA32" s="13" t="str">
        <f t="shared" si="10"/>
        <v>fis,,4</v>
      </c>
      <c r="AB32" s="13" t="str">
        <f t="shared" si="11"/>
        <v>fis,4</v>
      </c>
      <c r="AC32" s="13" t="str">
        <f t="shared" si="12"/>
        <v>fis4</v>
      </c>
      <c r="AD32" s="17" t="str">
        <f t="shared" si="9"/>
        <v>r4 fis,,4 fis,4 fis4</v>
      </c>
    </row>
    <row r="33" ht="18.75" customHeight="1">
      <c r="A33" s="8">
        <v>33.0</v>
      </c>
      <c r="B33" s="8">
        <v>22.0</v>
      </c>
      <c r="C33" s="8" t="str">
        <f>CONCATENATE(LEFT(C34,2),"b")</f>
        <v>G2b</v>
      </c>
      <c r="D33" s="10">
        <v>2.0</v>
      </c>
      <c r="E33" s="11" t="str">
        <f t="shared" si="1"/>
        <v>2</v>
      </c>
      <c r="F33" s="11" t="str">
        <f t="shared" si="2"/>
        <v>G2b</v>
      </c>
      <c r="G33" s="12" t="str">
        <f t="shared" si="3"/>
        <v>033-22-2-bass-G2b</v>
      </c>
      <c r="H33" s="12" t="str">
        <f t="shared" si="4"/>
        <v>2-G2b</v>
      </c>
      <c r="I33" s="12" t="s">
        <v>37</v>
      </c>
      <c r="J33" s="13"/>
      <c r="K33" s="8"/>
      <c r="L33" s="13"/>
      <c r="M33" s="13"/>
      <c r="N33" s="14" t="s">
        <v>38</v>
      </c>
      <c r="O33" s="13"/>
      <c r="P33" s="13"/>
      <c r="Q33" s="13"/>
      <c r="R33" s="13"/>
      <c r="S33" s="14" t="s">
        <v>39</v>
      </c>
      <c r="T33" s="16"/>
      <c r="U33" s="13" t="s">
        <v>40</v>
      </c>
      <c r="V33" s="8" t="s">
        <v>61</v>
      </c>
      <c r="W33" s="13" t="s">
        <v>70</v>
      </c>
      <c r="X33" s="13">
        <v>4.0</v>
      </c>
      <c r="Y33" s="17" t="str">
        <f t="shared" si="5"/>
        <v>r4 ges,4</v>
      </c>
      <c r="Z33" s="13" t="s">
        <v>40</v>
      </c>
      <c r="AA33" s="13" t="str">
        <f t="shared" si="10"/>
        <v>ges,,4</v>
      </c>
      <c r="AB33" s="13" t="str">
        <f t="shared" si="11"/>
        <v>ges,4</v>
      </c>
      <c r="AC33" s="13" t="str">
        <f t="shared" si="12"/>
        <v>ges4</v>
      </c>
      <c r="AD33" s="17" t="str">
        <f t="shared" si="9"/>
        <v>r4 ges,,4 ges,4 ges4</v>
      </c>
    </row>
    <row r="34" ht="18.75" customHeight="1">
      <c r="A34" s="8">
        <v>31.0</v>
      </c>
      <c r="B34" s="8">
        <v>23.0</v>
      </c>
      <c r="C34" s="8" t="s">
        <v>75</v>
      </c>
      <c r="D34" s="10">
        <v>2.0</v>
      </c>
      <c r="E34" s="11" t="str">
        <f t="shared" si="1"/>
        <v>2</v>
      </c>
      <c r="F34" s="11" t="str">
        <f t="shared" si="2"/>
        <v>G2</v>
      </c>
      <c r="G34" s="12" t="str">
        <f t="shared" si="3"/>
        <v>031-23-2-bass-G2</v>
      </c>
      <c r="H34" s="12" t="str">
        <f t="shared" si="4"/>
        <v>2-G2</v>
      </c>
      <c r="I34" s="12" t="s">
        <v>37</v>
      </c>
      <c r="J34" s="13"/>
      <c r="K34" s="8"/>
      <c r="L34" s="13"/>
      <c r="M34" s="13"/>
      <c r="N34" s="14" t="s">
        <v>38</v>
      </c>
      <c r="O34" s="13"/>
      <c r="P34" s="13"/>
      <c r="Q34" s="13"/>
      <c r="R34" s="13"/>
      <c r="S34" s="14" t="s">
        <v>39</v>
      </c>
      <c r="T34" s="16"/>
      <c r="U34" s="13" t="s">
        <v>40</v>
      </c>
      <c r="V34" s="8" t="s">
        <v>63</v>
      </c>
      <c r="W34" s="13" t="s">
        <v>70</v>
      </c>
      <c r="X34" s="13">
        <v>4.0</v>
      </c>
      <c r="Y34" s="17" t="str">
        <f t="shared" si="5"/>
        <v>r4 g,4</v>
      </c>
      <c r="Z34" s="13" t="s">
        <v>40</v>
      </c>
      <c r="AA34" s="13" t="str">
        <f t="shared" si="10"/>
        <v>g,,4</v>
      </c>
      <c r="AB34" s="13" t="str">
        <f t="shared" si="11"/>
        <v>g,4</v>
      </c>
      <c r="AC34" s="13" t="str">
        <f t="shared" si="12"/>
        <v>g4</v>
      </c>
      <c r="AD34" s="17" t="str">
        <f t="shared" si="9"/>
        <v>r4 g,,4 g,4 g4</v>
      </c>
    </row>
    <row r="35" ht="18.75" customHeight="1">
      <c r="A35" s="8">
        <v>32.0</v>
      </c>
      <c r="B35" s="8">
        <v>24.0</v>
      </c>
      <c r="C35" s="8" t="str">
        <f>CONCATENATE(LEFT(C34,2),"#")</f>
        <v>G2#</v>
      </c>
      <c r="D35" s="10">
        <v>2.0</v>
      </c>
      <c r="E35" s="11" t="str">
        <f t="shared" si="1"/>
        <v>2</v>
      </c>
      <c r="F35" s="11" t="str">
        <f t="shared" si="2"/>
        <v>G2#</v>
      </c>
      <c r="G35" s="12" t="str">
        <f t="shared" si="3"/>
        <v>032-24-2-bass-G2#</v>
      </c>
      <c r="H35" s="12" t="str">
        <f t="shared" si="4"/>
        <v>2-G2#</v>
      </c>
      <c r="I35" s="12" t="s">
        <v>37</v>
      </c>
      <c r="J35" s="13"/>
      <c r="K35" s="8"/>
      <c r="L35" s="13"/>
      <c r="M35" s="13"/>
      <c r="N35" s="14" t="s">
        <v>38</v>
      </c>
      <c r="O35" s="13"/>
      <c r="P35" s="13"/>
      <c r="Q35" s="13"/>
      <c r="R35" s="13"/>
      <c r="S35" s="14" t="s">
        <v>39</v>
      </c>
      <c r="T35" s="16"/>
      <c r="U35" s="13" t="s">
        <v>40</v>
      </c>
      <c r="V35" s="8" t="s">
        <v>64</v>
      </c>
      <c r="W35" s="13" t="s">
        <v>70</v>
      </c>
      <c r="X35" s="13">
        <v>4.0</v>
      </c>
      <c r="Y35" s="17" t="str">
        <f t="shared" si="5"/>
        <v>r4 gis,4</v>
      </c>
      <c r="Z35" s="13" t="s">
        <v>40</v>
      </c>
      <c r="AA35" s="13" t="str">
        <f t="shared" si="10"/>
        <v>gis,,4</v>
      </c>
      <c r="AB35" s="13" t="str">
        <f t="shared" si="11"/>
        <v>gis,4</v>
      </c>
      <c r="AC35" s="13" t="str">
        <f t="shared" si="12"/>
        <v>gis4</v>
      </c>
      <c r="AD35" s="17" t="str">
        <f t="shared" si="9"/>
        <v>r4 gis,,4 gis,4 gis4</v>
      </c>
    </row>
    <row r="36" ht="18.75" customHeight="1">
      <c r="A36" s="8">
        <v>36.0</v>
      </c>
      <c r="B36" s="8">
        <v>24.0</v>
      </c>
      <c r="C36" s="8" t="str">
        <f>CONCATENATE(LEFT(C37,2),"b")</f>
        <v>A2b</v>
      </c>
      <c r="D36" s="10">
        <v>2.0</v>
      </c>
      <c r="E36" s="11" t="str">
        <f t="shared" si="1"/>
        <v>2</v>
      </c>
      <c r="F36" s="11" t="str">
        <f t="shared" si="2"/>
        <v>A2b</v>
      </c>
      <c r="G36" s="12" t="str">
        <f t="shared" si="3"/>
        <v>036-24-2-bass-A2b</v>
      </c>
      <c r="H36" s="12" t="str">
        <f t="shared" si="4"/>
        <v>2-A2b</v>
      </c>
      <c r="I36" s="12" t="s">
        <v>37</v>
      </c>
      <c r="J36" s="13"/>
      <c r="K36" s="8"/>
      <c r="L36" s="13"/>
      <c r="M36" s="13"/>
      <c r="N36" s="14" t="s">
        <v>38</v>
      </c>
      <c r="O36" s="13"/>
      <c r="P36" s="13"/>
      <c r="Q36" s="13"/>
      <c r="R36" s="13"/>
      <c r="S36" s="14" t="s">
        <v>39</v>
      </c>
      <c r="T36" s="16"/>
      <c r="U36" s="13" t="s">
        <v>40</v>
      </c>
      <c r="V36" s="8" t="s">
        <v>65</v>
      </c>
      <c r="W36" s="13" t="s">
        <v>70</v>
      </c>
      <c r="X36" s="13">
        <v>4.0</v>
      </c>
      <c r="Y36" s="17" t="str">
        <f t="shared" si="5"/>
        <v>r4 aes,4</v>
      </c>
      <c r="Z36" s="13" t="s">
        <v>40</v>
      </c>
      <c r="AA36" s="13" t="str">
        <f t="shared" si="10"/>
        <v>aes,,4</v>
      </c>
      <c r="AB36" s="13" t="str">
        <f t="shared" si="11"/>
        <v>aes,4</v>
      </c>
      <c r="AC36" s="13" t="str">
        <f t="shared" si="12"/>
        <v>aes4</v>
      </c>
      <c r="AD36" s="17" t="str">
        <f t="shared" si="9"/>
        <v>r4 aes,,4 aes,4 aes4</v>
      </c>
    </row>
    <row r="37" ht="18.75" customHeight="1">
      <c r="A37" s="8">
        <v>34.0</v>
      </c>
      <c r="B37" s="8">
        <v>25.0</v>
      </c>
      <c r="C37" s="8" t="s">
        <v>76</v>
      </c>
      <c r="D37" s="10">
        <v>2.0</v>
      </c>
      <c r="E37" s="11" t="str">
        <f t="shared" si="1"/>
        <v>2</v>
      </c>
      <c r="F37" s="11" t="str">
        <f t="shared" si="2"/>
        <v>A2</v>
      </c>
      <c r="G37" s="12" t="str">
        <f t="shared" si="3"/>
        <v>034-25-2-bass-A2</v>
      </c>
      <c r="H37" s="12" t="str">
        <f t="shared" si="4"/>
        <v>2-A2</v>
      </c>
      <c r="I37" s="12" t="s">
        <v>37</v>
      </c>
      <c r="J37" s="13"/>
      <c r="K37" s="8"/>
      <c r="L37" s="13"/>
      <c r="M37" s="13"/>
      <c r="N37" s="14" t="s">
        <v>38</v>
      </c>
      <c r="O37" s="13"/>
      <c r="P37" s="13"/>
      <c r="Q37" s="13"/>
      <c r="R37" s="13"/>
      <c r="S37" s="14" t="s">
        <v>39</v>
      </c>
      <c r="T37" s="16"/>
      <c r="U37" s="13" t="s">
        <v>40</v>
      </c>
      <c r="V37" s="8" t="s">
        <v>41</v>
      </c>
      <c r="W37" s="13" t="s">
        <v>70</v>
      </c>
      <c r="X37" s="13">
        <v>4.0</v>
      </c>
      <c r="Y37" s="17" t="str">
        <f t="shared" si="5"/>
        <v>r4 a,4</v>
      </c>
      <c r="Z37" s="13" t="s">
        <v>40</v>
      </c>
      <c r="AA37" s="13" t="str">
        <f t="shared" si="10"/>
        <v>a,,4</v>
      </c>
      <c r="AB37" s="13" t="str">
        <f t="shared" si="11"/>
        <v>a,4</v>
      </c>
      <c r="AC37" s="13" t="str">
        <f t="shared" si="12"/>
        <v>a4</v>
      </c>
      <c r="AD37" s="17" t="str">
        <f t="shared" si="9"/>
        <v>r4 a,,4 a,4 a4</v>
      </c>
    </row>
    <row r="38" ht="18.75" customHeight="1">
      <c r="A38" s="8">
        <v>35.0</v>
      </c>
      <c r="B38" s="8">
        <v>26.0</v>
      </c>
      <c r="C38" s="8" t="str">
        <f>CONCATENATE(LEFT(C37,2),"#")</f>
        <v>A2#</v>
      </c>
      <c r="D38" s="10">
        <v>2.0</v>
      </c>
      <c r="E38" s="11" t="str">
        <f t="shared" si="1"/>
        <v>2</v>
      </c>
      <c r="F38" s="11" t="str">
        <f t="shared" si="2"/>
        <v>A2#</v>
      </c>
      <c r="G38" s="12" t="str">
        <f t="shared" si="3"/>
        <v>035-26-2-bass-A2#</v>
      </c>
      <c r="H38" s="12" t="str">
        <f t="shared" si="4"/>
        <v>2-A2#</v>
      </c>
      <c r="I38" s="12" t="s">
        <v>37</v>
      </c>
      <c r="J38" s="13"/>
      <c r="K38" s="8"/>
      <c r="L38" s="13"/>
      <c r="M38" s="13"/>
      <c r="N38" s="14" t="s">
        <v>38</v>
      </c>
      <c r="O38" s="13"/>
      <c r="P38" s="13"/>
      <c r="Q38" s="13"/>
      <c r="R38" s="13"/>
      <c r="S38" s="14" t="s">
        <v>39</v>
      </c>
      <c r="T38" s="16"/>
      <c r="U38" s="13" t="s">
        <v>40</v>
      </c>
      <c r="V38" s="8" t="s">
        <v>43</v>
      </c>
      <c r="W38" s="13" t="s">
        <v>70</v>
      </c>
      <c r="X38" s="13">
        <v>4.0</v>
      </c>
      <c r="Y38" s="17" t="str">
        <f t="shared" si="5"/>
        <v>r4 ais,4</v>
      </c>
      <c r="Z38" s="13" t="s">
        <v>40</v>
      </c>
      <c r="AA38" s="13" t="str">
        <f t="shared" si="10"/>
        <v>ais,,4</v>
      </c>
      <c r="AB38" s="13" t="str">
        <f t="shared" si="11"/>
        <v>ais,4</v>
      </c>
      <c r="AC38" s="13" t="str">
        <f t="shared" si="12"/>
        <v>ais4</v>
      </c>
      <c r="AD38" s="17" t="str">
        <f t="shared" si="9"/>
        <v>r4 ais,,4 ais,4 ais4</v>
      </c>
    </row>
    <row r="39" ht="18.75" customHeight="1">
      <c r="A39" s="8">
        <v>38.0</v>
      </c>
      <c r="B39" s="8">
        <v>26.0</v>
      </c>
      <c r="C39" s="8" t="str">
        <f>CONCATENATE(LEFT(C40,2),"b")</f>
        <v>B2b</v>
      </c>
      <c r="D39" s="10">
        <v>2.0</v>
      </c>
      <c r="E39" s="11" t="str">
        <f t="shared" si="1"/>
        <v>2</v>
      </c>
      <c r="F39" s="11" t="str">
        <f t="shared" si="2"/>
        <v>B2b</v>
      </c>
      <c r="G39" s="12" t="str">
        <f t="shared" si="3"/>
        <v>038-26-2-bass-B2b</v>
      </c>
      <c r="H39" s="12" t="str">
        <f t="shared" si="4"/>
        <v>2-B2b</v>
      </c>
      <c r="I39" s="12" t="s">
        <v>37</v>
      </c>
      <c r="J39" s="13"/>
      <c r="K39" s="8"/>
      <c r="L39" s="13"/>
      <c r="M39" s="13"/>
      <c r="N39" s="14" t="s">
        <v>38</v>
      </c>
      <c r="O39" s="13"/>
      <c r="P39" s="13"/>
      <c r="Q39" s="13"/>
      <c r="R39" s="13"/>
      <c r="S39" s="14" t="s">
        <v>39</v>
      </c>
      <c r="T39" s="16"/>
      <c r="U39" s="13" t="s">
        <v>40</v>
      </c>
      <c r="V39" s="8" t="s">
        <v>44</v>
      </c>
      <c r="W39" s="13" t="s">
        <v>70</v>
      </c>
      <c r="X39" s="13">
        <v>4.0</v>
      </c>
      <c r="Y39" s="17" t="str">
        <f t="shared" si="5"/>
        <v>r4 bes,4</v>
      </c>
      <c r="Z39" s="13" t="s">
        <v>40</v>
      </c>
      <c r="AA39" s="13" t="str">
        <f t="shared" si="10"/>
        <v>bes,,4</v>
      </c>
      <c r="AB39" s="13" t="str">
        <f t="shared" si="11"/>
        <v>bes,4</v>
      </c>
      <c r="AC39" s="13" t="str">
        <f t="shared" si="12"/>
        <v>bes4</v>
      </c>
      <c r="AD39" s="17" t="str">
        <f t="shared" si="9"/>
        <v>r4 bes,,4 bes,4 bes4</v>
      </c>
    </row>
    <row r="40" ht="18.75" customHeight="1">
      <c r="A40" s="8">
        <v>37.0</v>
      </c>
      <c r="B40" s="8">
        <v>27.0</v>
      </c>
      <c r="C40" s="8" t="s">
        <v>77</v>
      </c>
      <c r="D40" s="10">
        <v>2.0</v>
      </c>
      <c r="E40" s="11" t="str">
        <f t="shared" si="1"/>
        <v>2</v>
      </c>
      <c r="F40" s="11" t="str">
        <f t="shared" si="2"/>
        <v>B2</v>
      </c>
      <c r="G40" s="12" t="str">
        <f t="shared" si="3"/>
        <v>037-27-2-bass-B2</v>
      </c>
      <c r="H40" s="12" t="str">
        <f t="shared" si="4"/>
        <v>2-B2</v>
      </c>
      <c r="I40" s="12" t="s">
        <v>37</v>
      </c>
      <c r="J40" s="13"/>
      <c r="K40" s="8"/>
      <c r="L40" s="13"/>
      <c r="M40" s="13"/>
      <c r="N40" s="14" t="s">
        <v>38</v>
      </c>
      <c r="O40" s="13"/>
      <c r="P40" s="13"/>
      <c r="Q40" s="13"/>
      <c r="R40" s="13"/>
      <c r="S40" s="14" t="s">
        <v>39</v>
      </c>
      <c r="T40" s="16"/>
      <c r="U40" s="13" t="s">
        <v>40</v>
      </c>
      <c r="V40" s="8" t="s">
        <v>12</v>
      </c>
      <c r="W40" s="13" t="s">
        <v>70</v>
      </c>
      <c r="X40" s="13">
        <v>4.0</v>
      </c>
      <c r="Y40" s="17" t="str">
        <f t="shared" si="5"/>
        <v>r4 b,4</v>
      </c>
      <c r="Z40" s="13" t="s">
        <v>40</v>
      </c>
      <c r="AA40" s="13" t="str">
        <f t="shared" si="10"/>
        <v>b,,4</v>
      </c>
      <c r="AB40" s="13" t="str">
        <f t="shared" si="11"/>
        <v>b,4</v>
      </c>
      <c r="AC40" s="13" t="str">
        <f t="shared" si="12"/>
        <v>b4</v>
      </c>
      <c r="AD40" s="17" t="str">
        <f t="shared" si="9"/>
        <v>r4 b,,4 b,4 b4</v>
      </c>
    </row>
    <row r="41" ht="18.75" customHeight="1">
      <c r="A41" s="8">
        <v>39.0</v>
      </c>
      <c r="B41" s="8">
        <v>28.0</v>
      </c>
      <c r="C41" s="8" t="s">
        <v>79</v>
      </c>
      <c r="D41" s="10">
        <v>3.0</v>
      </c>
      <c r="E41" s="11" t="str">
        <f t="shared" si="1"/>
        <v>3</v>
      </c>
      <c r="F41" s="11" t="str">
        <f t="shared" si="2"/>
        <v>C3</v>
      </c>
      <c r="G41" s="12" t="str">
        <f t="shared" si="3"/>
        <v>039-28-3-treble-C3</v>
      </c>
      <c r="H41" s="12" t="str">
        <f t="shared" si="4"/>
        <v>3-C3</v>
      </c>
      <c r="I41" s="12" t="s">
        <v>80</v>
      </c>
      <c r="J41" s="13" t="s">
        <v>40</v>
      </c>
      <c r="K41" s="8" t="s">
        <v>47</v>
      </c>
      <c r="L41" s="13" t="s">
        <v>81</v>
      </c>
      <c r="M41" s="13">
        <v>4.0</v>
      </c>
      <c r="N41" s="14" t="str">
        <f t="shared" ref="N41:N57" si="13">CONCATENATE(J41," ",K41,L41,M41)</f>
        <v>r4 c4</v>
      </c>
      <c r="O41" s="13" t="s">
        <v>40</v>
      </c>
      <c r="P41" s="13" t="str">
        <f t="shared" ref="P41:P57" si="14">CONCATENATE($K41,",",$L41,$M41)</f>
        <v>c,4</v>
      </c>
      <c r="Q41" s="13" t="str">
        <f t="shared" ref="Q41:Q57" si="15">CONCATENATE($K41,$L41,$M41)</f>
        <v>c4</v>
      </c>
      <c r="R41" s="13" t="str">
        <f t="shared" ref="R41:R57" si="16">CONCATENATE($K41,$L41,"'",$M41)</f>
        <v>c'4</v>
      </c>
      <c r="S41" s="14" t="str">
        <f t="shared" ref="S41:S57" si="17">JOIN(" ",O41:R41)</f>
        <v>r4 c,4 c4 c'4</v>
      </c>
      <c r="T41" s="16"/>
      <c r="U41" s="13"/>
      <c r="V41" s="8"/>
      <c r="W41" s="13"/>
      <c r="X41" s="13"/>
      <c r="Y41" s="17" t="s">
        <v>38</v>
      </c>
      <c r="Z41" s="13"/>
      <c r="AA41" s="13"/>
      <c r="AB41" s="13"/>
      <c r="AC41" s="13"/>
      <c r="AD41" s="17" t="s">
        <v>39</v>
      </c>
    </row>
    <row r="42" ht="18.75" customHeight="1">
      <c r="A42" s="8">
        <v>40.0</v>
      </c>
      <c r="B42" s="8">
        <v>29.0</v>
      </c>
      <c r="C42" s="8" t="str">
        <f>CONCATENATE(LEFT(C41,2),"#")</f>
        <v>C3#</v>
      </c>
      <c r="D42" s="10">
        <v>3.0</v>
      </c>
      <c r="E42" s="11" t="str">
        <f t="shared" si="1"/>
        <v>3</v>
      </c>
      <c r="F42" s="11" t="str">
        <f t="shared" si="2"/>
        <v>C3#</v>
      </c>
      <c r="G42" s="12" t="str">
        <f t="shared" si="3"/>
        <v>040-29-3-treble-C3#</v>
      </c>
      <c r="H42" s="12" t="str">
        <f t="shared" si="4"/>
        <v>3-C3#</v>
      </c>
      <c r="I42" s="12" t="s">
        <v>80</v>
      </c>
      <c r="J42" s="13" t="s">
        <v>40</v>
      </c>
      <c r="K42" s="8" t="s">
        <v>50</v>
      </c>
      <c r="L42" s="13" t="s">
        <v>81</v>
      </c>
      <c r="M42" s="13">
        <v>4.0</v>
      </c>
      <c r="N42" s="14" t="str">
        <f t="shared" si="13"/>
        <v>r4 cis4</v>
      </c>
      <c r="O42" s="13" t="s">
        <v>40</v>
      </c>
      <c r="P42" s="13" t="str">
        <f t="shared" si="14"/>
        <v>cis,4</v>
      </c>
      <c r="Q42" s="13" t="str">
        <f t="shared" si="15"/>
        <v>cis4</v>
      </c>
      <c r="R42" s="13" t="str">
        <f t="shared" si="16"/>
        <v>cis'4</v>
      </c>
      <c r="S42" s="14" t="str">
        <f t="shared" si="17"/>
        <v>r4 cis,4 cis4 cis'4</v>
      </c>
      <c r="T42" s="16"/>
      <c r="U42" s="13"/>
      <c r="V42" s="8"/>
      <c r="W42" s="13"/>
      <c r="X42" s="13"/>
      <c r="Y42" s="17" t="s">
        <v>38</v>
      </c>
      <c r="Z42" s="13"/>
      <c r="AA42" s="13"/>
      <c r="AB42" s="13"/>
      <c r="AC42" s="13"/>
      <c r="AD42" s="17" t="s">
        <v>39</v>
      </c>
    </row>
    <row r="43" ht="18.75" customHeight="1">
      <c r="A43" s="8">
        <v>43.0</v>
      </c>
      <c r="B43" s="8">
        <v>29.0</v>
      </c>
      <c r="C43" s="8" t="str">
        <f>CONCATENATE(LEFT(C44,2),"b")</f>
        <v>D3b</v>
      </c>
      <c r="D43" s="10">
        <v>3.0</v>
      </c>
      <c r="E43" s="11" t="str">
        <f t="shared" si="1"/>
        <v>3</v>
      </c>
      <c r="F43" s="11" t="str">
        <f t="shared" si="2"/>
        <v>D3b</v>
      </c>
      <c r="G43" s="12" t="str">
        <f t="shared" si="3"/>
        <v>043-29-3-treble-D3b</v>
      </c>
      <c r="H43" s="12" t="str">
        <f t="shared" si="4"/>
        <v>3-D3b</v>
      </c>
      <c r="I43" s="12" t="s">
        <v>80</v>
      </c>
      <c r="J43" s="13" t="s">
        <v>40</v>
      </c>
      <c r="K43" s="8" t="s">
        <v>51</v>
      </c>
      <c r="L43" s="13" t="s">
        <v>81</v>
      </c>
      <c r="M43" s="13">
        <v>4.0</v>
      </c>
      <c r="N43" s="14" t="str">
        <f t="shared" si="13"/>
        <v>r4 des4</v>
      </c>
      <c r="O43" s="13" t="s">
        <v>40</v>
      </c>
      <c r="P43" s="13" t="str">
        <f t="shared" si="14"/>
        <v>des,4</v>
      </c>
      <c r="Q43" s="13" t="str">
        <f t="shared" si="15"/>
        <v>des4</v>
      </c>
      <c r="R43" s="13" t="str">
        <f t="shared" si="16"/>
        <v>des'4</v>
      </c>
      <c r="S43" s="14" t="str">
        <f t="shared" si="17"/>
        <v>r4 des,4 des4 des'4</v>
      </c>
      <c r="T43" s="16"/>
      <c r="U43" s="13"/>
      <c r="V43" s="8"/>
      <c r="W43" s="13"/>
      <c r="X43" s="13"/>
      <c r="Y43" s="17" t="s">
        <v>38</v>
      </c>
      <c r="Z43" s="13"/>
      <c r="AA43" s="13"/>
      <c r="AB43" s="13"/>
      <c r="AC43" s="13"/>
      <c r="AD43" s="17" t="s">
        <v>39</v>
      </c>
    </row>
    <row r="44" ht="18.75" customHeight="1">
      <c r="A44" s="8">
        <v>41.0</v>
      </c>
      <c r="B44" s="8">
        <v>30.0</v>
      </c>
      <c r="C44" s="8" t="s">
        <v>82</v>
      </c>
      <c r="D44" s="10">
        <v>3.0</v>
      </c>
      <c r="E44" s="11" t="str">
        <f t="shared" si="1"/>
        <v>3</v>
      </c>
      <c r="F44" s="11" t="str">
        <f t="shared" si="2"/>
        <v>D3</v>
      </c>
      <c r="G44" s="12" t="str">
        <f t="shared" si="3"/>
        <v>041-30-3-treble-D3</v>
      </c>
      <c r="H44" s="12" t="str">
        <f t="shared" si="4"/>
        <v>3-D3</v>
      </c>
      <c r="I44" s="12" t="s">
        <v>80</v>
      </c>
      <c r="J44" s="13" t="s">
        <v>40</v>
      </c>
      <c r="K44" s="8" t="s">
        <v>53</v>
      </c>
      <c r="L44" s="13" t="s">
        <v>81</v>
      </c>
      <c r="M44" s="13">
        <v>4.0</v>
      </c>
      <c r="N44" s="14" t="str">
        <f t="shared" si="13"/>
        <v>r4 d4</v>
      </c>
      <c r="O44" s="13" t="s">
        <v>40</v>
      </c>
      <c r="P44" s="13" t="str">
        <f t="shared" si="14"/>
        <v>d,4</v>
      </c>
      <c r="Q44" s="13" t="str">
        <f t="shared" si="15"/>
        <v>d4</v>
      </c>
      <c r="R44" s="13" t="str">
        <f t="shared" si="16"/>
        <v>d'4</v>
      </c>
      <c r="S44" s="14" t="str">
        <f t="shared" si="17"/>
        <v>r4 d,4 d4 d'4</v>
      </c>
      <c r="T44" s="16"/>
      <c r="U44" s="13"/>
      <c r="V44" s="8"/>
      <c r="W44" s="13"/>
      <c r="X44" s="13"/>
      <c r="Y44" s="17" t="s">
        <v>38</v>
      </c>
      <c r="Z44" s="13"/>
      <c r="AA44" s="13"/>
      <c r="AB44" s="13"/>
      <c r="AC44" s="13"/>
      <c r="AD44" s="17" t="s">
        <v>39</v>
      </c>
    </row>
    <row r="45" ht="18.75" customHeight="1">
      <c r="A45" s="8">
        <v>42.0</v>
      </c>
      <c r="B45" s="8">
        <v>31.0</v>
      </c>
      <c r="C45" s="8" t="str">
        <f>CONCATENATE(LEFT(C44,2),"#")</f>
        <v>D3#</v>
      </c>
      <c r="D45" s="10">
        <v>3.0</v>
      </c>
      <c r="E45" s="11" t="str">
        <f t="shared" si="1"/>
        <v>3</v>
      </c>
      <c r="F45" s="11" t="str">
        <f t="shared" si="2"/>
        <v>D3#</v>
      </c>
      <c r="G45" s="12" t="str">
        <f t="shared" si="3"/>
        <v>042-31-3-treble-D3#</v>
      </c>
      <c r="H45" s="12" t="str">
        <f t="shared" si="4"/>
        <v>3-D3#</v>
      </c>
      <c r="I45" s="12" t="s">
        <v>80</v>
      </c>
      <c r="J45" s="13" t="s">
        <v>40</v>
      </c>
      <c r="K45" s="8" t="s">
        <v>54</v>
      </c>
      <c r="L45" s="13" t="s">
        <v>81</v>
      </c>
      <c r="M45" s="13">
        <v>4.0</v>
      </c>
      <c r="N45" s="14" t="str">
        <f t="shared" si="13"/>
        <v>r4 dis4</v>
      </c>
      <c r="O45" s="13" t="s">
        <v>40</v>
      </c>
      <c r="P45" s="13" t="str">
        <f t="shared" si="14"/>
        <v>dis,4</v>
      </c>
      <c r="Q45" s="13" t="str">
        <f t="shared" si="15"/>
        <v>dis4</v>
      </c>
      <c r="R45" s="13" t="str">
        <f t="shared" si="16"/>
        <v>dis'4</v>
      </c>
      <c r="S45" s="14" t="str">
        <f t="shared" si="17"/>
        <v>r4 dis,4 dis4 dis'4</v>
      </c>
      <c r="T45" s="16"/>
      <c r="U45" s="13"/>
      <c r="V45" s="8"/>
      <c r="W45" s="13"/>
      <c r="X45" s="13"/>
      <c r="Y45" s="17" t="s">
        <v>38</v>
      </c>
      <c r="Z45" s="13"/>
      <c r="AA45" s="13"/>
      <c r="AB45" s="13"/>
      <c r="AC45" s="13"/>
      <c r="AD45" s="17" t="s">
        <v>39</v>
      </c>
    </row>
    <row r="46" ht="18.75" customHeight="1">
      <c r="A46" s="8">
        <v>45.0</v>
      </c>
      <c r="B46" s="8">
        <v>31.0</v>
      </c>
      <c r="C46" s="8" t="str">
        <f>CONCATENATE(LEFT(C47,2),"b")</f>
        <v>E3b</v>
      </c>
      <c r="D46" s="10">
        <v>3.0</v>
      </c>
      <c r="E46" s="11" t="str">
        <f t="shared" si="1"/>
        <v>3</v>
      </c>
      <c r="F46" s="11" t="str">
        <f t="shared" si="2"/>
        <v>E3b</v>
      </c>
      <c r="G46" s="12" t="str">
        <f t="shared" si="3"/>
        <v>045-31-3-treble-E3b</v>
      </c>
      <c r="H46" s="12" t="str">
        <f t="shared" si="4"/>
        <v>3-E3b</v>
      </c>
      <c r="I46" s="12" t="s">
        <v>80</v>
      </c>
      <c r="J46" s="13" t="s">
        <v>40</v>
      </c>
      <c r="K46" s="8" t="s">
        <v>55</v>
      </c>
      <c r="L46" s="13" t="s">
        <v>81</v>
      </c>
      <c r="M46" s="13">
        <v>4.0</v>
      </c>
      <c r="N46" s="14" t="str">
        <f t="shared" si="13"/>
        <v>r4 ees4</v>
      </c>
      <c r="O46" s="13" t="s">
        <v>40</v>
      </c>
      <c r="P46" s="13" t="str">
        <f t="shared" si="14"/>
        <v>ees,4</v>
      </c>
      <c r="Q46" s="13" t="str">
        <f t="shared" si="15"/>
        <v>ees4</v>
      </c>
      <c r="R46" s="13" t="str">
        <f t="shared" si="16"/>
        <v>ees'4</v>
      </c>
      <c r="S46" s="14" t="str">
        <f t="shared" si="17"/>
        <v>r4 ees,4 ees4 ees'4</v>
      </c>
      <c r="T46" s="16"/>
      <c r="U46" s="13"/>
      <c r="V46" s="8"/>
      <c r="W46" s="13"/>
      <c r="X46" s="13"/>
      <c r="Y46" s="17" t="s">
        <v>38</v>
      </c>
      <c r="Z46" s="13"/>
      <c r="AA46" s="13"/>
      <c r="AB46" s="13"/>
      <c r="AC46" s="13"/>
      <c r="AD46" s="17" t="s">
        <v>39</v>
      </c>
    </row>
    <row r="47" ht="18.75" customHeight="1">
      <c r="A47" s="8">
        <v>44.0</v>
      </c>
      <c r="B47" s="8">
        <v>32.0</v>
      </c>
      <c r="C47" s="8" t="s">
        <v>83</v>
      </c>
      <c r="D47" s="10">
        <v>3.0</v>
      </c>
      <c r="E47" s="11" t="str">
        <f t="shared" si="1"/>
        <v>3</v>
      </c>
      <c r="F47" s="11" t="str">
        <f t="shared" si="2"/>
        <v>E3</v>
      </c>
      <c r="G47" s="12" t="str">
        <f t="shared" si="3"/>
        <v>044-32-3-treble-E3</v>
      </c>
      <c r="H47" s="12" t="str">
        <f t="shared" si="4"/>
        <v>3-E3</v>
      </c>
      <c r="I47" s="12" t="s">
        <v>80</v>
      </c>
      <c r="J47" s="13" t="s">
        <v>40</v>
      </c>
      <c r="K47" s="8" t="s">
        <v>57</v>
      </c>
      <c r="L47" s="13" t="s">
        <v>81</v>
      </c>
      <c r="M47" s="13">
        <v>4.0</v>
      </c>
      <c r="N47" s="14" t="str">
        <f t="shared" si="13"/>
        <v>r4 e4</v>
      </c>
      <c r="O47" s="13" t="s">
        <v>40</v>
      </c>
      <c r="P47" s="13" t="str">
        <f t="shared" si="14"/>
        <v>e,4</v>
      </c>
      <c r="Q47" s="13" t="str">
        <f t="shared" si="15"/>
        <v>e4</v>
      </c>
      <c r="R47" s="13" t="str">
        <f t="shared" si="16"/>
        <v>e'4</v>
      </c>
      <c r="S47" s="14" t="str">
        <f t="shared" si="17"/>
        <v>r4 e,4 e4 e'4</v>
      </c>
      <c r="T47" s="16"/>
      <c r="U47" s="13"/>
      <c r="V47" s="8"/>
      <c r="W47" s="13"/>
      <c r="X47" s="13"/>
      <c r="Y47" s="17" t="s">
        <v>38</v>
      </c>
      <c r="Z47" s="13"/>
      <c r="AA47" s="13"/>
      <c r="AB47" s="13"/>
      <c r="AC47" s="13"/>
      <c r="AD47" s="17" t="s">
        <v>39</v>
      </c>
    </row>
    <row r="48" ht="18.75" customHeight="1">
      <c r="A48" s="8">
        <v>46.0</v>
      </c>
      <c r="B48" s="8">
        <v>33.0</v>
      </c>
      <c r="C48" s="8" t="s">
        <v>85</v>
      </c>
      <c r="D48" s="10">
        <v>3.0</v>
      </c>
      <c r="E48" s="11" t="str">
        <f t="shared" si="1"/>
        <v>3</v>
      </c>
      <c r="F48" s="11" t="str">
        <f t="shared" si="2"/>
        <v>F3</v>
      </c>
      <c r="G48" s="12" t="str">
        <f t="shared" si="3"/>
        <v>046-33-3-treble-F3</v>
      </c>
      <c r="H48" s="12" t="str">
        <f t="shared" si="4"/>
        <v>3-F3</v>
      </c>
      <c r="I48" s="12" t="s">
        <v>80</v>
      </c>
      <c r="J48" s="13" t="s">
        <v>40</v>
      </c>
      <c r="K48" s="8" t="s">
        <v>59</v>
      </c>
      <c r="L48" s="13" t="s">
        <v>81</v>
      </c>
      <c r="M48" s="13">
        <v>4.0</v>
      </c>
      <c r="N48" s="14" t="str">
        <f t="shared" si="13"/>
        <v>r4 f4</v>
      </c>
      <c r="O48" s="13" t="s">
        <v>40</v>
      </c>
      <c r="P48" s="13" t="str">
        <f t="shared" si="14"/>
        <v>f,4</v>
      </c>
      <c r="Q48" s="13" t="str">
        <f t="shared" si="15"/>
        <v>f4</v>
      </c>
      <c r="R48" s="13" t="str">
        <f t="shared" si="16"/>
        <v>f'4</v>
      </c>
      <c r="S48" s="14" t="str">
        <f t="shared" si="17"/>
        <v>r4 f,4 f4 f'4</v>
      </c>
      <c r="T48" s="16"/>
      <c r="U48" s="13"/>
      <c r="V48" s="8"/>
      <c r="W48" s="13"/>
      <c r="X48" s="13"/>
      <c r="Y48" s="17" t="s">
        <v>38</v>
      </c>
      <c r="Z48" s="13"/>
      <c r="AA48" s="13"/>
      <c r="AB48" s="13"/>
      <c r="AC48" s="13"/>
      <c r="AD48" s="17" t="s">
        <v>39</v>
      </c>
    </row>
    <row r="49" ht="18.75" customHeight="1">
      <c r="A49" s="8">
        <v>47.0</v>
      </c>
      <c r="B49" s="8">
        <v>34.0</v>
      </c>
      <c r="C49" s="8" t="str">
        <f>CONCATENATE(LEFT(C48,2),"#")</f>
        <v>F3#</v>
      </c>
      <c r="D49" s="10">
        <v>3.0</v>
      </c>
      <c r="E49" s="11" t="str">
        <f t="shared" si="1"/>
        <v>3</v>
      </c>
      <c r="F49" s="11" t="str">
        <f t="shared" si="2"/>
        <v>F3#</v>
      </c>
      <c r="G49" s="12" t="str">
        <f t="shared" si="3"/>
        <v>047-34-3-treble-F3#</v>
      </c>
      <c r="H49" s="12" t="str">
        <f t="shared" si="4"/>
        <v>3-F3#</v>
      </c>
      <c r="I49" s="12" t="s">
        <v>80</v>
      </c>
      <c r="J49" s="13" t="s">
        <v>40</v>
      </c>
      <c r="K49" s="8" t="s">
        <v>60</v>
      </c>
      <c r="L49" s="13" t="s">
        <v>81</v>
      </c>
      <c r="M49" s="13">
        <v>4.0</v>
      </c>
      <c r="N49" s="14" t="str">
        <f t="shared" si="13"/>
        <v>r4 fis4</v>
      </c>
      <c r="O49" s="13" t="s">
        <v>40</v>
      </c>
      <c r="P49" s="13" t="str">
        <f t="shared" si="14"/>
        <v>fis,4</v>
      </c>
      <c r="Q49" s="13" t="str">
        <f t="shared" si="15"/>
        <v>fis4</v>
      </c>
      <c r="R49" s="13" t="str">
        <f t="shared" si="16"/>
        <v>fis'4</v>
      </c>
      <c r="S49" s="14" t="str">
        <f t="shared" si="17"/>
        <v>r4 fis,4 fis4 fis'4</v>
      </c>
      <c r="T49" s="16"/>
      <c r="U49" s="13"/>
      <c r="V49" s="8"/>
      <c r="W49" s="13"/>
      <c r="X49" s="13"/>
      <c r="Y49" s="17" t="s">
        <v>38</v>
      </c>
      <c r="Z49" s="13"/>
      <c r="AA49" s="13"/>
      <c r="AB49" s="13"/>
      <c r="AC49" s="13"/>
      <c r="AD49" s="17" t="s">
        <v>39</v>
      </c>
    </row>
    <row r="50" ht="18.75" customHeight="1">
      <c r="A50" s="8">
        <v>50.0</v>
      </c>
      <c r="B50" s="8">
        <v>34.0</v>
      </c>
      <c r="C50" s="8" t="str">
        <f>CONCATENATE(LEFT(C51,2),"b")</f>
        <v>G3b</v>
      </c>
      <c r="D50" s="10">
        <v>3.0</v>
      </c>
      <c r="E50" s="11" t="str">
        <f t="shared" si="1"/>
        <v>3</v>
      </c>
      <c r="F50" s="11" t="str">
        <f t="shared" si="2"/>
        <v>G3b</v>
      </c>
      <c r="G50" s="12" t="str">
        <f t="shared" si="3"/>
        <v>050-34-3-treble-G3b</v>
      </c>
      <c r="H50" s="12" t="str">
        <f t="shared" si="4"/>
        <v>3-G3b</v>
      </c>
      <c r="I50" s="12" t="s">
        <v>80</v>
      </c>
      <c r="J50" s="13" t="s">
        <v>40</v>
      </c>
      <c r="K50" s="8" t="s">
        <v>61</v>
      </c>
      <c r="L50" s="13" t="s">
        <v>81</v>
      </c>
      <c r="M50" s="13">
        <v>4.0</v>
      </c>
      <c r="N50" s="14" t="str">
        <f t="shared" si="13"/>
        <v>r4 ges4</v>
      </c>
      <c r="O50" s="13" t="s">
        <v>40</v>
      </c>
      <c r="P50" s="13" t="str">
        <f t="shared" si="14"/>
        <v>ges,4</v>
      </c>
      <c r="Q50" s="13" t="str">
        <f t="shared" si="15"/>
        <v>ges4</v>
      </c>
      <c r="R50" s="13" t="str">
        <f t="shared" si="16"/>
        <v>ges'4</v>
      </c>
      <c r="S50" s="14" t="str">
        <f t="shared" si="17"/>
        <v>r4 ges,4 ges4 ges'4</v>
      </c>
      <c r="T50" s="16"/>
      <c r="U50" s="13"/>
      <c r="V50" s="8"/>
      <c r="W50" s="13"/>
      <c r="X50" s="13"/>
      <c r="Y50" s="17" t="s">
        <v>38</v>
      </c>
      <c r="Z50" s="13"/>
      <c r="AA50" s="13"/>
      <c r="AB50" s="13"/>
      <c r="AC50" s="13"/>
      <c r="AD50" s="17" t="s">
        <v>39</v>
      </c>
    </row>
    <row r="51" ht="18.75" customHeight="1">
      <c r="A51" s="8">
        <v>48.0</v>
      </c>
      <c r="B51" s="8">
        <v>35.0</v>
      </c>
      <c r="C51" s="8" t="s">
        <v>86</v>
      </c>
      <c r="D51" s="10">
        <v>3.0</v>
      </c>
      <c r="E51" s="11" t="str">
        <f t="shared" si="1"/>
        <v>3</v>
      </c>
      <c r="F51" s="11" t="str">
        <f t="shared" si="2"/>
        <v>G3</v>
      </c>
      <c r="G51" s="12" t="str">
        <f t="shared" si="3"/>
        <v>048-35-3-treble-G3</v>
      </c>
      <c r="H51" s="12" t="str">
        <f t="shared" si="4"/>
        <v>3-G3</v>
      </c>
      <c r="I51" s="12" t="s">
        <v>80</v>
      </c>
      <c r="J51" s="13" t="s">
        <v>40</v>
      </c>
      <c r="K51" s="8" t="s">
        <v>63</v>
      </c>
      <c r="L51" s="13" t="s">
        <v>81</v>
      </c>
      <c r="M51" s="13">
        <v>4.0</v>
      </c>
      <c r="N51" s="14" t="str">
        <f t="shared" si="13"/>
        <v>r4 g4</v>
      </c>
      <c r="O51" s="13" t="s">
        <v>40</v>
      </c>
      <c r="P51" s="13" t="str">
        <f t="shared" si="14"/>
        <v>g,4</v>
      </c>
      <c r="Q51" s="13" t="str">
        <f t="shared" si="15"/>
        <v>g4</v>
      </c>
      <c r="R51" s="13" t="str">
        <f t="shared" si="16"/>
        <v>g'4</v>
      </c>
      <c r="S51" s="14" t="str">
        <f t="shared" si="17"/>
        <v>r4 g,4 g4 g'4</v>
      </c>
      <c r="T51" s="16"/>
      <c r="U51" s="13"/>
      <c r="V51" s="8"/>
      <c r="W51" s="13"/>
      <c r="X51" s="13"/>
      <c r="Y51" s="17" t="s">
        <v>38</v>
      </c>
      <c r="Z51" s="13"/>
      <c r="AA51" s="13"/>
      <c r="AB51" s="13"/>
      <c r="AC51" s="13"/>
      <c r="AD51" s="17" t="s">
        <v>39</v>
      </c>
    </row>
    <row r="52" ht="18.75" customHeight="1">
      <c r="A52" s="8">
        <v>49.0</v>
      </c>
      <c r="B52" s="8">
        <v>36.0</v>
      </c>
      <c r="C52" s="8" t="str">
        <f>CONCATENATE(LEFT(C51,2),"#")</f>
        <v>G3#</v>
      </c>
      <c r="D52" s="10">
        <v>3.0</v>
      </c>
      <c r="E52" s="11" t="str">
        <f t="shared" si="1"/>
        <v>3</v>
      </c>
      <c r="F52" s="11" t="str">
        <f t="shared" si="2"/>
        <v>G3#</v>
      </c>
      <c r="G52" s="12" t="str">
        <f t="shared" si="3"/>
        <v>049-36-3-treble-G3#</v>
      </c>
      <c r="H52" s="12" t="str">
        <f t="shared" si="4"/>
        <v>3-G3#</v>
      </c>
      <c r="I52" s="12" t="s">
        <v>80</v>
      </c>
      <c r="J52" s="13" t="s">
        <v>40</v>
      </c>
      <c r="K52" s="8" t="s">
        <v>64</v>
      </c>
      <c r="L52" s="13" t="s">
        <v>81</v>
      </c>
      <c r="M52" s="13">
        <v>4.0</v>
      </c>
      <c r="N52" s="14" t="str">
        <f t="shared" si="13"/>
        <v>r4 gis4</v>
      </c>
      <c r="O52" s="13" t="s">
        <v>40</v>
      </c>
      <c r="P52" s="13" t="str">
        <f t="shared" si="14"/>
        <v>gis,4</v>
      </c>
      <c r="Q52" s="13" t="str">
        <f t="shared" si="15"/>
        <v>gis4</v>
      </c>
      <c r="R52" s="13" t="str">
        <f t="shared" si="16"/>
        <v>gis'4</v>
      </c>
      <c r="S52" s="14" t="str">
        <f t="shared" si="17"/>
        <v>r4 gis,4 gis4 gis'4</v>
      </c>
      <c r="T52" s="16"/>
      <c r="U52" s="13"/>
      <c r="V52" s="8"/>
      <c r="W52" s="13"/>
      <c r="X52" s="13"/>
      <c r="Y52" s="17" t="s">
        <v>38</v>
      </c>
      <c r="Z52" s="13"/>
      <c r="AA52" s="13"/>
      <c r="AB52" s="13"/>
      <c r="AC52" s="13"/>
      <c r="AD52" s="17" t="s">
        <v>39</v>
      </c>
    </row>
    <row r="53" ht="18.75" customHeight="1">
      <c r="A53" s="8">
        <v>53.0</v>
      </c>
      <c r="B53" s="8">
        <v>36.0</v>
      </c>
      <c r="C53" s="8" t="str">
        <f>CONCATENATE(LEFT(C54,2),"b")</f>
        <v>A3b</v>
      </c>
      <c r="D53" s="10">
        <v>3.0</v>
      </c>
      <c r="E53" s="11" t="str">
        <f t="shared" si="1"/>
        <v>3</v>
      </c>
      <c r="F53" s="11" t="str">
        <f t="shared" si="2"/>
        <v>A3b</v>
      </c>
      <c r="G53" s="12" t="str">
        <f t="shared" si="3"/>
        <v>053-36-3-treble-A3b</v>
      </c>
      <c r="H53" s="12" t="str">
        <f t="shared" si="4"/>
        <v>3-A3b</v>
      </c>
      <c r="I53" s="12" t="s">
        <v>80</v>
      </c>
      <c r="J53" s="13" t="s">
        <v>40</v>
      </c>
      <c r="K53" s="8" t="s">
        <v>65</v>
      </c>
      <c r="L53" s="13" t="s">
        <v>81</v>
      </c>
      <c r="M53" s="13">
        <v>4.0</v>
      </c>
      <c r="N53" s="14" t="str">
        <f t="shared" si="13"/>
        <v>r4 aes4</v>
      </c>
      <c r="O53" s="13" t="s">
        <v>40</v>
      </c>
      <c r="P53" s="13" t="str">
        <f t="shared" si="14"/>
        <v>aes,4</v>
      </c>
      <c r="Q53" s="13" t="str">
        <f t="shared" si="15"/>
        <v>aes4</v>
      </c>
      <c r="R53" s="13" t="str">
        <f t="shared" si="16"/>
        <v>aes'4</v>
      </c>
      <c r="S53" s="14" t="str">
        <f t="shared" si="17"/>
        <v>r4 aes,4 aes4 aes'4</v>
      </c>
      <c r="T53" s="16"/>
      <c r="U53" s="13"/>
      <c r="V53" s="8"/>
      <c r="W53" s="13"/>
      <c r="X53" s="13"/>
      <c r="Y53" s="17" t="s">
        <v>38</v>
      </c>
      <c r="Z53" s="13"/>
      <c r="AA53" s="13"/>
      <c r="AB53" s="13"/>
      <c r="AC53" s="13"/>
      <c r="AD53" s="17" t="s">
        <v>39</v>
      </c>
    </row>
    <row r="54" ht="18.75" customHeight="1">
      <c r="A54" s="8">
        <v>51.0</v>
      </c>
      <c r="B54" s="8">
        <v>37.0</v>
      </c>
      <c r="C54" s="8" t="s">
        <v>87</v>
      </c>
      <c r="D54" s="10">
        <v>3.0</v>
      </c>
      <c r="E54" s="11" t="str">
        <f t="shared" si="1"/>
        <v>3</v>
      </c>
      <c r="F54" s="11" t="str">
        <f t="shared" si="2"/>
        <v>A3</v>
      </c>
      <c r="G54" s="12" t="str">
        <f t="shared" si="3"/>
        <v>051-37-3-treble-A3</v>
      </c>
      <c r="H54" s="12" t="str">
        <f t="shared" si="4"/>
        <v>3-A3</v>
      </c>
      <c r="I54" s="12" t="s">
        <v>80</v>
      </c>
      <c r="J54" s="13" t="s">
        <v>40</v>
      </c>
      <c r="K54" s="8" t="s">
        <v>41</v>
      </c>
      <c r="L54" s="13" t="s">
        <v>81</v>
      </c>
      <c r="M54" s="13">
        <v>4.0</v>
      </c>
      <c r="N54" s="14" t="str">
        <f t="shared" si="13"/>
        <v>r4 a4</v>
      </c>
      <c r="O54" s="13" t="s">
        <v>40</v>
      </c>
      <c r="P54" s="13" t="str">
        <f t="shared" si="14"/>
        <v>a,4</v>
      </c>
      <c r="Q54" s="13" t="str">
        <f t="shared" si="15"/>
        <v>a4</v>
      </c>
      <c r="R54" s="13" t="str">
        <f t="shared" si="16"/>
        <v>a'4</v>
      </c>
      <c r="S54" s="14" t="str">
        <f t="shared" si="17"/>
        <v>r4 a,4 a4 a'4</v>
      </c>
      <c r="T54" s="16"/>
      <c r="U54" s="13"/>
      <c r="V54" s="8"/>
      <c r="W54" s="13"/>
      <c r="X54" s="13"/>
      <c r="Y54" s="17" t="s">
        <v>38</v>
      </c>
      <c r="Z54" s="13"/>
      <c r="AA54" s="13"/>
      <c r="AB54" s="13"/>
      <c r="AC54" s="13"/>
      <c r="AD54" s="17" t="s">
        <v>39</v>
      </c>
    </row>
    <row r="55" ht="18.75" customHeight="1">
      <c r="A55" s="8">
        <v>52.0</v>
      </c>
      <c r="B55" s="8">
        <v>38.0</v>
      </c>
      <c r="C55" s="8" t="str">
        <f>CONCATENATE(LEFT(C54,2),"#")</f>
        <v>A3#</v>
      </c>
      <c r="D55" s="10">
        <v>3.0</v>
      </c>
      <c r="E55" s="11" t="str">
        <f t="shared" si="1"/>
        <v>3</v>
      </c>
      <c r="F55" s="11" t="str">
        <f t="shared" si="2"/>
        <v>A3#</v>
      </c>
      <c r="G55" s="12" t="str">
        <f t="shared" si="3"/>
        <v>052-38-3-treble-A3#</v>
      </c>
      <c r="H55" s="12" t="str">
        <f t="shared" si="4"/>
        <v>3-A3#</v>
      </c>
      <c r="I55" s="12" t="s">
        <v>80</v>
      </c>
      <c r="J55" s="13" t="s">
        <v>40</v>
      </c>
      <c r="K55" s="8" t="s">
        <v>43</v>
      </c>
      <c r="L55" s="13" t="s">
        <v>81</v>
      </c>
      <c r="M55" s="13">
        <v>4.0</v>
      </c>
      <c r="N55" s="14" t="str">
        <f t="shared" si="13"/>
        <v>r4 ais4</v>
      </c>
      <c r="O55" s="13" t="s">
        <v>40</v>
      </c>
      <c r="P55" s="13" t="str">
        <f t="shared" si="14"/>
        <v>ais,4</v>
      </c>
      <c r="Q55" s="13" t="str">
        <f t="shared" si="15"/>
        <v>ais4</v>
      </c>
      <c r="R55" s="13" t="str">
        <f t="shared" si="16"/>
        <v>ais'4</v>
      </c>
      <c r="S55" s="14" t="str">
        <f t="shared" si="17"/>
        <v>r4 ais,4 ais4 ais'4</v>
      </c>
      <c r="T55" s="16"/>
      <c r="U55" s="13"/>
      <c r="V55" s="8"/>
      <c r="W55" s="13"/>
      <c r="X55" s="13"/>
      <c r="Y55" s="17" t="s">
        <v>38</v>
      </c>
      <c r="Z55" s="13"/>
      <c r="AA55" s="13"/>
      <c r="AB55" s="13"/>
      <c r="AC55" s="13"/>
      <c r="AD55" s="17" t="s">
        <v>39</v>
      </c>
    </row>
    <row r="56" ht="18.75" customHeight="1">
      <c r="A56" s="8">
        <v>55.0</v>
      </c>
      <c r="B56" s="8">
        <v>38.0</v>
      </c>
      <c r="C56" s="8" t="str">
        <f>CONCATENATE(LEFT(C57,2),"b")</f>
        <v>B3b</v>
      </c>
      <c r="D56" s="10">
        <v>3.0</v>
      </c>
      <c r="E56" s="11" t="str">
        <f t="shared" si="1"/>
        <v>3</v>
      </c>
      <c r="F56" s="11" t="str">
        <f t="shared" si="2"/>
        <v>B3b</v>
      </c>
      <c r="G56" s="12" t="str">
        <f t="shared" si="3"/>
        <v>055-38-3-treble-B3b</v>
      </c>
      <c r="H56" s="12" t="str">
        <f t="shared" si="4"/>
        <v>3-B3b</v>
      </c>
      <c r="I56" s="12" t="s">
        <v>80</v>
      </c>
      <c r="J56" s="13" t="s">
        <v>40</v>
      </c>
      <c r="K56" s="8" t="s">
        <v>44</v>
      </c>
      <c r="L56" s="13" t="s">
        <v>81</v>
      </c>
      <c r="M56" s="13">
        <v>4.0</v>
      </c>
      <c r="N56" s="14" t="str">
        <f t="shared" si="13"/>
        <v>r4 bes4</v>
      </c>
      <c r="O56" s="13" t="s">
        <v>40</v>
      </c>
      <c r="P56" s="13" t="str">
        <f t="shared" si="14"/>
        <v>bes,4</v>
      </c>
      <c r="Q56" s="13" t="str">
        <f t="shared" si="15"/>
        <v>bes4</v>
      </c>
      <c r="R56" s="13" t="str">
        <f t="shared" si="16"/>
        <v>bes'4</v>
      </c>
      <c r="S56" s="14" t="str">
        <f t="shared" si="17"/>
        <v>r4 bes,4 bes4 bes'4</v>
      </c>
      <c r="T56" s="16"/>
      <c r="U56" s="13"/>
      <c r="V56" s="8"/>
      <c r="W56" s="13"/>
      <c r="X56" s="13"/>
      <c r="Y56" s="17" t="s">
        <v>38</v>
      </c>
      <c r="Z56" s="13"/>
      <c r="AA56" s="13"/>
      <c r="AB56" s="13"/>
      <c r="AC56" s="13"/>
      <c r="AD56" s="17" t="s">
        <v>39</v>
      </c>
    </row>
    <row r="57" ht="18.75" customHeight="1">
      <c r="A57" s="8">
        <v>54.0</v>
      </c>
      <c r="B57" s="8">
        <v>39.0</v>
      </c>
      <c r="C57" s="8" t="s">
        <v>89</v>
      </c>
      <c r="D57" s="10">
        <v>3.0</v>
      </c>
      <c r="E57" s="11" t="str">
        <f t="shared" si="1"/>
        <v>3</v>
      </c>
      <c r="F57" s="11" t="str">
        <f t="shared" si="2"/>
        <v>B3</v>
      </c>
      <c r="G57" s="12" t="str">
        <f t="shared" si="3"/>
        <v>054-39-3-treble-B3</v>
      </c>
      <c r="H57" s="12" t="str">
        <f t="shared" si="4"/>
        <v>3-B3</v>
      </c>
      <c r="I57" s="12" t="s">
        <v>80</v>
      </c>
      <c r="J57" s="13" t="s">
        <v>40</v>
      </c>
      <c r="K57" s="8" t="s">
        <v>12</v>
      </c>
      <c r="L57" s="13" t="s">
        <v>81</v>
      </c>
      <c r="M57" s="13">
        <v>4.0</v>
      </c>
      <c r="N57" s="14" t="str">
        <f t="shared" si="13"/>
        <v>r4 b4</v>
      </c>
      <c r="O57" s="13" t="s">
        <v>40</v>
      </c>
      <c r="P57" s="13" t="str">
        <f t="shared" si="14"/>
        <v>b,4</v>
      </c>
      <c r="Q57" s="13" t="str">
        <f t="shared" si="15"/>
        <v>b4</v>
      </c>
      <c r="R57" s="13" t="str">
        <f t="shared" si="16"/>
        <v>b'4</v>
      </c>
      <c r="S57" s="14" t="str">
        <f t="shared" si="17"/>
        <v>r4 b,4 b4 b'4</v>
      </c>
      <c r="T57" s="16"/>
      <c r="U57" s="13"/>
      <c r="V57" s="8"/>
      <c r="W57" s="13"/>
      <c r="X57" s="13"/>
      <c r="Y57" s="17" t="s">
        <v>38</v>
      </c>
      <c r="Z57" s="13"/>
      <c r="AA57" s="13"/>
      <c r="AB57" s="13"/>
      <c r="AC57" s="13"/>
      <c r="AD57" s="17" t="s">
        <v>39</v>
      </c>
    </row>
    <row r="58" ht="18.75" customHeight="1">
      <c r="A58" s="8">
        <v>56.0</v>
      </c>
      <c r="B58" s="8">
        <v>28.0</v>
      </c>
      <c r="C58" s="8" t="s">
        <v>79</v>
      </c>
      <c r="D58" s="10">
        <v>1.0</v>
      </c>
      <c r="E58" s="11" t="str">
        <f t="shared" si="1"/>
        <v>3</v>
      </c>
      <c r="F58" s="11" t="str">
        <f t="shared" si="2"/>
        <v>C3</v>
      </c>
      <c r="G58" s="12" t="str">
        <f t="shared" si="3"/>
        <v>056-28-3-bass-C3</v>
      </c>
      <c r="H58" s="12" t="str">
        <f t="shared" si="4"/>
        <v>3-C3</v>
      </c>
      <c r="I58" s="12" t="s">
        <v>37</v>
      </c>
      <c r="J58" s="13"/>
      <c r="K58" s="8"/>
      <c r="L58" s="13"/>
      <c r="M58" s="13"/>
      <c r="N58" s="14" t="s">
        <v>38</v>
      </c>
      <c r="O58" s="13"/>
      <c r="P58" s="13"/>
      <c r="Q58" s="13"/>
      <c r="R58" s="13"/>
      <c r="S58" s="14" t="s">
        <v>39</v>
      </c>
      <c r="T58" s="16"/>
      <c r="U58" s="13" t="s">
        <v>40</v>
      </c>
      <c r="V58" s="8" t="s">
        <v>47</v>
      </c>
      <c r="W58" s="13" t="s">
        <v>81</v>
      </c>
      <c r="X58" s="13">
        <v>4.0</v>
      </c>
      <c r="Y58" s="17" t="str">
        <f t="shared" ref="Y58:Y74" si="18">CONCATENATE(U58," ",$V58,$W58,$X58)</f>
        <v>r4 c4</v>
      </c>
      <c r="Z58" s="13" t="s">
        <v>40</v>
      </c>
      <c r="AA58" s="13" t="str">
        <f t="shared" ref="AA58:AA74" si="19">CONCATENATE($V58,",",$W58,$X58)</f>
        <v>c,4</v>
      </c>
      <c r="AB58" s="13" t="str">
        <f t="shared" ref="AB58:AB74" si="20">CONCATENATE($V58,$W58,$X58)</f>
        <v>c4</v>
      </c>
      <c r="AC58" s="13" t="str">
        <f t="shared" ref="AC58:AC74" si="21">CONCATENATE($V58,$W58,"'",$X58)</f>
        <v>c'4</v>
      </c>
      <c r="AD58" s="17" t="str">
        <f t="shared" ref="AD58:AD74" si="22">JOIN(" ",Z58:AC58)</f>
        <v>r4 c,4 c4 c'4</v>
      </c>
    </row>
    <row r="59" ht="18.75" customHeight="1">
      <c r="A59" s="8">
        <v>57.0</v>
      </c>
      <c r="B59" s="8">
        <v>29.0</v>
      </c>
      <c r="C59" s="8" t="str">
        <f>CONCATENATE(LEFT(C58,2),"#")</f>
        <v>C3#</v>
      </c>
      <c r="D59" s="10">
        <v>1.0</v>
      </c>
      <c r="E59" s="11" t="str">
        <f t="shared" si="1"/>
        <v>3</v>
      </c>
      <c r="F59" s="11" t="str">
        <f t="shared" si="2"/>
        <v>C3#</v>
      </c>
      <c r="G59" s="12" t="str">
        <f t="shared" si="3"/>
        <v>057-29-3-bass-C3#</v>
      </c>
      <c r="H59" s="12" t="str">
        <f t="shared" si="4"/>
        <v>3-C3#</v>
      </c>
      <c r="I59" s="12" t="s">
        <v>37</v>
      </c>
      <c r="J59" s="13"/>
      <c r="K59" s="8"/>
      <c r="L59" s="13"/>
      <c r="M59" s="13"/>
      <c r="N59" s="14" t="s">
        <v>38</v>
      </c>
      <c r="O59" s="13"/>
      <c r="P59" s="13"/>
      <c r="Q59" s="13"/>
      <c r="R59" s="13"/>
      <c r="S59" s="14" t="s">
        <v>39</v>
      </c>
      <c r="T59" s="16"/>
      <c r="U59" s="13" t="s">
        <v>40</v>
      </c>
      <c r="V59" s="8" t="s">
        <v>50</v>
      </c>
      <c r="W59" s="13" t="s">
        <v>81</v>
      </c>
      <c r="X59" s="13">
        <v>4.0</v>
      </c>
      <c r="Y59" s="17" t="str">
        <f t="shared" si="18"/>
        <v>r4 cis4</v>
      </c>
      <c r="Z59" s="13" t="s">
        <v>40</v>
      </c>
      <c r="AA59" s="13" t="str">
        <f t="shared" si="19"/>
        <v>cis,4</v>
      </c>
      <c r="AB59" s="13" t="str">
        <f t="shared" si="20"/>
        <v>cis4</v>
      </c>
      <c r="AC59" s="13" t="str">
        <f t="shared" si="21"/>
        <v>cis'4</v>
      </c>
      <c r="AD59" s="17" t="str">
        <f t="shared" si="22"/>
        <v>r4 cis,4 cis4 cis'4</v>
      </c>
    </row>
    <row r="60" ht="18.75" customHeight="1">
      <c r="A60" s="8">
        <v>60.0</v>
      </c>
      <c r="B60" s="8">
        <v>29.0</v>
      </c>
      <c r="C60" s="8" t="str">
        <f>CONCATENATE(LEFT(C61,2),"b")</f>
        <v>D3b</v>
      </c>
      <c r="D60" s="10">
        <v>1.0</v>
      </c>
      <c r="E60" s="11" t="str">
        <f t="shared" si="1"/>
        <v>3</v>
      </c>
      <c r="F60" s="11" t="str">
        <f t="shared" si="2"/>
        <v>D3b</v>
      </c>
      <c r="G60" s="12" t="str">
        <f t="shared" si="3"/>
        <v>060-29-3-bass-D3b</v>
      </c>
      <c r="H60" s="12" t="str">
        <f t="shared" si="4"/>
        <v>3-D3b</v>
      </c>
      <c r="I60" s="12" t="s">
        <v>37</v>
      </c>
      <c r="J60" s="13"/>
      <c r="K60" s="8"/>
      <c r="L60" s="13"/>
      <c r="M60" s="13"/>
      <c r="N60" s="14" t="s">
        <v>38</v>
      </c>
      <c r="O60" s="13"/>
      <c r="P60" s="13"/>
      <c r="Q60" s="13"/>
      <c r="R60" s="13"/>
      <c r="S60" s="14" t="s">
        <v>39</v>
      </c>
      <c r="T60" s="16"/>
      <c r="U60" s="13" t="s">
        <v>40</v>
      </c>
      <c r="V60" s="8" t="s">
        <v>51</v>
      </c>
      <c r="W60" s="13" t="s">
        <v>81</v>
      </c>
      <c r="X60" s="13">
        <v>4.0</v>
      </c>
      <c r="Y60" s="17" t="str">
        <f t="shared" si="18"/>
        <v>r4 des4</v>
      </c>
      <c r="Z60" s="13" t="s">
        <v>40</v>
      </c>
      <c r="AA60" s="13" t="str">
        <f t="shared" si="19"/>
        <v>des,4</v>
      </c>
      <c r="AB60" s="13" t="str">
        <f t="shared" si="20"/>
        <v>des4</v>
      </c>
      <c r="AC60" s="13" t="str">
        <f t="shared" si="21"/>
        <v>des'4</v>
      </c>
      <c r="AD60" s="17" t="str">
        <f t="shared" si="22"/>
        <v>r4 des,4 des4 des'4</v>
      </c>
    </row>
    <row r="61" ht="18.75" customHeight="1">
      <c r="A61" s="8">
        <v>58.0</v>
      </c>
      <c r="B61" s="8">
        <v>30.0</v>
      </c>
      <c r="C61" s="8" t="s">
        <v>82</v>
      </c>
      <c r="D61" s="10">
        <v>1.0</v>
      </c>
      <c r="E61" s="11" t="str">
        <f t="shared" si="1"/>
        <v>3</v>
      </c>
      <c r="F61" s="11" t="str">
        <f t="shared" si="2"/>
        <v>D3</v>
      </c>
      <c r="G61" s="12" t="str">
        <f t="shared" si="3"/>
        <v>058-30-3-bass-D3</v>
      </c>
      <c r="H61" s="12" t="str">
        <f t="shared" si="4"/>
        <v>3-D3</v>
      </c>
      <c r="I61" s="12" t="s">
        <v>37</v>
      </c>
      <c r="J61" s="13"/>
      <c r="K61" s="8"/>
      <c r="L61" s="13"/>
      <c r="M61" s="13"/>
      <c r="N61" s="14" t="s">
        <v>38</v>
      </c>
      <c r="O61" s="13"/>
      <c r="P61" s="13"/>
      <c r="Q61" s="13"/>
      <c r="R61" s="13"/>
      <c r="S61" s="14" t="s">
        <v>39</v>
      </c>
      <c r="T61" s="16"/>
      <c r="U61" s="13" t="s">
        <v>40</v>
      </c>
      <c r="V61" s="8" t="s">
        <v>53</v>
      </c>
      <c r="W61" s="13" t="s">
        <v>81</v>
      </c>
      <c r="X61" s="13">
        <v>4.0</v>
      </c>
      <c r="Y61" s="17" t="str">
        <f t="shared" si="18"/>
        <v>r4 d4</v>
      </c>
      <c r="Z61" s="13" t="s">
        <v>40</v>
      </c>
      <c r="AA61" s="13" t="str">
        <f t="shared" si="19"/>
        <v>d,4</v>
      </c>
      <c r="AB61" s="13" t="str">
        <f t="shared" si="20"/>
        <v>d4</v>
      </c>
      <c r="AC61" s="13" t="str">
        <f t="shared" si="21"/>
        <v>d'4</v>
      </c>
      <c r="AD61" s="17" t="str">
        <f t="shared" si="22"/>
        <v>r4 d,4 d4 d'4</v>
      </c>
    </row>
    <row r="62" ht="18.75" customHeight="1">
      <c r="A62" s="8">
        <v>59.0</v>
      </c>
      <c r="B62" s="8">
        <v>31.0</v>
      </c>
      <c r="C62" s="8" t="str">
        <f>CONCATENATE(LEFT(C61,2),"#")</f>
        <v>D3#</v>
      </c>
      <c r="D62" s="10">
        <v>1.0</v>
      </c>
      <c r="E62" s="11" t="str">
        <f t="shared" si="1"/>
        <v>3</v>
      </c>
      <c r="F62" s="11" t="str">
        <f t="shared" si="2"/>
        <v>D3#</v>
      </c>
      <c r="G62" s="12" t="str">
        <f t="shared" si="3"/>
        <v>059-31-3-bass-D3#</v>
      </c>
      <c r="H62" s="12" t="str">
        <f t="shared" si="4"/>
        <v>3-D3#</v>
      </c>
      <c r="I62" s="12" t="s">
        <v>37</v>
      </c>
      <c r="J62" s="13"/>
      <c r="K62" s="8"/>
      <c r="L62" s="13"/>
      <c r="M62" s="13"/>
      <c r="N62" s="14" t="s">
        <v>38</v>
      </c>
      <c r="O62" s="13"/>
      <c r="P62" s="13"/>
      <c r="Q62" s="13"/>
      <c r="R62" s="13"/>
      <c r="S62" s="14" t="s">
        <v>39</v>
      </c>
      <c r="T62" s="16"/>
      <c r="U62" s="13" t="s">
        <v>40</v>
      </c>
      <c r="V62" s="8" t="s">
        <v>54</v>
      </c>
      <c r="W62" s="13" t="s">
        <v>81</v>
      </c>
      <c r="X62" s="13">
        <v>4.0</v>
      </c>
      <c r="Y62" s="17" t="str">
        <f t="shared" si="18"/>
        <v>r4 dis4</v>
      </c>
      <c r="Z62" s="13" t="s">
        <v>40</v>
      </c>
      <c r="AA62" s="13" t="str">
        <f t="shared" si="19"/>
        <v>dis,4</v>
      </c>
      <c r="AB62" s="13" t="str">
        <f t="shared" si="20"/>
        <v>dis4</v>
      </c>
      <c r="AC62" s="13" t="str">
        <f t="shared" si="21"/>
        <v>dis'4</v>
      </c>
      <c r="AD62" s="17" t="str">
        <f t="shared" si="22"/>
        <v>r4 dis,4 dis4 dis'4</v>
      </c>
    </row>
    <row r="63" ht="18.75" customHeight="1">
      <c r="A63" s="8">
        <v>62.0</v>
      </c>
      <c r="B63" s="8">
        <v>31.0</v>
      </c>
      <c r="C63" s="8" t="str">
        <f>CONCATENATE(LEFT(C64,2),"b")</f>
        <v>E3b</v>
      </c>
      <c r="D63" s="10">
        <v>1.0</v>
      </c>
      <c r="E63" s="11" t="str">
        <f t="shared" si="1"/>
        <v>3</v>
      </c>
      <c r="F63" s="11" t="str">
        <f t="shared" si="2"/>
        <v>E3b</v>
      </c>
      <c r="G63" s="12" t="str">
        <f t="shared" si="3"/>
        <v>062-31-3-bass-E3b</v>
      </c>
      <c r="H63" s="12" t="str">
        <f t="shared" si="4"/>
        <v>3-E3b</v>
      </c>
      <c r="I63" s="12" t="s">
        <v>37</v>
      </c>
      <c r="J63" s="13"/>
      <c r="K63" s="8"/>
      <c r="L63" s="13"/>
      <c r="M63" s="13"/>
      <c r="N63" s="14" t="s">
        <v>38</v>
      </c>
      <c r="O63" s="13"/>
      <c r="P63" s="13"/>
      <c r="Q63" s="13"/>
      <c r="R63" s="13"/>
      <c r="S63" s="14" t="s">
        <v>39</v>
      </c>
      <c r="T63" s="16"/>
      <c r="U63" s="13" t="s">
        <v>40</v>
      </c>
      <c r="V63" s="8" t="s">
        <v>55</v>
      </c>
      <c r="W63" s="13" t="s">
        <v>81</v>
      </c>
      <c r="X63" s="13">
        <v>4.0</v>
      </c>
      <c r="Y63" s="17" t="str">
        <f t="shared" si="18"/>
        <v>r4 ees4</v>
      </c>
      <c r="Z63" s="13" t="s">
        <v>40</v>
      </c>
      <c r="AA63" s="13" t="str">
        <f t="shared" si="19"/>
        <v>ees,4</v>
      </c>
      <c r="AB63" s="13" t="str">
        <f t="shared" si="20"/>
        <v>ees4</v>
      </c>
      <c r="AC63" s="13" t="str">
        <f t="shared" si="21"/>
        <v>ees'4</v>
      </c>
      <c r="AD63" s="17" t="str">
        <f t="shared" si="22"/>
        <v>r4 ees,4 ees4 ees'4</v>
      </c>
    </row>
    <row r="64" ht="18.75" customHeight="1">
      <c r="A64" s="8">
        <v>61.0</v>
      </c>
      <c r="B64" s="8">
        <v>32.0</v>
      </c>
      <c r="C64" s="8" t="s">
        <v>83</v>
      </c>
      <c r="D64" s="10">
        <v>1.0</v>
      </c>
      <c r="E64" s="11" t="str">
        <f t="shared" si="1"/>
        <v>3</v>
      </c>
      <c r="F64" s="11" t="str">
        <f t="shared" si="2"/>
        <v>E3</v>
      </c>
      <c r="G64" s="12" t="str">
        <f t="shared" si="3"/>
        <v>061-32-3-bass-E3</v>
      </c>
      <c r="H64" s="12" t="str">
        <f t="shared" si="4"/>
        <v>3-E3</v>
      </c>
      <c r="I64" s="12" t="s">
        <v>37</v>
      </c>
      <c r="J64" s="13"/>
      <c r="K64" s="8"/>
      <c r="L64" s="13"/>
      <c r="M64" s="13"/>
      <c r="N64" s="14" t="s">
        <v>38</v>
      </c>
      <c r="O64" s="13"/>
      <c r="P64" s="13"/>
      <c r="Q64" s="13"/>
      <c r="R64" s="13"/>
      <c r="S64" s="14" t="s">
        <v>39</v>
      </c>
      <c r="T64" s="16"/>
      <c r="U64" s="13" t="s">
        <v>40</v>
      </c>
      <c r="V64" s="8" t="s">
        <v>57</v>
      </c>
      <c r="W64" s="13" t="s">
        <v>81</v>
      </c>
      <c r="X64" s="13">
        <v>4.0</v>
      </c>
      <c r="Y64" s="17" t="str">
        <f t="shared" si="18"/>
        <v>r4 e4</v>
      </c>
      <c r="Z64" s="13" t="s">
        <v>40</v>
      </c>
      <c r="AA64" s="13" t="str">
        <f t="shared" si="19"/>
        <v>e,4</v>
      </c>
      <c r="AB64" s="13" t="str">
        <f t="shared" si="20"/>
        <v>e4</v>
      </c>
      <c r="AC64" s="13" t="str">
        <f t="shared" si="21"/>
        <v>e'4</v>
      </c>
      <c r="AD64" s="17" t="str">
        <f t="shared" si="22"/>
        <v>r4 e,4 e4 e'4</v>
      </c>
    </row>
    <row r="65" ht="18.75" customHeight="1">
      <c r="A65" s="8">
        <v>63.0</v>
      </c>
      <c r="B65" s="8">
        <v>33.0</v>
      </c>
      <c r="C65" s="8" t="s">
        <v>85</v>
      </c>
      <c r="D65" s="10">
        <v>1.0</v>
      </c>
      <c r="E65" s="11" t="str">
        <f t="shared" si="1"/>
        <v>3</v>
      </c>
      <c r="F65" s="11" t="str">
        <f t="shared" si="2"/>
        <v>F3</v>
      </c>
      <c r="G65" s="12" t="str">
        <f t="shared" si="3"/>
        <v>063-33-3-bass-F3</v>
      </c>
      <c r="H65" s="12" t="str">
        <f t="shared" si="4"/>
        <v>3-F3</v>
      </c>
      <c r="I65" s="12" t="s">
        <v>37</v>
      </c>
      <c r="J65" s="13"/>
      <c r="K65" s="8"/>
      <c r="L65" s="13"/>
      <c r="M65" s="13"/>
      <c r="N65" s="14" t="s">
        <v>38</v>
      </c>
      <c r="O65" s="13"/>
      <c r="P65" s="13"/>
      <c r="Q65" s="13"/>
      <c r="R65" s="13"/>
      <c r="S65" s="14" t="s">
        <v>39</v>
      </c>
      <c r="T65" s="16"/>
      <c r="U65" s="13" t="s">
        <v>40</v>
      </c>
      <c r="V65" s="8" t="s">
        <v>59</v>
      </c>
      <c r="W65" s="13" t="s">
        <v>81</v>
      </c>
      <c r="X65" s="13">
        <v>4.0</v>
      </c>
      <c r="Y65" s="17" t="str">
        <f t="shared" si="18"/>
        <v>r4 f4</v>
      </c>
      <c r="Z65" s="13" t="s">
        <v>40</v>
      </c>
      <c r="AA65" s="13" t="str">
        <f t="shared" si="19"/>
        <v>f,4</v>
      </c>
      <c r="AB65" s="13" t="str">
        <f t="shared" si="20"/>
        <v>f4</v>
      </c>
      <c r="AC65" s="13" t="str">
        <f t="shared" si="21"/>
        <v>f'4</v>
      </c>
      <c r="AD65" s="17" t="str">
        <f t="shared" si="22"/>
        <v>r4 f,4 f4 f'4</v>
      </c>
    </row>
    <row r="66" ht="18.75" customHeight="1">
      <c r="A66" s="8">
        <v>64.0</v>
      </c>
      <c r="B66" s="8">
        <v>34.0</v>
      </c>
      <c r="C66" s="8" t="str">
        <f>CONCATENATE(LEFT(C65,2),"#")</f>
        <v>F3#</v>
      </c>
      <c r="D66" s="10">
        <v>1.0</v>
      </c>
      <c r="E66" s="11" t="str">
        <f t="shared" si="1"/>
        <v>3</v>
      </c>
      <c r="F66" s="11" t="str">
        <f t="shared" si="2"/>
        <v>F3#</v>
      </c>
      <c r="G66" s="12" t="str">
        <f t="shared" si="3"/>
        <v>064-34-3-bass-F3#</v>
      </c>
      <c r="H66" s="12" t="str">
        <f t="shared" si="4"/>
        <v>3-F3#</v>
      </c>
      <c r="I66" s="12" t="s">
        <v>37</v>
      </c>
      <c r="J66" s="13"/>
      <c r="K66" s="8"/>
      <c r="L66" s="13"/>
      <c r="M66" s="13"/>
      <c r="N66" s="14" t="s">
        <v>38</v>
      </c>
      <c r="O66" s="13"/>
      <c r="P66" s="13"/>
      <c r="Q66" s="13"/>
      <c r="R66" s="13"/>
      <c r="S66" s="14" t="s">
        <v>39</v>
      </c>
      <c r="T66" s="16"/>
      <c r="U66" s="13" t="s">
        <v>40</v>
      </c>
      <c r="V66" s="8" t="s">
        <v>60</v>
      </c>
      <c r="W66" s="13" t="s">
        <v>81</v>
      </c>
      <c r="X66" s="13">
        <v>4.0</v>
      </c>
      <c r="Y66" s="17" t="str">
        <f t="shared" si="18"/>
        <v>r4 fis4</v>
      </c>
      <c r="Z66" s="13" t="s">
        <v>40</v>
      </c>
      <c r="AA66" s="13" t="str">
        <f t="shared" si="19"/>
        <v>fis,4</v>
      </c>
      <c r="AB66" s="13" t="str">
        <f t="shared" si="20"/>
        <v>fis4</v>
      </c>
      <c r="AC66" s="13" t="str">
        <f t="shared" si="21"/>
        <v>fis'4</v>
      </c>
      <c r="AD66" s="17" t="str">
        <f t="shared" si="22"/>
        <v>r4 fis,4 fis4 fis'4</v>
      </c>
    </row>
    <row r="67" ht="18.75" customHeight="1">
      <c r="A67" s="8">
        <v>67.0</v>
      </c>
      <c r="B67" s="8">
        <v>34.0</v>
      </c>
      <c r="C67" s="8" t="str">
        <f>CONCATENATE(LEFT(C68,2),"b")</f>
        <v>G3b</v>
      </c>
      <c r="D67" s="10">
        <v>1.0</v>
      </c>
      <c r="E67" s="11" t="str">
        <f t="shared" si="1"/>
        <v>3</v>
      </c>
      <c r="F67" s="11" t="str">
        <f t="shared" si="2"/>
        <v>G3b</v>
      </c>
      <c r="G67" s="12" t="str">
        <f t="shared" si="3"/>
        <v>067-34-3-bass-G3b</v>
      </c>
      <c r="H67" s="12" t="str">
        <f t="shared" si="4"/>
        <v>3-G3b</v>
      </c>
      <c r="I67" s="12" t="s">
        <v>37</v>
      </c>
      <c r="J67" s="13"/>
      <c r="K67" s="8"/>
      <c r="L67" s="13"/>
      <c r="M67" s="13"/>
      <c r="N67" s="14" t="s">
        <v>38</v>
      </c>
      <c r="O67" s="13"/>
      <c r="P67" s="13"/>
      <c r="Q67" s="13"/>
      <c r="R67" s="13"/>
      <c r="S67" s="14" t="s">
        <v>39</v>
      </c>
      <c r="T67" s="16"/>
      <c r="U67" s="13" t="s">
        <v>40</v>
      </c>
      <c r="V67" s="8" t="s">
        <v>61</v>
      </c>
      <c r="W67" s="13" t="s">
        <v>81</v>
      </c>
      <c r="X67" s="13">
        <v>4.0</v>
      </c>
      <c r="Y67" s="17" t="str">
        <f t="shared" si="18"/>
        <v>r4 ges4</v>
      </c>
      <c r="Z67" s="13" t="s">
        <v>40</v>
      </c>
      <c r="AA67" s="13" t="str">
        <f t="shared" si="19"/>
        <v>ges,4</v>
      </c>
      <c r="AB67" s="13" t="str">
        <f t="shared" si="20"/>
        <v>ges4</v>
      </c>
      <c r="AC67" s="13" t="str">
        <f t="shared" si="21"/>
        <v>ges'4</v>
      </c>
      <c r="AD67" s="17" t="str">
        <f t="shared" si="22"/>
        <v>r4 ges,4 ges4 ges'4</v>
      </c>
    </row>
    <row r="68" ht="18.75" customHeight="1">
      <c r="A68" s="8">
        <v>65.0</v>
      </c>
      <c r="B68" s="8">
        <v>35.0</v>
      </c>
      <c r="C68" s="8" t="s">
        <v>86</v>
      </c>
      <c r="D68" s="10">
        <v>1.0</v>
      </c>
      <c r="E68" s="11" t="str">
        <f t="shared" si="1"/>
        <v>3</v>
      </c>
      <c r="F68" s="11" t="str">
        <f t="shared" si="2"/>
        <v>G3</v>
      </c>
      <c r="G68" s="12" t="str">
        <f t="shared" si="3"/>
        <v>065-35-3-bass-G3</v>
      </c>
      <c r="H68" s="12" t="str">
        <f t="shared" si="4"/>
        <v>3-G3</v>
      </c>
      <c r="I68" s="12" t="s">
        <v>37</v>
      </c>
      <c r="J68" s="13"/>
      <c r="K68" s="8"/>
      <c r="L68" s="13"/>
      <c r="M68" s="13"/>
      <c r="N68" s="14" t="s">
        <v>38</v>
      </c>
      <c r="O68" s="13"/>
      <c r="P68" s="13"/>
      <c r="Q68" s="13"/>
      <c r="R68" s="13"/>
      <c r="S68" s="14" t="s">
        <v>39</v>
      </c>
      <c r="T68" s="16"/>
      <c r="U68" s="13" t="s">
        <v>40</v>
      </c>
      <c r="V68" s="8" t="s">
        <v>63</v>
      </c>
      <c r="W68" s="13" t="s">
        <v>81</v>
      </c>
      <c r="X68" s="13">
        <v>4.0</v>
      </c>
      <c r="Y68" s="17" t="str">
        <f t="shared" si="18"/>
        <v>r4 g4</v>
      </c>
      <c r="Z68" s="13" t="s">
        <v>40</v>
      </c>
      <c r="AA68" s="13" t="str">
        <f t="shared" si="19"/>
        <v>g,4</v>
      </c>
      <c r="AB68" s="13" t="str">
        <f t="shared" si="20"/>
        <v>g4</v>
      </c>
      <c r="AC68" s="13" t="str">
        <f t="shared" si="21"/>
        <v>g'4</v>
      </c>
      <c r="AD68" s="17" t="str">
        <f t="shared" si="22"/>
        <v>r4 g,4 g4 g'4</v>
      </c>
    </row>
    <row r="69" ht="18.75" customHeight="1">
      <c r="A69" s="8">
        <v>66.0</v>
      </c>
      <c r="B69" s="8">
        <v>36.0</v>
      </c>
      <c r="C69" s="8" t="str">
        <f>CONCATENATE(LEFT(C68,2),"#")</f>
        <v>G3#</v>
      </c>
      <c r="D69" s="10">
        <v>1.0</v>
      </c>
      <c r="E69" s="11" t="str">
        <f t="shared" si="1"/>
        <v>3</v>
      </c>
      <c r="F69" s="11" t="str">
        <f t="shared" si="2"/>
        <v>G3#</v>
      </c>
      <c r="G69" s="12" t="str">
        <f t="shared" si="3"/>
        <v>066-36-3-bass-G3#</v>
      </c>
      <c r="H69" s="12" t="str">
        <f t="shared" si="4"/>
        <v>3-G3#</v>
      </c>
      <c r="I69" s="12" t="s">
        <v>37</v>
      </c>
      <c r="J69" s="13"/>
      <c r="K69" s="8"/>
      <c r="L69" s="13"/>
      <c r="M69" s="13"/>
      <c r="N69" s="14" t="s">
        <v>38</v>
      </c>
      <c r="O69" s="13"/>
      <c r="P69" s="13"/>
      <c r="Q69" s="13"/>
      <c r="R69" s="13"/>
      <c r="S69" s="14" t="s">
        <v>39</v>
      </c>
      <c r="T69" s="16"/>
      <c r="U69" s="13" t="s">
        <v>40</v>
      </c>
      <c r="V69" s="8" t="s">
        <v>64</v>
      </c>
      <c r="W69" s="13" t="s">
        <v>81</v>
      </c>
      <c r="X69" s="13">
        <v>4.0</v>
      </c>
      <c r="Y69" s="17" t="str">
        <f t="shared" si="18"/>
        <v>r4 gis4</v>
      </c>
      <c r="Z69" s="13" t="s">
        <v>40</v>
      </c>
      <c r="AA69" s="13" t="str">
        <f t="shared" si="19"/>
        <v>gis,4</v>
      </c>
      <c r="AB69" s="13" t="str">
        <f t="shared" si="20"/>
        <v>gis4</v>
      </c>
      <c r="AC69" s="13" t="str">
        <f t="shared" si="21"/>
        <v>gis'4</v>
      </c>
      <c r="AD69" s="17" t="str">
        <f t="shared" si="22"/>
        <v>r4 gis,4 gis4 gis'4</v>
      </c>
    </row>
    <row r="70" ht="18.75" customHeight="1">
      <c r="A70" s="8">
        <v>70.0</v>
      </c>
      <c r="B70" s="8">
        <v>36.0</v>
      </c>
      <c r="C70" s="8" t="str">
        <f>CONCATENATE(LEFT(C71,2),"b")</f>
        <v>A3b</v>
      </c>
      <c r="D70" s="10">
        <v>1.0</v>
      </c>
      <c r="E70" s="11" t="str">
        <f t="shared" si="1"/>
        <v>3</v>
      </c>
      <c r="F70" s="11" t="str">
        <f t="shared" si="2"/>
        <v>A3b</v>
      </c>
      <c r="G70" s="12" t="str">
        <f t="shared" si="3"/>
        <v>070-36-3-bass-A3b</v>
      </c>
      <c r="H70" s="12" t="str">
        <f t="shared" si="4"/>
        <v>3-A3b</v>
      </c>
      <c r="I70" s="12" t="s">
        <v>37</v>
      </c>
      <c r="J70" s="13"/>
      <c r="K70" s="8"/>
      <c r="L70" s="13"/>
      <c r="M70" s="13"/>
      <c r="N70" s="14" t="s">
        <v>38</v>
      </c>
      <c r="O70" s="13"/>
      <c r="P70" s="13"/>
      <c r="Q70" s="13"/>
      <c r="R70" s="13"/>
      <c r="S70" s="14" t="s">
        <v>39</v>
      </c>
      <c r="T70" s="16"/>
      <c r="U70" s="13" t="s">
        <v>40</v>
      </c>
      <c r="V70" s="8" t="s">
        <v>65</v>
      </c>
      <c r="W70" s="13" t="s">
        <v>81</v>
      </c>
      <c r="X70" s="13">
        <v>4.0</v>
      </c>
      <c r="Y70" s="17" t="str">
        <f t="shared" si="18"/>
        <v>r4 aes4</v>
      </c>
      <c r="Z70" s="13" t="s">
        <v>40</v>
      </c>
      <c r="AA70" s="13" t="str">
        <f t="shared" si="19"/>
        <v>aes,4</v>
      </c>
      <c r="AB70" s="13" t="str">
        <f t="shared" si="20"/>
        <v>aes4</v>
      </c>
      <c r="AC70" s="13" t="str">
        <f t="shared" si="21"/>
        <v>aes'4</v>
      </c>
      <c r="AD70" s="17" t="str">
        <f t="shared" si="22"/>
        <v>r4 aes,4 aes4 aes'4</v>
      </c>
    </row>
    <row r="71" ht="18.75" customHeight="1">
      <c r="A71" s="8">
        <v>68.0</v>
      </c>
      <c r="B71" s="8">
        <v>37.0</v>
      </c>
      <c r="C71" s="8" t="s">
        <v>87</v>
      </c>
      <c r="D71" s="10">
        <v>1.0</v>
      </c>
      <c r="E71" s="11" t="str">
        <f t="shared" si="1"/>
        <v>3</v>
      </c>
      <c r="F71" s="11" t="str">
        <f t="shared" si="2"/>
        <v>A3</v>
      </c>
      <c r="G71" s="12" t="str">
        <f t="shared" si="3"/>
        <v>068-37-3-bass-A3</v>
      </c>
      <c r="H71" s="12" t="str">
        <f t="shared" si="4"/>
        <v>3-A3</v>
      </c>
      <c r="I71" s="12" t="s">
        <v>37</v>
      </c>
      <c r="J71" s="13"/>
      <c r="K71" s="8"/>
      <c r="L71" s="13"/>
      <c r="M71" s="13"/>
      <c r="N71" s="14" t="s">
        <v>38</v>
      </c>
      <c r="O71" s="13"/>
      <c r="P71" s="13"/>
      <c r="Q71" s="13"/>
      <c r="R71" s="13"/>
      <c r="S71" s="14" t="s">
        <v>39</v>
      </c>
      <c r="T71" s="16"/>
      <c r="U71" s="13" t="s">
        <v>40</v>
      </c>
      <c r="V71" s="8" t="s">
        <v>41</v>
      </c>
      <c r="W71" s="13" t="s">
        <v>81</v>
      </c>
      <c r="X71" s="13">
        <v>4.0</v>
      </c>
      <c r="Y71" s="17" t="str">
        <f t="shared" si="18"/>
        <v>r4 a4</v>
      </c>
      <c r="Z71" s="13" t="s">
        <v>40</v>
      </c>
      <c r="AA71" s="13" t="str">
        <f t="shared" si="19"/>
        <v>a,4</v>
      </c>
      <c r="AB71" s="13" t="str">
        <f t="shared" si="20"/>
        <v>a4</v>
      </c>
      <c r="AC71" s="13" t="str">
        <f t="shared" si="21"/>
        <v>a'4</v>
      </c>
      <c r="AD71" s="17" t="str">
        <f t="shared" si="22"/>
        <v>r4 a,4 a4 a'4</v>
      </c>
    </row>
    <row r="72" ht="18.75" customHeight="1">
      <c r="A72" s="8">
        <v>69.0</v>
      </c>
      <c r="B72" s="8">
        <v>38.0</v>
      </c>
      <c r="C72" s="8" t="str">
        <f>CONCATENATE(LEFT(C71,2),"#")</f>
        <v>A3#</v>
      </c>
      <c r="D72" s="10">
        <v>1.0</v>
      </c>
      <c r="E72" s="11" t="str">
        <f t="shared" si="1"/>
        <v>3</v>
      </c>
      <c r="F72" s="11" t="str">
        <f t="shared" si="2"/>
        <v>A3#</v>
      </c>
      <c r="G72" s="12" t="str">
        <f t="shared" si="3"/>
        <v>069-38-3-bass-A3#</v>
      </c>
      <c r="H72" s="12" t="str">
        <f t="shared" si="4"/>
        <v>3-A3#</v>
      </c>
      <c r="I72" s="12" t="s">
        <v>37</v>
      </c>
      <c r="J72" s="13"/>
      <c r="K72" s="8"/>
      <c r="L72" s="13"/>
      <c r="M72" s="13"/>
      <c r="N72" s="14" t="s">
        <v>38</v>
      </c>
      <c r="O72" s="13"/>
      <c r="P72" s="13"/>
      <c r="Q72" s="13"/>
      <c r="R72" s="13"/>
      <c r="S72" s="14" t="s">
        <v>39</v>
      </c>
      <c r="T72" s="16"/>
      <c r="U72" s="13" t="s">
        <v>40</v>
      </c>
      <c r="V72" s="8" t="s">
        <v>43</v>
      </c>
      <c r="W72" s="13" t="s">
        <v>81</v>
      </c>
      <c r="X72" s="13">
        <v>4.0</v>
      </c>
      <c r="Y72" s="17" t="str">
        <f t="shared" si="18"/>
        <v>r4 ais4</v>
      </c>
      <c r="Z72" s="13" t="s">
        <v>40</v>
      </c>
      <c r="AA72" s="13" t="str">
        <f t="shared" si="19"/>
        <v>ais,4</v>
      </c>
      <c r="AB72" s="13" t="str">
        <f t="shared" si="20"/>
        <v>ais4</v>
      </c>
      <c r="AC72" s="13" t="str">
        <f t="shared" si="21"/>
        <v>ais'4</v>
      </c>
      <c r="AD72" s="17" t="str">
        <f t="shared" si="22"/>
        <v>r4 ais,4 ais4 ais'4</v>
      </c>
    </row>
    <row r="73" ht="18.75" customHeight="1">
      <c r="A73" s="8">
        <v>72.0</v>
      </c>
      <c r="B73" s="8">
        <v>38.0</v>
      </c>
      <c r="C73" s="8" t="str">
        <f>CONCATENATE(LEFT(C74,2),"b")</f>
        <v>B3b</v>
      </c>
      <c r="D73" s="10">
        <v>1.0</v>
      </c>
      <c r="E73" s="11" t="str">
        <f t="shared" si="1"/>
        <v>3</v>
      </c>
      <c r="F73" s="11" t="str">
        <f t="shared" si="2"/>
        <v>B3b</v>
      </c>
      <c r="G73" s="12" t="str">
        <f t="shared" si="3"/>
        <v>072-38-3-bass-B3b</v>
      </c>
      <c r="H73" s="12" t="str">
        <f t="shared" si="4"/>
        <v>3-B3b</v>
      </c>
      <c r="I73" s="12" t="s">
        <v>37</v>
      </c>
      <c r="J73" s="13"/>
      <c r="K73" s="8"/>
      <c r="L73" s="13"/>
      <c r="M73" s="13"/>
      <c r="N73" s="14" t="s">
        <v>38</v>
      </c>
      <c r="O73" s="13"/>
      <c r="P73" s="13"/>
      <c r="Q73" s="13"/>
      <c r="R73" s="13"/>
      <c r="S73" s="14" t="s">
        <v>39</v>
      </c>
      <c r="T73" s="16"/>
      <c r="U73" s="13" t="s">
        <v>40</v>
      </c>
      <c r="V73" s="8" t="s">
        <v>44</v>
      </c>
      <c r="W73" s="13" t="s">
        <v>81</v>
      </c>
      <c r="X73" s="13">
        <v>4.0</v>
      </c>
      <c r="Y73" s="17" t="str">
        <f t="shared" si="18"/>
        <v>r4 bes4</v>
      </c>
      <c r="Z73" s="13" t="s">
        <v>40</v>
      </c>
      <c r="AA73" s="13" t="str">
        <f t="shared" si="19"/>
        <v>bes,4</v>
      </c>
      <c r="AB73" s="13" t="str">
        <f t="shared" si="20"/>
        <v>bes4</v>
      </c>
      <c r="AC73" s="13" t="str">
        <f t="shared" si="21"/>
        <v>bes'4</v>
      </c>
      <c r="AD73" s="17" t="str">
        <f t="shared" si="22"/>
        <v>r4 bes,4 bes4 bes'4</v>
      </c>
    </row>
    <row r="74" ht="18.75" customHeight="1">
      <c r="A74" s="8">
        <v>71.0</v>
      </c>
      <c r="B74" s="8">
        <v>39.0</v>
      </c>
      <c r="C74" s="8" t="s">
        <v>89</v>
      </c>
      <c r="D74" s="10">
        <v>1.0</v>
      </c>
      <c r="E74" s="11" t="str">
        <f t="shared" si="1"/>
        <v>3</v>
      </c>
      <c r="F74" s="11" t="str">
        <f t="shared" si="2"/>
        <v>B3</v>
      </c>
      <c r="G74" s="12" t="str">
        <f t="shared" si="3"/>
        <v>071-39-3-bass-B3</v>
      </c>
      <c r="H74" s="12" t="str">
        <f t="shared" si="4"/>
        <v>3-B3</v>
      </c>
      <c r="I74" s="12" t="s">
        <v>37</v>
      </c>
      <c r="J74" s="13"/>
      <c r="K74" s="8"/>
      <c r="L74" s="13"/>
      <c r="M74" s="13"/>
      <c r="N74" s="14" t="s">
        <v>38</v>
      </c>
      <c r="O74" s="13"/>
      <c r="P74" s="13"/>
      <c r="Q74" s="13"/>
      <c r="R74" s="13"/>
      <c r="S74" s="14" t="s">
        <v>39</v>
      </c>
      <c r="T74" s="16"/>
      <c r="U74" s="13" t="s">
        <v>40</v>
      </c>
      <c r="V74" s="8" t="s">
        <v>12</v>
      </c>
      <c r="W74" s="13" t="s">
        <v>81</v>
      </c>
      <c r="X74" s="13">
        <v>4.0</v>
      </c>
      <c r="Y74" s="17" t="str">
        <f t="shared" si="18"/>
        <v>r4 b4</v>
      </c>
      <c r="Z74" s="13" t="s">
        <v>40</v>
      </c>
      <c r="AA74" s="13" t="str">
        <f t="shared" si="19"/>
        <v>b,4</v>
      </c>
      <c r="AB74" s="13" t="str">
        <f t="shared" si="20"/>
        <v>b4</v>
      </c>
      <c r="AC74" s="13" t="str">
        <f t="shared" si="21"/>
        <v>b'4</v>
      </c>
      <c r="AD74" s="17" t="str">
        <f t="shared" si="22"/>
        <v>r4 b,4 b4 b'4</v>
      </c>
    </row>
    <row r="75" ht="18.75" customHeight="1">
      <c r="A75" s="8">
        <v>73.0</v>
      </c>
      <c r="B75" s="8">
        <v>40.0</v>
      </c>
      <c r="C75" s="8" t="s">
        <v>92</v>
      </c>
      <c r="D75" s="10">
        <v>0.0</v>
      </c>
      <c r="E75" s="11" t="str">
        <f t="shared" si="1"/>
        <v>4</v>
      </c>
      <c r="F75" s="11" t="str">
        <f t="shared" si="2"/>
        <v>C4</v>
      </c>
      <c r="G75" s="12" t="str">
        <f t="shared" si="3"/>
        <v>073-40-4-treble-C4</v>
      </c>
      <c r="H75" s="12" t="str">
        <f t="shared" si="4"/>
        <v>4-C4</v>
      </c>
      <c r="I75" s="12" t="s">
        <v>80</v>
      </c>
      <c r="J75" s="13" t="s">
        <v>40</v>
      </c>
      <c r="K75" s="8" t="s">
        <v>47</v>
      </c>
      <c r="L75" s="13" t="s">
        <v>93</v>
      </c>
      <c r="M75" s="13">
        <v>4.0</v>
      </c>
      <c r="N75" s="14" t="str">
        <f t="shared" ref="N75:N91" si="23">CONCATENATE(J75," ",K75,L75,M75)</f>
        <v>r4 c'4</v>
      </c>
      <c r="O75" s="13" t="s">
        <v>40</v>
      </c>
      <c r="P75" s="13" t="str">
        <f t="shared" ref="P75:P91" si="24">CONCATENATE($K75,$M75)</f>
        <v>c4</v>
      </c>
      <c r="Q75" s="13" t="str">
        <f t="shared" ref="Q75:Q91" si="25">CONCATENATE($K75,$L75,$M75)</f>
        <v>c'4</v>
      </c>
      <c r="R75" s="13" t="str">
        <f t="shared" ref="R75:R91" si="26">CONCATENATE($K75,$L75,"'",$M75)</f>
        <v>c''4</v>
      </c>
      <c r="S75" s="14" t="str">
        <f t="shared" ref="S75:S91" si="27">JOIN(" ",O75:R75)</f>
        <v>r4 c4 c'4 c''4</v>
      </c>
      <c r="T75" s="16"/>
      <c r="U75" s="13"/>
      <c r="V75" s="8"/>
      <c r="W75" s="13"/>
      <c r="X75" s="13"/>
      <c r="Y75" s="17" t="s">
        <v>38</v>
      </c>
      <c r="Z75" s="13"/>
      <c r="AA75" s="13"/>
      <c r="AB75" s="13"/>
      <c r="AC75" s="13"/>
      <c r="AD75" s="17" t="s">
        <v>39</v>
      </c>
    </row>
    <row r="76" ht="18.75" customHeight="1">
      <c r="A76" s="8">
        <v>74.0</v>
      </c>
      <c r="B76" s="8">
        <v>41.0</v>
      </c>
      <c r="C76" s="8" t="str">
        <f>CONCATENATE(LEFT(C75,2),"#")</f>
        <v>C4#</v>
      </c>
      <c r="D76" s="10">
        <v>0.0</v>
      </c>
      <c r="E76" s="11" t="str">
        <f t="shared" si="1"/>
        <v>4</v>
      </c>
      <c r="F76" s="11" t="str">
        <f t="shared" si="2"/>
        <v>C4#</v>
      </c>
      <c r="G76" s="12" t="str">
        <f t="shared" si="3"/>
        <v>074-41-4-treble-C4#</v>
      </c>
      <c r="H76" s="12" t="str">
        <f t="shared" si="4"/>
        <v>4-C4#</v>
      </c>
      <c r="I76" s="12" t="s">
        <v>80</v>
      </c>
      <c r="J76" s="13" t="s">
        <v>40</v>
      </c>
      <c r="K76" s="8" t="s">
        <v>50</v>
      </c>
      <c r="L76" s="13" t="s">
        <v>93</v>
      </c>
      <c r="M76" s="13">
        <v>4.0</v>
      </c>
      <c r="N76" s="14" t="str">
        <f t="shared" si="23"/>
        <v>r4 cis'4</v>
      </c>
      <c r="O76" s="13" t="s">
        <v>40</v>
      </c>
      <c r="P76" s="13" t="str">
        <f t="shared" si="24"/>
        <v>cis4</v>
      </c>
      <c r="Q76" s="13" t="str">
        <f t="shared" si="25"/>
        <v>cis'4</v>
      </c>
      <c r="R76" s="13" t="str">
        <f t="shared" si="26"/>
        <v>cis''4</v>
      </c>
      <c r="S76" s="14" t="str">
        <f t="shared" si="27"/>
        <v>r4 cis4 cis'4 cis''4</v>
      </c>
      <c r="T76" s="16"/>
      <c r="U76" s="13"/>
      <c r="V76" s="8"/>
      <c r="W76" s="13"/>
      <c r="X76" s="13"/>
      <c r="Y76" s="17" t="s">
        <v>38</v>
      </c>
      <c r="Z76" s="13"/>
      <c r="AA76" s="13"/>
      <c r="AB76" s="13"/>
      <c r="AC76" s="13"/>
      <c r="AD76" s="17" t="s">
        <v>39</v>
      </c>
    </row>
    <row r="77" ht="18.75" customHeight="1">
      <c r="A77" s="8">
        <v>77.0</v>
      </c>
      <c r="B77" s="8">
        <v>41.0</v>
      </c>
      <c r="C77" s="8" t="str">
        <f>CONCATENATE(LEFT(C78,2),"b")</f>
        <v>D4b</v>
      </c>
      <c r="D77" s="10">
        <v>0.0</v>
      </c>
      <c r="E77" s="11" t="str">
        <f t="shared" si="1"/>
        <v>4</v>
      </c>
      <c r="F77" s="11" t="str">
        <f t="shared" si="2"/>
        <v>D4b</v>
      </c>
      <c r="G77" s="12" t="str">
        <f t="shared" si="3"/>
        <v>077-41-4-treble-D4b</v>
      </c>
      <c r="H77" s="12" t="str">
        <f t="shared" si="4"/>
        <v>4-D4b</v>
      </c>
      <c r="I77" s="12" t="s">
        <v>80</v>
      </c>
      <c r="J77" s="13" t="s">
        <v>40</v>
      </c>
      <c r="K77" s="8" t="s">
        <v>51</v>
      </c>
      <c r="L77" s="13" t="s">
        <v>93</v>
      </c>
      <c r="M77" s="13">
        <v>4.0</v>
      </c>
      <c r="N77" s="14" t="str">
        <f t="shared" si="23"/>
        <v>r4 des'4</v>
      </c>
      <c r="O77" s="13" t="s">
        <v>40</v>
      </c>
      <c r="P77" s="13" t="str">
        <f t="shared" si="24"/>
        <v>des4</v>
      </c>
      <c r="Q77" s="13" t="str">
        <f t="shared" si="25"/>
        <v>des'4</v>
      </c>
      <c r="R77" s="13" t="str">
        <f t="shared" si="26"/>
        <v>des''4</v>
      </c>
      <c r="S77" s="14" t="str">
        <f t="shared" si="27"/>
        <v>r4 des4 des'4 des''4</v>
      </c>
      <c r="T77" s="16"/>
      <c r="U77" s="13"/>
      <c r="V77" s="8"/>
      <c r="W77" s="13"/>
      <c r="X77" s="13"/>
      <c r="Y77" s="17" t="s">
        <v>38</v>
      </c>
      <c r="Z77" s="13"/>
      <c r="AA77" s="13"/>
      <c r="AB77" s="13"/>
      <c r="AC77" s="13"/>
      <c r="AD77" s="17" t="s">
        <v>39</v>
      </c>
    </row>
    <row r="78" ht="18.75" customHeight="1">
      <c r="A78" s="8">
        <v>75.0</v>
      </c>
      <c r="B78" s="8">
        <v>42.0</v>
      </c>
      <c r="C78" s="8" t="s">
        <v>94</v>
      </c>
      <c r="D78" s="10">
        <v>0.0</v>
      </c>
      <c r="E78" s="11" t="str">
        <f t="shared" si="1"/>
        <v>4</v>
      </c>
      <c r="F78" s="11" t="str">
        <f t="shared" si="2"/>
        <v>D4</v>
      </c>
      <c r="G78" s="12" t="str">
        <f t="shared" si="3"/>
        <v>075-42-4-treble-D4</v>
      </c>
      <c r="H78" s="12" t="str">
        <f t="shared" si="4"/>
        <v>4-D4</v>
      </c>
      <c r="I78" s="12" t="s">
        <v>80</v>
      </c>
      <c r="J78" s="13" t="s">
        <v>40</v>
      </c>
      <c r="K78" s="8" t="s">
        <v>53</v>
      </c>
      <c r="L78" s="13" t="s">
        <v>93</v>
      </c>
      <c r="M78" s="13">
        <v>4.0</v>
      </c>
      <c r="N78" s="14" t="str">
        <f t="shared" si="23"/>
        <v>r4 d'4</v>
      </c>
      <c r="O78" s="13" t="s">
        <v>40</v>
      </c>
      <c r="P78" s="13" t="str">
        <f t="shared" si="24"/>
        <v>d4</v>
      </c>
      <c r="Q78" s="13" t="str">
        <f t="shared" si="25"/>
        <v>d'4</v>
      </c>
      <c r="R78" s="13" t="str">
        <f t="shared" si="26"/>
        <v>d''4</v>
      </c>
      <c r="S78" s="14" t="str">
        <f t="shared" si="27"/>
        <v>r4 d4 d'4 d''4</v>
      </c>
      <c r="T78" s="16"/>
      <c r="U78" s="13"/>
      <c r="V78" s="8"/>
      <c r="W78" s="13"/>
      <c r="X78" s="13"/>
      <c r="Y78" s="17" t="s">
        <v>38</v>
      </c>
      <c r="Z78" s="13"/>
      <c r="AA78" s="13"/>
      <c r="AB78" s="13"/>
      <c r="AC78" s="13"/>
      <c r="AD78" s="17" t="s">
        <v>39</v>
      </c>
    </row>
    <row r="79" ht="18.75" customHeight="1">
      <c r="A79" s="8">
        <v>76.0</v>
      </c>
      <c r="B79" s="8">
        <v>43.0</v>
      </c>
      <c r="C79" s="8" t="str">
        <f>CONCATENATE(LEFT(C78,2),"#")</f>
        <v>D4#</v>
      </c>
      <c r="D79" s="10">
        <v>0.0</v>
      </c>
      <c r="E79" s="11" t="str">
        <f t="shared" si="1"/>
        <v>4</v>
      </c>
      <c r="F79" s="11" t="str">
        <f t="shared" si="2"/>
        <v>D4#</v>
      </c>
      <c r="G79" s="12" t="str">
        <f t="shared" si="3"/>
        <v>076-43-4-treble-D4#</v>
      </c>
      <c r="H79" s="12" t="str">
        <f t="shared" si="4"/>
        <v>4-D4#</v>
      </c>
      <c r="I79" s="12" t="s">
        <v>80</v>
      </c>
      <c r="J79" s="13" t="s">
        <v>40</v>
      </c>
      <c r="K79" s="8" t="s">
        <v>54</v>
      </c>
      <c r="L79" s="13" t="s">
        <v>93</v>
      </c>
      <c r="M79" s="13">
        <v>4.0</v>
      </c>
      <c r="N79" s="14" t="str">
        <f t="shared" si="23"/>
        <v>r4 dis'4</v>
      </c>
      <c r="O79" s="13" t="s">
        <v>40</v>
      </c>
      <c r="P79" s="13" t="str">
        <f t="shared" si="24"/>
        <v>dis4</v>
      </c>
      <c r="Q79" s="13" t="str">
        <f t="shared" si="25"/>
        <v>dis'4</v>
      </c>
      <c r="R79" s="13" t="str">
        <f t="shared" si="26"/>
        <v>dis''4</v>
      </c>
      <c r="S79" s="14" t="str">
        <f t="shared" si="27"/>
        <v>r4 dis4 dis'4 dis''4</v>
      </c>
      <c r="T79" s="16"/>
      <c r="U79" s="13"/>
      <c r="V79" s="8"/>
      <c r="W79" s="13"/>
      <c r="X79" s="13"/>
      <c r="Y79" s="17" t="s">
        <v>38</v>
      </c>
      <c r="Z79" s="13"/>
      <c r="AA79" s="13"/>
      <c r="AB79" s="13"/>
      <c r="AC79" s="13"/>
      <c r="AD79" s="17" t="s">
        <v>39</v>
      </c>
    </row>
    <row r="80" ht="18.75" customHeight="1">
      <c r="A80" s="8">
        <v>79.0</v>
      </c>
      <c r="B80" s="8">
        <v>43.0</v>
      </c>
      <c r="C80" s="8" t="str">
        <f>CONCATENATE(LEFT(C81,2),"b")</f>
        <v>E4b</v>
      </c>
      <c r="D80" s="10">
        <v>0.0</v>
      </c>
      <c r="E80" s="11" t="str">
        <f t="shared" si="1"/>
        <v>4</v>
      </c>
      <c r="F80" s="11" t="str">
        <f t="shared" si="2"/>
        <v>E4b</v>
      </c>
      <c r="G80" s="12" t="str">
        <f t="shared" si="3"/>
        <v>079-43-4-treble-E4b</v>
      </c>
      <c r="H80" s="12" t="str">
        <f t="shared" si="4"/>
        <v>4-E4b</v>
      </c>
      <c r="I80" s="12" t="s">
        <v>80</v>
      </c>
      <c r="J80" s="13" t="s">
        <v>40</v>
      </c>
      <c r="K80" s="8" t="s">
        <v>55</v>
      </c>
      <c r="L80" s="13" t="s">
        <v>93</v>
      </c>
      <c r="M80" s="13">
        <v>4.0</v>
      </c>
      <c r="N80" s="14" t="str">
        <f t="shared" si="23"/>
        <v>r4 ees'4</v>
      </c>
      <c r="O80" s="13" t="s">
        <v>40</v>
      </c>
      <c r="P80" s="13" t="str">
        <f t="shared" si="24"/>
        <v>ees4</v>
      </c>
      <c r="Q80" s="13" t="str">
        <f t="shared" si="25"/>
        <v>ees'4</v>
      </c>
      <c r="R80" s="13" t="str">
        <f t="shared" si="26"/>
        <v>ees''4</v>
      </c>
      <c r="S80" s="14" t="str">
        <f t="shared" si="27"/>
        <v>r4 ees4 ees'4 ees''4</v>
      </c>
      <c r="T80" s="16"/>
      <c r="U80" s="13"/>
      <c r="V80" s="8"/>
      <c r="W80" s="13"/>
      <c r="X80" s="13"/>
      <c r="Y80" s="17" t="s">
        <v>38</v>
      </c>
      <c r="Z80" s="13"/>
      <c r="AA80" s="13"/>
      <c r="AB80" s="13"/>
      <c r="AC80" s="13"/>
      <c r="AD80" s="17" t="s">
        <v>39</v>
      </c>
    </row>
    <row r="81" ht="18.75" customHeight="1">
      <c r="A81" s="8">
        <v>78.0</v>
      </c>
      <c r="B81" s="8">
        <v>44.0</v>
      </c>
      <c r="C81" s="8" t="s">
        <v>96</v>
      </c>
      <c r="D81" s="10">
        <v>0.0</v>
      </c>
      <c r="E81" s="11" t="str">
        <f t="shared" si="1"/>
        <v>4</v>
      </c>
      <c r="F81" s="11" t="str">
        <f t="shared" si="2"/>
        <v>E4</v>
      </c>
      <c r="G81" s="12" t="str">
        <f t="shared" si="3"/>
        <v>078-44-4-treble-E4</v>
      </c>
      <c r="H81" s="12" t="str">
        <f t="shared" si="4"/>
        <v>4-E4</v>
      </c>
      <c r="I81" s="12" t="s">
        <v>80</v>
      </c>
      <c r="J81" s="13" t="s">
        <v>40</v>
      </c>
      <c r="K81" s="8" t="s">
        <v>57</v>
      </c>
      <c r="L81" s="13" t="s">
        <v>93</v>
      </c>
      <c r="M81" s="13">
        <v>4.0</v>
      </c>
      <c r="N81" s="14" t="str">
        <f t="shared" si="23"/>
        <v>r4 e'4</v>
      </c>
      <c r="O81" s="13" t="s">
        <v>40</v>
      </c>
      <c r="P81" s="13" t="str">
        <f t="shared" si="24"/>
        <v>e4</v>
      </c>
      <c r="Q81" s="13" t="str">
        <f t="shared" si="25"/>
        <v>e'4</v>
      </c>
      <c r="R81" s="13" t="str">
        <f t="shared" si="26"/>
        <v>e''4</v>
      </c>
      <c r="S81" s="14" t="str">
        <f t="shared" si="27"/>
        <v>r4 e4 e'4 e''4</v>
      </c>
      <c r="T81" s="16"/>
      <c r="U81" s="13"/>
      <c r="V81" s="8"/>
      <c r="W81" s="13"/>
      <c r="X81" s="13"/>
      <c r="Y81" s="17" t="s">
        <v>38</v>
      </c>
      <c r="Z81" s="13"/>
      <c r="AA81" s="13"/>
      <c r="AB81" s="13"/>
      <c r="AC81" s="13"/>
      <c r="AD81" s="17" t="s">
        <v>39</v>
      </c>
    </row>
    <row r="82" ht="18.75" customHeight="1">
      <c r="A82" s="8">
        <v>80.0</v>
      </c>
      <c r="B82" s="8">
        <v>45.0</v>
      </c>
      <c r="C82" s="8" t="s">
        <v>97</v>
      </c>
      <c r="D82" s="10">
        <v>0.0</v>
      </c>
      <c r="E82" s="11" t="str">
        <f t="shared" si="1"/>
        <v>4</v>
      </c>
      <c r="F82" s="11" t="str">
        <f t="shared" si="2"/>
        <v>F4</v>
      </c>
      <c r="G82" s="12" t="str">
        <f t="shared" si="3"/>
        <v>080-45-4-treble-F4</v>
      </c>
      <c r="H82" s="12" t="str">
        <f t="shared" si="4"/>
        <v>4-F4</v>
      </c>
      <c r="I82" s="12" t="s">
        <v>80</v>
      </c>
      <c r="J82" s="13" t="s">
        <v>40</v>
      </c>
      <c r="K82" s="8" t="s">
        <v>59</v>
      </c>
      <c r="L82" s="13" t="s">
        <v>93</v>
      </c>
      <c r="M82" s="13">
        <v>4.0</v>
      </c>
      <c r="N82" s="14" t="str">
        <f t="shared" si="23"/>
        <v>r4 f'4</v>
      </c>
      <c r="O82" s="13" t="s">
        <v>40</v>
      </c>
      <c r="P82" s="13" t="str">
        <f t="shared" si="24"/>
        <v>f4</v>
      </c>
      <c r="Q82" s="13" t="str">
        <f t="shared" si="25"/>
        <v>f'4</v>
      </c>
      <c r="R82" s="13" t="str">
        <f t="shared" si="26"/>
        <v>f''4</v>
      </c>
      <c r="S82" s="14" t="str">
        <f t="shared" si="27"/>
        <v>r4 f4 f'4 f''4</v>
      </c>
      <c r="T82" s="16"/>
      <c r="U82" s="13"/>
      <c r="V82" s="8"/>
      <c r="W82" s="13"/>
      <c r="X82" s="13"/>
      <c r="Y82" s="17" t="s">
        <v>38</v>
      </c>
      <c r="Z82" s="13"/>
      <c r="AA82" s="13"/>
      <c r="AB82" s="13"/>
      <c r="AC82" s="13"/>
      <c r="AD82" s="17" t="s">
        <v>39</v>
      </c>
    </row>
    <row r="83" ht="18.75" customHeight="1">
      <c r="A83" s="8">
        <v>81.0</v>
      </c>
      <c r="B83" s="8">
        <v>46.0</v>
      </c>
      <c r="C83" s="8" t="str">
        <f>CONCATENATE(LEFT(C82,2),"#")</f>
        <v>F4#</v>
      </c>
      <c r="D83" s="10">
        <v>0.0</v>
      </c>
      <c r="E83" s="11" t="str">
        <f t="shared" si="1"/>
        <v>4</v>
      </c>
      <c r="F83" s="11" t="str">
        <f t="shared" si="2"/>
        <v>F4#</v>
      </c>
      <c r="G83" s="12" t="str">
        <f t="shared" si="3"/>
        <v>081-46-4-treble-F4#</v>
      </c>
      <c r="H83" s="12" t="str">
        <f t="shared" si="4"/>
        <v>4-F4#</v>
      </c>
      <c r="I83" s="12" t="s">
        <v>80</v>
      </c>
      <c r="J83" s="13" t="s">
        <v>40</v>
      </c>
      <c r="K83" s="8" t="s">
        <v>60</v>
      </c>
      <c r="L83" s="13" t="s">
        <v>93</v>
      </c>
      <c r="M83" s="13">
        <v>4.0</v>
      </c>
      <c r="N83" s="14" t="str">
        <f t="shared" si="23"/>
        <v>r4 fis'4</v>
      </c>
      <c r="O83" s="13" t="s">
        <v>40</v>
      </c>
      <c r="P83" s="13" t="str">
        <f t="shared" si="24"/>
        <v>fis4</v>
      </c>
      <c r="Q83" s="13" t="str">
        <f t="shared" si="25"/>
        <v>fis'4</v>
      </c>
      <c r="R83" s="13" t="str">
        <f t="shared" si="26"/>
        <v>fis''4</v>
      </c>
      <c r="S83" s="14" t="str">
        <f t="shared" si="27"/>
        <v>r4 fis4 fis'4 fis''4</v>
      </c>
      <c r="T83" s="16"/>
      <c r="U83" s="13"/>
      <c r="V83" s="8"/>
      <c r="W83" s="13"/>
      <c r="X83" s="13"/>
      <c r="Y83" s="17" t="s">
        <v>38</v>
      </c>
      <c r="Z83" s="13"/>
      <c r="AA83" s="13"/>
      <c r="AB83" s="13"/>
      <c r="AC83" s="13"/>
      <c r="AD83" s="17" t="s">
        <v>39</v>
      </c>
    </row>
    <row r="84" ht="18.75" customHeight="1">
      <c r="A84" s="8">
        <v>84.0</v>
      </c>
      <c r="B84" s="8">
        <v>46.0</v>
      </c>
      <c r="C84" s="8" t="str">
        <f>CONCATENATE(LEFT(C85,2),"b")</f>
        <v>G4b</v>
      </c>
      <c r="D84" s="10">
        <v>0.0</v>
      </c>
      <c r="E84" s="11" t="str">
        <f t="shared" si="1"/>
        <v>4</v>
      </c>
      <c r="F84" s="11" t="str">
        <f t="shared" si="2"/>
        <v>G4b</v>
      </c>
      <c r="G84" s="12" t="str">
        <f t="shared" si="3"/>
        <v>084-46-4-treble-G4b</v>
      </c>
      <c r="H84" s="12" t="str">
        <f t="shared" si="4"/>
        <v>4-G4b</v>
      </c>
      <c r="I84" s="12" t="s">
        <v>80</v>
      </c>
      <c r="J84" s="13" t="s">
        <v>40</v>
      </c>
      <c r="K84" s="8" t="s">
        <v>61</v>
      </c>
      <c r="L84" s="13" t="s">
        <v>93</v>
      </c>
      <c r="M84" s="13">
        <v>4.0</v>
      </c>
      <c r="N84" s="14" t="str">
        <f t="shared" si="23"/>
        <v>r4 ges'4</v>
      </c>
      <c r="O84" s="13" t="s">
        <v>40</v>
      </c>
      <c r="P84" s="13" t="str">
        <f t="shared" si="24"/>
        <v>ges4</v>
      </c>
      <c r="Q84" s="13" t="str">
        <f t="shared" si="25"/>
        <v>ges'4</v>
      </c>
      <c r="R84" s="13" t="str">
        <f t="shared" si="26"/>
        <v>ges''4</v>
      </c>
      <c r="S84" s="14" t="str">
        <f t="shared" si="27"/>
        <v>r4 ges4 ges'4 ges''4</v>
      </c>
      <c r="T84" s="16"/>
      <c r="U84" s="13"/>
      <c r="V84" s="8"/>
      <c r="W84" s="13"/>
      <c r="X84" s="13"/>
      <c r="Y84" s="17" t="s">
        <v>38</v>
      </c>
      <c r="Z84" s="13"/>
      <c r="AA84" s="13"/>
      <c r="AB84" s="13"/>
      <c r="AC84" s="13"/>
      <c r="AD84" s="17" t="s">
        <v>39</v>
      </c>
    </row>
    <row r="85" ht="18.75" customHeight="1">
      <c r="A85" s="8">
        <v>82.0</v>
      </c>
      <c r="B85" s="8">
        <v>47.0</v>
      </c>
      <c r="C85" s="8" t="s">
        <v>98</v>
      </c>
      <c r="D85" s="10">
        <v>0.0</v>
      </c>
      <c r="E85" s="11" t="str">
        <f t="shared" si="1"/>
        <v>4</v>
      </c>
      <c r="F85" s="11" t="str">
        <f t="shared" si="2"/>
        <v>G4</v>
      </c>
      <c r="G85" s="12" t="str">
        <f t="shared" si="3"/>
        <v>082-47-4-treble-G4</v>
      </c>
      <c r="H85" s="12" t="str">
        <f t="shared" si="4"/>
        <v>4-G4</v>
      </c>
      <c r="I85" s="12" t="s">
        <v>80</v>
      </c>
      <c r="J85" s="13" t="s">
        <v>40</v>
      </c>
      <c r="K85" s="8" t="s">
        <v>63</v>
      </c>
      <c r="L85" s="13" t="s">
        <v>93</v>
      </c>
      <c r="M85" s="13">
        <v>4.0</v>
      </c>
      <c r="N85" s="14" t="str">
        <f t="shared" si="23"/>
        <v>r4 g'4</v>
      </c>
      <c r="O85" s="13" t="s">
        <v>40</v>
      </c>
      <c r="P85" s="13" t="str">
        <f t="shared" si="24"/>
        <v>g4</v>
      </c>
      <c r="Q85" s="13" t="str">
        <f t="shared" si="25"/>
        <v>g'4</v>
      </c>
      <c r="R85" s="13" t="str">
        <f t="shared" si="26"/>
        <v>g''4</v>
      </c>
      <c r="S85" s="14" t="str">
        <f t="shared" si="27"/>
        <v>r4 g4 g'4 g''4</v>
      </c>
      <c r="T85" s="16"/>
      <c r="U85" s="13"/>
      <c r="V85" s="8"/>
      <c r="W85" s="13"/>
      <c r="X85" s="13"/>
      <c r="Y85" s="17" t="s">
        <v>38</v>
      </c>
      <c r="Z85" s="13"/>
      <c r="AA85" s="13"/>
      <c r="AB85" s="13"/>
      <c r="AC85" s="13"/>
      <c r="AD85" s="17" t="s">
        <v>39</v>
      </c>
    </row>
    <row r="86" ht="18.75" customHeight="1">
      <c r="A86" s="8">
        <v>83.0</v>
      </c>
      <c r="B86" s="8">
        <v>48.0</v>
      </c>
      <c r="C86" s="8" t="str">
        <f>CONCATENATE(LEFT(C85,2),"#")</f>
        <v>G4#</v>
      </c>
      <c r="D86" s="10">
        <v>0.0</v>
      </c>
      <c r="E86" s="11" t="str">
        <f t="shared" si="1"/>
        <v>4</v>
      </c>
      <c r="F86" s="11" t="str">
        <f t="shared" si="2"/>
        <v>G4#</v>
      </c>
      <c r="G86" s="12" t="str">
        <f t="shared" si="3"/>
        <v>083-48-4-treble-G4#</v>
      </c>
      <c r="H86" s="12" t="str">
        <f t="shared" si="4"/>
        <v>4-G4#</v>
      </c>
      <c r="I86" s="12" t="s">
        <v>80</v>
      </c>
      <c r="J86" s="13" t="s">
        <v>40</v>
      </c>
      <c r="K86" s="8" t="s">
        <v>64</v>
      </c>
      <c r="L86" s="13" t="s">
        <v>93</v>
      </c>
      <c r="M86" s="13">
        <v>4.0</v>
      </c>
      <c r="N86" s="14" t="str">
        <f t="shared" si="23"/>
        <v>r4 gis'4</v>
      </c>
      <c r="O86" s="13" t="s">
        <v>40</v>
      </c>
      <c r="P86" s="13" t="str">
        <f t="shared" si="24"/>
        <v>gis4</v>
      </c>
      <c r="Q86" s="13" t="str">
        <f t="shared" si="25"/>
        <v>gis'4</v>
      </c>
      <c r="R86" s="13" t="str">
        <f t="shared" si="26"/>
        <v>gis''4</v>
      </c>
      <c r="S86" s="14" t="str">
        <f t="shared" si="27"/>
        <v>r4 gis4 gis'4 gis''4</v>
      </c>
      <c r="T86" s="16"/>
      <c r="U86" s="13"/>
      <c r="V86" s="8"/>
      <c r="W86" s="13"/>
      <c r="X86" s="13"/>
      <c r="Y86" s="17" t="s">
        <v>38</v>
      </c>
      <c r="Z86" s="13"/>
      <c r="AA86" s="13"/>
      <c r="AB86" s="13"/>
      <c r="AC86" s="13"/>
      <c r="AD86" s="17" t="s">
        <v>39</v>
      </c>
    </row>
    <row r="87" ht="18.75" customHeight="1">
      <c r="A87" s="8">
        <v>87.0</v>
      </c>
      <c r="B87" s="8">
        <v>48.0</v>
      </c>
      <c r="C87" s="8" t="str">
        <f>CONCATENATE(LEFT(C88,2),"b")</f>
        <v>A4b</v>
      </c>
      <c r="D87" s="10">
        <v>0.0</v>
      </c>
      <c r="E87" s="11" t="str">
        <f t="shared" si="1"/>
        <v>4</v>
      </c>
      <c r="F87" s="11" t="str">
        <f t="shared" si="2"/>
        <v>A4b</v>
      </c>
      <c r="G87" s="12" t="str">
        <f t="shared" si="3"/>
        <v>087-48-4-treble-A4b</v>
      </c>
      <c r="H87" s="12" t="str">
        <f t="shared" si="4"/>
        <v>4-A4b</v>
      </c>
      <c r="I87" s="12" t="s">
        <v>80</v>
      </c>
      <c r="J87" s="13" t="s">
        <v>40</v>
      </c>
      <c r="K87" s="8" t="s">
        <v>65</v>
      </c>
      <c r="L87" s="13" t="s">
        <v>93</v>
      </c>
      <c r="M87" s="13">
        <v>4.0</v>
      </c>
      <c r="N87" s="14" t="str">
        <f t="shared" si="23"/>
        <v>r4 aes'4</v>
      </c>
      <c r="O87" s="13" t="s">
        <v>40</v>
      </c>
      <c r="P87" s="13" t="str">
        <f t="shared" si="24"/>
        <v>aes4</v>
      </c>
      <c r="Q87" s="13" t="str">
        <f t="shared" si="25"/>
        <v>aes'4</v>
      </c>
      <c r="R87" s="13" t="str">
        <f t="shared" si="26"/>
        <v>aes''4</v>
      </c>
      <c r="S87" s="14" t="str">
        <f t="shared" si="27"/>
        <v>r4 aes4 aes'4 aes''4</v>
      </c>
      <c r="T87" s="16"/>
      <c r="U87" s="13"/>
      <c r="V87" s="8"/>
      <c r="W87" s="13"/>
      <c r="X87" s="13"/>
      <c r="Y87" s="17" t="s">
        <v>38</v>
      </c>
      <c r="Z87" s="13"/>
      <c r="AA87" s="13"/>
      <c r="AB87" s="13"/>
      <c r="AC87" s="13"/>
      <c r="AD87" s="17" t="s">
        <v>39</v>
      </c>
    </row>
    <row r="88" ht="18.75" customHeight="1">
      <c r="A88" s="8">
        <v>85.0</v>
      </c>
      <c r="B88" s="8">
        <v>49.0</v>
      </c>
      <c r="C88" s="8" t="s">
        <v>100</v>
      </c>
      <c r="D88" s="10">
        <v>0.0</v>
      </c>
      <c r="E88" s="11" t="str">
        <f t="shared" si="1"/>
        <v>4</v>
      </c>
      <c r="F88" s="11" t="str">
        <f t="shared" si="2"/>
        <v>A4</v>
      </c>
      <c r="G88" s="12" t="str">
        <f t="shared" si="3"/>
        <v>085-49-4-treble-A4</v>
      </c>
      <c r="H88" s="12" t="str">
        <f t="shared" si="4"/>
        <v>4-A4</v>
      </c>
      <c r="I88" s="12" t="s">
        <v>80</v>
      </c>
      <c r="J88" s="13" t="s">
        <v>40</v>
      </c>
      <c r="K88" s="8" t="s">
        <v>41</v>
      </c>
      <c r="L88" s="13" t="s">
        <v>93</v>
      </c>
      <c r="M88" s="13">
        <v>4.0</v>
      </c>
      <c r="N88" s="14" t="str">
        <f t="shared" si="23"/>
        <v>r4 a'4</v>
      </c>
      <c r="O88" s="13" t="s">
        <v>40</v>
      </c>
      <c r="P88" s="13" t="str">
        <f t="shared" si="24"/>
        <v>a4</v>
      </c>
      <c r="Q88" s="13" t="str">
        <f t="shared" si="25"/>
        <v>a'4</v>
      </c>
      <c r="R88" s="13" t="str">
        <f t="shared" si="26"/>
        <v>a''4</v>
      </c>
      <c r="S88" s="14" t="str">
        <f t="shared" si="27"/>
        <v>r4 a4 a'4 a''4</v>
      </c>
      <c r="T88" s="16"/>
      <c r="U88" s="13"/>
      <c r="V88" s="8"/>
      <c r="W88" s="13"/>
      <c r="X88" s="13"/>
      <c r="Y88" s="17" t="s">
        <v>38</v>
      </c>
      <c r="Z88" s="13"/>
      <c r="AA88" s="13"/>
      <c r="AB88" s="13"/>
      <c r="AC88" s="13"/>
      <c r="AD88" s="17" t="s">
        <v>39</v>
      </c>
    </row>
    <row r="89" ht="18.75" customHeight="1">
      <c r="A89" s="8">
        <v>86.0</v>
      </c>
      <c r="B89" s="8">
        <v>50.0</v>
      </c>
      <c r="C89" s="8" t="str">
        <f>CONCATENATE(LEFT(C88,2),"#")</f>
        <v>A4#</v>
      </c>
      <c r="D89" s="10">
        <v>0.0</v>
      </c>
      <c r="E89" s="11" t="str">
        <f t="shared" si="1"/>
        <v>4</v>
      </c>
      <c r="F89" s="11" t="str">
        <f t="shared" si="2"/>
        <v>A4#</v>
      </c>
      <c r="G89" s="12" t="str">
        <f t="shared" si="3"/>
        <v>086-50-4-treble-A4#</v>
      </c>
      <c r="H89" s="12" t="str">
        <f t="shared" si="4"/>
        <v>4-A4#</v>
      </c>
      <c r="I89" s="12" t="s">
        <v>80</v>
      </c>
      <c r="J89" s="13" t="s">
        <v>40</v>
      </c>
      <c r="K89" s="8" t="s">
        <v>43</v>
      </c>
      <c r="L89" s="13" t="s">
        <v>93</v>
      </c>
      <c r="M89" s="13">
        <v>4.0</v>
      </c>
      <c r="N89" s="14" t="str">
        <f t="shared" si="23"/>
        <v>r4 ais'4</v>
      </c>
      <c r="O89" s="13" t="s">
        <v>40</v>
      </c>
      <c r="P89" s="13" t="str">
        <f t="shared" si="24"/>
        <v>ais4</v>
      </c>
      <c r="Q89" s="13" t="str">
        <f t="shared" si="25"/>
        <v>ais'4</v>
      </c>
      <c r="R89" s="13" t="str">
        <f t="shared" si="26"/>
        <v>ais''4</v>
      </c>
      <c r="S89" s="14" t="str">
        <f t="shared" si="27"/>
        <v>r4 ais4 ais'4 ais''4</v>
      </c>
      <c r="T89" s="16"/>
      <c r="U89" s="13"/>
      <c r="V89" s="8"/>
      <c r="W89" s="13"/>
      <c r="X89" s="13"/>
      <c r="Y89" s="17" t="s">
        <v>38</v>
      </c>
      <c r="Z89" s="13"/>
      <c r="AA89" s="13"/>
      <c r="AB89" s="13"/>
      <c r="AC89" s="13"/>
      <c r="AD89" s="17" t="s">
        <v>39</v>
      </c>
    </row>
    <row r="90" ht="18.75" customHeight="1">
      <c r="A90" s="8">
        <v>89.0</v>
      </c>
      <c r="B90" s="8">
        <v>50.0</v>
      </c>
      <c r="C90" s="8" t="str">
        <f>CONCATENATE(LEFT(C91,2),"b")</f>
        <v>B4b</v>
      </c>
      <c r="D90" s="10">
        <v>0.0</v>
      </c>
      <c r="E90" s="11" t="str">
        <f t="shared" si="1"/>
        <v>4</v>
      </c>
      <c r="F90" s="11" t="str">
        <f t="shared" si="2"/>
        <v>B4b</v>
      </c>
      <c r="G90" s="12" t="str">
        <f t="shared" si="3"/>
        <v>089-50-4-treble-B4b</v>
      </c>
      <c r="H90" s="12" t="str">
        <f t="shared" si="4"/>
        <v>4-B4b</v>
      </c>
      <c r="I90" s="12" t="s">
        <v>80</v>
      </c>
      <c r="J90" s="13" t="s">
        <v>40</v>
      </c>
      <c r="K90" s="8" t="s">
        <v>44</v>
      </c>
      <c r="L90" s="13" t="s">
        <v>93</v>
      </c>
      <c r="M90" s="13">
        <v>4.0</v>
      </c>
      <c r="N90" s="14" t="str">
        <f t="shared" si="23"/>
        <v>r4 bes'4</v>
      </c>
      <c r="O90" s="13" t="s">
        <v>40</v>
      </c>
      <c r="P90" s="13" t="str">
        <f t="shared" si="24"/>
        <v>bes4</v>
      </c>
      <c r="Q90" s="13" t="str">
        <f t="shared" si="25"/>
        <v>bes'4</v>
      </c>
      <c r="R90" s="13" t="str">
        <f t="shared" si="26"/>
        <v>bes''4</v>
      </c>
      <c r="S90" s="14" t="str">
        <f t="shared" si="27"/>
        <v>r4 bes4 bes'4 bes''4</v>
      </c>
      <c r="T90" s="16"/>
      <c r="U90" s="13"/>
      <c r="V90" s="8"/>
      <c r="W90" s="13"/>
      <c r="X90" s="13"/>
      <c r="Y90" s="17" t="s">
        <v>38</v>
      </c>
      <c r="Z90" s="13"/>
      <c r="AA90" s="13"/>
      <c r="AB90" s="13"/>
      <c r="AC90" s="13"/>
      <c r="AD90" s="17" t="s">
        <v>39</v>
      </c>
    </row>
    <row r="91" ht="18.75" customHeight="1">
      <c r="A91" s="8">
        <v>88.0</v>
      </c>
      <c r="B91" s="8">
        <v>51.0</v>
      </c>
      <c r="C91" s="8" t="s">
        <v>101</v>
      </c>
      <c r="D91" s="10">
        <v>0.0</v>
      </c>
      <c r="E91" s="11" t="str">
        <f t="shared" si="1"/>
        <v>4</v>
      </c>
      <c r="F91" s="11" t="str">
        <f t="shared" si="2"/>
        <v>B4</v>
      </c>
      <c r="G91" s="12" t="str">
        <f t="shared" si="3"/>
        <v>088-51-4-treble-B4</v>
      </c>
      <c r="H91" s="12" t="str">
        <f t="shared" si="4"/>
        <v>4-B4</v>
      </c>
      <c r="I91" s="12" t="s">
        <v>80</v>
      </c>
      <c r="J91" s="13" t="s">
        <v>40</v>
      </c>
      <c r="K91" s="8" t="s">
        <v>12</v>
      </c>
      <c r="L91" s="13" t="s">
        <v>93</v>
      </c>
      <c r="M91" s="13">
        <v>4.0</v>
      </c>
      <c r="N91" s="14" t="str">
        <f t="shared" si="23"/>
        <v>r4 b'4</v>
      </c>
      <c r="O91" s="13" t="s">
        <v>40</v>
      </c>
      <c r="P91" s="13" t="str">
        <f t="shared" si="24"/>
        <v>b4</v>
      </c>
      <c r="Q91" s="13" t="str">
        <f t="shared" si="25"/>
        <v>b'4</v>
      </c>
      <c r="R91" s="13" t="str">
        <f t="shared" si="26"/>
        <v>b''4</v>
      </c>
      <c r="S91" s="14" t="str">
        <f t="shared" si="27"/>
        <v>r4 b4 b'4 b''4</v>
      </c>
      <c r="T91" s="16"/>
      <c r="U91" s="13"/>
      <c r="V91" s="8"/>
      <c r="W91" s="13"/>
      <c r="X91" s="13"/>
      <c r="Y91" s="17" t="s">
        <v>38</v>
      </c>
      <c r="Z91" s="13"/>
      <c r="AA91" s="13"/>
      <c r="AB91" s="13"/>
      <c r="AC91" s="13"/>
      <c r="AD91" s="17" t="s">
        <v>39</v>
      </c>
    </row>
    <row r="92" ht="18.75" customHeight="1">
      <c r="A92" s="8">
        <v>90.0</v>
      </c>
      <c r="B92" s="8">
        <v>40.0</v>
      </c>
      <c r="C92" s="8" t="s">
        <v>92</v>
      </c>
      <c r="D92" s="10">
        <v>1.0</v>
      </c>
      <c r="E92" s="11" t="str">
        <f t="shared" si="1"/>
        <v>4</v>
      </c>
      <c r="F92" s="11" t="str">
        <f t="shared" si="2"/>
        <v>C4</v>
      </c>
      <c r="G92" s="12" t="str">
        <f t="shared" si="3"/>
        <v>090-40-4-bass-C4</v>
      </c>
      <c r="H92" s="12" t="str">
        <f t="shared" si="4"/>
        <v>4-C4</v>
      </c>
      <c r="I92" s="12" t="s">
        <v>37</v>
      </c>
      <c r="J92" s="13"/>
      <c r="K92" s="8"/>
      <c r="L92" s="13"/>
      <c r="M92" s="13"/>
      <c r="N92" s="14" t="s">
        <v>38</v>
      </c>
      <c r="O92" s="13"/>
      <c r="P92" s="13"/>
      <c r="Q92" s="13"/>
      <c r="R92" s="13"/>
      <c r="S92" s="14" t="s">
        <v>39</v>
      </c>
      <c r="T92" s="16"/>
      <c r="U92" s="13" t="s">
        <v>40</v>
      </c>
      <c r="V92" s="8" t="s">
        <v>47</v>
      </c>
      <c r="W92" s="13" t="s">
        <v>93</v>
      </c>
      <c r="X92" s="13">
        <v>4.0</v>
      </c>
      <c r="Y92" s="17" t="str">
        <f t="shared" ref="Y92:Y110" si="28">CONCATENATE(U92," ",$V92,$W92,$X92)</f>
        <v>r4 c'4</v>
      </c>
      <c r="Z92" s="13" t="s">
        <v>40</v>
      </c>
      <c r="AA92" s="13" t="str">
        <f t="shared" ref="AA92:AA108" si="29">CONCATENATE($V92,$X92)</f>
        <v>c4</v>
      </c>
      <c r="AB92" s="13" t="str">
        <f t="shared" ref="AB92:AB110" si="30">CONCATENATE($V92,$W92,$X92)</f>
        <v>c'4</v>
      </c>
      <c r="AC92" s="13" t="str">
        <f t="shared" ref="AC92:AC110" si="31">CONCATENATE($V92,$W92,"'",$X92)</f>
        <v>c''4</v>
      </c>
      <c r="AD92" s="17" t="str">
        <f t="shared" ref="AD92:AD110" si="32">JOIN(" ",Z92:AC92)</f>
        <v>r4 c4 c'4 c''4</v>
      </c>
    </row>
    <row r="93" ht="18.75" customHeight="1">
      <c r="A93" s="8">
        <v>91.0</v>
      </c>
      <c r="B93" s="8">
        <v>41.0</v>
      </c>
      <c r="C93" s="8" t="str">
        <f>CONCATENATE(LEFT(C92,2),"#")</f>
        <v>C4#</v>
      </c>
      <c r="D93" s="10">
        <v>1.0</v>
      </c>
      <c r="E93" s="11" t="str">
        <f t="shared" si="1"/>
        <v>4</v>
      </c>
      <c r="F93" s="11" t="str">
        <f t="shared" si="2"/>
        <v>C4#</v>
      </c>
      <c r="G93" s="12" t="str">
        <f t="shared" si="3"/>
        <v>091-41-4-bass-C4#</v>
      </c>
      <c r="H93" s="12" t="str">
        <f t="shared" si="4"/>
        <v>4-C4#</v>
      </c>
      <c r="I93" s="12" t="s">
        <v>37</v>
      </c>
      <c r="J93" s="13"/>
      <c r="K93" s="8"/>
      <c r="L93" s="13"/>
      <c r="M93" s="13"/>
      <c r="N93" s="14" t="s">
        <v>38</v>
      </c>
      <c r="O93" s="13"/>
      <c r="P93" s="13"/>
      <c r="Q93" s="13"/>
      <c r="R93" s="13"/>
      <c r="S93" s="14" t="s">
        <v>39</v>
      </c>
      <c r="T93" s="16"/>
      <c r="U93" s="13" t="s">
        <v>40</v>
      </c>
      <c r="V93" s="8" t="s">
        <v>50</v>
      </c>
      <c r="W93" s="13" t="s">
        <v>93</v>
      </c>
      <c r="X93" s="13">
        <v>4.0</v>
      </c>
      <c r="Y93" s="17" t="str">
        <f t="shared" si="28"/>
        <v>r4 cis'4</v>
      </c>
      <c r="Z93" s="13" t="s">
        <v>40</v>
      </c>
      <c r="AA93" s="13" t="str">
        <f t="shared" si="29"/>
        <v>cis4</v>
      </c>
      <c r="AB93" s="13" t="str">
        <f t="shared" si="30"/>
        <v>cis'4</v>
      </c>
      <c r="AC93" s="13" t="str">
        <f t="shared" si="31"/>
        <v>cis''4</v>
      </c>
      <c r="AD93" s="17" t="str">
        <f t="shared" si="32"/>
        <v>r4 cis4 cis'4 cis''4</v>
      </c>
    </row>
    <row r="94" ht="18.75" customHeight="1">
      <c r="A94" s="8">
        <v>94.0</v>
      </c>
      <c r="B94" s="8">
        <v>41.0</v>
      </c>
      <c r="C94" s="8" t="str">
        <f>CONCATENATE(LEFT(C95,2),"b")</f>
        <v>D4b</v>
      </c>
      <c r="D94" s="10">
        <v>1.0</v>
      </c>
      <c r="E94" s="11" t="str">
        <f t="shared" si="1"/>
        <v>4</v>
      </c>
      <c r="F94" s="11" t="str">
        <f t="shared" si="2"/>
        <v>D4b</v>
      </c>
      <c r="G94" s="12" t="str">
        <f t="shared" si="3"/>
        <v>094-41-4-bass-D4b</v>
      </c>
      <c r="H94" s="12" t="str">
        <f t="shared" si="4"/>
        <v>4-D4b</v>
      </c>
      <c r="I94" s="12" t="s">
        <v>37</v>
      </c>
      <c r="J94" s="13"/>
      <c r="K94" s="8"/>
      <c r="L94" s="13"/>
      <c r="M94" s="13"/>
      <c r="N94" s="14" t="s">
        <v>38</v>
      </c>
      <c r="O94" s="13"/>
      <c r="P94" s="13"/>
      <c r="Q94" s="13"/>
      <c r="R94" s="13"/>
      <c r="S94" s="14" t="s">
        <v>39</v>
      </c>
      <c r="T94" s="16"/>
      <c r="U94" s="13" t="s">
        <v>40</v>
      </c>
      <c r="V94" s="8" t="s">
        <v>51</v>
      </c>
      <c r="W94" s="13" t="s">
        <v>93</v>
      </c>
      <c r="X94" s="13">
        <v>4.0</v>
      </c>
      <c r="Y94" s="17" t="str">
        <f t="shared" si="28"/>
        <v>r4 des'4</v>
      </c>
      <c r="Z94" s="13" t="s">
        <v>40</v>
      </c>
      <c r="AA94" s="13" t="str">
        <f t="shared" si="29"/>
        <v>des4</v>
      </c>
      <c r="AB94" s="13" t="str">
        <f t="shared" si="30"/>
        <v>des'4</v>
      </c>
      <c r="AC94" s="13" t="str">
        <f t="shared" si="31"/>
        <v>des''4</v>
      </c>
      <c r="AD94" s="17" t="str">
        <f t="shared" si="32"/>
        <v>r4 des4 des'4 des''4</v>
      </c>
    </row>
    <row r="95" ht="18.75" customHeight="1">
      <c r="A95" s="8">
        <v>92.0</v>
      </c>
      <c r="B95" s="8">
        <v>42.0</v>
      </c>
      <c r="C95" s="8" t="s">
        <v>94</v>
      </c>
      <c r="D95" s="10">
        <v>1.0</v>
      </c>
      <c r="E95" s="11" t="str">
        <f t="shared" si="1"/>
        <v>4</v>
      </c>
      <c r="F95" s="11" t="str">
        <f t="shared" si="2"/>
        <v>D4</v>
      </c>
      <c r="G95" s="12" t="str">
        <f t="shared" si="3"/>
        <v>092-42-4-bass-D4</v>
      </c>
      <c r="H95" s="12" t="str">
        <f t="shared" si="4"/>
        <v>4-D4</v>
      </c>
      <c r="I95" s="12" t="s">
        <v>37</v>
      </c>
      <c r="J95" s="13"/>
      <c r="K95" s="8"/>
      <c r="L95" s="13"/>
      <c r="M95" s="13"/>
      <c r="N95" s="14" t="s">
        <v>38</v>
      </c>
      <c r="O95" s="13"/>
      <c r="P95" s="13"/>
      <c r="Q95" s="13"/>
      <c r="R95" s="13"/>
      <c r="S95" s="14" t="s">
        <v>39</v>
      </c>
      <c r="T95" s="16"/>
      <c r="U95" s="13" t="s">
        <v>40</v>
      </c>
      <c r="V95" s="8" t="s">
        <v>53</v>
      </c>
      <c r="W95" s="13" t="s">
        <v>93</v>
      </c>
      <c r="X95" s="13">
        <v>4.0</v>
      </c>
      <c r="Y95" s="17" t="str">
        <f t="shared" si="28"/>
        <v>r4 d'4</v>
      </c>
      <c r="Z95" s="13" t="s">
        <v>40</v>
      </c>
      <c r="AA95" s="13" t="str">
        <f t="shared" si="29"/>
        <v>d4</v>
      </c>
      <c r="AB95" s="13" t="str">
        <f t="shared" si="30"/>
        <v>d'4</v>
      </c>
      <c r="AC95" s="13" t="str">
        <f t="shared" si="31"/>
        <v>d''4</v>
      </c>
      <c r="AD95" s="17" t="str">
        <f t="shared" si="32"/>
        <v>r4 d4 d'4 d''4</v>
      </c>
    </row>
    <row r="96" ht="18.75" customHeight="1">
      <c r="A96" s="8">
        <v>93.0</v>
      </c>
      <c r="B96" s="8">
        <v>43.0</v>
      </c>
      <c r="C96" s="8" t="str">
        <f>CONCATENATE(LEFT(C95,2),"#")</f>
        <v>D4#</v>
      </c>
      <c r="D96" s="10">
        <v>1.0</v>
      </c>
      <c r="E96" s="11" t="str">
        <f t="shared" si="1"/>
        <v>4</v>
      </c>
      <c r="F96" s="11" t="str">
        <f t="shared" si="2"/>
        <v>D4#</v>
      </c>
      <c r="G96" s="12" t="str">
        <f t="shared" si="3"/>
        <v>093-43-4-bass-D4#</v>
      </c>
      <c r="H96" s="12" t="str">
        <f t="shared" si="4"/>
        <v>4-D4#</v>
      </c>
      <c r="I96" s="12" t="s">
        <v>37</v>
      </c>
      <c r="J96" s="13"/>
      <c r="K96" s="8"/>
      <c r="L96" s="13"/>
      <c r="M96" s="13"/>
      <c r="N96" s="14" t="s">
        <v>38</v>
      </c>
      <c r="O96" s="13"/>
      <c r="P96" s="13"/>
      <c r="Q96" s="13"/>
      <c r="R96" s="13"/>
      <c r="S96" s="14" t="s">
        <v>39</v>
      </c>
      <c r="T96" s="16"/>
      <c r="U96" s="13" t="s">
        <v>40</v>
      </c>
      <c r="V96" s="8" t="s">
        <v>54</v>
      </c>
      <c r="W96" s="13" t="s">
        <v>93</v>
      </c>
      <c r="X96" s="13">
        <v>4.0</v>
      </c>
      <c r="Y96" s="17" t="str">
        <f t="shared" si="28"/>
        <v>r4 dis'4</v>
      </c>
      <c r="Z96" s="13" t="s">
        <v>40</v>
      </c>
      <c r="AA96" s="13" t="str">
        <f t="shared" si="29"/>
        <v>dis4</v>
      </c>
      <c r="AB96" s="13" t="str">
        <f t="shared" si="30"/>
        <v>dis'4</v>
      </c>
      <c r="AC96" s="13" t="str">
        <f t="shared" si="31"/>
        <v>dis''4</v>
      </c>
      <c r="AD96" s="17" t="str">
        <f t="shared" si="32"/>
        <v>r4 dis4 dis'4 dis''4</v>
      </c>
    </row>
    <row r="97" ht="18.75" customHeight="1">
      <c r="A97" s="8">
        <v>96.0</v>
      </c>
      <c r="B97" s="8">
        <v>43.0</v>
      </c>
      <c r="C97" s="8" t="str">
        <f>CONCATENATE(LEFT(C98,2),"b")</f>
        <v>E4b</v>
      </c>
      <c r="D97" s="10">
        <v>1.0</v>
      </c>
      <c r="E97" s="11" t="str">
        <f t="shared" si="1"/>
        <v>4</v>
      </c>
      <c r="F97" s="11" t="str">
        <f t="shared" si="2"/>
        <v>E4b</v>
      </c>
      <c r="G97" s="12" t="str">
        <f t="shared" si="3"/>
        <v>096-43-4-bass-E4b</v>
      </c>
      <c r="H97" s="12" t="str">
        <f t="shared" si="4"/>
        <v>4-E4b</v>
      </c>
      <c r="I97" s="12" t="s">
        <v>37</v>
      </c>
      <c r="J97" s="13"/>
      <c r="K97" s="8"/>
      <c r="L97" s="13"/>
      <c r="M97" s="13"/>
      <c r="N97" s="14" t="s">
        <v>38</v>
      </c>
      <c r="O97" s="13"/>
      <c r="P97" s="13"/>
      <c r="Q97" s="13"/>
      <c r="R97" s="13"/>
      <c r="S97" s="14" t="s">
        <v>39</v>
      </c>
      <c r="T97" s="16"/>
      <c r="U97" s="13" t="s">
        <v>40</v>
      </c>
      <c r="V97" s="8" t="s">
        <v>55</v>
      </c>
      <c r="W97" s="13" t="s">
        <v>93</v>
      </c>
      <c r="X97" s="13">
        <v>4.0</v>
      </c>
      <c r="Y97" s="17" t="str">
        <f t="shared" si="28"/>
        <v>r4 ees'4</v>
      </c>
      <c r="Z97" s="13" t="s">
        <v>40</v>
      </c>
      <c r="AA97" s="13" t="str">
        <f t="shared" si="29"/>
        <v>ees4</v>
      </c>
      <c r="AB97" s="13" t="str">
        <f t="shared" si="30"/>
        <v>ees'4</v>
      </c>
      <c r="AC97" s="13" t="str">
        <f t="shared" si="31"/>
        <v>ees''4</v>
      </c>
      <c r="AD97" s="17" t="str">
        <f t="shared" si="32"/>
        <v>r4 ees4 ees'4 ees''4</v>
      </c>
    </row>
    <row r="98" ht="18.75" customHeight="1">
      <c r="A98" s="8">
        <v>95.0</v>
      </c>
      <c r="B98" s="8">
        <v>44.0</v>
      </c>
      <c r="C98" s="8" t="s">
        <v>96</v>
      </c>
      <c r="D98" s="10">
        <v>1.0</v>
      </c>
      <c r="E98" s="11" t="str">
        <f t="shared" si="1"/>
        <v>4</v>
      </c>
      <c r="F98" s="11" t="str">
        <f t="shared" si="2"/>
        <v>E4</v>
      </c>
      <c r="G98" s="12" t="str">
        <f t="shared" si="3"/>
        <v>095-44-4-bass-E4</v>
      </c>
      <c r="H98" s="12" t="str">
        <f t="shared" si="4"/>
        <v>4-E4</v>
      </c>
      <c r="I98" s="12" t="s">
        <v>37</v>
      </c>
      <c r="J98" s="13"/>
      <c r="K98" s="8"/>
      <c r="L98" s="13"/>
      <c r="M98" s="13"/>
      <c r="N98" s="14" t="s">
        <v>38</v>
      </c>
      <c r="O98" s="13"/>
      <c r="P98" s="13"/>
      <c r="Q98" s="13"/>
      <c r="R98" s="13"/>
      <c r="S98" s="14" t="s">
        <v>39</v>
      </c>
      <c r="T98" s="16"/>
      <c r="U98" s="13" t="s">
        <v>40</v>
      </c>
      <c r="V98" s="8" t="s">
        <v>57</v>
      </c>
      <c r="W98" s="13" t="s">
        <v>93</v>
      </c>
      <c r="X98" s="13">
        <v>4.0</v>
      </c>
      <c r="Y98" s="17" t="str">
        <f t="shared" si="28"/>
        <v>r4 e'4</v>
      </c>
      <c r="Z98" s="13" t="s">
        <v>40</v>
      </c>
      <c r="AA98" s="13" t="str">
        <f t="shared" si="29"/>
        <v>e4</v>
      </c>
      <c r="AB98" s="13" t="str">
        <f t="shared" si="30"/>
        <v>e'4</v>
      </c>
      <c r="AC98" s="13" t="str">
        <f t="shared" si="31"/>
        <v>e''4</v>
      </c>
      <c r="AD98" s="17" t="str">
        <f t="shared" si="32"/>
        <v>r4 e4 e'4 e''4</v>
      </c>
    </row>
    <row r="99" ht="18.75" customHeight="1">
      <c r="A99" s="8">
        <v>97.0</v>
      </c>
      <c r="B99" s="8">
        <v>45.0</v>
      </c>
      <c r="C99" s="8" t="s">
        <v>97</v>
      </c>
      <c r="D99" s="10">
        <v>1.0</v>
      </c>
      <c r="E99" s="11" t="str">
        <f t="shared" si="1"/>
        <v>4</v>
      </c>
      <c r="F99" s="11" t="str">
        <f t="shared" si="2"/>
        <v>F4</v>
      </c>
      <c r="G99" s="12" t="str">
        <f t="shared" si="3"/>
        <v>097-45-4-bass-F4</v>
      </c>
      <c r="H99" s="12" t="str">
        <f t="shared" si="4"/>
        <v>4-F4</v>
      </c>
      <c r="I99" s="12" t="s">
        <v>37</v>
      </c>
      <c r="J99" s="13"/>
      <c r="K99" s="8"/>
      <c r="L99" s="13"/>
      <c r="M99" s="13"/>
      <c r="N99" s="14" t="s">
        <v>38</v>
      </c>
      <c r="O99" s="13"/>
      <c r="P99" s="13"/>
      <c r="Q99" s="13"/>
      <c r="R99" s="13"/>
      <c r="S99" s="14" t="s">
        <v>39</v>
      </c>
      <c r="T99" s="16"/>
      <c r="U99" s="13" t="s">
        <v>40</v>
      </c>
      <c r="V99" s="8" t="s">
        <v>59</v>
      </c>
      <c r="W99" s="13" t="s">
        <v>93</v>
      </c>
      <c r="X99" s="13">
        <v>4.0</v>
      </c>
      <c r="Y99" s="17" t="str">
        <f t="shared" si="28"/>
        <v>r4 f'4</v>
      </c>
      <c r="Z99" s="13" t="s">
        <v>40</v>
      </c>
      <c r="AA99" s="13" t="str">
        <f t="shared" si="29"/>
        <v>f4</v>
      </c>
      <c r="AB99" s="13" t="str">
        <f t="shared" si="30"/>
        <v>f'4</v>
      </c>
      <c r="AC99" s="13" t="str">
        <f t="shared" si="31"/>
        <v>f''4</v>
      </c>
      <c r="AD99" s="17" t="str">
        <f t="shared" si="32"/>
        <v>r4 f4 f'4 f''4</v>
      </c>
    </row>
    <row r="100" ht="18.75" customHeight="1">
      <c r="A100" s="8">
        <v>98.0</v>
      </c>
      <c r="B100" s="8">
        <v>46.0</v>
      </c>
      <c r="C100" s="8" t="str">
        <f>CONCATENATE(LEFT(C99,2),"#")</f>
        <v>F4#</v>
      </c>
      <c r="D100" s="10">
        <v>1.0</v>
      </c>
      <c r="E100" s="11" t="str">
        <f t="shared" si="1"/>
        <v>4</v>
      </c>
      <c r="F100" s="11" t="str">
        <f t="shared" si="2"/>
        <v>F4#</v>
      </c>
      <c r="G100" s="12" t="str">
        <f t="shared" si="3"/>
        <v>098-46-4-bass-F4#</v>
      </c>
      <c r="H100" s="12" t="str">
        <f t="shared" si="4"/>
        <v>4-F4#</v>
      </c>
      <c r="I100" s="12" t="s">
        <v>37</v>
      </c>
      <c r="J100" s="13"/>
      <c r="K100" s="8"/>
      <c r="L100" s="13"/>
      <c r="M100" s="13"/>
      <c r="N100" s="14" t="s">
        <v>38</v>
      </c>
      <c r="O100" s="13"/>
      <c r="P100" s="13"/>
      <c r="Q100" s="13"/>
      <c r="R100" s="13"/>
      <c r="S100" s="14" t="s">
        <v>39</v>
      </c>
      <c r="T100" s="16"/>
      <c r="U100" s="13" t="s">
        <v>40</v>
      </c>
      <c r="V100" s="8" t="s">
        <v>60</v>
      </c>
      <c r="W100" s="13" t="s">
        <v>93</v>
      </c>
      <c r="X100" s="13">
        <v>4.0</v>
      </c>
      <c r="Y100" s="17" t="str">
        <f t="shared" si="28"/>
        <v>r4 fis'4</v>
      </c>
      <c r="Z100" s="13" t="s">
        <v>40</v>
      </c>
      <c r="AA100" s="13" t="str">
        <f t="shared" si="29"/>
        <v>fis4</v>
      </c>
      <c r="AB100" s="13" t="str">
        <f t="shared" si="30"/>
        <v>fis'4</v>
      </c>
      <c r="AC100" s="13" t="str">
        <f t="shared" si="31"/>
        <v>fis''4</v>
      </c>
      <c r="AD100" s="17" t="str">
        <f t="shared" si="32"/>
        <v>r4 fis4 fis'4 fis''4</v>
      </c>
    </row>
    <row r="101" ht="18.75" customHeight="1">
      <c r="A101" s="8">
        <v>101.0</v>
      </c>
      <c r="B101" s="8">
        <v>46.0</v>
      </c>
      <c r="C101" s="8" t="str">
        <f>CONCATENATE(LEFT(C102,2),"b")</f>
        <v>G4b</v>
      </c>
      <c r="D101" s="10">
        <v>1.0</v>
      </c>
      <c r="E101" s="11" t="str">
        <f t="shared" si="1"/>
        <v>4</v>
      </c>
      <c r="F101" s="11" t="str">
        <f t="shared" si="2"/>
        <v>G4b</v>
      </c>
      <c r="G101" s="12" t="str">
        <f t="shared" si="3"/>
        <v>101-46-4-bass-G4b</v>
      </c>
      <c r="H101" s="12" t="str">
        <f t="shared" si="4"/>
        <v>4-G4b</v>
      </c>
      <c r="I101" s="12" t="s">
        <v>37</v>
      </c>
      <c r="J101" s="13"/>
      <c r="K101" s="8"/>
      <c r="L101" s="13"/>
      <c r="M101" s="13"/>
      <c r="N101" s="14" t="s">
        <v>38</v>
      </c>
      <c r="O101" s="13"/>
      <c r="P101" s="13"/>
      <c r="Q101" s="13"/>
      <c r="R101" s="13"/>
      <c r="S101" s="14" t="s">
        <v>39</v>
      </c>
      <c r="T101" s="16"/>
      <c r="U101" s="13" t="s">
        <v>40</v>
      </c>
      <c r="V101" s="8" t="s">
        <v>61</v>
      </c>
      <c r="W101" s="13" t="s">
        <v>93</v>
      </c>
      <c r="X101" s="13">
        <v>4.0</v>
      </c>
      <c r="Y101" s="17" t="str">
        <f t="shared" si="28"/>
        <v>r4 ges'4</v>
      </c>
      <c r="Z101" s="13" t="s">
        <v>40</v>
      </c>
      <c r="AA101" s="13" t="str">
        <f t="shared" si="29"/>
        <v>ges4</v>
      </c>
      <c r="AB101" s="13" t="str">
        <f t="shared" si="30"/>
        <v>ges'4</v>
      </c>
      <c r="AC101" s="13" t="str">
        <f t="shared" si="31"/>
        <v>ges''4</v>
      </c>
      <c r="AD101" s="17" t="str">
        <f t="shared" si="32"/>
        <v>r4 ges4 ges'4 ges''4</v>
      </c>
    </row>
    <row r="102" ht="18.75" customHeight="1">
      <c r="A102" s="8">
        <v>99.0</v>
      </c>
      <c r="B102" s="8">
        <v>47.0</v>
      </c>
      <c r="C102" s="8" t="s">
        <v>98</v>
      </c>
      <c r="D102" s="10">
        <v>1.0</v>
      </c>
      <c r="E102" s="11" t="str">
        <f t="shared" si="1"/>
        <v>4</v>
      </c>
      <c r="F102" s="11" t="str">
        <f t="shared" si="2"/>
        <v>G4</v>
      </c>
      <c r="G102" s="12" t="str">
        <f t="shared" si="3"/>
        <v>099-47-4-bass-G4</v>
      </c>
      <c r="H102" s="12" t="str">
        <f t="shared" si="4"/>
        <v>4-G4</v>
      </c>
      <c r="I102" s="12" t="s">
        <v>37</v>
      </c>
      <c r="J102" s="13"/>
      <c r="K102" s="8"/>
      <c r="L102" s="13"/>
      <c r="M102" s="13"/>
      <c r="N102" s="14" t="s">
        <v>38</v>
      </c>
      <c r="O102" s="13"/>
      <c r="P102" s="13"/>
      <c r="Q102" s="13"/>
      <c r="R102" s="13"/>
      <c r="S102" s="14" t="s">
        <v>39</v>
      </c>
      <c r="T102" s="16"/>
      <c r="U102" s="13" t="s">
        <v>40</v>
      </c>
      <c r="V102" s="8" t="s">
        <v>63</v>
      </c>
      <c r="W102" s="13" t="s">
        <v>93</v>
      </c>
      <c r="X102" s="13">
        <v>4.0</v>
      </c>
      <c r="Y102" s="17" t="str">
        <f t="shared" si="28"/>
        <v>r4 g'4</v>
      </c>
      <c r="Z102" s="13" t="s">
        <v>40</v>
      </c>
      <c r="AA102" s="13" t="str">
        <f t="shared" si="29"/>
        <v>g4</v>
      </c>
      <c r="AB102" s="13" t="str">
        <f t="shared" si="30"/>
        <v>g'4</v>
      </c>
      <c r="AC102" s="13" t="str">
        <f t="shared" si="31"/>
        <v>g''4</v>
      </c>
      <c r="AD102" s="17" t="str">
        <f t="shared" si="32"/>
        <v>r4 g4 g'4 g''4</v>
      </c>
    </row>
    <row r="103" ht="18.75" customHeight="1">
      <c r="A103" s="8">
        <v>100.0</v>
      </c>
      <c r="B103" s="8">
        <v>48.0</v>
      </c>
      <c r="C103" s="8" t="str">
        <f>CONCATENATE(LEFT(C102,2),"#")</f>
        <v>G4#</v>
      </c>
      <c r="D103" s="10">
        <v>1.0</v>
      </c>
      <c r="E103" s="11" t="str">
        <f t="shared" si="1"/>
        <v>4</v>
      </c>
      <c r="F103" s="11" t="str">
        <f t="shared" si="2"/>
        <v>G4#</v>
      </c>
      <c r="G103" s="12" t="str">
        <f t="shared" si="3"/>
        <v>100-48-4-bass-G4#</v>
      </c>
      <c r="H103" s="12" t="str">
        <f t="shared" si="4"/>
        <v>4-G4#</v>
      </c>
      <c r="I103" s="12" t="s">
        <v>37</v>
      </c>
      <c r="J103" s="13"/>
      <c r="K103" s="8"/>
      <c r="L103" s="13"/>
      <c r="M103" s="13"/>
      <c r="N103" s="14" t="s">
        <v>38</v>
      </c>
      <c r="O103" s="13"/>
      <c r="P103" s="13"/>
      <c r="Q103" s="13"/>
      <c r="R103" s="13"/>
      <c r="S103" s="14" t="s">
        <v>39</v>
      </c>
      <c r="T103" s="16"/>
      <c r="U103" s="13" t="s">
        <v>40</v>
      </c>
      <c r="V103" s="8" t="s">
        <v>64</v>
      </c>
      <c r="W103" s="13" t="s">
        <v>93</v>
      </c>
      <c r="X103" s="13">
        <v>4.0</v>
      </c>
      <c r="Y103" s="17" t="str">
        <f t="shared" si="28"/>
        <v>r4 gis'4</v>
      </c>
      <c r="Z103" s="13" t="s">
        <v>40</v>
      </c>
      <c r="AA103" s="13" t="str">
        <f t="shared" si="29"/>
        <v>gis4</v>
      </c>
      <c r="AB103" s="13" t="str">
        <f t="shared" si="30"/>
        <v>gis'4</v>
      </c>
      <c r="AC103" s="13" t="str">
        <f t="shared" si="31"/>
        <v>gis''4</v>
      </c>
      <c r="AD103" s="17" t="str">
        <f t="shared" si="32"/>
        <v>r4 gis4 gis'4 gis''4</v>
      </c>
    </row>
    <row r="104" ht="18.75" customHeight="1">
      <c r="A104" s="8">
        <v>104.0</v>
      </c>
      <c r="B104" s="8">
        <v>48.0</v>
      </c>
      <c r="C104" s="8" t="str">
        <f>CONCATENATE(LEFT(C105,2),"b")</f>
        <v>A4b</v>
      </c>
      <c r="D104" s="10">
        <v>1.0</v>
      </c>
      <c r="E104" s="11" t="str">
        <f t="shared" si="1"/>
        <v>4</v>
      </c>
      <c r="F104" s="11" t="str">
        <f t="shared" si="2"/>
        <v>A4b</v>
      </c>
      <c r="G104" s="12" t="str">
        <f t="shared" si="3"/>
        <v>104-48-4-bass-A4b</v>
      </c>
      <c r="H104" s="12" t="str">
        <f t="shared" si="4"/>
        <v>4-A4b</v>
      </c>
      <c r="I104" s="12" t="s">
        <v>37</v>
      </c>
      <c r="J104" s="13"/>
      <c r="K104" s="8"/>
      <c r="L104" s="13"/>
      <c r="M104" s="13"/>
      <c r="N104" s="14" t="s">
        <v>38</v>
      </c>
      <c r="O104" s="13"/>
      <c r="P104" s="13"/>
      <c r="Q104" s="13"/>
      <c r="R104" s="13"/>
      <c r="S104" s="14" t="s">
        <v>39</v>
      </c>
      <c r="T104" s="16"/>
      <c r="U104" s="13" t="s">
        <v>40</v>
      </c>
      <c r="V104" s="8" t="s">
        <v>65</v>
      </c>
      <c r="W104" s="13" t="s">
        <v>93</v>
      </c>
      <c r="X104" s="13">
        <v>4.0</v>
      </c>
      <c r="Y104" s="17" t="str">
        <f t="shared" si="28"/>
        <v>r4 aes'4</v>
      </c>
      <c r="Z104" s="13" t="s">
        <v>40</v>
      </c>
      <c r="AA104" s="13" t="str">
        <f t="shared" si="29"/>
        <v>aes4</v>
      </c>
      <c r="AB104" s="13" t="str">
        <f t="shared" si="30"/>
        <v>aes'4</v>
      </c>
      <c r="AC104" s="13" t="str">
        <f t="shared" si="31"/>
        <v>aes''4</v>
      </c>
      <c r="AD104" s="17" t="str">
        <f t="shared" si="32"/>
        <v>r4 aes4 aes'4 aes''4</v>
      </c>
    </row>
    <row r="105" ht="18.75" customHeight="1">
      <c r="A105" s="8">
        <v>102.0</v>
      </c>
      <c r="B105" s="8">
        <v>49.0</v>
      </c>
      <c r="C105" s="8" t="s">
        <v>100</v>
      </c>
      <c r="D105" s="10">
        <v>1.0</v>
      </c>
      <c r="E105" s="11" t="str">
        <f t="shared" si="1"/>
        <v>4</v>
      </c>
      <c r="F105" s="11" t="str">
        <f t="shared" si="2"/>
        <v>A4</v>
      </c>
      <c r="G105" s="12" t="str">
        <f t="shared" si="3"/>
        <v>102-49-4-bass-A4</v>
      </c>
      <c r="H105" s="12" t="str">
        <f t="shared" si="4"/>
        <v>4-A4</v>
      </c>
      <c r="I105" s="12" t="s">
        <v>37</v>
      </c>
      <c r="J105" s="13"/>
      <c r="K105" s="8"/>
      <c r="L105" s="13"/>
      <c r="M105" s="13"/>
      <c r="N105" s="14" t="s">
        <v>38</v>
      </c>
      <c r="O105" s="13"/>
      <c r="P105" s="13"/>
      <c r="Q105" s="13"/>
      <c r="R105" s="13"/>
      <c r="S105" s="14" t="s">
        <v>39</v>
      </c>
      <c r="T105" s="16"/>
      <c r="U105" s="13" t="s">
        <v>40</v>
      </c>
      <c r="V105" s="8" t="s">
        <v>41</v>
      </c>
      <c r="W105" s="13" t="s">
        <v>93</v>
      </c>
      <c r="X105" s="13">
        <v>4.0</v>
      </c>
      <c r="Y105" s="17" t="str">
        <f t="shared" si="28"/>
        <v>r4 a'4</v>
      </c>
      <c r="Z105" s="13" t="s">
        <v>40</v>
      </c>
      <c r="AA105" s="13" t="str">
        <f t="shared" si="29"/>
        <v>a4</v>
      </c>
      <c r="AB105" s="13" t="str">
        <f t="shared" si="30"/>
        <v>a'4</v>
      </c>
      <c r="AC105" s="13" t="str">
        <f t="shared" si="31"/>
        <v>a''4</v>
      </c>
      <c r="AD105" s="17" t="str">
        <f t="shared" si="32"/>
        <v>r4 a4 a'4 a''4</v>
      </c>
    </row>
    <row r="106" ht="18.75" customHeight="1">
      <c r="A106" s="8">
        <v>103.0</v>
      </c>
      <c r="B106" s="8">
        <v>50.0</v>
      </c>
      <c r="C106" s="8" t="str">
        <f>CONCATENATE(LEFT(C105,2),"#")</f>
        <v>A4#</v>
      </c>
      <c r="D106" s="10">
        <v>1.0</v>
      </c>
      <c r="E106" s="11" t="str">
        <f t="shared" si="1"/>
        <v>4</v>
      </c>
      <c r="F106" s="11" t="str">
        <f t="shared" si="2"/>
        <v>A4#</v>
      </c>
      <c r="G106" s="12" t="str">
        <f t="shared" si="3"/>
        <v>103-50-4-bass-A4#</v>
      </c>
      <c r="H106" s="12" t="str">
        <f t="shared" si="4"/>
        <v>4-A4#</v>
      </c>
      <c r="I106" s="12" t="s">
        <v>37</v>
      </c>
      <c r="J106" s="13"/>
      <c r="K106" s="8"/>
      <c r="L106" s="13"/>
      <c r="M106" s="13"/>
      <c r="N106" s="14" t="s">
        <v>38</v>
      </c>
      <c r="O106" s="13"/>
      <c r="P106" s="13"/>
      <c r="Q106" s="13"/>
      <c r="R106" s="13"/>
      <c r="S106" s="14" t="s">
        <v>39</v>
      </c>
      <c r="T106" s="16"/>
      <c r="U106" s="13" t="s">
        <v>40</v>
      </c>
      <c r="V106" s="8" t="s">
        <v>43</v>
      </c>
      <c r="W106" s="13" t="s">
        <v>93</v>
      </c>
      <c r="X106" s="13">
        <v>4.0</v>
      </c>
      <c r="Y106" s="17" t="str">
        <f t="shared" si="28"/>
        <v>r4 ais'4</v>
      </c>
      <c r="Z106" s="13" t="s">
        <v>40</v>
      </c>
      <c r="AA106" s="13" t="str">
        <f t="shared" si="29"/>
        <v>ais4</v>
      </c>
      <c r="AB106" s="13" t="str">
        <f t="shared" si="30"/>
        <v>ais'4</v>
      </c>
      <c r="AC106" s="13" t="str">
        <f t="shared" si="31"/>
        <v>ais''4</v>
      </c>
      <c r="AD106" s="17" t="str">
        <f t="shared" si="32"/>
        <v>r4 ais4 ais'4 ais''4</v>
      </c>
    </row>
    <row r="107" ht="18.75" customHeight="1">
      <c r="A107" s="8">
        <v>106.0</v>
      </c>
      <c r="B107" s="8">
        <v>50.0</v>
      </c>
      <c r="C107" s="8" t="str">
        <f>CONCATENATE(LEFT(C108,2),"b")</f>
        <v>B4b</v>
      </c>
      <c r="D107" s="10">
        <v>1.0</v>
      </c>
      <c r="E107" s="11" t="str">
        <f t="shared" si="1"/>
        <v>4</v>
      </c>
      <c r="F107" s="11" t="str">
        <f t="shared" si="2"/>
        <v>B4b</v>
      </c>
      <c r="G107" s="12" t="str">
        <f t="shared" si="3"/>
        <v>106-50-4-bass-B4b</v>
      </c>
      <c r="H107" s="12" t="str">
        <f t="shared" si="4"/>
        <v>4-B4b</v>
      </c>
      <c r="I107" s="12" t="s">
        <v>37</v>
      </c>
      <c r="J107" s="13"/>
      <c r="K107" s="8"/>
      <c r="L107" s="13"/>
      <c r="M107" s="13"/>
      <c r="N107" s="14" t="s">
        <v>38</v>
      </c>
      <c r="O107" s="13"/>
      <c r="P107" s="13"/>
      <c r="Q107" s="13"/>
      <c r="R107" s="13"/>
      <c r="S107" s="14" t="s">
        <v>39</v>
      </c>
      <c r="T107" s="16"/>
      <c r="U107" s="13" t="s">
        <v>40</v>
      </c>
      <c r="V107" s="8" t="s">
        <v>44</v>
      </c>
      <c r="W107" s="13" t="s">
        <v>93</v>
      </c>
      <c r="X107" s="13">
        <v>4.0</v>
      </c>
      <c r="Y107" s="17" t="str">
        <f t="shared" si="28"/>
        <v>r4 bes'4</v>
      </c>
      <c r="Z107" s="13" t="s">
        <v>40</v>
      </c>
      <c r="AA107" s="13" t="str">
        <f t="shared" si="29"/>
        <v>bes4</v>
      </c>
      <c r="AB107" s="13" t="str">
        <f t="shared" si="30"/>
        <v>bes'4</v>
      </c>
      <c r="AC107" s="13" t="str">
        <f t="shared" si="31"/>
        <v>bes''4</v>
      </c>
      <c r="AD107" s="17" t="str">
        <f t="shared" si="32"/>
        <v>r4 bes4 bes'4 bes''4</v>
      </c>
    </row>
    <row r="108" ht="18.75" customHeight="1">
      <c r="A108" s="8">
        <v>105.0</v>
      </c>
      <c r="B108" s="8">
        <v>51.0</v>
      </c>
      <c r="C108" s="8" t="s">
        <v>101</v>
      </c>
      <c r="D108" s="10">
        <v>1.0</v>
      </c>
      <c r="E108" s="11" t="str">
        <f t="shared" si="1"/>
        <v>4</v>
      </c>
      <c r="F108" s="11" t="str">
        <f t="shared" si="2"/>
        <v>B4</v>
      </c>
      <c r="G108" s="12" t="str">
        <f t="shared" si="3"/>
        <v>105-51-4-bass-B4</v>
      </c>
      <c r="H108" s="12" t="str">
        <f t="shared" si="4"/>
        <v>4-B4</v>
      </c>
      <c r="I108" s="12" t="s">
        <v>37</v>
      </c>
      <c r="J108" s="13"/>
      <c r="K108" s="8"/>
      <c r="L108" s="13"/>
      <c r="M108" s="13"/>
      <c r="N108" s="14" t="s">
        <v>38</v>
      </c>
      <c r="O108" s="13"/>
      <c r="P108" s="13"/>
      <c r="Q108" s="13"/>
      <c r="R108" s="13"/>
      <c r="S108" s="14" t="s">
        <v>39</v>
      </c>
      <c r="T108" s="16"/>
      <c r="U108" s="13" t="s">
        <v>40</v>
      </c>
      <c r="V108" s="8" t="s">
        <v>12</v>
      </c>
      <c r="W108" s="13" t="s">
        <v>93</v>
      </c>
      <c r="X108" s="13">
        <v>4.0</v>
      </c>
      <c r="Y108" s="17" t="str">
        <f t="shared" si="28"/>
        <v>r4 b'4</v>
      </c>
      <c r="Z108" s="13" t="s">
        <v>40</v>
      </c>
      <c r="AA108" s="13" t="str">
        <f t="shared" si="29"/>
        <v>b4</v>
      </c>
      <c r="AB108" s="13" t="str">
        <f t="shared" si="30"/>
        <v>b'4</v>
      </c>
      <c r="AC108" s="13" t="str">
        <f t="shared" si="31"/>
        <v>b''4</v>
      </c>
      <c r="AD108" s="17" t="str">
        <f t="shared" si="32"/>
        <v>r4 b4 b'4 b''4</v>
      </c>
    </row>
    <row r="109" ht="18.75" customHeight="1">
      <c r="A109" s="8">
        <v>107.0</v>
      </c>
      <c r="B109" s="8">
        <v>52.0</v>
      </c>
      <c r="C109" s="8" t="s">
        <v>104</v>
      </c>
      <c r="D109" s="10">
        <v>1.0</v>
      </c>
      <c r="E109" s="11" t="str">
        <f t="shared" si="1"/>
        <v>5</v>
      </c>
      <c r="F109" s="11" t="str">
        <f t="shared" si="2"/>
        <v>C5</v>
      </c>
      <c r="G109" s="12" t="str">
        <f t="shared" si="3"/>
        <v>107-52-5-bass-C5</v>
      </c>
      <c r="H109" s="12" t="str">
        <f t="shared" si="4"/>
        <v>5-C5</v>
      </c>
      <c r="I109" s="12" t="s">
        <v>37</v>
      </c>
      <c r="J109" s="13"/>
      <c r="K109" s="8"/>
      <c r="L109" s="13"/>
      <c r="M109" s="13"/>
      <c r="N109" s="14" t="s">
        <v>38</v>
      </c>
      <c r="O109" s="13"/>
      <c r="P109" s="13"/>
      <c r="Q109" s="13"/>
      <c r="R109" s="13"/>
      <c r="S109" s="14" t="s">
        <v>39</v>
      </c>
      <c r="T109" s="16"/>
      <c r="U109" s="13" t="s">
        <v>40</v>
      </c>
      <c r="V109" s="8" t="s">
        <v>47</v>
      </c>
      <c r="W109" s="13" t="s">
        <v>105</v>
      </c>
      <c r="X109" s="13">
        <v>4.0</v>
      </c>
      <c r="Y109" s="17" t="str">
        <f t="shared" si="28"/>
        <v>r4 c''4</v>
      </c>
      <c r="Z109" s="13" t="s">
        <v>40</v>
      </c>
      <c r="AA109" s="18" t="str">
        <f t="shared" ref="AA109:AA110" si="33">CONCATENATE($V109,"'",$X109)</f>
        <v>c'4</v>
      </c>
      <c r="AB109" s="13" t="str">
        <f t="shared" si="30"/>
        <v>c''4</v>
      </c>
      <c r="AC109" s="13" t="str">
        <f t="shared" si="31"/>
        <v>c'''4</v>
      </c>
      <c r="AD109" s="17" t="str">
        <f t="shared" si="32"/>
        <v>r4 c'4 c''4 c'''4</v>
      </c>
    </row>
    <row r="110" ht="18.75" customHeight="1">
      <c r="A110" s="8">
        <v>108.0</v>
      </c>
      <c r="B110" s="8">
        <v>53.0</v>
      </c>
      <c r="C110" s="8" t="str">
        <f>CONCATENATE(LEFT(C109,2),"#")</f>
        <v>C5#</v>
      </c>
      <c r="D110" s="10">
        <v>1.0</v>
      </c>
      <c r="E110" s="11" t="str">
        <f t="shared" si="1"/>
        <v>5</v>
      </c>
      <c r="F110" s="11" t="str">
        <f t="shared" si="2"/>
        <v>C5#</v>
      </c>
      <c r="G110" s="12" t="str">
        <f t="shared" si="3"/>
        <v>108-53-5-bass-C5#</v>
      </c>
      <c r="H110" s="12" t="str">
        <f t="shared" si="4"/>
        <v>5-C5#</v>
      </c>
      <c r="I110" s="12" t="s">
        <v>37</v>
      </c>
      <c r="J110" s="13"/>
      <c r="K110" s="8"/>
      <c r="L110" s="13"/>
      <c r="M110" s="13"/>
      <c r="N110" s="14" t="s">
        <v>38</v>
      </c>
      <c r="O110" s="13"/>
      <c r="P110" s="13"/>
      <c r="Q110" s="13"/>
      <c r="R110" s="13"/>
      <c r="S110" s="14" t="s">
        <v>39</v>
      </c>
      <c r="T110" s="16"/>
      <c r="U110" s="13" t="s">
        <v>40</v>
      </c>
      <c r="V110" s="8" t="s">
        <v>50</v>
      </c>
      <c r="W110" s="13" t="s">
        <v>105</v>
      </c>
      <c r="X110" s="13">
        <v>4.0</v>
      </c>
      <c r="Y110" s="17" t="str">
        <f t="shared" si="28"/>
        <v>r4 cis''4</v>
      </c>
      <c r="Z110" s="13" t="s">
        <v>40</v>
      </c>
      <c r="AA110" s="18" t="str">
        <f t="shared" si="33"/>
        <v>cis'4</v>
      </c>
      <c r="AB110" s="13" t="str">
        <f t="shared" si="30"/>
        <v>cis''4</v>
      </c>
      <c r="AC110" s="13" t="str">
        <f t="shared" si="31"/>
        <v>cis'''4</v>
      </c>
      <c r="AD110" s="17" t="str">
        <f t="shared" si="32"/>
        <v>r4 cis'4 cis''4 cis'''4</v>
      </c>
    </row>
    <row r="111" ht="18.75" customHeight="1">
      <c r="A111" s="8">
        <v>109.0</v>
      </c>
      <c r="B111" s="8">
        <v>52.0</v>
      </c>
      <c r="C111" s="8" t="s">
        <v>104</v>
      </c>
      <c r="D111" s="10">
        <v>0.0</v>
      </c>
      <c r="E111" s="11" t="str">
        <f t="shared" si="1"/>
        <v>5</v>
      </c>
      <c r="F111" s="11" t="str">
        <f t="shared" si="2"/>
        <v>C5</v>
      </c>
      <c r="G111" s="12" t="str">
        <f t="shared" si="3"/>
        <v>109-52-5-treble-C5</v>
      </c>
      <c r="H111" s="12" t="str">
        <f t="shared" si="4"/>
        <v>5-C5</v>
      </c>
      <c r="I111" s="12" t="s">
        <v>80</v>
      </c>
      <c r="J111" s="13" t="s">
        <v>40</v>
      </c>
      <c r="K111" s="8" t="s">
        <v>47</v>
      </c>
      <c r="L111" s="13" t="s">
        <v>105</v>
      </c>
      <c r="M111" s="13">
        <v>4.0</v>
      </c>
      <c r="N111" s="14" t="str">
        <f t="shared" ref="N111:N162" si="34">CONCATENATE(J111," ",K111,L111,M111)</f>
        <v>r4 c''4</v>
      </c>
      <c r="O111" s="13" t="s">
        <v>40</v>
      </c>
      <c r="P111" s="13" t="str">
        <f t="shared" ref="P111:P144" si="35">CONCATENATE(K111,LEFT(L111,(LEN(L111)-1)),M111)</f>
        <v>c'4</v>
      </c>
      <c r="Q111" s="13" t="str">
        <f t="shared" ref="Q111:Q144" si="36">CONCATENATE($K111,$L111,$M111)</f>
        <v>c''4</v>
      </c>
      <c r="R111" s="13" t="str">
        <f t="shared" ref="R111:R144" si="37">CONCATENATE($K111,$L111,"'",$M111)</f>
        <v>c'''4</v>
      </c>
      <c r="S111" s="14" t="str">
        <f t="shared" ref="S111:S162" si="38">JOIN(" ",O111:R111)</f>
        <v>r4 c'4 c''4 c'''4</v>
      </c>
      <c r="T111" s="16"/>
      <c r="U111" s="13"/>
      <c r="V111" s="8"/>
      <c r="W111" s="13"/>
      <c r="X111" s="13"/>
      <c r="Y111" s="17" t="s">
        <v>38</v>
      </c>
      <c r="Z111" s="13"/>
      <c r="AA111" s="13"/>
      <c r="AB111" s="13"/>
      <c r="AC111" s="13"/>
      <c r="AD111" s="17" t="s">
        <v>39</v>
      </c>
    </row>
    <row r="112" ht="18.75" customHeight="1">
      <c r="A112" s="8">
        <v>110.0</v>
      </c>
      <c r="B112" s="8">
        <v>53.0</v>
      </c>
      <c r="C112" s="8" t="str">
        <f>CONCATENATE(LEFT(C111,2),"#")</f>
        <v>C5#</v>
      </c>
      <c r="D112" s="10">
        <v>0.0</v>
      </c>
      <c r="E112" s="11" t="str">
        <f t="shared" si="1"/>
        <v>5</v>
      </c>
      <c r="F112" s="11" t="str">
        <f t="shared" si="2"/>
        <v>C5#</v>
      </c>
      <c r="G112" s="12" t="str">
        <f t="shared" si="3"/>
        <v>110-53-5-treble-C5#</v>
      </c>
      <c r="H112" s="12" t="str">
        <f t="shared" si="4"/>
        <v>5-C5#</v>
      </c>
      <c r="I112" s="12" t="s">
        <v>80</v>
      </c>
      <c r="J112" s="13" t="s">
        <v>40</v>
      </c>
      <c r="K112" s="8" t="s">
        <v>50</v>
      </c>
      <c r="L112" s="13" t="s">
        <v>105</v>
      </c>
      <c r="M112" s="13">
        <v>4.0</v>
      </c>
      <c r="N112" s="14" t="str">
        <f t="shared" si="34"/>
        <v>r4 cis''4</v>
      </c>
      <c r="O112" s="13" t="s">
        <v>40</v>
      </c>
      <c r="P112" s="13" t="str">
        <f t="shared" si="35"/>
        <v>cis'4</v>
      </c>
      <c r="Q112" s="13" t="str">
        <f t="shared" si="36"/>
        <v>cis''4</v>
      </c>
      <c r="R112" s="13" t="str">
        <f t="shared" si="37"/>
        <v>cis'''4</v>
      </c>
      <c r="S112" s="14" t="str">
        <f t="shared" si="38"/>
        <v>r4 cis'4 cis''4 cis'''4</v>
      </c>
      <c r="T112" s="16"/>
      <c r="U112" s="13"/>
      <c r="V112" s="8"/>
      <c r="W112" s="13"/>
      <c r="X112" s="13"/>
      <c r="Y112" s="17" t="s">
        <v>38</v>
      </c>
      <c r="Z112" s="13"/>
      <c r="AA112" s="13"/>
      <c r="AB112" s="13"/>
      <c r="AC112" s="13"/>
      <c r="AD112" s="17" t="s">
        <v>39</v>
      </c>
    </row>
    <row r="113" ht="18.75" customHeight="1">
      <c r="A113" s="8">
        <v>113.0</v>
      </c>
      <c r="B113" s="8">
        <v>53.0</v>
      </c>
      <c r="C113" s="8" t="str">
        <f>CONCATENATE(LEFT(C114,2),"b")</f>
        <v>D5b</v>
      </c>
      <c r="D113" s="10">
        <v>0.0</v>
      </c>
      <c r="E113" s="11" t="str">
        <f t="shared" si="1"/>
        <v>5</v>
      </c>
      <c r="F113" s="11" t="str">
        <f t="shared" si="2"/>
        <v>D5b</v>
      </c>
      <c r="G113" s="12" t="str">
        <f t="shared" si="3"/>
        <v>113-53-5-treble-D5b</v>
      </c>
      <c r="H113" s="12" t="str">
        <f t="shared" si="4"/>
        <v>5-D5b</v>
      </c>
      <c r="I113" s="12" t="s">
        <v>80</v>
      </c>
      <c r="J113" s="13" t="s">
        <v>40</v>
      </c>
      <c r="K113" s="8" t="s">
        <v>51</v>
      </c>
      <c r="L113" s="13" t="s">
        <v>105</v>
      </c>
      <c r="M113" s="13">
        <v>4.0</v>
      </c>
      <c r="N113" s="14" t="str">
        <f t="shared" si="34"/>
        <v>r4 des''4</v>
      </c>
      <c r="O113" s="13" t="s">
        <v>40</v>
      </c>
      <c r="P113" s="13" t="str">
        <f t="shared" si="35"/>
        <v>des'4</v>
      </c>
      <c r="Q113" s="13" t="str">
        <f t="shared" si="36"/>
        <v>des''4</v>
      </c>
      <c r="R113" s="13" t="str">
        <f t="shared" si="37"/>
        <v>des'''4</v>
      </c>
      <c r="S113" s="14" t="str">
        <f t="shared" si="38"/>
        <v>r4 des'4 des''4 des'''4</v>
      </c>
      <c r="T113" s="16"/>
      <c r="U113" s="13"/>
      <c r="V113" s="8"/>
      <c r="W113" s="13"/>
      <c r="X113" s="13"/>
      <c r="Y113" s="17" t="s">
        <v>38</v>
      </c>
      <c r="Z113" s="13"/>
      <c r="AA113" s="13"/>
      <c r="AB113" s="13"/>
      <c r="AC113" s="13"/>
      <c r="AD113" s="17" t="s">
        <v>39</v>
      </c>
    </row>
    <row r="114" ht="18.75" customHeight="1">
      <c r="A114" s="8">
        <v>111.0</v>
      </c>
      <c r="B114" s="8">
        <v>54.0</v>
      </c>
      <c r="C114" s="8" t="s">
        <v>107</v>
      </c>
      <c r="D114" s="10">
        <v>0.0</v>
      </c>
      <c r="E114" s="11" t="str">
        <f t="shared" si="1"/>
        <v>5</v>
      </c>
      <c r="F114" s="11" t="str">
        <f t="shared" si="2"/>
        <v>D5</v>
      </c>
      <c r="G114" s="12" t="str">
        <f t="shared" si="3"/>
        <v>111-54-5-treble-D5</v>
      </c>
      <c r="H114" s="12" t="str">
        <f t="shared" si="4"/>
        <v>5-D5</v>
      </c>
      <c r="I114" s="12" t="s">
        <v>80</v>
      </c>
      <c r="J114" s="13" t="s">
        <v>40</v>
      </c>
      <c r="K114" s="8" t="s">
        <v>53</v>
      </c>
      <c r="L114" s="13" t="s">
        <v>105</v>
      </c>
      <c r="M114" s="13">
        <v>4.0</v>
      </c>
      <c r="N114" s="14" t="str">
        <f t="shared" si="34"/>
        <v>r4 d''4</v>
      </c>
      <c r="O114" s="13" t="s">
        <v>40</v>
      </c>
      <c r="P114" s="13" t="str">
        <f t="shared" si="35"/>
        <v>d'4</v>
      </c>
      <c r="Q114" s="13" t="str">
        <f t="shared" si="36"/>
        <v>d''4</v>
      </c>
      <c r="R114" s="13" t="str">
        <f t="shared" si="37"/>
        <v>d'''4</v>
      </c>
      <c r="S114" s="14" t="str">
        <f t="shared" si="38"/>
        <v>r4 d'4 d''4 d'''4</v>
      </c>
      <c r="T114" s="16"/>
      <c r="U114" s="13"/>
      <c r="V114" s="8"/>
      <c r="W114" s="13"/>
      <c r="X114" s="13"/>
      <c r="Y114" s="17" t="s">
        <v>38</v>
      </c>
      <c r="Z114" s="13"/>
      <c r="AA114" s="13"/>
      <c r="AB114" s="13"/>
      <c r="AC114" s="13"/>
      <c r="AD114" s="17" t="s">
        <v>39</v>
      </c>
    </row>
    <row r="115" ht="18.75" customHeight="1">
      <c r="A115" s="8">
        <v>112.0</v>
      </c>
      <c r="B115" s="8">
        <v>55.0</v>
      </c>
      <c r="C115" s="8" t="str">
        <f>CONCATENATE(LEFT(C114,2),"#")</f>
        <v>D5#</v>
      </c>
      <c r="D115" s="10">
        <v>0.0</v>
      </c>
      <c r="E115" s="11" t="str">
        <f t="shared" si="1"/>
        <v>5</v>
      </c>
      <c r="F115" s="11" t="str">
        <f t="shared" si="2"/>
        <v>D5#</v>
      </c>
      <c r="G115" s="12" t="str">
        <f t="shared" si="3"/>
        <v>112-55-5-treble-D5#</v>
      </c>
      <c r="H115" s="12" t="str">
        <f t="shared" si="4"/>
        <v>5-D5#</v>
      </c>
      <c r="I115" s="12" t="s">
        <v>80</v>
      </c>
      <c r="J115" s="13" t="s">
        <v>40</v>
      </c>
      <c r="K115" s="8" t="s">
        <v>54</v>
      </c>
      <c r="L115" s="13" t="s">
        <v>105</v>
      </c>
      <c r="M115" s="13">
        <v>4.0</v>
      </c>
      <c r="N115" s="14" t="str">
        <f t="shared" si="34"/>
        <v>r4 dis''4</v>
      </c>
      <c r="O115" s="13" t="s">
        <v>40</v>
      </c>
      <c r="P115" s="13" t="str">
        <f t="shared" si="35"/>
        <v>dis'4</v>
      </c>
      <c r="Q115" s="13" t="str">
        <f t="shared" si="36"/>
        <v>dis''4</v>
      </c>
      <c r="R115" s="13" t="str">
        <f t="shared" si="37"/>
        <v>dis'''4</v>
      </c>
      <c r="S115" s="14" t="str">
        <f t="shared" si="38"/>
        <v>r4 dis'4 dis''4 dis'''4</v>
      </c>
      <c r="T115" s="16"/>
      <c r="U115" s="13"/>
      <c r="V115" s="8"/>
      <c r="W115" s="13"/>
      <c r="X115" s="13"/>
      <c r="Y115" s="17" t="s">
        <v>38</v>
      </c>
      <c r="Z115" s="13"/>
      <c r="AA115" s="13"/>
      <c r="AB115" s="13"/>
      <c r="AC115" s="13"/>
      <c r="AD115" s="17" t="s">
        <v>39</v>
      </c>
    </row>
    <row r="116" ht="18.75" customHeight="1">
      <c r="A116" s="8">
        <v>115.0</v>
      </c>
      <c r="B116" s="8">
        <v>55.0</v>
      </c>
      <c r="C116" s="8" t="str">
        <f>CONCATENATE(LEFT(C117,2),"b")</f>
        <v>E5b</v>
      </c>
      <c r="D116" s="10">
        <v>0.0</v>
      </c>
      <c r="E116" s="11" t="str">
        <f t="shared" si="1"/>
        <v>5</v>
      </c>
      <c r="F116" s="11" t="str">
        <f t="shared" si="2"/>
        <v>E5b</v>
      </c>
      <c r="G116" s="12" t="str">
        <f t="shared" si="3"/>
        <v>115-55-5-treble-E5b</v>
      </c>
      <c r="H116" s="12" t="str">
        <f t="shared" si="4"/>
        <v>5-E5b</v>
      </c>
      <c r="I116" s="12" t="s">
        <v>80</v>
      </c>
      <c r="J116" s="13" t="s">
        <v>40</v>
      </c>
      <c r="K116" s="8" t="s">
        <v>55</v>
      </c>
      <c r="L116" s="13" t="s">
        <v>105</v>
      </c>
      <c r="M116" s="13">
        <v>4.0</v>
      </c>
      <c r="N116" s="14" t="str">
        <f t="shared" si="34"/>
        <v>r4 ees''4</v>
      </c>
      <c r="O116" s="13" t="s">
        <v>40</v>
      </c>
      <c r="P116" s="13" t="str">
        <f t="shared" si="35"/>
        <v>ees'4</v>
      </c>
      <c r="Q116" s="13" t="str">
        <f t="shared" si="36"/>
        <v>ees''4</v>
      </c>
      <c r="R116" s="13" t="str">
        <f t="shared" si="37"/>
        <v>ees'''4</v>
      </c>
      <c r="S116" s="14" t="str">
        <f t="shared" si="38"/>
        <v>r4 ees'4 ees''4 ees'''4</v>
      </c>
      <c r="T116" s="16"/>
      <c r="U116" s="13"/>
      <c r="V116" s="8"/>
      <c r="W116" s="13"/>
      <c r="X116" s="13"/>
      <c r="Y116" s="17" t="s">
        <v>38</v>
      </c>
      <c r="Z116" s="13"/>
      <c r="AA116" s="13"/>
      <c r="AB116" s="13"/>
      <c r="AC116" s="13"/>
      <c r="AD116" s="17" t="s">
        <v>39</v>
      </c>
    </row>
    <row r="117" ht="18.75" customHeight="1">
      <c r="A117" s="8">
        <v>114.0</v>
      </c>
      <c r="B117" s="8">
        <v>56.0</v>
      </c>
      <c r="C117" s="8" t="s">
        <v>108</v>
      </c>
      <c r="D117" s="10">
        <v>0.0</v>
      </c>
      <c r="E117" s="11" t="str">
        <f t="shared" si="1"/>
        <v>5</v>
      </c>
      <c r="F117" s="11" t="str">
        <f t="shared" si="2"/>
        <v>E5</v>
      </c>
      <c r="G117" s="12" t="str">
        <f t="shared" si="3"/>
        <v>114-56-5-treble-E5</v>
      </c>
      <c r="H117" s="12" t="str">
        <f t="shared" si="4"/>
        <v>5-E5</v>
      </c>
      <c r="I117" s="12" t="s">
        <v>80</v>
      </c>
      <c r="J117" s="13" t="s">
        <v>40</v>
      </c>
      <c r="K117" s="8" t="s">
        <v>57</v>
      </c>
      <c r="L117" s="13" t="s">
        <v>105</v>
      </c>
      <c r="M117" s="13">
        <v>4.0</v>
      </c>
      <c r="N117" s="14" t="str">
        <f t="shared" si="34"/>
        <v>r4 e''4</v>
      </c>
      <c r="O117" s="13" t="s">
        <v>40</v>
      </c>
      <c r="P117" s="13" t="str">
        <f t="shared" si="35"/>
        <v>e'4</v>
      </c>
      <c r="Q117" s="13" t="str">
        <f t="shared" si="36"/>
        <v>e''4</v>
      </c>
      <c r="R117" s="13" t="str">
        <f t="shared" si="37"/>
        <v>e'''4</v>
      </c>
      <c r="S117" s="14" t="str">
        <f t="shared" si="38"/>
        <v>r4 e'4 e''4 e'''4</v>
      </c>
      <c r="T117" s="16"/>
      <c r="U117" s="13"/>
      <c r="V117" s="8"/>
      <c r="W117" s="13"/>
      <c r="X117" s="13"/>
      <c r="Y117" s="17" t="s">
        <v>38</v>
      </c>
      <c r="Z117" s="13"/>
      <c r="AA117" s="13"/>
      <c r="AB117" s="13"/>
      <c r="AC117" s="13"/>
      <c r="AD117" s="17" t="s">
        <v>39</v>
      </c>
    </row>
    <row r="118" ht="18.75" customHeight="1">
      <c r="A118" s="8">
        <v>116.0</v>
      </c>
      <c r="B118" s="8">
        <v>57.0</v>
      </c>
      <c r="C118" s="8" t="s">
        <v>109</v>
      </c>
      <c r="D118" s="10">
        <v>0.0</v>
      </c>
      <c r="E118" s="11" t="str">
        <f t="shared" si="1"/>
        <v>5</v>
      </c>
      <c r="F118" s="11" t="str">
        <f t="shared" si="2"/>
        <v>F5</v>
      </c>
      <c r="G118" s="12" t="str">
        <f t="shared" si="3"/>
        <v>116-57-5-treble-F5</v>
      </c>
      <c r="H118" s="12" t="str">
        <f t="shared" si="4"/>
        <v>5-F5</v>
      </c>
      <c r="I118" s="12" t="s">
        <v>80</v>
      </c>
      <c r="J118" s="13" t="s">
        <v>40</v>
      </c>
      <c r="K118" s="8" t="s">
        <v>59</v>
      </c>
      <c r="L118" s="13" t="s">
        <v>105</v>
      </c>
      <c r="M118" s="13">
        <v>4.0</v>
      </c>
      <c r="N118" s="14" t="str">
        <f t="shared" si="34"/>
        <v>r4 f''4</v>
      </c>
      <c r="O118" s="13" t="s">
        <v>40</v>
      </c>
      <c r="P118" s="13" t="str">
        <f t="shared" si="35"/>
        <v>f'4</v>
      </c>
      <c r="Q118" s="13" t="str">
        <f t="shared" si="36"/>
        <v>f''4</v>
      </c>
      <c r="R118" s="13" t="str">
        <f t="shared" si="37"/>
        <v>f'''4</v>
      </c>
      <c r="S118" s="14" t="str">
        <f t="shared" si="38"/>
        <v>r4 f'4 f''4 f'''4</v>
      </c>
      <c r="T118" s="16"/>
      <c r="U118" s="13"/>
      <c r="V118" s="8"/>
      <c r="W118" s="13"/>
      <c r="X118" s="13"/>
      <c r="Y118" s="17" t="s">
        <v>38</v>
      </c>
      <c r="Z118" s="13"/>
      <c r="AA118" s="13"/>
      <c r="AB118" s="13"/>
      <c r="AC118" s="13"/>
      <c r="AD118" s="17" t="s">
        <v>39</v>
      </c>
    </row>
    <row r="119" ht="18.75" customHeight="1">
      <c r="A119" s="8">
        <v>117.0</v>
      </c>
      <c r="B119" s="8">
        <v>58.0</v>
      </c>
      <c r="C119" s="8" t="str">
        <f>CONCATENATE(LEFT(C118,2),"#")</f>
        <v>F5#</v>
      </c>
      <c r="D119" s="10">
        <v>0.0</v>
      </c>
      <c r="E119" s="11" t="str">
        <f t="shared" si="1"/>
        <v>5</v>
      </c>
      <c r="F119" s="11" t="str">
        <f t="shared" si="2"/>
        <v>F5#</v>
      </c>
      <c r="G119" s="12" t="str">
        <f t="shared" si="3"/>
        <v>117-58-5-treble-F5#</v>
      </c>
      <c r="H119" s="12" t="str">
        <f t="shared" si="4"/>
        <v>5-F5#</v>
      </c>
      <c r="I119" s="12" t="s">
        <v>80</v>
      </c>
      <c r="J119" s="13" t="s">
        <v>40</v>
      </c>
      <c r="K119" s="8" t="s">
        <v>60</v>
      </c>
      <c r="L119" s="13" t="s">
        <v>105</v>
      </c>
      <c r="M119" s="13">
        <v>4.0</v>
      </c>
      <c r="N119" s="14" t="str">
        <f t="shared" si="34"/>
        <v>r4 fis''4</v>
      </c>
      <c r="O119" s="13" t="s">
        <v>40</v>
      </c>
      <c r="P119" s="13" t="str">
        <f t="shared" si="35"/>
        <v>fis'4</v>
      </c>
      <c r="Q119" s="13" t="str">
        <f t="shared" si="36"/>
        <v>fis''4</v>
      </c>
      <c r="R119" s="13" t="str">
        <f t="shared" si="37"/>
        <v>fis'''4</v>
      </c>
      <c r="S119" s="14" t="str">
        <f t="shared" si="38"/>
        <v>r4 fis'4 fis''4 fis'''4</v>
      </c>
      <c r="T119" s="16"/>
      <c r="U119" s="13"/>
      <c r="V119" s="8"/>
      <c r="W119" s="13"/>
      <c r="X119" s="13"/>
      <c r="Y119" s="17" t="s">
        <v>38</v>
      </c>
      <c r="Z119" s="13"/>
      <c r="AA119" s="13"/>
      <c r="AB119" s="13"/>
      <c r="AC119" s="13"/>
      <c r="AD119" s="17" t="s">
        <v>39</v>
      </c>
    </row>
    <row r="120" ht="18.75" customHeight="1">
      <c r="A120" s="8">
        <v>120.0</v>
      </c>
      <c r="B120" s="8">
        <v>58.0</v>
      </c>
      <c r="C120" s="8" t="str">
        <f>CONCATENATE(LEFT(C121,2),"b")</f>
        <v>G5b</v>
      </c>
      <c r="D120" s="10">
        <v>0.0</v>
      </c>
      <c r="E120" s="11" t="str">
        <f t="shared" si="1"/>
        <v>5</v>
      </c>
      <c r="F120" s="11" t="str">
        <f t="shared" si="2"/>
        <v>G5b</v>
      </c>
      <c r="G120" s="12" t="str">
        <f t="shared" si="3"/>
        <v>120-58-5-treble-G5b</v>
      </c>
      <c r="H120" s="12" t="str">
        <f t="shared" si="4"/>
        <v>5-G5b</v>
      </c>
      <c r="I120" s="12" t="s">
        <v>80</v>
      </c>
      <c r="J120" s="13" t="s">
        <v>40</v>
      </c>
      <c r="K120" s="8" t="s">
        <v>61</v>
      </c>
      <c r="L120" s="13" t="s">
        <v>105</v>
      </c>
      <c r="M120" s="13">
        <v>4.0</v>
      </c>
      <c r="N120" s="14" t="str">
        <f t="shared" si="34"/>
        <v>r4 ges''4</v>
      </c>
      <c r="O120" s="13" t="s">
        <v>40</v>
      </c>
      <c r="P120" s="13" t="str">
        <f t="shared" si="35"/>
        <v>ges'4</v>
      </c>
      <c r="Q120" s="13" t="str">
        <f t="shared" si="36"/>
        <v>ges''4</v>
      </c>
      <c r="R120" s="13" t="str">
        <f t="shared" si="37"/>
        <v>ges'''4</v>
      </c>
      <c r="S120" s="14" t="str">
        <f t="shared" si="38"/>
        <v>r4 ges'4 ges''4 ges'''4</v>
      </c>
      <c r="T120" s="16"/>
      <c r="U120" s="13"/>
      <c r="V120" s="8"/>
      <c r="W120" s="13"/>
      <c r="X120" s="13"/>
      <c r="Y120" s="17" t="s">
        <v>38</v>
      </c>
      <c r="Z120" s="13"/>
      <c r="AA120" s="13"/>
      <c r="AB120" s="13"/>
      <c r="AC120" s="13"/>
      <c r="AD120" s="17" t="s">
        <v>39</v>
      </c>
    </row>
    <row r="121" ht="18.75" customHeight="1">
      <c r="A121" s="8">
        <v>118.0</v>
      </c>
      <c r="B121" s="8">
        <v>59.0</v>
      </c>
      <c r="C121" s="8" t="s">
        <v>110</v>
      </c>
      <c r="D121" s="10">
        <v>0.0</v>
      </c>
      <c r="E121" s="11" t="str">
        <f t="shared" si="1"/>
        <v>5</v>
      </c>
      <c r="F121" s="11" t="str">
        <f t="shared" si="2"/>
        <v>G5</v>
      </c>
      <c r="G121" s="12" t="str">
        <f t="shared" si="3"/>
        <v>118-59-5-treble-G5</v>
      </c>
      <c r="H121" s="12" t="str">
        <f t="shared" si="4"/>
        <v>5-G5</v>
      </c>
      <c r="I121" s="12" t="s">
        <v>80</v>
      </c>
      <c r="J121" s="13" t="s">
        <v>40</v>
      </c>
      <c r="K121" s="8" t="s">
        <v>63</v>
      </c>
      <c r="L121" s="13" t="s">
        <v>105</v>
      </c>
      <c r="M121" s="13">
        <v>4.0</v>
      </c>
      <c r="N121" s="14" t="str">
        <f t="shared" si="34"/>
        <v>r4 g''4</v>
      </c>
      <c r="O121" s="13" t="s">
        <v>40</v>
      </c>
      <c r="P121" s="13" t="str">
        <f t="shared" si="35"/>
        <v>g'4</v>
      </c>
      <c r="Q121" s="13" t="str">
        <f t="shared" si="36"/>
        <v>g''4</v>
      </c>
      <c r="R121" s="13" t="str">
        <f t="shared" si="37"/>
        <v>g'''4</v>
      </c>
      <c r="S121" s="14" t="str">
        <f t="shared" si="38"/>
        <v>r4 g'4 g''4 g'''4</v>
      </c>
      <c r="T121" s="16"/>
      <c r="U121" s="13"/>
      <c r="V121" s="8"/>
      <c r="W121" s="13"/>
      <c r="X121" s="13"/>
      <c r="Y121" s="17" t="s">
        <v>38</v>
      </c>
      <c r="Z121" s="13"/>
      <c r="AA121" s="13"/>
      <c r="AB121" s="13"/>
      <c r="AC121" s="13"/>
      <c r="AD121" s="17" t="s">
        <v>39</v>
      </c>
    </row>
    <row r="122" ht="18.75" customHeight="1">
      <c r="A122" s="8">
        <v>119.0</v>
      </c>
      <c r="B122" s="8">
        <v>60.0</v>
      </c>
      <c r="C122" s="8" t="str">
        <f>CONCATENATE(LEFT(C121,2),"#")</f>
        <v>G5#</v>
      </c>
      <c r="D122" s="10">
        <v>0.0</v>
      </c>
      <c r="E122" s="11" t="str">
        <f t="shared" si="1"/>
        <v>5</v>
      </c>
      <c r="F122" s="11" t="str">
        <f t="shared" si="2"/>
        <v>G5#</v>
      </c>
      <c r="G122" s="12" t="str">
        <f t="shared" si="3"/>
        <v>119-60-5-treble-G5#</v>
      </c>
      <c r="H122" s="12" t="str">
        <f t="shared" si="4"/>
        <v>5-G5#</v>
      </c>
      <c r="I122" s="12" t="s">
        <v>80</v>
      </c>
      <c r="J122" s="13" t="s">
        <v>40</v>
      </c>
      <c r="K122" s="8" t="s">
        <v>64</v>
      </c>
      <c r="L122" s="13" t="s">
        <v>105</v>
      </c>
      <c r="M122" s="13">
        <v>4.0</v>
      </c>
      <c r="N122" s="14" t="str">
        <f t="shared" si="34"/>
        <v>r4 gis''4</v>
      </c>
      <c r="O122" s="13" t="s">
        <v>40</v>
      </c>
      <c r="P122" s="13" t="str">
        <f t="shared" si="35"/>
        <v>gis'4</v>
      </c>
      <c r="Q122" s="13" t="str">
        <f t="shared" si="36"/>
        <v>gis''4</v>
      </c>
      <c r="R122" s="13" t="str">
        <f t="shared" si="37"/>
        <v>gis'''4</v>
      </c>
      <c r="S122" s="14" t="str">
        <f t="shared" si="38"/>
        <v>r4 gis'4 gis''4 gis'''4</v>
      </c>
      <c r="T122" s="16"/>
      <c r="U122" s="13"/>
      <c r="V122" s="8"/>
      <c r="W122" s="13"/>
      <c r="X122" s="13"/>
      <c r="Y122" s="17" t="s">
        <v>38</v>
      </c>
      <c r="Z122" s="13"/>
      <c r="AA122" s="13"/>
      <c r="AB122" s="13"/>
      <c r="AC122" s="13"/>
      <c r="AD122" s="17" t="s">
        <v>39</v>
      </c>
    </row>
    <row r="123" ht="18.75" customHeight="1">
      <c r="A123" s="8">
        <v>123.0</v>
      </c>
      <c r="B123" s="8">
        <v>60.0</v>
      </c>
      <c r="C123" s="8" t="str">
        <f>CONCATENATE(LEFT(C124,2),"b")</f>
        <v>A5b</v>
      </c>
      <c r="D123" s="10">
        <v>0.0</v>
      </c>
      <c r="E123" s="11" t="str">
        <f t="shared" si="1"/>
        <v>5</v>
      </c>
      <c r="F123" s="11" t="str">
        <f t="shared" si="2"/>
        <v>A5b</v>
      </c>
      <c r="G123" s="12" t="str">
        <f t="shared" si="3"/>
        <v>123-60-5-treble-A5b</v>
      </c>
      <c r="H123" s="12" t="str">
        <f t="shared" si="4"/>
        <v>5-A5b</v>
      </c>
      <c r="I123" s="12" t="s">
        <v>80</v>
      </c>
      <c r="J123" s="13" t="s">
        <v>40</v>
      </c>
      <c r="K123" s="8" t="s">
        <v>65</v>
      </c>
      <c r="L123" s="13" t="s">
        <v>105</v>
      </c>
      <c r="M123" s="13">
        <v>4.0</v>
      </c>
      <c r="N123" s="14" t="str">
        <f t="shared" si="34"/>
        <v>r4 aes''4</v>
      </c>
      <c r="O123" s="13" t="s">
        <v>40</v>
      </c>
      <c r="P123" s="13" t="str">
        <f t="shared" si="35"/>
        <v>aes'4</v>
      </c>
      <c r="Q123" s="13" t="str">
        <f t="shared" si="36"/>
        <v>aes''4</v>
      </c>
      <c r="R123" s="13" t="str">
        <f t="shared" si="37"/>
        <v>aes'''4</v>
      </c>
      <c r="S123" s="14" t="str">
        <f t="shared" si="38"/>
        <v>r4 aes'4 aes''4 aes'''4</v>
      </c>
      <c r="T123" s="16"/>
      <c r="U123" s="13"/>
      <c r="V123" s="8"/>
      <c r="W123" s="13"/>
      <c r="X123" s="13"/>
      <c r="Y123" s="17" t="s">
        <v>38</v>
      </c>
      <c r="Z123" s="13"/>
      <c r="AA123" s="13"/>
      <c r="AB123" s="13"/>
      <c r="AC123" s="13"/>
      <c r="AD123" s="17" t="s">
        <v>39</v>
      </c>
    </row>
    <row r="124" ht="18.75" customHeight="1">
      <c r="A124" s="8">
        <v>121.0</v>
      </c>
      <c r="B124" s="8">
        <v>61.0</v>
      </c>
      <c r="C124" s="8" t="s">
        <v>111</v>
      </c>
      <c r="D124" s="10">
        <v>0.0</v>
      </c>
      <c r="E124" s="11" t="str">
        <f t="shared" si="1"/>
        <v>5</v>
      </c>
      <c r="F124" s="11" t="str">
        <f t="shared" si="2"/>
        <v>A5</v>
      </c>
      <c r="G124" s="12" t="str">
        <f t="shared" si="3"/>
        <v>121-61-5-treble-A5</v>
      </c>
      <c r="H124" s="12" t="str">
        <f t="shared" si="4"/>
        <v>5-A5</v>
      </c>
      <c r="I124" s="12" t="s">
        <v>80</v>
      </c>
      <c r="J124" s="13" t="s">
        <v>40</v>
      </c>
      <c r="K124" s="8" t="s">
        <v>41</v>
      </c>
      <c r="L124" s="13" t="s">
        <v>105</v>
      </c>
      <c r="M124" s="13">
        <v>4.0</v>
      </c>
      <c r="N124" s="14" t="str">
        <f t="shared" si="34"/>
        <v>r4 a''4</v>
      </c>
      <c r="O124" s="13" t="s">
        <v>40</v>
      </c>
      <c r="P124" s="13" t="str">
        <f t="shared" si="35"/>
        <v>a'4</v>
      </c>
      <c r="Q124" s="13" t="str">
        <f t="shared" si="36"/>
        <v>a''4</v>
      </c>
      <c r="R124" s="13" t="str">
        <f t="shared" si="37"/>
        <v>a'''4</v>
      </c>
      <c r="S124" s="14" t="str">
        <f t="shared" si="38"/>
        <v>r4 a'4 a''4 a'''4</v>
      </c>
      <c r="T124" s="16"/>
      <c r="U124" s="13"/>
      <c r="V124" s="8"/>
      <c r="W124" s="13"/>
      <c r="X124" s="13"/>
      <c r="Y124" s="17" t="s">
        <v>38</v>
      </c>
      <c r="Z124" s="13"/>
      <c r="AA124" s="13"/>
      <c r="AB124" s="13"/>
      <c r="AC124" s="13"/>
      <c r="AD124" s="17" t="s">
        <v>39</v>
      </c>
    </row>
    <row r="125" ht="18.75" customHeight="1">
      <c r="A125" s="8">
        <v>122.0</v>
      </c>
      <c r="B125" s="8">
        <v>62.0</v>
      </c>
      <c r="C125" s="8" t="str">
        <f>CONCATENATE(LEFT(C124,2),"#")</f>
        <v>A5#</v>
      </c>
      <c r="D125" s="10">
        <v>0.0</v>
      </c>
      <c r="E125" s="11" t="str">
        <f t="shared" si="1"/>
        <v>5</v>
      </c>
      <c r="F125" s="11" t="str">
        <f t="shared" si="2"/>
        <v>A5#</v>
      </c>
      <c r="G125" s="12" t="str">
        <f t="shared" si="3"/>
        <v>122-62-5-treble-A5#</v>
      </c>
      <c r="H125" s="12" t="str">
        <f t="shared" si="4"/>
        <v>5-A5#</v>
      </c>
      <c r="I125" s="12" t="s">
        <v>80</v>
      </c>
      <c r="J125" s="13" t="s">
        <v>40</v>
      </c>
      <c r="K125" s="8" t="s">
        <v>43</v>
      </c>
      <c r="L125" s="13" t="s">
        <v>105</v>
      </c>
      <c r="M125" s="13">
        <v>4.0</v>
      </c>
      <c r="N125" s="14" t="str">
        <f t="shared" si="34"/>
        <v>r4 ais''4</v>
      </c>
      <c r="O125" s="13" t="s">
        <v>40</v>
      </c>
      <c r="P125" s="13" t="str">
        <f t="shared" si="35"/>
        <v>ais'4</v>
      </c>
      <c r="Q125" s="13" t="str">
        <f t="shared" si="36"/>
        <v>ais''4</v>
      </c>
      <c r="R125" s="13" t="str">
        <f t="shared" si="37"/>
        <v>ais'''4</v>
      </c>
      <c r="S125" s="14" t="str">
        <f t="shared" si="38"/>
        <v>r4 ais'4 ais''4 ais'''4</v>
      </c>
      <c r="T125" s="16"/>
      <c r="U125" s="13"/>
      <c r="V125" s="8"/>
      <c r="W125" s="13"/>
      <c r="X125" s="13"/>
      <c r="Y125" s="17" t="s">
        <v>38</v>
      </c>
      <c r="Z125" s="13"/>
      <c r="AA125" s="13"/>
      <c r="AB125" s="13"/>
      <c r="AC125" s="13"/>
      <c r="AD125" s="17" t="s">
        <v>39</v>
      </c>
    </row>
    <row r="126" ht="18.75" customHeight="1">
      <c r="A126" s="8">
        <v>125.0</v>
      </c>
      <c r="B126" s="8">
        <v>62.0</v>
      </c>
      <c r="C126" s="8" t="str">
        <f>CONCATENATE(LEFT(C127,2),"b")</f>
        <v>B5b</v>
      </c>
      <c r="D126" s="10">
        <v>0.0</v>
      </c>
      <c r="E126" s="11" t="str">
        <f t="shared" si="1"/>
        <v>5</v>
      </c>
      <c r="F126" s="11" t="str">
        <f t="shared" si="2"/>
        <v>B5b</v>
      </c>
      <c r="G126" s="12" t="str">
        <f t="shared" si="3"/>
        <v>125-62-5-treble-B5b</v>
      </c>
      <c r="H126" s="12" t="str">
        <f t="shared" si="4"/>
        <v>5-B5b</v>
      </c>
      <c r="I126" s="12" t="s">
        <v>80</v>
      </c>
      <c r="J126" s="13" t="s">
        <v>40</v>
      </c>
      <c r="K126" s="8" t="s">
        <v>44</v>
      </c>
      <c r="L126" s="13" t="s">
        <v>105</v>
      </c>
      <c r="M126" s="13">
        <v>4.0</v>
      </c>
      <c r="N126" s="14" t="str">
        <f t="shared" si="34"/>
        <v>r4 bes''4</v>
      </c>
      <c r="O126" s="13" t="s">
        <v>40</v>
      </c>
      <c r="P126" s="13" t="str">
        <f t="shared" si="35"/>
        <v>bes'4</v>
      </c>
      <c r="Q126" s="13" t="str">
        <f t="shared" si="36"/>
        <v>bes''4</v>
      </c>
      <c r="R126" s="13" t="str">
        <f t="shared" si="37"/>
        <v>bes'''4</v>
      </c>
      <c r="S126" s="14" t="str">
        <f t="shared" si="38"/>
        <v>r4 bes'4 bes''4 bes'''4</v>
      </c>
      <c r="T126" s="16"/>
      <c r="U126" s="13"/>
      <c r="V126" s="8"/>
      <c r="W126" s="13"/>
      <c r="X126" s="13"/>
      <c r="Y126" s="17" t="s">
        <v>38</v>
      </c>
      <c r="Z126" s="13"/>
      <c r="AA126" s="13"/>
      <c r="AB126" s="13"/>
      <c r="AC126" s="13"/>
      <c r="AD126" s="17" t="s">
        <v>39</v>
      </c>
    </row>
    <row r="127" ht="18.75" customHeight="1">
      <c r="A127" s="8">
        <v>124.0</v>
      </c>
      <c r="B127" s="8">
        <v>63.0</v>
      </c>
      <c r="C127" s="8" t="s">
        <v>113</v>
      </c>
      <c r="D127" s="10">
        <v>0.0</v>
      </c>
      <c r="E127" s="11" t="str">
        <f t="shared" si="1"/>
        <v>5</v>
      </c>
      <c r="F127" s="11" t="str">
        <f t="shared" si="2"/>
        <v>B5</v>
      </c>
      <c r="G127" s="12" t="str">
        <f t="shared" si="3"/>
        <v>124-63-5-treble-B5</v>
      </c>
      <c r="H127" s="12" t="str">
        <f t="shared" si="4"/>
        <v>5-B5</v>
      </c>
      <c r="I127" s="12" t="s">
        <v>80</v>
      </c>
      <c r="J127" s="13" t="s">
        <v>40</v>
      </c>
      <c r="K127" s="8" t="s">
        <v>12</v>
      </c>
      <c r="L127" s="13" t="s">
        <v>105</v>
      </c>
      <c r="M127" s="13">
        <v>4.0</v>
      </c>
      <c r="N127" s="14" t="str">
        <f t="shared" si="34"/>
        <v>r4 b''4</v>
      </c>
      <c r="O127" s="13" t="s">
        <v>40</v>
      </c>
      <c r="P127" s="13" t="str">
        <f t="shared" si="35"/>
        <v>b'4</v>
      </c>
      <c r="Q127" s="13" t="str">
        <f t="shared" si="36"/>
        <v>b''4</v>
      </c>
      <c r="R127" s="13" t="str">
        <f t="shared" si="37"/>
        <v>b'''4</v>
      </c>
      <c r="S127" s="14" t="str">
        <f t="shared" si="38"/>
        <v>r4 b'4 b''4 b'''4</v>
      </c>
      <c r="T127" s="16"/>
      <c r="U127" s="13"/>
      <c r="V127" s="8"/>
      <c r="W127" s="13"/>
      <c r="X127" s="13"/>
      <c r="Y127" s="17" t="s">
        <v>38</v>
      </c>
      <c r="Z127" s="13"/>
      <c r="AA127" s="13"/>
      <c r="AB127" s="13"/>
      <c r="AC127" s="13"/>
      <c r="AD127" s="17" t="s">
        <v>39</v>
      </c>
    </row>
    <row r="128" ht="18.75" customHeight="1">
      <c r="A128" s="8">
        <v>126.0</v>
      </c>
      <c r="B128" s="8">
        <v>64.0</v>
      </c>
      <c r="C128" s="8" t="s">
        <v>114</v>
      </c>
      <c r="D128" s="10">
        <v>1.0</v>
      </c>
      <c r="E128" s="11" t="str">
        <f t="shared" si="1"/>
        <v>6</v>
      </c>
      <c r="F128" s="11" t="str">
        <f t="shared" si="2"/>
        <v>C6</v>
      </c>
      <c r="G128" s="12" t="str">
        <f t="shared" si="3"/>
        <v>126-64-6-treble-C6</v>
      </c>
      <c r="H128" s="12" t="str">
        <f t="shared" si="4"/>
        <v>6-C6</v>
      </c>
      <c r="I128" s="12" t="s">
        <v>80</v>
      </c>
      <c r="J128" s="13" t="s">
        <v>40</v>
      </c>
      <c r="K128" s="8" t="s">
        <v>47</v>
      </c>
      <c r="L128" s="13" t="s">
        <v>115</v>
      </c>
      <c r="M128" s="13">
        <v>4.0</v>
      </c>
      <c r="N128" s="14" t="str">
        <f t="shared" si="34"/>
        <v>r4 c'''4</v>
      </c>
      <c r="O128" s="13" t="s">
        <v>40</v>
      </c>
      <c r="P128" s="13" t="str">
        <f t="shared" si="35"/>
        <v>c''4</v>
      </c>
      <c r="Q128" s="13" t="str">
        <f t="shared" si="36"/>
        <v>c'''4</v>
      </c>
      <c r="R128" s="13" t="str">
        <f t="shared" si="37"/>
        <v>c''''4</v>
      </c>
      <c r="S128" s="14" t="str">
        <f t="shared" si="38"/>
        <v>r4 c''4 c'''4 c''''4</v>
      </c>
      <c r="T128" s="16"/>
      <c r="U128" s="13"/>
      <c r="V128" s="8"/>
      <c r="W128" s="13"/>
      <c r="X128" s="13"/>
      <c r="Y128" s="17" t="s">
        <v>38</v>
      </c>
      <c r="Z128" s="13"/>
      <c r="AA128" s="13"/>
      <c r="AB128" s="13"/>
      <c r="AC128" s="13"/>
      <c r="AD128" s="17" t="s">
        <v>39</v>
      </c>
    </row>
    <row r="129" ht="18.75" customHeight="1">
      <c r="A129" s="8">
        <v>127.0</v>
      </c>
      <c r="B129" s="8">
        <v>65.0</v>
      </c>
      <c r="C129" s="8" t="str">
        <f>CONCATENATE(LEFT(C128,2),"#")</f>
        <v>C6#</v>
      </c>
      <c r="D129" s="10">
        <v>1.0</v>
      </c>
      <c r="E129" s="11" t="str">
        <f t="shared" si="1"/>
        <v>6</v>
      </c>
      <c r="F129" s="11" t="str">
        <f t="shared" si="2"/>
        <v>C6#</v>
      </c>
      <c r="G129" s="12" t="str">
        <f t="shared" si="3"/>
        <v>127-65-6-treble-C6#</v>
      </c>
      <c r="H129" s="12" t="str">
        <f t="shared" si="4"/>
        <v>6-C6#</v>
      </c>
      <c r="I129" s="12" t="s">
        <v>80</v>
      </c>
      <c r="J129" s="13" t="s">
        <v>40</v>
      </c>
      <c r="K129" s="8" t="s">
        <v>50</v>
      </c>
      <c r="L129" s="13" t="s">
        <v>115</v>
      </c>
      <c r="M129" s="13">
        <v>4.0</v>
      </c>
      <c r="N129" s="14" t="str">
        <f t="shared" si="34"/>
        <v>r4 cis'''4</v>
      </c>
      <c r="O129" s="13" t="s">
        <v>40</v>
      </c>
      <c r="P129" s="13" t="str">
        <f t="shared" si="35"/>
        <v>cis''4</v>
      </c>
      <c r="Q129" s="13" t="str">
        <f t="shared" si="36"/>
        <v>cis'''4</v>
      </c>
      <c r="R129" s="13" t="str">
        <f t="shared" si="37"/>
        <v>cis''''4</v>
      </c>
      <c r="S129" s="14" t="str">
        <f t="shared" si="38"/>
        <v>r4 cis''4 cis'''4 cis''''4</v>
      </c>
      <c r="T129" s="16"/>
      <c r="U129" s="13"/>
      <c r="V129" s="8"/>
      <c r="W129" s="13"/>
      <c r="X129" s="13"/>
      <c r="Y129" s="17" t="s">
        <v>38</v>
      </c>
      <c r="Z129" s="13"/>
      <c r="AA129" s="13"/>
      <c r="AB129" s="13"/>
      <c r="AC129" s="13"/>
      <c r="AD129" s="17" t="s">
        <v>39</v>
      </c>
    </row>
    <row r="130" ht="18.75" customHeight="1">
      <c r="A130" s="8">
        <v>130.0</v>
      </c>
      <c r="B130" s="8">
        <v>65.0</v>
      </c>
      <c r="C130" s="8" t="str">
        <f>CONCATENATE(LEFT(C131,2),"b")</f>
        <v>D6b</v>
      </c>
      <c r="D130" s="10">
        <v>1.0</v>
      </c>
      <c r="E130" s="11" t="str">
        <f t="shared" si="1"/>
        <v>6</v>
      </c>
      <c r="F130" s="11" t="str">
        <f t="shared" si="2"/>
        <v>D6b</v>
      </c>
      <c r="G130" s="12" t="str">
        <f t="shared" si="3"/>
        <v>130-65-6-treble-D6b</v>
      </c>
      <c r="H130" s="12" t="str">
        <f t="shared" si="4"/>
        <v>6-D6b</v>
      </c>
      <c r="I130" s="12" t="s">
        <v>80</v>
      </c>
      <c r="J130" s="13" t="s">
        <v>40</v>
      </c>
      <c r="K130" s="8" t="s">
        <v>51</v>
      </c>
      <c r="L130" s="13" t="s">
        <v>115</v>
      </c>
      <c r="M130" s="13">
        <v>4.0</v>
      </c>
      <c r="N130" s="14" t="str">
        <f t="shared" si="34"/>
        <v>r4 des'''4</v>
      </c>
      <c r="O130" s="13" t="s">
        <v>40</v>
      </c>
      <c r="P130" s="13" t="str">
        <f t="shared" si="35"/>
        <v>des''4</v>
      </c>
      <c r="Q130" s="13" t="str">
        <f t="shared" si="36"/>
        <v>des'''4</v>
      </c>
      <c r="R130" s="13" t="str">
        <f t="shared" si="37"/>
        <v>des''''4</v>
      </c>
      <c r="S130" s="14" t="str">
        <f t="shared" si="38"/>
        <v>r4 des''4 des'''4 des''''4</v>
      </c>
      <c r="T130" s="16"/>
      <c r="U130" s="13"/>
      <c r="V130" s="8"/>
      <c r="W130" s="13"/>
      <c r="X130" s="13"/>
      <c r="Y130" s="17" t="s">
        <v>38</v>
      </c>
      <c r="Z130" s="13"/>
      <c r="AA130" s="13"/>
      <c r="AB130" s="13"/>
      <c r="AC130" s="13"/>
      <c r="AD130" s="17" t="s">
        <v>39</v>
      </c>
    </row>
    <row r="131" ht="18.75" customHeight="1">
      <c r="A131" s="8">
        <v>128.0</v>
      </c>
      <c r="B131" s="8">
        <v>66.0</v>
      </c>
      <c r="C131" s="8" t="s">
        <v>116</v>
      </c>
      <c r="D131" s="10">
        <v>1.0</v>
      </c>
      <c r="E131" s="11" t="str">
        <f t="shared" si="1"/>
        <v>6</v>
      </c>
      <c r="F131" s="11" t="str">
        <f t="shared" si="2"/>
        <v>D6</v>
      </c>
      <c r="G131" s="12" t="str">
        <f t="shared" si="3"/>
        <v>128-66-6-treble-D6</v>
      </c>
      <c r="H131" s="12" t="str">
        <f t="shared" si="4"/>
        <v>6-D6</v>
      </c>
      <c r="I131" s="12" t="s">
        <v>80</v>
      </c>
      <c r="J131" s="13" t="s">
        <v>40</v>
      </c>
      <c r="K131" s="8" t="s">
        <v>53</v>
      </c>
      <c r="L131" s="13" t="s">
        <v>115</v>
      </c>
      <c r="M131" s="13">
        <v>4.0</v>
      </c>
      <c r="N131" s="14" t="str">
        <f t="shared" si="34"/>
        <v>r4 d'''4</v>
      </c>
      <c r="O131" s="13" t="s">
        <v>40</v>
      </c>
      <c r="P131" s="13" t="str">
        <f t="shared" si="35"/>
        <v>d''4</v>
      </c>
      <c r="Q131" s="13" t="str">
        <f t="shared" si="36"/>
        <v>d'''4</v>
      </c>
      <c r="R131" s="13" t="str">
        <f t="shared" si="37"/>
        <v>d''''4</v>
      </c>
      <c r="S131" s="14" t="str">
        <f t="shared" si="38"/>
        <v>r4 d''4 d'''4 d''''4</v>
      </c>
      <c r="T131" s="16"/>
      <c r="U131" s="13"/>
      <c r="V131" s="8"/>
      <c r="W131" s="13"/>
      <c r="X131" s="13"/>
      <c r="Y131" s="17" t="s">
        <v>38</v>
      </c>
      <c r="Z131" s="13"/>
      <c r="AA131" s="13"/>
      <c r="AB131" s="13"/>
      <c r="AC131" s="13"/>
      <c r="AD131" s="17" t="s">
        <v>39</v>
      </c>
    </row>
    <row r="132" ht="18.75" customHeight="1">
      <c r="A132" s="8">
        <v>129.0</v>
      </c>
      <c r="B132" s="8">
        <v>67.0</v>
      </c>
      <c r="C132" s="8" t="str">
        <f>CONCATENATE(LEFT(C131,2),"#")</f>
        <v>D6#</v>
      </c>
      <c r="D132" s="10">
        <v>1.0</v>
      </c>
      <c r="E132" s="11" t="str">
        <f t="shared" si="1"/>
        <v>6</v>
      </c>
      <c r="F132" s="11" t="str">
        <f t="shared" si="2"/>
        <v>D6#</v>
      </c>
      <c r="G132" s="12" t="str">
        <f t="shared" si="3"/>
        <v>129-67-6-treble-D6#</v>
      </c>
      <c r="H132" s="12" t="str">
        <f t="shared" si="4"/>
        <v>6-D6#</v>
      </c>
      <c r="I132" s="12" t="s">
        <v>80</v>
      </c>
      <c r="J132" s="13" t="s">
        <v>40</v>
      </c>
      <c r="K132" s="8" t="s">
        <v>54</v>
      </c>
      <c r="L132" s="13" t="s">
        <v>115</v>
      </c>
      <c r="M132" s="13">
        <v>4.0</v>
      </c>
      <c r="N132" s="14" t="str">
        <f t="shared" si="34"/>
        <v>r4 dis'''4</v>
      </c>
      <c r="O132" s="13" t="s">
        <v>40</v>
      </c>
      <c r="P132" s="13" t="str">
        <f t="shared" si="35"/>
        <v>dis''4</v>
      </c>
      <c r="Q132" s="13" t="str">
        <f t="shared" si="36"/>
        <v>dis'''4</v>
      </c>
      <c r="R132" s="13" t="str">
        <f t="shared" si="37"/>
        <v>dis''''4</v>
      </c>
      <c r="S132" s="14" t="str">
        <f t="shared" si="38"/>
        <v>r4 dis''4 dis'''4 dis''''4</v>
      </c>
      <c r="T132" s="16"/>
      <c r="U132" s="13"/>
      <c r="V132" s="8"/>
      <c r="W132" s="13"/>
      <c r="X132" s="13"/>
      <c r="Y132" s="17" t="s">
        <v>38</v>
      </c>
      <c r="Z132" s="13"/>
      <c r="AA132" s="13"/>
      <c r="AB132" s="13"/>
      <c r="AC132" s="13"/>
      <c r="AD132" s="17" t="s">
        <v>39</v>
      </c>
    </row>
    <row r="133" ht="18.75" customHeight="1">
      <c r="A133" s="8">
        <v>132.0</v>
      </c>
      <c r="B133" s="8">
        <v>67.0</v>
      </c>
      <c r="C133" s="8" t="str">
        <f>CONCATENATE(LEFT(C134,2),"b")</f>
        <v>E6b</v>
      </c>
      <c r="D133" s="10">
        <v>1.0</v>
      </c>
      <c r="E133" s="11" t="str">
        <f t="shared" si="1"/>
        <v>6</v>
      </c>
      <c r="F133" s="11" t="str">
        <f t="shared" si="2"/>
        <v>E6b</v>
      </c>
      <c r="G133" s="12" t="str">
        <f t="shared" si="3"/>
        <v>132-67-6-treble-E6b</v>
      </c>
      <c r="H133" s="12" t="str">
        <f t="shared" si="4"/>
        <v>6-E6b</v>
      </c>
      <c r="I133" s="12" t="s">
        <v>80</v>
      </c>
      <c r="J133" s="13" t="s">
        <v>40</v>
      </c>
      <c r="K133" s="8" t="s">
        <v>55</v>
      </c>
      <c r="L133" s="13" t="s">
        <v>115</v>
      </c>
      <c r="M133" s="13">
        <v>4.0</v>
      </c>
      <c r="N133" s="14" t="str">
        <f t="shared" si="34"/>
        <v>r4 ees'''4</v>
      </c>
      <c r="O133" s="13" t="s">
        <v>40</v>
      </c>
      <c r="P133" s="13" t="str">
        <f t="shared" si="35"/>
        <v>ees''4</v>
      </c>
      <c r="Q133" s="13" t="str">
        <f t="shared" si="36"/>
        <v>ees'''4</v>
      </c>
      <c r="R133" s="13" t="str">
        <f t="shared" si="37"/>
        <v>ees''''4</v>
      </c>
      <c r="S133" s="14" t="str">
        <f t="shared" si="38"/>
        <v>r4 ees''4 ees'''4 ees''''4</v>
      </c>
      <c r="T133" s="16"/>
      <c r="U133" s="13"/>
      <c r="V133" s="8"/>
      <c r="W133" s="13"/>
      <c r="X133" s="13"/>
      <c r="Y133" s="17" t="s">
        <v>38</v>
      </c>
      <c r="Z133" s="13"/>
      <c r="AA133" s="13"/>
      <c r="AB133" s="13"/>
      <c r="AC133" s="13"/>
      <c r="AD133" s="17" t="s">
        <v>39</v>
      </c>
    </row>
    <row r="134" ht="18.75" customHeight="1">
      <c r="A134" s="8">
        <v>131.0</v>
      </c>
      <c r="B134" s="8">
        <v>68.0</v>
      </c>
      <c r="C134" s="8" t="s">
        <v>118</v>
      </c>
      <c r="D134" s="10">
        <v>1.0</v>
      </c>
      <c r="E134" s="11" t="str">
        <f t="shared" si="1"/>
        <v>6</v>
      </c>
      <c r="F134" s="11" t="str">
        <f t="shared" si="2"/>
        <v>E6</v>
      </c>
      <c r="G134" s="12" t="str">
        <f t="shared" si="3"/>
        <v>131-68-6-treble-E6</v>
      </c>
      <c r="H134" s="12" t="str">
        <f t="shared" si="4"/>
        <v>6-E6</v>
      </c>
      <c r="I134" s="12" t="s">
        <v>80</v>
      </c>
      <c r="J134" s="13" t="s">
        <v>40</v>
      </c>
      <c r="K134" s="8" t="s">
        <v>57</v>
      </c>
      <c r="L134" s="13" t="s">
        <v>115</v>
      </c>
      <c r="M134" s="13">
        <v>4.0</v>
      </c>
      <c r="N134" s="14" t="str">
        <f t="shared" si="34"/>
        <v>r4 e'''4</v>
      </c>
      <c r="O134" s="13" t="s">
        <v>40</v>
      </c>
      <c r="P134" s="13" t="str">
        <f t="shared" si="35"/>
        <v>e''4</v>
      </c>
      <c r="Q134" s="13" t="str">
        <f t="shared" si="36"/>
        <v>e'''4</v>
      </c>
      <c r="R134" s="13" t="str">
        <f t="shared" si="37"/>
        <v>e''''4</v>
      </c>
      <c r="S134" s="14" t="str">
        <f t="shared" si="38"/>
        <v>r4 e''4 e'''4 e''''4</v>
      </c>
      <c r="T134" s="16"/>
      <c r="U134" s="13"/>
      <c r="V134" s="8"/>
      <c r="W134" s="13"/>
      <c r="X134" s="13"/>
      <c r="Y134" s="17" t="s">
        <v>38</v>
      </c>
      <c r="Z134" s="13"/>
      <c r="AA134" s="13"/>
      <c r="AB134" s="13"/>
      <c r="AC134" s="13"/>
      <c r="AD134" s="17" t="s">
        <v>39</v>
      </c>
    </row>
    <row r="135" ht="18.75" customHeight="1">
      <c r="A135" s="8">
        <v>133.0</v>
      </c>
      <c r="B135" s="8">
        <v>69.0</v>
      </c>
      <c r="C135" s="8" t="s">
        <v>119</v>
      </c>
      <c r="D135" s="10">
        <v>1.0</v>
      </c>
      <c r="E135" s="11" t="str">
        <f t="shared" si="1"/>
        <v>6</v>
      </c>
      <c r="F135" s="11" t="str">
        <f t="shared" si="2"/>
        <v>F6</v>
      </c>
      <c r="G135" s="12" t="str">
        <f t="shared" si="3"/>
        <v>133-69-6-treble-F6</v>
      </c>
      <c r="H135" s="12" t="str">
        <f t="shared" si="4"/>
        <v>6-F6</v>
      </c>
      <c r="I135" s="12" t="s">
        <v>80</v>
      </c>
      <c r="J135" s="13" t="s">
        <v>40</v>
      </c>
      <c r="K135" s="8" t="s">
        <v>59</v>
      </c>
      <c r="L135" s="13" t="s">
        <v>115</v>
      </c>
      <c r="M135" s="13">
        <v>4.0</v>
      </c>
      <c r="N135" s="14" t="str">
        <f t="shared" si="34"/>
        <v>r4 f'''4</v>
      </c>
      <c r="O135" s="13" t="s">
        <v>40</v>
      </c>
      <c r="P135" s="13" t="str">
        <f t="shared" si="35"/>
        <v>f''4</v>
      </c>
      <c r="Q135" s="13" t="str">
        <f t="shared" si="36"/>
        <v>f'''4</v>
      </c>
      <c r="R135" s="13" t="str">
        <f t="shared" si="37"/>
        <v>f''''4</v>
      </c>
      <c r="S135" s="14" t="str">
        <f t="shared" si="38"/>
        <v>r4 f''4 f'''4 f''''4</v>
      </c>
      <c r="T135" s="16"/>
      <c r="U135" s="13"/>
      <c r="V135" s="8"/>
      <c r="W135" s="13"/>
      <c r="X135" s="13"/>
      <c r="Y135" s="17" t="s">
        <v>38</v>
      </c>
      <c r="Z135" s="13"/>
      <c r="AA135" s="13"/>
      <c r="AB135" s="13"/>
      <c r="AC135" s="13"/>
      <c r="AD135" s="17" t="s">
        <v>39</v>
      </c>
    </row>
    <row r="136" ht="18.75" customHeight="1">
      <c r="A136" s="8">
        <v>134.0</v>
      </c>
      <c r="B136" s="8">
        <v>70.0</v>
      </c>
      <c r="C136" s="8" t="str">
        <f>CONCATENATE(LEFT(C135,2),"#")</f>
        <v>F6#</v>
      </c>
      <c r="D136" s="10">
        <v>1.0</v>
      </c>
      <c r="E136" s="11" t="str">
        <f t="shared" si="1"/>
        <v>6</v>
      </c>
      <c r="F136" s="11" t="str">
        <f t="shared" si="2"/>
        <v>F6#</v>
      </c>
      <c r="G136" s="12" t="str">
        <f t="shared" si="3"/>
        <v>134-70-6-treble-F6#</v>
      </c>
      <c r="H136" s="12" t="str">
        <f t="shared" si="4"/>
        <v>6-F6#</v>
      </c>
      <c r="I136" s="12" t="s">
        <v>80</v>
      </c>
      <c r="J136" s="13" t="s">
        <v>40</v>
      </c>
      <c r="K136" s="8" t="s">
        <v>60</v>
      </c>
      <c r="L136" s="13" t="s">
        <v>115</v>
      </c>
      <c r="M136" s="13">
        <v>4.0</v>
      </c>
      <c r="N136" s="14" t="str">
        <f t="shared" si="34"/>
        <v>r4 fis'''4</v>
      </c>
      <c r="O136" s="13" t="s">
        <v>40</v>
      </c>
      <c r="P136" s="13" t="str">
        <f t="shared" si="35"/>
        <v>fis''4</v>
      </c>
      <c r="Q136" s="13" t="str">
        <f t="shared" si="36"/>
        <v>fis'''4</v>
      </c>
      <c r="R136" s="13" t="str">
        <f t="shared" si="37"/>
        <v>fis''''4</v>
      </c>
      <c r="S136" s="14" t="str">
        <f t="shared" si="38"/>
        <v>r4 fis''4 fis'''4 fis''''4</v>
      </c>
      <c r="T136" s="16"/>
      <c r="U136" s="13"/>
      <c r="V136" s="8"/>
      <c r="W136" s="13"/>
      <c r="X136" s="13"/>
      <c r="Y136" s="17" t="s">
        <v>38</v>
      </c>
      <c r="Z136" s="13"/>
      <c r="AA136" s="13"/>
      <c r="AB136" s="13"/>
      <c r="AC136" s="13"/>
      <c r="AD136" s="17" t="s">
        <v>39</v>
      </c>
    </row>
    <row r="137" ht="18.75" customHeight="1">
      <c r="A137" s="8">
        <v>137.0</v>
      </c>
      <c r="B137" s="8">
        <v>70.0</v>
      </c>
      <c r="C137" s="8" t="str">
        <f>CONCATENATE(LEFT(C138,2),"b")</f>
        <v>G6b</v>
      </c>
      <c r="D137" s="10">
        <v>1.0</v>
      </c>
      <c r="E137" s="11" t="str">
        <f t="shared" si="1"/>
        <v>6</v>
      </c>
      <c r="F137" s="11" t="str">
        <f t="shared" si="2"/>
        <v>G6b</v>
      </c>
      <c r="G137" s="12" t="str">
        <f t="shared" si="3"/>
        <v>137-70-6-treble-G6b</v>
      </c>
      <c r="H137" s="12" t="str">
        <f t="shared" si="4"/>
        <v>6-G6b</v>
      </c>
      <c r="I137" s="12" t="s">
        <v>80</v>
      </c>
      <c r="J137" s="13" t="s">
        <v>40</v>
      </c>
      <c r="K137" s="8" t="s">
        <v>61</v>
      </c>
      <c r="L137" s="13" t="s">
        <v>115</v>
      </c>
      <c r="M137" s="13">
        <v>4.0</v>
      </c>
      <c r="N137" s="14" t="str">
        <f t="shared" si="34"/>
        <v>r4 ges'''4</v>
      </c>
      <c r="O137" s="13" t="s">
        <v>40</v>
      </c>
      <c r="P137" s="13" t="str">
        <f t="shared" si="35"/>
        <v>ges''4</v>
      </c>
      <c r="Q137" s="13" t="str">
        <f t="shared" si="36"/>
        <v>ges'''4</v>
      </c>
      <c r="R137" s="13" t="str">
        <f t="shared" si="37"/>
        <v>ges''''4</v>
      </c>
      <c r="S137" s="14" t="str">
        <f t="shared" si="38"/>
        <v>r4 ges''4 ges'''4 ges''''4</v>
      </c>
      <c r="T137" s="16"/>
      <c r="U137" s="13"/>
      <c r="V137" s="8"/>
      <c r="W137" s="13"/>
      <c r="X137" s="13"/>
      <c r="Y137" s="17" t="s">
        <v>38</v>
      </c>
      <c r="Z137" s="13"/>
      <c r="AA137" s="13"/>
      <c r="AB137" s="13"/>
      <c r="AC137" s="13"/>
      <c r="AD137" s="17" t="s">
        <v>39</v>
      </c>
    </row>
    <row r="138" ht="18.75" customHeight="1">
      <c r="A138" s="8">
        <v>135.0</v>
      </c>
      <c r="B138" s="8">
        <v>71.0</v>
      </c>
      <c r="C138" s="8" t="s">
        <v>120</v>
      </c>
      <c r="D138" s="10">
        <v>1.0</v>
      </c>
      <c r="E138" s="11" t="str">
        <f t="shared" si="1"/>
        <v>6</v>
      </c>
      <c r="F138" s="11" t="str">
        <f t="shared" si="2"/>
        <v>G6</v>
      </c>
      <c r="G138" s="12" t="str">
        <f t="shared" si="3"/>
        <v>135-71-6-treble-G6</v>
      </c>
      <c r="H138" s="12" t="str">
        <f t="shared" si="4"/>
        <v>6-G6</v>
      </c>
      <c r="I138" s="12" t="s">
        <v>80</v>
      </c>
      <c r="J138" s="13" t="s">
        <v>40</v>
      </c>
      <c r="K138" s="8" t="s">
        <v>63</v>
      </c>
      <c r="L138" s="13" t="s">
        <v>115</v>
      </c>
      <c r="M138" s="13">
        <v>4.0</v>
      </c>
      <c r="N138" s="14" t="str">
        <f t="shared" si="34"/>
        <v>r4 g'''4</v>
      </c>
      <c r="O138" s="13" t="s">
        <v>40</v>
      </c>
      <c r="P138" s="13" t="str">
        <f t="shared" si="35"/>
        <v>g''4</v>
      </c>
      <c r="Q138" s="13" t="str">
        <f t="shared" si="36"/>
        <v>g'''4</v>
      </c>
      <c r="R138" s="13" t="str">
        <f t="shared" si="37"/>
        <v>g''''4</v>
      </c>
      <c r="S138" s="14" t="str">
        <f t="shared" si="38"/>
        <v>r4 g''4 g'''4 g''''4</v>
      </c>
      <c r="T138" s="16"/>
      <c r="U138" s="13"/>
      <c r="V138" s="8"/>
      <c r="W138" s="13"/>
      <c r="X138" s="13"/>
      <c r="Y138" s="17" t="s">
        <v>38</v>
      </c>
      <c r="Z138" s="13"/>
      <c r="AA138" s="13"/>
      <c r="AB138" s="13"/>
      <c r="AC138" s="13"/>
      <c r="AD138" s="17" t="s">
        <v>39</v>
      </c>
    </row>
    <row r="139" ht="18.75" customHeight="1">
      <c r="A139" s="8">
        <v>136.0</v>
      </c>
      <c r="B139" s="8">
        <v>72.0</v>
      </c>
      <c r="C139" s="8" t="str">
        <f>CONCATENATE(LEFT(C138,2),"#")</f>
        <v>G6#</v>
      </c>
      <c r="D139" s="10">
        <v>1.0</v>
      </c>
      <c r="E139" s="11" t="str">
        <f t="shared" si="1"/>
        <v>6</v>
      </c>
      <c r="F139" s="11" t="str">
        <f t="shared" si="2"/>
        <v>G6#</v>
      </c>
      <c r="G139" s="12" t="str">
        <f t="shared" si="3"/>
        <v>136-72-6-treble-G6#</v>
      </c>
      <c r="H139" s="12" t="str">
        <f t="shared" si="4"/>
        <v>6-G6#</v>
      </c>
      <c r="I139" s="12" t="s">
        <v>80</v>
      </c>
      <c r="J139" s="13" t="s">
        <v>40</v>
      </c>
      <c r="K139" s="8" t="s">
        <v>64</v>
      </c>
      <c r="L139" s="13" t="s">
        <v>115</v>
      </c>
      <c r="M139" s="13">
        <v>4.0</v>
      </c>
      <c r="N139" s="14" t="str">
        <f t="shared" si="34"/>
        <v>r4 gis'''4</v>
      </c>
      <c r="O139" s="13" t="s">
        <v>40</v>
      </c>
      <c r="P139" s="13" t="str">
        <f t="shared" si="35"/>
        <v>gis''4</v>
      </c>
      <c r="Q139" s="13" t="str">
        <f t="shared" si="36"/>
        <v>gis'''4</v>
      </c>
      <c r="R139" s="13" t="str">
        <f t="shared" si="37"/>
        <v>gis''''4</v>
      </c>
      <c r="S139" s="14" t="str">
        <f t="shared" si="38"/>
        <v>r4 gis''4 gis'''4 gis''''4</v>
      </c>
      <c r="T139" s="16"/>
      <c r="U139" s="13"/>
      <c r="V139" s="8"/>
      <c r="W139" s="13"/>
      <c r="X139" s="13"/>
      <c r="Y139" s="17" t="s">
        <v>38</v>
      </c>
      <c r="Z139" s="13"/>
      <c r="AA139" s="13"/>
      <c r="AB139" s="13"/>
      <c r="AC139" s="13"/>
      <c r="AD139" s="17" t="s">
        <v>39</v>
      </c>
    </row>
    <row r="140" ht="18.75" customHeight="1">
      <c r="A140" s="8">
        <v>140.0</v>
      </c>
      <c r="B140" s="8">
        <v>72.0</v>
      </c>
      <c r="C140" s="8" t="str">
        <f>CONCATENATE(LEFT(C141,2),"b")</f>
        <v>A6b</v>
      </c>
      <c r="D140" s="10">
        <v>1.0</v>
      </c>
      <c r="E140" s="11" t="str">
        <f t="shared" si="1"/>
        <v>6</v>
      </c>
      <c r="F140" s="11" t="str">
        <f t="shared" si="2"/>
        <v>A6b</v>
      </c>
      <c r="G140" s="12" t="str">
        <f t="shared" si="3"/>
        <v>140-72-6-treble-A6b</v>
      </c>
      <c r="H140" s="12" t="str">
        <f t="shared" si="4"/>
        <v>6-A6b</v>
      </c>
      <c r="I140" s="12" t="s">
        <v>80</v>
      </c>
      <c r="J140" s="13" t="s">
        <v>40</v>
      </c>
      <c r="K140" s="8" t="s">
        <v>65</v>
      </c>
      <c r="L140" s="13" t="s">
        <v>115</v>
      </c>
      <c r="M140" s="13">
        <v>4.0</v>
      </c>
      <c r="N140" s="14" t="str">
        <f t="shared" si="34"/>
        <v>r4 aes'''4</v>
      </c>
      <c r="O140" s="13" t="s">
        <v>40</v>
      </c>
      <c r="P140" s="13" t="str">
        <f t="shared" si="35"/>
        <v>aes''4</v>
      </c>
      <c r="Q140" s="13" t="str">
        <f t="shared" si="36"/>
        <v>aes'''4</v>
      </c>
      <c r="R140" s="13" t="str">
        <f t="shared" si="37"/>
        <v>aes''''4</v>
      </c>
      <c r="S140" s="14" t="str">
        <f t="shared" si="38"/>
        <v>r4 aes''4 aes'''4 aes''''4</v>
      </c>
      <c r="T140" s="16"/>
      <c r="U140" s="13"/>
      <c r="V140" s="8"/>
      <c r="W140" s="13"/>
      <c r="X140" s="13"/>
      <c r="Y140" s="17" t="s">
        <v>38</v>
      </c>
      <c r="Z140" s="13"/>
      <c r="AA140" s="13"/>
      <c r="AB140" s="13"/>
      <c r="AC140" s="13"/>
      <c r="AD140" s="17" t="s">
        <v>39</v>
      </c>
    </row>
    <row r="141" ht="18.75" customHeight="1">
      <c r="A141" s="8">
        <v>138.0</v>
      </c>
      <c r="B141" s="8">
        <v>73.0</v>
      </c>
      <c r="C141" s="8" t="s">
        <v>122</v>
      </c>
      <c r="D141" s="10">
        <v>1.0</v>
      </c>
      <c r="E141" s="11" t="str">
        <f t="shared" si="1"/>
        <v>6</v>
      </c>
      <c r="F141" s="11" t="str">
        <f t="shared" si="2"/>
        <v>A6</v>
      </c>
      <c r="G141" s="12" t="str">
        <f t="shared" si="3"/>
        <v>138-73-6-treble-A6</v>
      </c>
      <c r="H141" s="12" t="str">
        <f t="shared" si="4"/>
        <v>6-A6</v>
      </c>
      <c r="I141" s="12" t="s">
        <v>80</v>
      </c>
      <c r="J141" s="13" t="s">
        <v>40</v>
      </c>
      <c r="K141" s="8" t="s">
        <v>41</v>
      </c>
      <c r="L141" s="13" t="s">
        <v>115</v>
      </c>
      <c r="M141" s="13">
        <v>4.0</v>
      </c>
      <c r="N141" s="14" t="str">
        <f t="shared" si="34"/>
        <v>r4 a'''4</v>
      </c>
      <c r="O141" s="13" t="s">
        <v>40</v>
      </c>
      <c r="P141" s="13" t="str">
        <f t="shared" si="35"/>
        <v>a''4</v>
      </c>
      <c r="Q141" s="13" t="str">
        <f t="shared" si="36"/>
        <v>a'''4</v>
      </c>
      <c r="R141" s="13" t="str">
        <f t="shared" si="37"/>
        <v>a''''4</v>
      </c>
      <c r="S141" s="14" t="str">
        <f t="shared" si="38"/>
        <v>r4 a''4 a'''4 a''''4</v>
      </c>
      <c r="T141" s="16"/>
      <c r="U141" s="13"/>
      <c r="V141" s="8"/>
      <c r="W141" s="13"/>
      <c r="X141" s="13"/>
      <c r="Y141" s="17" t="s">
        <v>38</v>
      </c>
      <c r="Z141" s="13"/>
      <c r="AA141" s="13"/>
      <c r="AB141" s="13"/>
      <c r="AC141" s="13"/>
      <c r="AD141" s="17" t="s">
        <v>39</v>
      </c>
    </row>
    <row r="142" ht="18.75" customHeight="1">
      <c r="A142" s="8">
        <v>139.0</v>
      </c>
      <c r="B142" s="8">
        <v>74.0</v>
      </c>
      <c r="C142" s="8" t="str">
        <f>CONCATENATE(LEFT(C141,2),"#")</f>
        <v>A6#</v>
      </c>
      <c r="D142" s="10">
        <v>1.0</v>
      </c>
      <c r="E142" s="11" t="str">
        <f t="shared" si="1"/>
        <v>6</v>
      </c>
      <c r="F142" s="11" t="str">
        <f t="shared" si="2"/>
        <v>A6#</v>
      </c>
      <c r="G142" s="12" t="str">
        <f t="shared" si="3"/>
        <v>139-74-6-treble-A6#</v>
      </c>
      <c r="H142" s="12" t="str">
        <f t="shared" si="4"/>
        <v>6-A6#</v>
      </c>
      <c r="I142" s="12" t="s">
        <v>80</v>
      </c>
      <c r="J142" s="13" t="s">
        <v>40</v>
      </c>
      <c r="K142" s="8" t="s">
        <v>43</v>
      </c>
      <c r="L142" s="13" t="s">
        <v>115</v>
      </c>
      <c r="M142" s="13">
        <v>4.0</v>
      </c>
      <c r="N142" s="14" t="str">
        <f t="shared" si="34"/>
        <v>r4 ais'''4</v>
      </c>
      <c r="O142" s="13" t="s">
        <v>40</v>
      </c>
      <c r="P142" s="13" t="str">
        <f t="shared" si="35"/>
        <v>ais''4</v>
      </c>
      <c r="Q142" s="13" t="str">
        <f t="shared" si="36"/>
        <v>ais'''4</v>
      </c>
      <c r="R142" s="13" t="str">
        <f t="shared" si="37"/>
        <v>ais''''4</v>
      </c>
      <c r="S142" s="14" t="str">
        <f t="shared" si="38"/>
        <v>r4 ais''4 ais'''4 ais''''4</v>
      </c>
      <c r="T142" s="16"/>
      <c r="U142" s="13"/>
      <c r="V142" s="8"/>
      <c r="W142" s="13"/>
      <c r="X142" s="13"/>
      <c r="Y142" s="17" t="s">
        <v>38</v>
      </c>
      <c r="Z142" s="13"/>
      <c r="AA142" s="13"/>
      <c r="AB142" s="13"/>
      <c r="AC142" s="13"/>
      <c r="AD142" s="17" t="s">
        <v>39</v>
      </c>
    </row>
    <row r="143" ht="18.75" customHeight="1">
      <c r="A143" s="8">
        <v>142.0</v>
      </c>
      <c r="B143" s="8">
        <v>74.0</v>
      </c>
      <c r="C143" s="8" t="str">
        <f>CONCATENATE(LEFT(C144,2),"b")</f>
        <v>B6b</v>
      </c>
      <c r="D143" s="10">
        <v>1.0</v>
      </c>
      <c r="E143" s="11" t="str">
        <f t="shared" si="1"/>
        <v>6</v>
      </c>
      <c r="F143" s="11" t="str">
        <f t="shared" si="2"/>
        <v>B6b</v>
      </c>
      <c r="G143" s="12" t="str">
        <f t="shared" si="3"/>
        <v>142-74-6-treble-B6b</v>
      </c>
      <c r="H143" s="12" t="str">
        <f t="shared" si="4"/>
        <v>6-B6b</v>
      </c>
      <c r="I143" s="12" t="s">
        <v>80</v>
      </c>
      <c r="J143" s="13" t="s">
        <v>40</v>
      </c>
      <c r="K143" s="8" t="s">
        <v>44</v>
      </c>
      <c r="L143" s="13" t="s">
        <v>115</v>
      </c>
      <c r="M143" s="13">
        <v>4.0</v>
      </c>
      <c r="N143" s="14" t="str">
        <f t="shared" si="34"/>
        <v>r4 bes'''4</v>
      </c>
      <c r="O143" s="13" t="s">
        <v>40</v>
      </c>
      <c r="P143" s="13" t="str">
        <f t="shared" si="35"/>
        <v>bes''4</v>
      </c>
      <c r="Q143" s="13" t="str">
        <f t="shared" si="36"/>
        <v>bes'''4</v>
      </c>
      <c r="R143" s="13" t="str">
        <f t="shared" si="37"/>
        <v>bes''''4</v>
      </c>
      <c r="S143" s="14" t="str">
        <f t="shared" si="38"/>
        <v>r4 bes''4 bes'''4 bes''''4</v>
      </c>
      <c r="T143" s="16"/>
      <c r="U143" s="13"/>
      <c r="V143" s="8"/>
      <c r="W143" s="13"/>
      <c r="X143" s="13"/>
      <c r="Y143" s="17" t="s">
        <v>38</v>
      </c>
      <c r="Z143" s="13"/>
      <c r="AA143" s="13"/>
      <c r="AB143" s="13"/>
      <c r="AC143" s="13"/>
      <c r="AD143" s="17" t="s">
        <v>39</v>
      </c>
    </row>
    <row r="144" ht="18.75" customHeight="1">
      <c r="A144" s="8">
        <v>141.0</v>
      </c>
      <c r="B144" s="8">
        <v>75.0</v>
      </c>
      <c r="C144" s="8" t="s">
        <v>123</v>
      </c>
      <c r="D144" s="10">
        <v>1.0</v>
      </c>
      <c r="E144" s="11" t="str">
        <f t="shared" si="1"/>
        <v>6</v>
      </c>
      <c r="F144" s="11" t="str">
        <f t="shared" si="2"/>
        <v>B6</v>
      </c>
      <c r="G144" s="12" t="str">
        <f t="shared" si="3"/>
        <v>141-75-6-treble-B6</v>
      </c>
      <c r="H144" s="12" t="str">
        <f t="shared" si="4"/>
        <v>6-B6</v>
      </c>
      <c r="I144" s="12" t="s">
        <v>80</v>
      </c>
      <c r="J144" s="13" t="s">
        <v>40</v>
      </c>
      <c r="K144" s="8" t="s">
        <v>12</v>
      </c>
      <c r="L144" s="13" t="s">
        <v>115</v>
      </c>
      <c r="M144" s="13">
        <v>4.0</v>
      </c>
      <c r="N144" s="14" t="str">
        <f t="shared" si="34"/>
        <v>r4 b'''4</v>
      </c>
      <c r="O144" s="13" t="s">
        <v>40</v>
      </c>
      <c r="P144" s="13" t="str">
        <f t="shared" si="35"/>
        <v>b''4</v>
      </c>
      <c r="Q144" s="13" t="str">
        <f t="shared" si="36"/>
        <v>b'''4</v>
      </c>
      <c r="R144" s="13" t="str">
        <f t="shared" si="37"/>
        <v>b''''4</v>
      </c>
      <c r="S144" s="14" t="str">
        <f t="shared" si="38"/>
        <v>r4 b''4 b'''4 b''''4</v>
      </c>
      <c r="T144" s="16"/>
      <c r="U144" s="13"/>
      <c r="V144" s="8"/>
      <c r="W144" s="13"/>
      <c r="X144" s="13"/>
      <c r="Y144" s="17" t="s">
        <v>38</v>
      </c>
      <c r="Z144" s="13"/>
      <c r="AA144" s="13"/>
      <c r="AB144" s="13"/>
      <c r="AC144" s="13"/>
      <c r="AD144" s="17" t="s">
        <v>39</v>
      </c>
    </row>
    <row r="145" ht="18.75" customHeight="1">
      <c r="A145" s="8">
        <v>143.0</v>
      </c>
      <c r="B145" s="8">
        <v>76.0</v>
      </c>
      <c r="C145" s="8" t="s">
        <v>124</v>
      </c>
      <c r="D145" s="10">
        <v>3.0</v>
      </c>
      <c r="E145" s="11" t="str">
        <f t="shared" si="1"/>
        <v>7</v>
      </c>
      <c r="F145" s="11" t="str">
        <f t="shared" si="2"/>
        <v>C7</v>
      </c>
      <c r="G145" s="12" t="str">
        <f t="shared" si="3"/>
        <v>143-76-7-treble-C7</v>
      </c>
      <c r="H145" s="12" t="str">
        <f t="shared" si="4"/>
        <v>7-C7</v>
      </c>
      <c r="I145" s="12" t="s">
        <v>80</v>
      </c>
      <c r="J145" s="13" t="s">
        <v>40</v>
      </c>
      <c r="K145" s="8" t="s">
        <v>47</v>
      </c>
      <c r="L145" s="13" t="s">
        <v>125</v>
      </c>
      <c r="M145" s="13">
        <v>4.0</v>
      </c>
      <c r="N145" s="14" t="str">
        <f t="shared" si="34"/>
        <v>r4 c''''4</v>
      </c>
      <c r="O145" s="13" t="s">
        <v>40</v>
      </c>
      <c r="P145" s="18" t="str">
        <f t="shared" ref="P145:P162" si="39">CONCATENATE($K145,LEFT($L145,(LEN($L145)-2)),$M145)</f>
        <v>c''4</v>
      </c>
      <c r="Q145" s="18" t="str">
        <f t="shared" ref="Q145:Q162" si="40">CONCATENATE($K145,LEFT($L145,(LEN($L145)-1)),$M145)</f>
        <v>c'''4</v>
      </c>
      <c r="R145" s="18" t="str">
        <f t="shared" ref="R145:R162" si="41">CONCATENATE($K145,$L145,$M145)</f>
        <v>c''''4</v>
      </c>
      <c r="S145" s="14" t="str">
        <f t="shared" si="38"/>
        <v>r4 c''4 c'''4 c''''4</v>
      </c>
      <c r="T145" s="16"/>
      <c r="U145" s="13"/>
      <c r="V145" s="8"/>
      <c r="W145" s="13"/>
      <c r="X145" s="13"/>
      <c r="Y145" s="17" t="s">
        <v>38</v>
      </c>
      <c r="Z145" s="13"/>
      <c r="AA145" s="13"/>
      <c r="AB145" s="13"/>
      <c r="AC145" s="13"/>
      <c r="AD145" s="17" t="s">
        <v>39</v>
      </c>
    </row>
    <row r="146" ht="18.75" customHeight="1">
      <c r="A146" s="8">
        <v>144.0</v>
      </c>
      <c r="B146" s="8">
        <v>77.0</v>
      </c>
      <c r="C146" s="8" t="str">
        <f>CONCATENATE(LEFT(C145,2),"#")</f>
        <v>C7#</v>
      </c>
      <c r="D146" s="10">
        <v>3.0</v>
      </c>
      <c r="E146" s="11" t="str">
        <f t="shared" si="1"/>
        <v>7</v>
      </c>
      <c r="F146" s="11" t="str">
        <f t="shared" si="2"/>
        <v>C7#</v>
      </c>
      <c r="G146" s="12" t="str">
        <f t="shared" si="3"/>
        <v>144-77-7-treble-C7#</v>
      </c>
      <c r="H146" s="12" t="str">
        <f t="shared" si="4"/>
        <v>7-C7#</v>
      </c>
      <c r="I146" s="12" t="s">
        <v>80</v>
      </c>
      <c r="J146" s="13" t="s">
        <v>40</v>
      </c>
      <c r="K146" s="8" t="s">
        <v>50</v>
      </c>
      <c r="L146" s="13" t="s">
        <v>125</v>
      </c>
      <c r="M146" s="13">
        <v>4.0</v>
      </c>
      <c r="N146" s="14" t="str">
        <f t="shared" si="34"/>
        <v>r4 cis''''4</v>
      </c>
      <c r="O146" s="13" t="s">
        <v>40</v>
      </c>
      <c r="P146" s="18" t="str">
        <f t="shared" si="39"/>
        <v>cis''4</v>
      </c>
      <c r="Q146" s="18" t="str">
        <f t="shared" si="40"/>
        <v>cis'''4</v>
      </c>
      <c r="R146" s="18" t="str">
        <f t="shared" si="41"/>
        <v>cis''''4</v>
      </c>
      <c r="S146" s="14" t="str">
        <f t="shared" si="38"/>
        <v>r4 cis''4 cis'''4 cis''''4</v>
      </c>
      <c r="T146" s="16"/>
      <c r="U146" s="13"/>
      <c r="V146" s="8"/>
      <c r="W146" s="13"/>
      <c r="X146" s="13"/>
      <c r="Y146" s="17" t="s">
        <v>38</v>
      </c>
      <c r="Z146" s="13"/>
      <c r="AA146" s="13"/>
      <c r="AB146" s="13"/>
      <c r="AC146" s="13"/>
      <c r="AD146" s="17" t="s">
        <v>39</v>
      </c>
    </row>
    <row r="147" ht="18.75" customHeight="1">
      <c r="A147" s="8">
        <v>147.0</v>
      </c>
      <c r="B147" s="8">
        <v>77.0</v>
      </c>
      <c r="C147" s="8" t="str">
        <f>CONCATENATE(LEFT(C148,2),"b")</f>
        <v>D7b</v>
      </c>
      <c r="D147" s="10">
        <v>3.0</v>
      </c>
      <c r="E147" s="11" t="str">
        <f t="shared" si="1"/>
        <v>7</v>
      </c>
      <c r="F147" s="11" t="str">
        <f t="shared" si="2"/>
        <v>D7b</v>
      </c>
      <c r="G147" s="12" t="str">
        <f t="shared" si="3"/>
        <v>147-77-7-treble-D7b</v>
      </c>
      <c r="H147" s="12" t="str">
        <f t="shared" si="4"/>
        <v>7-D7b</v>
      </c>
      <c r="I147" s="12" t="s">
        <v>80</v>
      </c>
      <c r="J147" s="13" t="s">
        <v>40</v>
      </c>
      <c r="K147" s="8" t="s">
        <v>51</v>
      </c>
      <c r="L147" s="13" t="s">
        <v>125</v>
      </c>
      <c r="M147" s="13">
        <v>4.0</v>
      </c>
      <c r="N147" s="14" t="str">
        <f t="shared" si="34"/>
        <v>r4 des''''4</v>
      </c>
      <c r="O147" s="13" t="s">
        <v>40</v>
      </c>
      <c r="P147" s="18" t="str">
        <f t="shared" si="39"/>
        <v>des''4</v>
      </c>
      <c r="Q147" s="18" t="str">
        <f t="shared" si="40"/>
        <v>des'''4</v>
      </c>
      <c r="R147" s="18" t="str">
        <f t="shared" si="41"/>
        <v>des''''4</v>
      </c>
      <c r="S147" s="14" t="str">
        <f t="shared" si="38"/>
        <v>r4 des''4 des'''4 des''''4</v>
      </c>
      <c r="T147" s="16"/>
      <c r="U147" s="13"/>
      <c r="V147" s="8"/>
      <c r="W147" s="13"/>
      <c r="X147" s="13"/>
      <c r="Y147" s="17" t="s">
        <v>38</v>
      </c>
      <c r="Z147" s="13"/>
      <c r="AA147" s="13"/>
      <c r="AB147" s="13"/>
      <c r="AC147" s="13"/>
      <c r="AD147" s="17" t="s">
        <v>39</v>
      </c>
    </row>
    <row r="148" ht="18.75" customHeight="1">
      <c r="A148" s="8">
        <v>145.0</v>
      </c>
      <c r="B148" s="8">
        <v>78.0</v>
      </c>
      <c r="C148" s="8" t="s">
        <v>126</v>
      </c>
      <c r="D148" s="10">
        <v>3.0</v>
      </c>
      <c r="E148" s="11" t="str">
        <f t="shared" si="1"/>
        <v>7</v>
      </c>
      <c r="F148" s="11" t="str">
        <f t="shared" si="2"/>
        <v>D7</v>
      </c>
      <c r="G148" s="12" t="str">
        <f t="shared" si="3"/>
        <v>145-78-7-treble-D7</v>
      </c>
      <c r="H148" s="12" t="str">
        <f t="shared" si="4"/>
        <v>7-D7</v>
      </c>
      <c r="I148" s="12" t="s">
        <v>80</v>
      </c>
      <c r="J148" s="13" t="s">
        <v>40</v>
      </c>
      <c r="K148" s="8" t="s">
        <v>53</v>
      </c>
      <c r="L148" s="13" t="s">
        <v>125</v>
      </c>
      <c r="M148" s="13">
        <v>4.0</v>
      </c>
      <c r="N148" s="14" t="str">
        <f t="shared" si="34"/>
        <v>r4 d''''4</v>
      </c>
      <c r="O148" s="13" t="s">
        <v>40</v>
      </c>
      <c r="P148" s="18" t="str">
        <f t="shared" si="39"/>
        <v>d''4</v>
      </c>
      <c r="Q148" s="18" t="str">
        <f t="shared" si="40"/>
        <v>d'''4</v>
      </c>
      <c r="R148" s="18" t="str">
        <f t="shared" si="41"/>
        <v>d''''4</v>
      </c>
      <c r="S148" s="14" t="str">
        <f t="shared" si="38"/>
        <v>r4 d''4 d'''4 d''''4</v>
      </c>
      <c r="T148" s="16"/>
      <c r="U148" s="13"/>
      <c r="V148" s="8"/>
      <c r="W148" s="13"/>
      <c r="X148" s="13"/>
      <c r="Y148" s="17" t="s">
        <v>38</v>
      </c>
      <c r="Z148" s="13"/>
      <c r="AA148" s="13"/>
      <c r="AB148" s="13"/>
      <c r="AC148" s="13"/>
      <c r="AD148" s="17" t="s">
        <v>39</v>
      </c>
    </row>
    <row r="149" ht="18.75" customHeight="1">
      <c r="A149" s="8">
        <v>146.0</v>
      </c>
      <c r="B149" s="8">
        <v>79.0</v>
      </c>
      <c r="C149" s="8" t="str">
        <f>CONCATENATE(LEFT(C148,2),"#")</f>
        <v>D7#</v>
      </c>
      <c r="D149" s="10">
        <v>3.0</v>
      </c>
      <c r="E149" s="11" t="str">
        <f t="shared" si="1"/>
        <v>7</v>
      </c>
      <c r="F149" s="11" t="str">
        <f t="shared" si="2"/>
        <v>D7#</v>
      </c>
      <c r="G149" s="12" t="str">
        <f t="shared" si="3"/>
        <v>146-79-7-treble-D7#</v>
      </c>
      <c r="H149" s="12" t="str">
        <f t="shared" si="4"/>
        <v>7-D7#</v>
      </c>
      <c r="I149" s="12" t="s">
        <v>80</v>
      </c>
      <c r="J149" s="13" t="s">
        <v>40</v>
      </c>
      <c r="K149" s="8" t="s">
        <v>54</v>
      </c>
      <c r="L149" s="13" t="s">
        <v>125</v>
      </c>
      <c r="M149" s="13">
        <v>4.0</v>
      </c>
      <c r="N149" s="14" t="str">
        <f t="shared" si="34"/>
        <v>r4 dis''''4</v>
      </c>
      <c r="O149" s="13" t="s">
        <v>40</v>
      </c>
      <c r="P149" s="18" t="str">
        <f t="shared" si="39"/>
        <v>dis''4</v>
      </c>
      <c r="Q149" s="18" t="str">
        <f t="shared" si="40"/>
        <v>dis'''4</v>
      </c>
      <c r="R149" s="18" t="str">
        <f t="shared" si="41"/>
        <v>dis''''4</v>
      </c>
      <c r="S149" s="14" t="str">
        <f t="shared" si="38"/>
        <v>r4 dis''4 dis'''4 dis''''4</v>
      </c>
      <c r="T149" s="16"/>
      <c r="U149" s="13"/>
      <c r="V149" s="8"/>
      <c r="W149" s="13"/>
      <c r="X149" s="13"/>
      <c r="Y149" s="17" t="s">
        <v>38</v>
      </c>
      <c r="Z149" s="13"/>
      <c r="AA149" s="13"/>
      <c r="AB149" s="13"/>
      <c r="AC149" s="13"/>
      <c r="AD149" s="17" t="s">
        <v>39</v>
      </c>
    </row>
    <row r="150" ht="18.75" customHeight="1">
      <c r="A150" s="8">
        <v>149.0</v>
      </c>
      <c r="B150" s="8">
        <v>79.0</v>
      </c>
      <c r="C150" s="8" t="str">
        <f>CONCATENATE(LEFT(C151,2),"b")</f>
        <v>E7b</v>
      </c>
      <c r="D150" s="10">
        <v>3.0</v>
      </c>
      <c r="E150" s="11" t="str">
        <f t="shared" si="1"/>
        <v>7</v>
      </c>
      <c r="F150" s="11" t="str">
        <f t="shared" si="2"/>
        <v>E7b</v>
      </c>
      <c r="G150" s="12" t="str">
        <f t="shared" si="3"/>
        <v>149-79-7-treble-E7b</v>
      </c>
      <c r="H150" s="12" t="str">
        <f t="shared" si="4"/>
        <v>7-E7b</v>
      </c>
      <c r="I150" s="12" t="s">
        <v>80</v>
      </c>
      <c r="J150" s="13" t="s">
        <v>40</v>
      </c>
      <c r="K150" s="8" t="s">
        <v>55</v>
      </c>
      <c r="L150" s="13" t="s">
        <v>125</v>
      </c>
      <c r="M150" s="13">
        <v>4.0</v>
      </c>
      <c r="N150" s="14" t="str">
        <f t="shared" si="34"/>
        <v>r4 ees''''4</v>
      </c>
      <c r="O150" s="13" t="s">
        <v>40</v>
      </c>
      <c r="P150" s="18" t="str">
        <f t="shared" si="39"/>
        <v>ees''4</v>
      </c>
      <c r="Q150" s="18" t="str">
        <f t="shared" si="40"/>
        <v>ees'''4</v>
      </c>
      <c r="R150" s="18" t="str">
        <f t="shared" si="41"/>
        <v>ees''''4</v>
      </c>
      <c r="S150" s="14" t="str">
        <f t="shared" si="38"/>
        <v>r4 ees''4 ees'''4 ees''''4</v>
      </c>
      <c r="T150" s="16"/>
      <c r="U150" s="13"/>
      <c r="V150" s="8"/>
      <c r="W150" s="13"/>
      <c r="X150" s="13"/>
      <c r="Y150" s="17" t="s">
        <v>38</v>
      </c>
      <c r="Z150" s="13"/>
      <c r="AA150" s="13"/>
      <c r="AB150" s="13"/>
      <c r="AC150" s="13"/>
      <c r="AD150" s="17" t="s">
        <v>39</v>
      </c>
    </row>
    <row r="151" ht="18.75" customHeight="1">
      <c r="A151" s="8">
        <v>148.0</v>
      </c>
      <c r="B151" s="8">
        <v>80.0</v>
      </c>
      <c r="C151" s="8" t="s">
        <v>127</v>
      </c>
      <c r="D151" s="10">
        <v>3.0</v>
      </c>
      <c r="E151" s="11" t="str">
        <f t="shared" si="1"/>
        <v>7</v>
      </c>
      <c r="F151" s="11" t="str">
        <f t="shared" si="2"/>
        <v>E7</v>
      </c>
      <c r="G151" s="12" t="str">
        <f t="shared" si="3"/>
        <v>148-80-7-treble-E7</v>
      </c>
      <c r="H151" s="12" t="str">
        <f t="shared" si="4"/>
        <v>7-E7</v>
      </c>
      <c r="I151" s="12" t="s">
        <v>80</v>
      </c>
      <c r="J151" s="13" t="s">
        <v>40</v>
      </c>
      <c r="K151" s="8" t="s">
        <v>57</v>
      </c>
      <c r="L151" s="13" t="s">
        <v>125</v>
      </c>
      <c r="M151" s="13">
        <v>4.0</v>
      </c>
      <c r="N151" s="14" t="str">
        <f t="shared" si="34"/>
        <v>r4 e''''4</v>
      </c>
      <c r="O151" s="13" t="s">
        <v>40</v>
      </c>
      <c r="P151" s="18" t="str">
        <f t="shared" si="39"/>
        <v>e''4</v>
      </c>
      <c r="Q151" s="18" t="str">
        <f t="shared" si="40"/>
        <v>e'''4</v>
      </c>
      <c r="R151" s="18" t="str">
        <f t="shared" si="41"/>
        <v>e''''4</v>
      </c>
      <c r="S151" s="14" t="str">
        <f t="shared" si="38"/>
        <v>r4 e''4 e'''4 e''''4</v>
      </c>
      <c r="T151" s="16"/>
      <c r="U151" s="13"/>
      <c r="V151" s="8"/>
      <c r="W151" s="13"/>
      <c r="X151" s="13"/>
      <c r="Y151" s="17" t="s">
        <v>38</v>
      </c>
      <c r="Z151" s="13"/>
      <c r="AA151" s="13"/>
      <c r="AB151" s="13"/>
      <c r="AC151" s="13"/>
      <c r="AD151" s="17" t="s">
        <v>39</v>
      </c>
    </row>
    <row r="152" ht="18.75" customHeight="1">
      <c r="A152" s="8">
        <v>150.0</v>
      </c>
      <c r="B152" s="8">
        <v>81.0</v>
      </c>
      <c r="C152" s="8" t="s">
        <v>128</v>
      </c>
      <c r="D152" s="10">
        <v>3.0</v>
      </c>
      <c r="E152" s="11" t="str">
        <f t="shared" si="1"/>
        <v>7</v>
      </c>
      <c r="F152" s="11" t="str">
        <f t="shared" si="2"/>
        <v>F7</v>
      </c>
      <c r="G152" s="12" t="str">
        <f t="shared" si="3"/>
        <v>150-81-7-treble-F7</v>
      </c>
      <c r="H152" s="12" t="str">
        <f t="shared" si="4"/>
        <v>7-F7</v>
      </c>
      <c r="I152" s="12" t="s">
        <v>80</v>
      </c>
      <c r="J152" s="13" t="s">
        <v>40</v>
      </c>
      <c r="K152" s="8" t="s">
        <v>59</v>
      </c>
      <c r="L152" s="13" t="s">
        <v>125</v>
      </c>
      <c r="M152" s="13">
        <v>4.0</v>
      </c>
      <c r="N152" s="14" t="str">
        <f t="shared" si="34"/>
        <v>r4 f''''4</v>
      </c>
      <c r="O152" s="13" t="s">
        <v>40</v>
      </c>
      <c r="P152" s="18" t="str">
        <f t="shared" si="39"/>
        <v>f''4</v>
      </c>
      <c r="Q152" s="18" t="str">
        <f t="shared" si="40"/>
        <v>f'''4</v>
      </c>
      <c r="R152" s="18" t="str">
        <f t="shared" si="41"/>
        <v>f''''4</v>
      </c>
      <c r="S152" s="14" t="str">
        <f t="shared" si="38"/>
        <v>r4 f''4 f'''4 f''''4</v>
      </c>
      <c r="T152" s="16"/>
      <c r="U152" s="13"/>
      <c r="V152" s="8"/>
      <c r="W152" s="13"/>
      <c r="X152" s="13"/>
      <c r="Y152" s="17" t="s">
        <v>38</v>
      </c>
      <c r="Z152" s="13"/>
      <c r="AA152" s="13"/>
      <c r="AB152" s="13"/>
      <c r="AC152" s="13"/>
      <c r="AD152" s="17" t="s">
        <v>39</v>
      </c>
    </row>
    <row r="153" ht="18.75" customHeight="1">
      <c r="A153" s="8">
        <v>151.0</v>
      </c>
      <c r="B153" s="8">
        <v>82.0</v>
      </c>
      <c r="C153" s="8" t="str">
        <f>CONCATENATE(LEFT(C152,2),"#")</f>
        <v>F7#</v>
      </c>
      <c r="D153" s="10">
        <v>3.0</v>
      </c>
      <c r="E153" s="11" t="str">
        <f t="shared" si="1"/>
        <v>7</v>
      </c>
      <c r="F153" s="11" t="str">
        <f t="shared" si="2"/>
        <v>F7#</v>
      </c>
      <c r="G153" s="12" t="str">
        <f t="shared" si="3"/>
        <v>151-82-7-treble-F7#</v>
      </c>
      <c r="H153" s="12" t="str">
        <f t="shared" si="4"/>
        <v>7-F7#</v>
      </c>
      <c r="I153" s="12" t="s">
        <v>80</v>
      </c>
      <c r="J153" s="13" t="s">
        <v>40</v>
      </c>
      <c r="K153" s="8" t="s">
        <v>60</v>
      </c>
      <c r="L153" s="13" t="s">
        <v>125</v>
      </c>
      <c r="M153" s="13">
        <v>4.0</v>
      </c>
      <c r="N153" s="14" t="str">
        <f t="shared" si="34"/>
        <v>r4 fis''''4</v>
      </c>
      <c r="O153" s="13" t="s">
        <v>40</v>
      </c>
      <c r="P153" s="18" t="str">
        <f t="shared" si="39"/>
        <v>fis''4</v>
      </c>
      <c r="Q153" s="18" t="str">
        <f t="shared" si="40"/>
        <v>fis'''4</v>
      </c>
      <c r="R153" s="18" t="str">
        <f t="shared" si="41"/>
        <v>fis''''4</v>
      </c>
      <c r="S153" s="14" t="str">
        <f t="shared" si="38"/>
        <v>r4 fis''4 fis'''4 fis''''4</v>
      </c>
      <c r="T153" s="16"/>
      <c r="U153" s="13"/>
      <c r="V153" s="8"/>
      <c r="W153" s="13"/>
      <c r="X153" s="13"/>
      <c r="Y153" s="17" t="s">
        <v>38</v>
      </c>
      <c r="Z153" s="13"/>
      <c r="AA153" s="13"/>
      <c r="AB153" s="13"/>
      <c r="AC153" s="13"/>
      <c r="AD153" s="17" t="s">
        <v>39</v>
      </c>
    </row>
    <row r="154" ht="18.75" customHeight="1">
      <c r="A154" s="8">
        <v>154.0</v>
      </c>
      <c r="B154" s="8">
        <v>82.0</v>
      </c>
      <c r="C154" s="8" t="str">
        <f>CONCATENATE(LEFT(C155,2),"b")</f>
        <v>G7b</v>
      </c>
      <c r="D154" s="10">
        <v>3.0</v>
      </c>
      <c r="E154" s="11" t="str">
        <f t="shared" si="1"/>
        <v>7</v>
      </c>
      <c r="F154" s="11" t="str">
        <f t="shared" si="2"/>
        <v>G7b</v>
      </c>
      <c r="G154" s="12" t="str">
        <f t="shared" si="3"/>
        <v>154-82-7-treble-G7b</v>
      </c>
      <c r="H154" s="12" t="str">
        <f t="shared" si="4"/>
        <v>7-G7b</v>
      </c>
      <c r="I154" s="12" t="s">
        <v>80</v>
      </c>
      <c r="J154" s="13" t="s">
        <v>40</v>
      </c>
      <c r="K154" s="8" t="s">
        <v>61</v>
      </c>
      <c r="L154" s="13" t="s">
        <v>125</v>
      </c>
      <c r="M154" s="13">
        <v>4.0</v>
      </c>
      <c r="N154" s="14" t="str">
        <f t="shared" si="34"/>
        <v>r4 ges''''4</v>
      </c>
      <c r="O154" s="13" t="s">
        <v>40</v>
      </c>
      <c r="P154" s="18" t="str">
        <f t="shared" si="39"/>
        <v>ges''4</v>
      </c>
      <c r="Q154" s="18" t="str">
        <f t="shared" si="40"/>
        <v>ges'''4</v>
      </c>
      <c r="R154" s="18" t="str">
        <f t="shared" si="41"/>
        <v>ges''''4</v>
      </c>
      <c r="S154" s="14" t="str">
        <f t="shared" si="38"/>
        <v>r4 ges''4 ges'''4 ges''''4</v>
      </c>
      <c r="T154" s="16"/>
      <c r="U154" s="13"/>
      <c r="V154" s="8"/>
      <c r="W154" s="13"/>
      <c r="X154" s="13"/>
      <c r="Y154" s="17" t="s">
        <v>38</v>
      </c>
      <c r="Z154" s="13"/>
      <c r="AA154" s="13"/>
      <c r="AB154" s="13"/>
      <c r="AC154" s="13"/>
      <c r="AD154" s="17" t="s">
        <v>39</v>
      </c>
    </row>
    <row r="155" ht="18.75" customHeight="1">
      <c r="A155" s="8">
        <v>152.0</v>
      </c>
      <c r="B155" s="8">
        <v>83.0</v>
      </c>
      <c r="C155" s="8" t="s">
        <v>129</v>
      </c>
      <c r="D155" s="10">
        <v>3.0</v>
      </c>
      <c r="E155" s="11" t="str">
        <f t="shared" si="1"/>
        <v>7</v>
      </c>
      <c r="F155" s="11" t="str">
        <f t="shared" si="2"/>
        <v>G7</v>
      </c>
      <c r="G155" s="12" t="str">
        <f t="shared" si="3"/>
        <v>152-83-7-treble-G7</v>
      </c>
      <c r="H155" s="12" t="str">
        <f t="shared" si="4"/>
        <v>7-G7</v>
      </c>
      <c r="I155" s="12" t="s">
        <v>80</v>
      </c>
      <c r="J155" s="13" t="s">
        <v>40</v>
      </c>
      <c r="K155" s="8" t="s">
        <v>63</v>
      </c>
      <c r="L155" s="13" t="s">
        <v>125</v>
      </c>
      <c r="M155" s="13">
        <v>4.0</v>
      </c>
      <c r="N155" s="14" t="str">
        <f t="shared" si="34"/>
        <v>r4 g''''4</v>
      </c>
      <c r="O155" s="13" t="s">
        <v>40</v>
      </c>
      <c r="P155" s="18" t="str">
        <f t="shared" si="39"/>
        <v>g''4</v>
      </c>
      <c r="Q155" s="18" t="str">
        <f t="shared" si="40"/>
        <v>g'''4</v>
      </c>
      <c r="R155" s="18" t="str">
        <f t="shared" si="41"/>
        <v>g''''4</v>
      </c>
      <c r="S155" s="14" t="str">
        <f t="shared" si="38"/>
        <v>r4 g''4 g'''4 g''''4</v>
      </c>
      <c r="T155" s="16"/>
      <c r="U155" s="13"/>
      <c r="V155" s="8"/>
      <c r="W155" s="13"/>
      <c r="X155" s="13"/>
      <c r="Y155" s="17" t="s">
        <v>38</v>
      </c>
      <c r="Z155" s="13"/>
      <c r="AA155" s="13"/>
      <c r="AB155" s="13"/>
      <c r="AC155" s="13"/>
      <c r="AD155" s="17" t="s">
        <v>39</v>
      </c>
    </row>
    <row r="156" ht="18.75" customHeight="1">
      <c r="A156" s="8">
        <v>153.0</v>
      </c>
      <c r="B156" s="8">
        <v>84.0</v>
      </c>
      <c r="C156" s="8" t="str">
        <f>CONCATENATE(LEFT(C155,2),"#")</f>
        <v>G7#</v>
      </c>
      <c r="D156" s="10">
        <v>3.0</v>
      </c>
      <c r="E156" s="11" t="str">
        <f t="shared" si="1"/>
        <v>7</v>
      </c>
      <c r="F156" s="11" t="str">
        <f t="shared" si="2"/>
        <v>G7#</v>
      </c>
      <c r="G156" s="12" t="str">
        <f t="shared" si="3"/>
        <v>153-84-7-treble-G7#</v>
      </c>
      <c r="H156" s="12" t="str">
        <f t="shared" si="4"/>
        <v>7-G7#</v>
      </c>
      <c r="I156" s="12" t="s">
        <v>80</v>
      </c>
      <c r="J156" s="13" t="s">
        <v>40</v>
      </c>
      <c r="K156" s="8" t="s">
        <v>64</v>
      </c>
      <c r="L156" s="13" t="s">
        <v>125</v>
      </c>
      <c r="M156" s="13">
        <v>4.0</v>
      </c>
      <c r="N156" s="14" t="str">
        <f t="shared" si="34"/>
        <v>r4 gis''''4</v>
      </c>
      <c r="O156" s="13" t="s">
        <v>40</v>
      </c>
      <c r="P156" s="18" t="str">
        <f t="shared" si="39"/>
        <v>gis''4</v>
      </c>
      <c r="Q156" s="18" t="str">
        <f t="shared" si="40"/>
        <v>gis'''4</v>
      </c>
      <c r="R156" s="18" t="str">
        <f t="shared" si="41"/>
        <v>gis''''4</v>
      </c>
      <c r="S156" s="14" t="str">
        <f t="shared" si="38"/>
        <v>r4 gis''4 gis'''4 gis''''4</v>
      </c>
      <c r="T156" s="16"/>
      <c r="U156" s="13"/>
      <c r="V156" s="8"/>
      <c r="W156" s="13"/>
      <c r="X156" s="13"/>
      <c r="Y156" s="17" t="s">
        <v>38</v>
      </c>
      <c r="Z156" s="13"/>
      <c r="AA156" s="13"/>
      <c r="AB156" s="13"/>
      <c r="AC156" s="13"/>
      <c r="AD156" s="17" t="s">
        <v>39</v>
      </c>
    </row>
    <row r="157" ht="18.75" customHeight="1">
      <c r="A157" s="8">
        <v>157.0</v>
      </c>
      <c r="B157" s="8">
        <v>84.0</v>
      </c>
      <c r="C157" s="8" t="str">
        <f>CONCATENATE(LEFT(C158,2),"b")</f>
        <v>A7b</v>
      </c>
      <c r="D157" s="10">
        <v>3.0</v>
      </c>
      <c r="E157" s="11" t="str">
        <f t="shared" si="1"/>
        <v>7</v>
      </c>
      <c r="F157" s="11" t="str">
        <f t="shared" si="2"/>
        <v>A7b</v>
      </c>
      <c r="G157" s="12" t="str">
        <f t="shared" si="3"/>
        <v>157-84-7-treble-A7b</v>
      </c>
      <c r="H157" s="12" t="str">
        <f t="shared" si="4"/>
        <v>7-A7b</v>
      </c>
      <c r="I157" s="12" t="s">
        <v>80</v>
      </c>
      <c r="J157" s="13" t="s">
        <v>40</v>
      </c>
      <c r="K157" s="8" t="s">
        <v>65</v>
      </c>
      <c r="L157" s="13" t="s">
        <v>125</v>
      </c>
      <c r="M157" s="13">
        <v>4.0</v>
      </c>
      <c r="N157" s="14" t="str">
        <f t="shared" si="34"/>
        <v>r4 aes''''4</v>
      </c>
      <c r="O157" s="13" t="s">
        <v>40</v>
      </c>
      <c r="P157" s="18" t="str">
        <f t="shared" si="39"/>
        <v>aes''4</v>
      </c>
      <c r="Q157" s="18" t="str">
        <f t="shared" si="40"/>
        <v>aes'''4</v>
      </c>
      <c r="R157" s="18" t="str">
        <f t="shared" si="41"/>
        <v>aes''''4</v>
      </c>
      <c r="S157" s="14" t="str">
        <f t="shared" si="38"/>
        <v>r4 aes''4 aes'''4 aes''''4</v>
      </c>
      <c r="T157" s="16"/>
      <c r="U157" s="13"/>
      <c r="V157" s="8"/>
      <c r="W157" s="13"/>
      <c r="X157" s="13"/>
      <c r="Y157" s="17" t="s">
        <v>38</v>
      </c>
      <c r="Z157" s="13"/>
      <c r="AA157" s="13"/>
      <c r="AB157" s="13"/>
      <c r="AC157" s="13"/>
      <c r="AD157" s="17" t="s">
        <v>39</v>
      </c>
    </row>
    <row r="158" ht="18.75" customHeight="1">
      <c r="A158" s="8">
        <v>155.0</v>
      </c>
      <c r="B158" s="8">
        <v>85.0</v>
      </c>
      <c r="C158" s="8" t="s">
        <v>130</v>
      </c>
      <c r="D158" s="10">
        <v>3.0</v>
      </c>
      <c r="E158" s="11" t="str">
        <f t="shared" si="1"/>
        <v>7</v>
      </c>
      <c r="F158" s="11" t="str">
        <f t="shared" si="2"/>
        <v>A7</v>
      </c>
      <c r="G158" s="12" t="str">
        <f t="shared" si="3"/>
        <v>155-85-7-treble-A7</v>
      </c>
      <c r="H158" s="12" t="str">
        <f t="shared" si="4"/>
        <v>7-A7</v>
      </c>
      <c r="I158" s="12" t="s">
        <v>80</v>
      </c>
      <c r="J158" s="13" t="s">
        <v>40</v>
      </c>
      <c r="K158" s="8" t="s">
        <v>41</v>
      </c>
      <c r="L158" s="13" t="s">
        <v>125</v>
      </c>
      <c r="M158" s="13">
        <v>4.0</v>
      </c>
      <c r="N158" s="14" t="str">
        <f t="shared" si="34"/>
        <v>r4 a''''4</v>
      </c>
      <c r="O158" s="13" t="s">
        <v>40</v>
      </c>
      <c r="P158" s="18" t="str">
        <f t="shared" si="39"/>
        <v>a''4</v>
      </c>
      <c r="Q158" s="18" t="str">
        <f t="shared" si="40"/>
        <v>a'''4</v>
      </c>
      <c r="R158" s="18" t="str">
        <f t="shared" si="41"/>
        <v>a''''4</v>
      </c>
      <c r="S158" s="14" t="str">
        <f t="shared" si="38"/>
        <v>r4 a''4 a'''4 a''''4</v>
      </c>
      <c r="T158" s="16"/>
      <c r="U158" s="13"/>
      <c r="V158" s="8"/>
      <c r="W158" s="13"/>
      <c r="X158" s="13"/>
      <c r="Y158" s="17" t="s">
        <v>38</v>
      </c>
      <c r="Z158" s="13"/>
      <c r="AA158" s="13"/>
      <c r="AB158" s="13"/>
      <c r="AC158" s="13"/>
      <c r="AD158" s="17" t="s">
        <v>39</v>
      </c>
    </row>
    <row r="159" ht="18.75" customHeight="1">
      <c r="A159" s="8">
        <v>156.0</v>
      </c>
      <c r="B159" s="8">
        <v>86.0</v>
      </c>
      <c r="C159" s="8" t="str">
        <f>CONCATENATE(LEFT(C158,2),"#")</f>
        <v>A7#</v>
      </c>
      <c r="D159" s="10">
        <v>3.0</v>
      </c>
      <c r="E159" s="11" t="str">
        <f t="shared" si="1"/>
        <v>7</v>
      </c>
      <c r="F159" s="11" t="str">
        <f t="shared" si="2"/>
        <v>A7#</v>
      </c>
      <c r="G159" s="12" t="str">
        <f t="shared" si="3"/>
        <v>156-86-7-treble-A7#</v>
      </c>
      <c r="H159" s="12" t="str">
        <f t="shared" si="4"/>
        <v>7-A7#</v>
      </c>
      <c r="I159" s="12" t="s">
        <v>80</v>
      </c>
      <c r="J159" s="13" t="s">
        <v>40</v>
      </c>
      <c r="K159" s="8" t="s">
        <v>43</v>
      </c>
      <c r="L159" s="13" t="s">
        <v>125</v>
      </c>
      <c r="M159" s="13">
        <v>4.0</v>
      </c>
      <c r="N159" s="14" t="str">
        <f t="shared" si="34"/>
        <v>r4 ais''''4</v>
      </c>
      <c r="O159" s="13" t="s">
        <v>40</v>
      </c>
      <c r="P159" s="18" t="str">
        <f t="shared" si="39"/>
        <v>ais''4</v>
      </c>
      <c r="Q159" s="18" t="str">
        <f t="shared" si="40"/>
        <v>ais'''4</v>
      </c>
      <c r="R159" s="18" t="str">
        <f t="shared" si="41"/>
        <v>ais''''4</v>
      </c>
      <c r="S159" s="14" t="str">
        <f t="shared" si="38"/>
        <v>r4 ais''4 ais'''4 ais''''4</v>
      </c>
      <c r="T159" s="16"/>
      <c r="U159" s="13"/>
      <c r="V159" s="8"/>
      <c r="W159" s="13"/>
      <c r="X159" s="13"/>
      <c r="Y159" s="17" t="s">
        <v>38</v>
      </c>
      <c r="Z159" s="13"/>
      <c r="AA159" s="13"/>
      <c r="AB159" s="13"/>
      <c r="AC159" s="13"/>
      <c r="AD159" s="17" t="s">
        <v>39</v>
      </c>
    </row>
    <row r="160" ht="18.75" customHeight="1">
      <c r="A160" s="8">
        <v>159.0</v>
      </c>
      <c r="B160" s="8">
        <v>86.0</v>
      </c>
      <c r="C160" s="8" t="str">
        <f>CONCATENATE(LEFT(C161,2),"b")</f>
        <v>B7b</v>
      </c>
      <c r="D160" s="10">
        <v>3.0</v>
      </c>
      <c r="E160" s="11" t="str">
        <f t="shared" si="1"/>
        <v>7</v>
      </c>
      <c r="F160" s="11" t="str">
        <f t="shared" si="2"/>
        <v>B7b</v>
      </c>
      <c r="G160" s="12" t="str">
        <f t="shared" si="3"/>
        <v>159-86-7-treble-B7b</v>
      </c>
      <c r="H160" s="12" t="str">
        <f t="shared" si="4"/>
        <v>7-B7b</v>
      </c>
      <c r="I160" s="12" t="s">
        <v>80</v>
      </c>
      <c r="J160" s="13" t="s">
        <v>40</v>
      </c>
      <c r="K160" s="8" t="s">
        <v>44</v>
      </c>
      <c r="L160" s="13" t="s">
        <v>125</v>
      </c>
      <c r="M160" s="13">
        <v>4.0</v>
      </c>
      <c r="N160" s="14" t="str">
        <f t="shared" si="34"/>
        <v>r4 bes''''4</v>
      </c>
      <c r="O160" s="13" t="s">
        <v>40</v>
      </c>
      <c r="P160" s="18" t="str">
        <f t="shared" si="39"/>
        <v>bes''4</v>
      </c>
      <c r="Q160" s="18" t="str">
        <f t="shared" si="40"/>
        <v>bes'''4</v>
      </c>
      <c r="R160" s="18" t="str">
        <f t="shared" si="41"/>
        <v>bes''''4</v>
      </c>
      <c r="S160" s="14" t="str">
        <f t="shared" si="38"/>
        <v>r4 bes''4 bes'''4 bes''''4</v>
      </c>
      <c r="T160" s="16"/>
      <c r="U160" s="13"/>
      <c r="V160" s="8"/>
      <c r="W160" s="13"/>
      <c r="X160" s="13"/>
      <c r="Y160" s="17" t="s">
        <v>38</v>
      </c>
      <c r="Z160" s="13"/>
      <c r="AA160" s="13"/>
      <c r="AB160" s="13"/>
      <c r="AC160" s="13"/>
      <c r="AD160" s="17" t="s">
        <v>39</v>
      </c>
    </row>
    <row r="161" ht="18.75" customHeight="1">
      <c r="A161" s="8">
        <v>158.0</v>
      </c>
      <c r="B161" s="8">
        <v>87.0</v>
      </c>
      <c r="C161" s="8" t="s">
        <v>131</v>
      </c>
      <c r="D161" s="10">
        <v>3.0</v>
      </c>
      <c r="E161" s="11" t="str">
        <f t="shared" si="1"/>
        <v>7</v>
      </c>
      <c r="F161" s="11" t="str">
        <f t="shared" si="2"/>
        <v>B7</v>
      </c>
      <c r="G161" s="12" t="str">
        <f t="shared" si="3"/>
        <v>158-87-7-treble-B7</v>
      </c>
      <c r="H161" s="12" t="str">
        <f t="shared" si="4"/>
        <v>7-B7</v>
      </c>
      <c r="I161" s="12" t="s">
        <v>80</v>
      </c>
      <c r="J161" s="13" t="s">
        <v>40</v>
      </c>
      <c r="K161" s="8" t="s">
        <v>12</v>
      </c>
      <c r="L161" s="13" t="s">
        <v>125</v>
      </c>
      <c r="M161" s="13">
        <v>4.0</v>
      </c>
      <c r="N161" s="14" t="str">
        <f t="shared" si="34"/>
        <v>r4 b''''4</v>
      </c>
      <c r="O161" s="13" t="s">
        <v>40</v>
      </c>
      <c r="P161" s="18" t="str">
        <f t="shared" si="39"/>
        <v>b''4</v>
      </c>
      <c r="Q161" s="18" t="str">
        <f t="shared" si="40"/>
        <v>b'''4</v>
      </c>
      <c r="R161" s="18" t="str">
        <f t="shared" si="41"/>
        <v>b''''4</v>
      </c>
      <c r="S161" s="14" t="str">
        <f t="shared" si="38"/>
        <v>r4 b''4 b'''4 b''''4</v>
      </c>
      <c r="T161" s="16"/>
      <c r="U161" s="13"/>
      <c r="V161" s="8"/>
      <c r="W161" s="13"/>
      <c r="X161" s="13"/>
      <c r="Y161" s="17" t="s">
        <v>38</v>
      </c>
      <c r="Z161" s="13"/>
      <c r="AA161" s="13"/>
      <c r="AB161" s="13"/>
      <c r="AC161" s="13"/>
      <c r="AD161" s="17" t="s">
        <v>39</v>
      </c>
    </row>
    <row r="162" ht="18.75" customHeight="1">
      <c r="A162" s="8">
        <v>160.0</v>
      </c>
      <c r="B162" s="8">
        <v>88.0</v>
      </c>
      <c r="C162" s="8" t="s">
        <v>132</v>
      </c>
      <c r="D162" s="10">
        <v>3.0</v>
      </c>
      <c r="E162" s="11" t="str">
        <f t="shared" si="1"/>
        <v>8</v>
      </c>
      <c r="F162" s="11" t="str">
        <f t="shared" si="2"/>
        <v>C8</v>
      </c>
      <c r="G162" s="12" t="str">
        <f t="shared" si="3"/>
        <v>160-88-8-treble-C8</v>
      </c>
      <c r="H162" s="12" t="str">
        <f t="shared" si="4"/>
        <v>8-C8</v>
      </c>
      <c r="I162" s="12" t="s">
        <v>80</v>
      </c>
      <c r="J162" s="13" t="s">
        <v>40</v>
      </c>
      <c r="K162" s="8" t="s">
        <v>47</v>
      </c>
      <c r="L162" s="13" t="s">
        <v>133</v>
      </c>
      <c r="M162" s="13">
        <v>4.0</v>
      </c>
      <c r="N162" s="14" t="str">
        <f t="shared" si="34"/>
        <v>r4 c'''''4</v>
      </c>
      <c r="O162" s="13" t="s">
        <v>40</v>
      </c>
      <c r="P162" s="18" t="str">
        <f t="shared" si="39"/>
        <v>c'''4</v>
      </c>
      <c r="Q162" s="18" t="str">
        <f t="shared" si="40"/>
        <v>c''''4</v>
      </c>
      <c r="R162" s="18" t="str">
        <f t="shared" si="41"/>
        <v>c'''''4</v>
      </c>
      <c r="S162" s="14" t="str">
        <f t="shared" si="38"/>
        <v>r4 c'''4 c''''4 c'''''4</v>
      </c>
      <c r="T162" s="16"/>
      <c r="U162" s="13"/>
      <c r="V162" s="8"/>
      <c r="W162" s="13"/>
      <c r="X162" s="13"/>
      <c r="Y162" s="17" t="s">
        <v>38</v>
      </c>
      <c r="Z162" s="13"/>
      <c r="AA162" s="13"/>
      <c r="AB162" s="13"/>
      <c r="AC162" s="13"/>
      <c r="AD162" s="17" t="s">
        <v>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3" width="7.29"/>
    <col customWidth="1" min="4" max="4" width="12.43"/>
    <col customWidth="1" min="5" max="5" width="27.71"/>
    <col customWidth="1" min="6" max="6" width="11.29"/>
    <col customWidth="1" min="7" max="7" width="24.57"/>
    <col customWidth="1" min="8" max="8" width="6.29"/>
    <col customWidth="1" min="9" max="9" width="30.71"/>
  </cols>
  <sheetData>
    <row r="1">
      <c r="A1" s="2" t="str">
        <f>data!F1</f>
        <v>name</v>
      </c>
      <c r="B1" s="2" t="str">
        <f>data!E1</f>
        <v>octave</v>
      </c>
      <c r="C1" s="2" t="str">
        <f>data!I1</f>
        <v>clef</v>
      </c>
      <c r="D1" s="6" t="str">
        <f>data!N1</f>
        <v>treble_note</v>
      </c>
      <c r="E1" s="6" t="str">
        <f>data!S1</f>
        <v>treble_octaves</v>
      </c>
      <c r="F1" s="2" t="str">
        <f>data!Y1</f>
        <v>bass_note</v>
      </c>
      <c r="G1" s="2" t="str">
        <f>data!AD1</f>
        <v>bass_octaves</v>
      </c>
      <c r="H1" s="6" t="str">
        <f>data!D1</f>
        <v>order</v>
      </c>
      <c r="I1" s="6" t="str">
        <f>data!G1</f>
        <v>sound/score_filename</v>
      </c>
    </row>
    <row r="2">
      <c r="A2" s="2" t="str">
        <f>data!F3</f>
        <v>A0</v>
      </c>
      <c r="B2" s="2" t="str">
        <f>data!E3</f>
        <v>0</v>
      </c>
      <c r="C2" s="2" t="str">
        <f>data!I3</f>
        <v>bass</v>
      </c>
      <c r="D2" s="6" t="str">
        <f>data!N3</f>
        <v>r2</v>
      </c>
      <c r="E2" s="6" t="str">
        <f>data!S3</f>
        <v>r1</v>
      </c>
      <c r="F2" s="2" t="str">
        <f>data!Y3</f>
        <v>r4 a,,,4</v>
      </c>
      <c r="G2" s="2" t="str">
        <f>data!AD3</f>
        <v>r4 a,4 a,,4 a,,,4</v>
      </c>
      <c r="H2" s="6">
        <f>data!D3</f>
        <v>4</v>
      </c>
      <c r="I2" s="6" t="str">
        <f>data!G3</f>
        <v>001-01-0-bass-A0</v>
      </c>
    </row>
    <row r="3">
      <c r="A3" s="2" t="str">
        <f>data!F4</f>
        <v>A0#</v>
      </c>
      <c r="B3" s="2" t="str">
        <f>data!E4</f>
        <v>0</v>
      </c>
      <c r="C3" s="2" t="str">
        <f>data!I4</f>
        <v>bass</v>
      </c>
      <c r="D3" s="6" t="str">
        <f>data!N4</f>
        <v>r2</v>
      </c>
      <c r="E3" s="6" t="str">
        <f>data!S4</f>
        <v>r1</v>
      </c>
      <c r="F3" s="2" t="str">
        <f>data!Y4</f>
        <v>r4 ais,,,4</v>
      </c>
      <c r="G3" s="2" t="str">
        <f>data!AD4</f>
        <v>r4 ais,4 ais,,4 ais,,,4</v>
      </c>
      <c r="H3" s="6">
        <f>data!D4</f>
        <v>4</v>
      </c>
      <c r="I3" s="6" t="str">
        <f>data!G4</f>
        <v>002-02-0-bass-A0#</v>
      </c>
    </row>
    <row r="4">
      <c r="A4" s="2" t="str">
        <f>data!F5</f>
        <v>B0b</v>
      </c>
      <c r="B4" s="2" t="str">
        <f>data!E5</f>
        <v>0</v>
      </c>
      <c r="C4" s="2" t="str">
        <f>data!I5</f>
        <v>bass</v>
      </c>
      <c r="D4" s="6" t="str">
        <f>data!N5</f>
        <v>r2</v>
      </c>
      <c r="E4" s="6" t="str">
        <f>data!S5</f>
        <v>r1</v>
      </c>
      <c r="F4" s="2" t="str">
        <f>data!Y5</f>
        <v>r4 bes,,,4</v>
      </c>
      <c r="G4" s="2" t="str">
        <f>data!AD5</f>
        <v>r4 bes,4 bes,,4 bes,,,4</v>
      </c>
      <c r="H4" s="6">
        <f>data!D5</f>
        <v>4</v>
      </c>
      <c r="I4" s="6" t="str">
        <f>data!G5</f>
        <v>004-02-0-bass-B0b</v>
      </c>
    </row>
    <row r="5">
      <c r="A5" s="2" t="str">
        <f>data!F6</f>
        <v>B0</v>
      </c>
      <c r="B5" s="2" t="str">
        <f>data!E6</f>
        <v>0</v>
      </c>
      <c r="C5" s="2" t="str">
        <f>data!I6</f>
        <v>bass</v>
      </c>
      <c r="D5" s="6" t="str">
        <f>data!N6</f>
        <v>r2</v>
      </c>
      <c r="E5" s="6" t="str">
        <f>data!S6</f>
        <v>r1</v>
      </c>
      <c r="F5" s="2" t="str">
        <f>data!Y6</f>
        <v>r4 b,,,4</v>
      </c>
      <c r="G5" s="2" t="str">
        <f>data!AD6</f>
        <v>r4 b,4 b,,4 b,,,4</v>
      </c>
      <c r="H5" s="6">
        <f>data!D6</f>
        <v>4</v>
      </c>
      <c r="I5" s="6" t="str">
        <f>data!G6</f>
        <v>003-03-0-bass-B0</v>
      </c>
    </row>
    <row r="6">
      <c r="A6" s="2" t="str">
        <f>data!F7</f>
        <v>C1</v>
      </c>
      <c r="B6" s="2" t="str">
        <f>data!E7</f>
        <v>1</v>
      </c>
      <c r="C6" s="2" t="str">
        <f>data!I7</f>
        <v>bass</v>
      </c>
      <c r="D6" s="6" t="str">
        <f>data!N7</f>
        <v>r2</v>
      </c>
      <c r="E6" s="6" t="str">
        <f>data!S7</f>
        <v>r1</v>
      </c>
      <c r="F6" s="2" t="str">
        <f>data!Y7</f>
        <v>r4 c,,4</v>
      </c>
      <c r="G6" s="2" t="str">
        <f>data!AD7</f>
        <v>r4 c4 c,4 c,,4</v>
      </c>
      <c r="H6" s="6">
        <f>data!D7</f>
        <v>4</v>
      </c>
      <c r="I6" s="6" t="str">
        <f>data!G7</f>
        <v>005-04-1-bass-C1</v>
      </c>
    </row>
    <row r="7">
      <c r="A7" s="2" t="str">
        <f>data!F8</f>
        <v>C1#</v>
      </c>
      <c r="B7" s="2" t="str">
        <f>data!E8</f>
        <v>1</v>
      </c>
      <c r="C7" s="2" t="str">
        <f>data!I8</f>
        <v>bass</v>
      </c>
      <c r="D7" s="6" t="str">
        <f>data!N8</f>
        <v>r2</v>
      </c>
      <c r="E7" s="6" t="str">
        <f>data!S8</f>
        <v>r1</v>
      </c>
      <c r="F7" s="2" t="str">
        <f>data!Y8</f>
        <v>r4 cis,,4</v>
      </c>
      <c r="G7" s="2" t="str">
        <f>data!AD8</f>
        <v>r4 cis4 cis,4 cis,,4</v>
      </c>
      <c r="H7" s="6">
        <f>data!D8</f>
        <v>4</v>
      </c>
      <c r="I7" s="6" t="str">
        <f>data!G8</f>
        <v>006-05-1-bass-C1#</v>
      </c>
    </row>
    <row r="8">
      <c r="A8" s="2" t="str">
        <f>data!F9</f>
        <v>D1b</v>
      </c>
      <c r="B8" s="2" t="str">
        <f>data!E9</f>
        <v>1</v>
      </c>
      <c r="C8" s="2" t="str">
        <f>data!I9</f>
        <v>bass</v>
      </c>
      <c r="D8" s="6" t="str">
        <f>data!N9</f>
        <v>r2</v>
      </c>
      <c r="E8" s="6" t="str">
        <f>data!S9</f>
        <v>r1</v>
      </c>
      <c r="F8" s="2" t="str">
        <f>data!Y9</f>
        <v>r4 des,,4</v>
      </c>
      <c r="G8" s="2" t="str">
        <f>data!AD9</f>
        <v>r4 des4 des,4 des,,4</v>
      </c>
      <c r="H8" s="6">
        <f>data!D9</f>
        <v>4</v>
      </c>
      <c r="I8" s="6" t="str">
        <f>data!G9</f>
        <v>009-05-1-bass-D1b</v>
      </c>
    </row>
    <row r="9">
      <c r="A9" s="2" t="str">
        <f>data!F10</f>
        <v>D1</v>
      </c>
      <c r="B9" s="2" t="str">
        <f>data!E10</f>
        <v>1</v>
      </c>
      <c r="C9" s="2" t="str">
        <f>data!I10</f>
        <v>bass</v>
      </c>
      <c r="D9" s="6" t="str">
        <f>data!N10</f>
        <v>r2</v>
      </c>
      <c r="E9" s="6" t="str">
        <f>data!S10</f>
        <v>r1</v>
      </c>
      <c r="F9" s="2" t="str">
        <f>data!Y10</f>
        <v>r4 d,,4</v>
      </c>
      <c r="G9" s="2" t="str">
        <f>data!AD10</f>
        <v>r4 d4 d,4 d,,4</v>
      </c>
      <c r="H9" s="6">
        <f>data!D10</f>
        <v>4</v>
      </c>
      <c r="I9" s="6" t="str">
        <f>data!G10</f>
        <v>007-06-1-bass-D1</v>
      </c>
    </row>
    <row r="10">
      <c r="A10" s="2" t="str">
        <f>data!F11</f>
        <v>D1#</v>
      </c>
      <c r="B10" s="2" t="str">
        <f>data!E11</f>
        <v>1</v>
      </c>
      <c r="C10" s="2" t="str">
        <f>data!I11</f>
        <v>bass</v>
      </c>
      <c r="D10" s="6" t="str">
        <f>data!N11</f>
        <v>r2</v>
      </c>
      <c r="E10" s="6" t="str">
        <f>data!S11</f>
        <v>r1</v>
      </c>
      <c r="F10" s="2" t="str">
        <f>data!Y11</f>
        <v>r4 dis,,4</v>
      </c>
      <c r="G10" s="2" t="str">
        <f>data!AD11</f>
        <v>r4 dis4 dis,4 dis,,4</v>
      </c>
      <c r="H10" s="6">
        <f>data!D11</f>
        <v>4</v>
      </c>
      <c r="I10" s="6" t="str">
        <f>data!G11</f>
        <v>008-07-1-bass-D1#</v>
      </c>
    </row>
    <row r="11">
      <c r="A11" s="2" t="str">
        <f>data!F12</f>
        <v>E1b</v>
      </c>
      <c r="B11" s="2" t="str">
        <f>data!E12</f>
        <v>1</v>
      </c>
      <c r="C11" s="2" t="str">
        <f>data!I12</f>
        <v>bass</v>
      </c>
      <c r="D11" s="6" t="str">
        <f>data!N12</f>
        <v>r2</v>
      </c>
      <c r="E11" s="6" t="str">
        <f>data!S12</f>
        <v>r1</v>
      </c>
      <c r="F11" s="2" t="str">
        <f>data!Y12</f>
        <v>r4 ees,,4</v>
      </c>
      <c r="G11" s="2" t="str">
        <f>data!AD12</f>
        <v>r4 ees4 ees,4 ees,,4</v>
      </c>
      <c r="H11" s="6">
        <f>data!D12</f>
        <v>4</v>
      </c>
      <c r="I11" s="6" t="str">
        <f>data!G12</f>
        <v>011-07-1-bass-E1b</v>
      </c>
    </row>
    <row r="12">
      <c r="A12" s="2" t="str">
        <f>data!F13</f>
        <v>E1</v>
      </c>
      <c r="B12" s="2" t="str">
        <f>data!E13</f>
        <v>1</v>
      </c>
      <c r="C12" s="2" t="str">
        <f>data!I13</f>
        <v>bass</v>
      </c>
      <c r="D12" s="6" t="str">
        <f>data!N13</f>
        <v>r2</v>
      </c>
      <c r="E12" s="6" t="str">
        <f>data!S13</f>
        <v>r1</v>
      </c>
      <c r="F12" s="2" t="str">
        <f>data!Y13</f>
        <v>r4 e,,4</v>
      </c>
      <c r="G12" s="2" t="str">
        <f>data!AD13</f>
        <v>r4 e4 e,4 e,,4</v>
      </c>
      <c r="H12" s="6">
        <f>data!D13</f>
        <v>4</v>
      </c>
      <c r="I12" s="6" t="str">
        <f>data!G13</f>
        <v>010-08-1-bass-E1</v>
      </c>
    </row>
    <row r="13">
      <c r="A13" s="2" t="str">
        <f>data!F14</f>
        <v>F1</v>
      </c>
      <c r="B13" s="2" t="str">
        <f>data!E14</f>
        <v>1</v>
      </c>
      <c r="C13" s="2" t="str">
        <f>data!I14</f>
        <v>bass</v>
      </c>
      <c r="D13" s="6" t="str">
        <f>data!N14</f>
        <v>r2</v>
      </c>
      <c r="E13" s="6" t="str">
        <f>data!S14</f>
        <v>r1</v>
      </c>
      <c r="F13" s="2" t="str">
        <f>data!Y14</f>
        <v>r4 f,,4</v>
      </c>
      <c r="G13" s="2" t="str">
        <f>data!AD14</f>
        <v>r4 f4 f,4 f,,4</v>
      </c>
      <c r="H13" s="6">
        <f>data!D14</f>
        <v>4</v>
      </c>
      <c r="I13" s="6" t="str">
        <f>data!G14</f>
        <v>012-09-1-bass-F1</v>
      </c>
    </row>
    <row r="14">
      <c r="A14" s="2" t="str">
        <f>data!F15</f>
        <v>F1#</v>
      </c>
      <c r="B14" s="2" t="str">
        <f>data!E15</f>
        <v>1</v>
      </c>
      <c r="C14" s="2" t="str">
        <f>data!I15</f>
        <v>bass</v>
      </c>
      <c r="D14" s="6" t="str">
        <f>data!N15</f>
        <v>r2</v>
      </c>
      <c r="E14" s="6" t="str">
        <f>data!S15</f>
        <v>r1</v>
      </c>
      <c r="F14" s="2" t="str">
        <f>data!Y15</f>
        <v>r4 fis,,4</v>
      </c>
      <c r="G14" s="2" t="str">
        <f>data!AD15</f>
        <v>r4 fis4 fis,4 fis,,4</v>
      </c>
      <c r="H14" s="6">
        <f>data!D15</f>
        <v>4</v>
      </c>
      <c r="I14" s="6" t="str">
        <f>data!G15</f>
        <v>013-10-1-bass-F1#</v>
      </c>
    </row>
    <row r="15">
      <c r="A15" s="2" t="str">
        <f>data!F16</f>
        <v>G1b</v>
      </c>
      <c r="B15" s="2" t="str">
        <f>data!E16</f>
        <v>1</v>
      </c>
      <c r="C15" s="2" t="str">
        <f>data!I16</f>
        <v>bass</v>
      </c>
      <c r="D15" s="6" t="str">
        <f>data!N16</f>
        <v>r2</v>
      </c>
      <c r="E15" s="6" t="str">
        <f>data!S16</f>
        <v>r1</v>
      </c>
      <c r="F15" s="2" t="str">
        <f>data!Y16</f>
        <v>r4 ges,,4</v>
      </c>
      <c r="G15" s="2" t="str">
        <f>data!AD16</f>
        <v>r4 ges4 ges,4 ges,,4</v>
      </c>
      <c r="H15" s="6">
        <f>data!D16</f>
        <v>4</v>
      </c>
      <c r="I15" s="6" t="str">
        <f>data!G16</f>
        <v>016-10-1-bass-G1b</v>
      </c>
    </row>
    <row r="16">
      <c r="A16" s="2" t="str">
        <f>data!F17</f>
        <v>G1</v>
      </c>
      <c r="B16" s="2" t="str">
        <f>data!E17</f>
        <v>1</v>
      </c>
      <c r="C16" s="2" t="str">
        <f>data!I17</f>
        <v>bass</v>
      </c>
      <c r="D16" s="6" t="str">
        <f>data!N17</f>
        <v>r2</v>
      </c>
      <c r="E16" s="6" t="str">
        <f>data!S17</f>
        <v>r1</v>
      </c>
      <c r="F16" s="2" t="str">
        <f>data!Y17</f>
        <v>r4 g,,4</v>
      </c>
      <c r="G16" s="2" t="str">
        <f>data!AD17</f>
        <v>r4 g4 g,4 g,,4</v>
      </c>
      <c r="H16" s="6">
        <f>data!D17</f>
        <v>4</v>
      </c>
      <c r="I16" s="6" t="str">
        <f>data!G17</f>
        <v>014-11-1-bass-G1</v>
      </c>
    </row>
    <row r="17">
      <c r="A17" s="2" t="str">
        <f>data!F18</f>
        <v>G1#</v>
      </c>
      <c r="B17" s="2" t="str">
        <f>data!E18</f>
        <v>1</v>
      </c>
      <c r="C17" s="2" t="str">
        <f>data!I18</f>
        <v>bass</v>
      </c>
      <c r="D17" s="6" t="str">
        <f>data!N18</f>
        <v>r2</v>
      </c>
      <c r="E17" s="6" t="str">
        <f>data!S18</f>
        <v>r1</v>
      </c>
      <c r="F17" s="2" t="str">
        <f>data!Y18</f>
        <v>r4 gis,,4</v>
      </c>
      <c r="G17" s="2" t="str">
        <f>data!AD18</f>
        <v>r4 gis4 gis,4 gis,,4</v>
      </c>
      <c r="H17" s="6">
        <f>data!D18</f>
        <v>4</v>
      </c>
      <c r="I17" s="6" t="str">
        <f>data!G18</f>
        <v>015-12-1-bass-G1#</v>
      </c>
    </row>
    <row r="18">
      <c r="A18" s="2" t="str">
        <f>data!F19</f>
        <v>A1b</v>
      </c>
      <c r="B18" s="2" t="str">
        <f>data!E19</f>
        <v>1</v>
      </c>
      <c r="C18" s="2" t="str">
        <f>data!I19</f>
        <v>bass</v>
      </c>
      <c r="D18" s="6" t="str">
        <f>data!N19</f>
        <v>r2</v>
      </c>
      <c r="E18" s="6" t="str">
        <f>data!S19</f>
        <v>r1</v>
      </c>
      <c r="F18" s="2" t="str">
        <f>data!Y19</f>
        <v>r4 aes,,4</v>
      </c>
      <c r="G18" s="2" t="str">
        <f>data!AD19</f>
        <v>r4 aes4 aes,4 aes,,4</v>
      </c>
      <c r="H18" s="6">
        <f>data!D19</f>
        <v>4</v>
      </c>
      <c r="I18" s="6" t="str">
        <f>data!G19</f>
        <v>019-12-1-bass-A1b</v>
      </c>
    </row>
    <row r="19">
      <c r="A19" s="2" t="str">
        <f>data!F20</f>
        <v>A1</v>
      </c>
      <c r="B19" s="2" t="str">
        <f>data!E20</f>
        <v>1</v>
      </c>
      <c r="C19" s="2" t="str">
        <f>data!I20</f>
        <v>bass</v>
      </c>
      <c r="D19" s="6" t="str">
        <f>data!N20</f>
        <v>r2</v>
      </c>
      <c r="E19" s="6" t="str">
        <f>data!S20</f>
        <v>r1</v>
      </c>
      <c r="F19" s="2" t="str">
        <f>data!Y20</f>
        <v>r4 a,,4</v>
      </c>
      <c r="G19" s="2" t="str">
        <f>data!AD20</f>
        <v>r4 a4 a,4 a,,4</v>
      </c>
      <c r="H19" s="6">
        <f>data!D20</f>
        <v>4</v>
      </c>
      <c r="I19" s="6" t="str">
        <f>data!G20</f>
        <v>017-13-1-bass-A1</v>
      </c>
    </row>
    <row r="20">
      <c r="A20" s="2" t="str">
        <f>data!F21</f>
        <v>A1#</v>
      </c>
      <c r="B20" s="2" t="str">
        <f>data!E21</f>
        <v>1</v>
      </c>
      <c r="C20" s="2" t="str">
        <f>data!I21</f>
        <v>bass</v>
      </c>
      <c r="D20" s="6" t="str">
        <f>data!N21</f>
        <v>r2</v>
      </c>
      <c r="E20" s="6" t="str">
        <f>data!S21</f>
        <v>r1</v>
      </c>
      <c r="F20" s="2" t="str">
        <f>data!Y21</f>
        <v>r4 ais,,4</v>
      </c>
      <c r="G20" s="2" t="str">
        <f>data!AD21</f>
        <v>r4 ais4 ais,4 ais,,4</v>
      </c>
      <c r="H20" s="6">
        <f>data!D21</f>
        <v>4</v>
      </c>
      <c r="I20" s="6" t="str">
        <f>data!G21</f>
        <v>018-14-1-bass-A1#</v>
      </c>
    </row>
    <row r="21">
      <c r="A21" s="2" t="str">
        <f>data!F22</f>
        <v>B1b</v>
      </c>
      <c r="B21" s="2" t="str">
        <f>data!E22</f>
        <v>1</v>
      </c>
      <c r="C21" s="2" t="str">
        <f>data!I22</f>
        <v>bass</v>
      </c>
      <c r="D21" s="6" t="str">
        <f>data!N22</f>
        <v>r2</v>
      </c>
      <c r="E21" s="6" t="str">
        <f>data!S22</f>
        <v>r1</v>
      </c>
      <c r="F21" s="2" t="str">
        <f>data!Y22</f>
        <v>r4 bes,,4</v>
      </c>
      <c r="G21" s="2" t="str">
        <f>data!AD22</f>
        <v>r4 bes4 bes,4 bes,,4</v>
      </c>
      <c r="H21" s="6">
        <f>data!D22</f>
        <v>4</v>
      </c>
      <c r="I21" s="6" t="str">
        <f>data!G22</f>
        <v>021-14-1-bass-B1b</v>
      </c>
    </row>
    <row r="22">
      <c r="A22" s="2" t="str">
        <f>data!F23</f>
        <v>B1</v>
      </c>
      <c r="B22" s="2" t="str">
        <f>data!E23</f>
        <v>1</v>
      </c>
      <c r="C22" s="2" t="str">
        <f>data!I23</f>
        <v>bass</v>
      </c>
      <c r="D22" s="6" t="str">
        <f>data!N23</f>
        <v>r2</v>
      </c>
      <c r="E22" s="6" t="str">
        <f>data!S23</f>
        <v>r1</v>
      </c>
      <c r="F22" s="2" t="str">
        <f>data!Y23</f>
        <v>r4 b,,4</v>
      </c>
      <c r="G22" s="2" t="str">
        <f>data!AD23</f>
        <v>r4 b4 b,4 b,,4</v>
      </c>
      <c r="H22" s="6">
        <f>data!D23</f>
        <v>4</v>
      </c>
      <c r="I22" s="6" t="str">
        <f>data!G23</f>
        <v>020-15-1-bass-B1</v>
      </c>
    </row>
    <row r="23">
      <c r="A23" s="2" t="str">
        <f>data!F24</f>
        <v>C2</v>
      </c>
      <c r="B23" s="2" t="str">
        <f>data!E24</f>
        <v>2</v>
      </c>
      <c r="C23" s="2" t="str">
        <f>data!I24</f>
        <v>bass</v>
      </c>
      <c r="D23" s="6" t="str">
        <f>data!N24</f>
        <v>r2</v>
      </c>
      <c r="E23" s="6" t="str">
        <f>data!S24</f>
        <v>r1</v>
      </c>
      <c r="F23" s="2" t="str">
        <f>data!Y24</f>
        <v>r4 c,4</v>
      </c>
      <c r="G23" s="2" t="str">
        <f>data!AD24</f>
        <v>r4 c,,4 c,4 c4</v>
      </c>
      <c r="H23" s="6">
        <f>data!D24</f>
        <v>2</v>
      </c>
      <c r="I23" s="6" t="str">
        <f>data!G24</f>
        <v>022-16-2-bass-C2</v>
      </c>
    </row>
    <row r="24">
      <c r="A24" s="2" t="str">
        <f>data!F25</f>
        <v>C2#</v>
      </c>
      <c r="B24" s="2" t="str">
        <f>data!E25</f>
        <v>2</v>
      </c>
      <c r="C24" s="2" t="str">
        <f>data!I25</f>
        <v>bass</v>
      </c>
      <c r="D24" s="6" t="str">
        <f>data!N25</f>
        <v>r2</v>
      </c>
      <c r="E24" s="6" t="str">
        <f>data!S25</f>
        <v>r1</v>
      </c>
      <c r="F24" s="2" t="str">
        <f>data!Y25</f>
        <v>r4 cis,4</v>
      </c>
      <c r="G24" s="2" t="str">
        <f>data!AD25</f>
        <v>r4 cis,,4 cis,4 cis4</v>
      </c>
      <c r="H24" s="6">
        <f>data!D25</f>
        <v>2</v>
      </c>
      <c r="I24" s="6" t="str">
        <f>data!G25</f>
        <v>023-17-2-bass-C2#</v>
      </c>
    </row>
    <row r="25">
      <c r="A25" s="2" t="str">
        <f>data!F26</f>
        <v>D2b</v>
      </c>
      <c r="B25" s="2" t="str">
        <f>data!E26</f>
        <v>2</v>
      </c>
      <c r="C25" s="2" t="str">
        <f>data!I26</f>
        <v>bass</v>
      </c>
      <c r="D25" s="6" t="str">
        <f>data!N26</f>
        <v>r2</v>
      </c>
      <c r="E25" s="6" t="str">
        <f>data!S26</f>
        <v>r1</v>
      </c>
      <c r="F25" s="2" t="str">
        <f>data!Y26</f>
        <v>r4 des,4</v>
      </c>
      <c r="G25" s="2" t="str">
        <f>data!AD26</f>
        <v>r4 des,,4 des,4 des4</v>
      </c>
      <c r="H25" s="6">
        <f>data!D26</f>
        <v>2</v>
      </c>
      <c r="I25" s="6" t="str">
        <f>data!G26</f>
        <v>026-17-2-bass-D2b</v>
      </c>
    </row>
    <row r="26">
      <c r="A26" s="2" t="str">
        <f>data!F27</f>
        <v>D2</v>
      </c>
      <c r="B26" s="2" t="str">
        <f>data!E27</f>
        <v>2</v>
      </c>
      <c r="C26" s="2" t="str">
        <f>data!I27</f>
        <v>bass</v>
      </c>
      <c r="D26" s="6" t="str">
        <f>data!N27</f>
        <v>r2</v>
      </c>
      <c r="E26" s="6" t="str">
        <f>data!S27</f>
        <v>r1</v>
      </c>
      <c r="F26" s="2" t="str">
        <f>data!Y27</f>
        <v>r4 d,4</v>
      </c>
      <c r="G26" s="2" t="str">
        <f>data!AD27</f>
        <v>r4 d,,4 d,4 d4</v>
      </c>
      <c r="H26" s="6">
        <f>data!D27</f>
        <v>2</v>
      </c>
      <c r="I26" s="6" t="str">
        <f>data!G27</f>
        <v>024-18-2-bass-D2</v>
      </c>
    </row>
    <row r="27">
      <c r="A27" s="2" t="str">
        <f>data!F28</f>
        <v>D2#</v>
      </c>
      <c r="B27" s="2" t="str">
        <f>data!E28</f>
        <v>2</v>
      </c>
      <c r="C27" s="2" t="str">
        <f>data!I28</f>
        <v>bass</v>
      </c>
      <c r="D27" s="6" t="str">
        <f>data!N28</f>
        <v>r2</v>
      </c>
      <c r="E27" s="6" t="str">
        <f>data!S28</f>
        <v>r1</v>
      </c>
      <c r="F27" s="2" t="str">
        <f>data!Y28</f>
        <v>r4 dis,4</v>
      </c>
      <c r="G27" s="2" t="str">
        <f>data!AD28</f>
        <v>r4 dis,,4 dis,4 dis4</v>
      </c>
      <c r="H27" s="6">
        <f>data!D28</f>
        <v>2</v>
      </c>
      <c r="I27" s="6" t="str">
        <f>data!G28</f>
        <v>025-19-2-bass-D2#</v>
      </c>
    </row>
    <row r="28">
      <c r="A28" s="2" t="str">
        <f>data!F29</f>
        <v>E2b</v>
      </c>
      <c r="B28" s="2" t="str">
        <f>data!E29</f>
        <v>2</v>
      </c>
      <c r="C28" s="2" t="str">
        <f>data!I29</f>
        <v>bass</v>
      </c>
      <c r="D28" s="6" t="str">
        <f>data!N29</f>
        <v>r2</v>
      </c>
      <c r="E28" s="6" t="str">
        <f>data!S29</f>
        <v>r1</v>
      </c>
      <c r="F28" s="2" t="str">
        <f>data!Y29</f>
        <v>r4 ees,4</v>
      </c>
      <c r="G28" s="2" t="str">
        <f>data!AD29</f>
        <v>r4 ees,,4 ees,4 ees4</v>
      </c>
      <c r="H28" s="6">
        <f>data!D29</f>
        <v>2</v>
      </c>
      <c r="I28" s="6" t="str">
        <f>data!G29</f>
        <v>028-19-2-bass-E2b</v>
      </c>
    </row>
    <row r="29">
      <c r="A29" s="2" t="str">
        <f>data!F30</f>
        <v>E2</v>
      </c>
      <c r="B29" s="2" t="str">
        <f>data!E30</f>
        <v>2</v>
      </c>
      <c r="C29" s="2" t="str">
        <f>data!I30</f>
        <v>bass</v>
      </c>
      <c r="D29" s="6" t="str">
        <f>data!N30</f>
        <v>r2</v>
      </c>
      <c r="E29" s="6" t="str">
        <f>data!S30</f>
        <v>r1</v>
      </c>
      <c r="F29" s="2" t="str">
        <f>data!Y30</f>
        <v>r4 e,4</v>
      </c>
      <c r="G29" s="2" t="str">
        <f>data!AD30</f>
        <v>r4 e,,4 e,4 e4</v>
      </c>
      <c r="H29" s="6">
        <f>data!D30</f>
        <v>2</v>
      </c>
      <c r="I29" s="6" t="str">
        <f>data!G30</f>
        <v>027-20-2-bass-E2</v>
      </c>
    </row>
    <row r="30">
      <c r="A30" s="2" t="str">
        <f>data!F31</f>
        <v>F2</v>
      </c>
      <c r="B30" s="2" t="str">
        <f>data!E31</f>
        <v>2</v>
      </c>
      <c r="C30" s="2" t="str">
        <f>data!I31</f>
        <v>bass</v>
      </c>
      <c r="D30" s="6" t="str">
        <f>data!N31</f>
        <v>r2</v>
      </c>
      <c r="E30" s="6" t="str">
        <f>data!S31</f>
        <v>r1</v>
      </c>
      <c r="F30" s="2" t="str">
        <f>data!Y31</f>
        <v>r4 f,4</v>
      </c>
      <c r="G30" s="2" t="str">
        <f>data!AD31</f>
        <v>r4 f,,4 f,4 f4</v>
      </c>
      <c r="H30" s="6">
        <f>data!D31</f>
        <v>2</v>
      </c>
      <c r="I30" s="6" t="str">
        <f>data!G31</f>
        <v>029-21-2-bass-F2</v>
      </c>
    </row>
    <row r="31">
      <c r="A31" s="2" t="str">
        <f>data!F32</f>
        <v>F2#</v>
      </c>
      <c r="B31" s="2" t="str">
        <f>data!E32</f>
        <v>2</v>
      </c>
      <c r="C31" s="2" t="str">
        <f>data!I32</f>
        <v>bass</v>
      </c>
      <c r="D31" s="6" t="str">
        <f>data!N32</f>
        <v>r2</v>
      </c>
      <c r="E31" s="6" t="str">
        <f>data!S32</f>
        <v>r1</v>
      </c>
      <c r="F31" s="2" t="str">
        <f>data!Y32</f>
        <v>r4 fis,4</v>
      </c>
      <c r="G31" s="2" t="str">
        <f>data!AD32</f>
        <v>r4 fis,,4 fis,4 fis4</v>
      </c>
      <c r="H31" s="6">
        <f>data!D32</f>
        <v>2</v>
      </c>
      <c r="I31" s="6" t="str">
        <f>data!G32</f>
        <v>030-22-2-bass-F2#</v>
      </c>
    </row>
    <row r="32">
      <c r="A32" s="2" t="str">
        <f>data!F33</f>
        <v>G2b</v>
      </c>
      <c r="B32" s="2" t="str">
        <f>data!E33</f>
        <v>2</v>
      </c>
      <c r="C32" s="2" t="str">
        <f>data!I33</f>
        <v>bass</v>
      </c>
      <c r="D32" s="6" t="str">
        <f>data!N33</f>
        <v>r2</v>
      </c>
      <c r="E32" s="6" t="str">
        <f>data!S33</f>
        <v>r1</v>
      </c>
      <c r="F32" s="2" t="str">
        <f>data!Y33</f>
        <v>r4 ges,4</v>
      </c>
      <c r="G32" s="2" t="str">
        <f>data!AD33</f>
        <v>r4 ges,,4 ges,4 ges4</v>
      </c>
      <c r="H32" s="6">
        <f>data!D33</f>
        <v>2</v>
      </c>
      <c r="I32" s="6" t="str">
        <f>data!G33</f>
        <v>033-22-2-bass-G2b</v>
      </c>
    </row>
    <row r="33">
      <c r="A33" s="2" t="str">
        <f>data!F34</f>
        <v>G2</v>
      </c>
      <c r="B33" s="2" t="str">
        <f>data!E34</f>
        <v>2</v>
      </c>
      <c r="C33" s="2" t="str">
        <f>data!I34</f>
        <v>bass</v>
      </c>
      <c r="D33" s="6" t="str">
        <f>data!N34</f>
        <v>r2</v>
      </c>
      <c r="E33" s="6" t="str">
        <f>data!S34</f>
        <v>r1</v>
      </c>
      <c r="F33" s="2" t="str">
        <f>data!Y34</f>
        <v>r4 g,4</v>
      </c>
      <c r="G33" s="2" t="str">
        <f>data!AD34</f>
        <v>r4 g,,4 g,4 g4</v>
      </c>
      <c r="H33" s="6">
        <f>data!D34</f>
        <v>2</v>
      </c>
      <c r="I33" s="6" t="str">
        <f>data!G34</f>
        <v>031-23-2-bass-G2</v>
      </c>
    </row>
    <row r="34">
      <c r="A34" s="2" t="str">
        <f>data!F35</f>
        <v>G2#</v>
      </c>
      <c r="B34" s="2" t="str">
        <f>data!E35</f>
        <v>2</v>
      </c>
      <c r="C34" s="2" t="str">
        <f>data!I35</f>
        <v>bass</v>
      </c>
      <c r="D34" s="6" t="str">
        <f>data!N35</f>
        <v>r2</v>
      </c>
      <c r="E34" s="6" t="str">
        <f>data!S35</f>
        <v>r1</v>
      </c>
      <c r="F34" s="2" t="str">
        <f>data!Y35</f>
        <v>r4 gis,4</v>
      </c>
      <c r="G34" s="2" t="str">
        <f>data!AD35</f>
        <v>r4 gis,,4 gis,4 gis4</v>
      </c>
      <c r="H34" s="6">
        <f>data!D35</f>
        <v>2</v>
      </c>
      <c r="I34" s="6" t="str">
        <f>data!G35</f>
        <v>032-24-2-bass-G2#</v>
      </c>
    </row>
    <row r="35">
      <c r="A35" s="2" t="str">
        <f>data!F36</f>
        <v>A2b</v>
      </c>
      <c r="B35" s="2" t="str">
        <f>data!E36</f>
        <v>2</v>
      </c>
      <c r="C35" s="2" t="str">
        <f>data!I36</f>
        <v>bass</v>
      </c>
      <c r="D35" s="6" t="str">
        <f>data!N36</f>
        <v>r2</v>
      </c>
      <c r="E35" s="6" t="str">
        <f>data!S36</f>
        <v>r1</v>
      </c>
      <c r="F35" s="2" t="str">
        <f>data!Y36</f>
        <v>r4 aes,4</v>
      </c>
      <c r="G35" s="2" t="str">
        <f>data!AD36</f>
        <v>r4 aes,,4 aes,4 aes4</v>
      </c>
      <c r="H35" s="6">
        <f>data!D36</f>
        <v>2</v>
      </c>
      <c r="I35" s="6" t="str">
        <f>data!G36</f>
        <v>036-24-2-bass-A2b</v>
      </c>
    </row>
    <row r="36">
      <c r="A36" s="2" t="str">
        <f>data!F37</f>
        <v>A2</v>
      </c>
      <c r="B36" s="2" t="str">
        <f>data!E37</f>
        <v>2</v>
      </c>
      <c r="C36" s="2" t="str">
        <f>data!I37</f>
        <v>bass</v>
      </c>
      <c r="D36" s="6" t="str">
        <f>data!N37</f>
        <v>r2</v>
      </c>
      <c r="E36" s="6" t="str">
        <f>data!S37</f>
        <v>r1</v>
      </c>
      <c r="F36" s="2" t="str">
        <f>data!Y37</f>
        <v>r4 a,4</v>
      </c>
      <c r="G36" s="2" t="str">
        <f>data!AD37</f>
        <v>r4 a,,4 a,4 a4</v>
      </c>
      <c r="H36" s="6">
        <f>data!D37</f>
        <v>2</v>
      </c>
      <c r="I36" s="6" t="str">
        <f>data!G37</f>
        <v>034-25-2-bass-A2</v>
      </c>
    </row>
    <row r="37">
      <c r="A37" s="2" t="str">
        <f>data!F38</f>
        <v>A2#</v>
      </c>
      <c r="B37" s="2" t="str">
        <f>data!E38</f>
        <v>2</v>
      </c>
      <c r="C37" s="2" t="str">
        <f>data!I38</f>
        <v>bass</v>
      </c>
      <c r="D37" s="6" t="str">
        <f>data!N38</f>
        <v>r2</v>
      </c>
      <c r="E37" s="6" t="str">
        <f>data!S38</f>
        <v>r1</v>
      </c>
      <c r="F37" s="2" t="str">
        <f>data!Y38</f>
        <v>r4 ais,4</v>
      </c>
      <c r="G37" s="2" t="str">
        <f>data!AD38</f>
        <v>r4 ais,,4 ais,4 ais4</v>
      </c>
      <c r="H37" s="6">
        <f>data!D38</f>
        <v>2</v>
      </c>
      <c r="I37" s="6" t="str">
        <f>data!G38</f>
        <v>035-26-2-bass-A2#</v>
      </c>
    </row>
    <row r="38">
      <c r="A38" s="2" t="str">
        <f>data!F39</f>
        <v>B2b</v>
      </c>
      <c r="B38" s="2" t="str">
        <f>data!E39</f>
        <v>2</v>
      </c>
      <c r="C38" s="2" t="str">
        <f>data!I39</f>
        <v>bass</v>
      </c>
      <c r="D38" s="6" t="str">
        <f>data!N39</f>
        <v>r2</v>
      </c>
      <c r="E38" s="6" t="str">
        <f>data!S39</f>
        <v>r1</v>
      </c>
      <c r="F38" s="2" t="str">
        <f>data!Y39</f>
        <v>r4 bes,4</v>
      </c>
      <c r="G38" s="2" t="str">
        <f>data!AD39</f>
        <v>r4 bes,,4 bes,4 bes4</v>
      </c>
      <c r="H38" s="6">
        <f>data!D39</f>
        <v>2</v>
      </c>
      <c r="I38" s="6" t="str">
        <f>data!G39</f>
        <v>038-26-2-bass-B2b</v>
      </c>
    </row>
    <row r="39">
      <c r="A39" s="2" t="str">
        <f>data!F40</f>
        <v>B2</v>
      </c>
      <c r="B39" s="2" t="str">
        <f>data!E40</f>
        <v>2</v>
      </c>
      <c r="C39" s="2" t="str">
        <f>data!I40</f>
        <v>bass</v>
      </c>
      <c r="D39" s="6" t="str">
        <f>data!N40</f>
        <v>r2</v>
      </c>
      <c r="E39" s="6" t="str">
        <f>data!S40</f>
        <v>r1</v>
      </c>
      <c r="F39" s="2" t="str">
        <f>data!Y40</f>
        <v>r4 b,4</v>
      </c>
      <c r="G39" s="2" t="str">
        <f>data!AD40</f>
        <v>r4 b,,4 b,4 b4</v>
      </c>
      <c r="H39" s="6">
        <f>data!D40</f>
        <v>2</v>
      </c>
      <c r="I39" s="6" t="str">
        <f>data!G40</f>
        <v>037-27-2-bass-B2</v>
      </c>
    </row>
    <row r="40">
      <c r="A40" s="2" t="str">
        <f>data!F41</f>
        <v>C3</v>
      </c>
      <c r="B40" s="2" t="str">
        <f>data!E41</f>
        <v>3</v>
      </c>
      <c r="C40" s="2" t="str">
        <f>data!I41</f>
        <v>treble</v>
      </c>
      <c r="D40" s="6" t="str">
        <f>data!N41</f>
        <v>r4 c4</v>
      </c>
      <c r="E40" s="6" t="str">
        <f>data!S41</f>
        <v>r4 c,4 c4 c'4</v>
      </c>
      <c r="F40" s="2" t="str">
        <f>data!Y41</f>
        <v>r2</v>
      </c>
      <c r="G40" s="2" t="str">
        <f>data!AD41</f>
        <v>r1</v>
      </c>
      <c r="H40" s="6">
        <f>data!D41</f>
        <v>3</v>
      </c>
      <c r="I40" s="6" t="str">
        <f>data!G41</f>
        <v>039-28-3-treble-C3</v>
      </c>
    </row>
    <row r="41">
      <c r="A41" s="2" t="str">
        <f>data!F42</f>
        <v>C3#</v>
      </c>
      <c r="B41" s="2" t="str">
        <f>data!E42</f>
        <v>3</v>
      </c>
      <c r="C41" s="2" t="str">
        <f>data!I42</f>
        <v>treble</v>
      </c>
      <c r="D41" s="6" t="str">
        <f>data!N42</f>
        <v>r4 cis4</v>
      </c>
      <c r="E41" s="6" t="str">
        <f>data!S42</f>
        <v>r4 cis,4 cis4 cis'4</v>
      </c>
      <c r="F41" s="2" t="str">
        <f>data!Y42</f>
        <v>r2</v>
      </c>
      <c r="G41" s="2" t="str">
        <f>data!AD42</f>
        <v>r1</v>
      </c>
      <c r="H41" s="6">
        <f>data!D42</f>
        <v>3</v>
      </c>
      <c r="I41" s="6" t="str">
        <f>data!G42</f>
        <v>040-29-3-treble-C3#</v>
      </c>
    </row>
    <row r="42">
      <c r="A42" s="2" t="str">
        <f>data!F43</f>
        <v>D3b</v>
      </c>
      <c r="B42" s="2" t="str">
        <f>data!E43</f>
        <v>3</v>
      </c>
      <c r="C42" s="2" t="str">
        <f>data!I43</f>
        <v>treble</v>
      </c>
      <c r="D42" s="6" t="str">
        <f>data!N43</f>
        <v>r4 des4</v>
      </c>
      <c r="E42" s="6" t="str">
        <f>data!S43</f>
        <v>r4 des,4 des4 des'4</v>
      </c>
      <c r="F42" s="2" t="str">
        <f>data!Y43</f>
        <v>r2</v>
      </c>
      <c r="G42" s="2" t="str">
        <f>data!AD43</f>
        <v>r1</v>
      </c>
      <c r="H42" s="6">
        <f>data!D43</f>
        <v>3</v>
      </c>
      <c r="I42" s="6" t="str">
        <f>data!G43</f>
        <v>043-29-3-treble-D3b</v>
      </c>
    </row>
    <row r="43">
      <c r="A43" s="2" t="str">
        <f>data!F44</f>
        <v>D3</v>
      </c>
      <c r="B43" s="2" t="str">
        <f>data!E44</f>
        <v>3</v>
      </c>
      <c r="C43" s="2" t="str">
        <f>data!I44</f>
        <v>treble</v>
      </c>
      <c r="D43" s="6" t="str">
        <f>data!N44</f>
        <v>r4 d4</v>
      </c>
      <c r="E43" s="6" t="str">
        <f>data!S44</f>
        <v>r4 d,4 d4 d'4</v>
      </c>
      <c r="F43" s="2" t="str">
        <f>data!Y44</f>
        <v>r2</v>
      </c>
      <c r="G43" s="2" t="str">
        <f>data!AD44</f>
        <v>r1</v>
      </c>
      <c r="H43" s="6">
        <f>data!D44</f>
        <v>3</v>
      </c>
      <c r="I43" s="6" t="str">
        <f>data!G44</f>
        <v>041-30-3-treble-D3</v>
      </c>
    </row>
    <row r="44">
      <c r="A44" s="2" t="str">
        <f>data!F45</f>
        <v>D3#</v>
      </c>
      <c r="B44" s="2" t="str">
        <f>data!E45</f>
        <v>3</v>
      </c>
      <c r="C44" s="2" t="str">
        <f>data!I45</f>
        <v>treble</v>
      </c>
      <c r="D44" s="6" t="str">
        <f>data!N45</f>
        <v>r4 dis4</v>
      </c>
      <c r="E44" s="6" t="str">
        <f>data!S45</f>
        <v>r4 dis,4 dis4 dis'4</v>
      </c>
      <c r="F44" s="2" t="str">
        <f>data!Y45</f>
        <v>r2</v>
      </c>
      <c r="G44" s="2" t="str">
        <f>data!AD45</f>
        <v>r1</v>
      </c>
      <c r="H44" s="6">
        <f>data!D45</f>
        <v>3</v>
      </c>
      <c r="I44" s="6" t="str">
        <f>data!G45</f>
        <v>042-31-3-treble-D3#</v>
      </c>
    </row>
    <row r="45">
      <c r="A45" s="2" t="str">
        <f>data!F46</f>
        <v>E3b</v>
      </c>
      <c r="B45" s="2" t="str">
        <f>data!E46</f>
        <v>3</v>
      </c>
      <c r="C45" s="2" t="str">
        <f>data!I46</f>
        <v>treble</v>
      </c>
      <c r="D45" s="6" t="str">
        <f>data!N46</f>
        <v>r4 ees4</v>
      </c>
      <c r="E45" s="6" t="str">
        <f>data!S46</f>
        <v>r4 ees,4 ees4 ees'4</v>
      </c>
      <c r="F45" s="2" t="str">
        <f>data!Y46</f>
        <v>r2</v>
      </c>
      <c r="G45" s="2" t="str">
        <f>data!AD46</f>
        <v>r1</v>
      </c>
      <c r="H45" s="6">
        <f>data!D46</f>
        <v>3</v>
      </c>
      <c r="I45" s="6" t="str">
        <f>data!G46</f>
        <v>045-31-3-treble-E3b</v>
      </c>
    </row>
    <row r="46">
      <c r="A46" s="2" t="str">
        <f>data!F47</f>
        <v>E3</v>
      </c>
      <c r="B46" s="2" t="str">
        <f>data!E47</f>
        <v>3</v>
      </c>
      <c r="C46" s="2" t="str">
        <f>data!I47</f>
        <v>treble</v>
      </c>
      <c r="D46" s="6" t="str">
        <f>data!N47</f>
        <v>r4 e4</v>
      </c>
      <c r="E46" s="6" t="str">
        <f>data!S47</f>
        <v>r4 e,4 e4 e'4</v>
      </c>
      <c r="F46" s="2" t="str">
        <f>data!Y47</f>
        <v>r2</v>
      </c>
      <c r="G46" s="2" t="str">
        <f>data!AD47</f>
        <v>r1</v>
      </c>
      <c r="H46" s="6">
        <f>data!D47</f>
        <v>3</v>
      </c>
      <c r="I46" s="6" t="str">
        <f>data!G47</f>
        <v>044-32-3-treble-E3</v>
      </c>
    </row>
    <row r="47">
      <c r="A47" s="2" t="str">
        <f>data!F48</f>
        <v>F3</v>
      </c>
      <c r="B47" s="2" t="str">
        <f>data!E48</f>
        <v>3</v>
      </c>
      <c r="C47" s="2" t="str">
        <f>data!I48</f>
        <v>treble</v>
      </c>
      <c r="D47" s="6" t="str">
        <f>data!N48</f>
        <v>r4 f4</v>
      </c>
      <c r="E47" s="6" t="str">
        <f>data!S48</f>
        <v>r4 f,4 f4 f'4</v>
      </c>
      <c r="F47" s="2" t="str">
        <f>data!Y48</f>
        <v>r2</v>
      </c>
      <c r="G47" s="2" t="str">
        <f>data!AD48</f>
        <v>r1</v>
      </c>
      <c r="H47" s="6">
        <f>data!D48</f>
        <v>3</v>
      </c>
      <c r="I47" s="6" t="str">
        <f>data!G48</f>
        <v>046-33-3-treble-F3</v>
      </c>
    </row>
    <row r="48">
      <c r="A48" s="2" t="str">
        <f>data!F49</f>
        <v>F3#</v>
      </c>
      <c r="B48" s="2" t="str">
        <f>data!E49</f>
        <v>3</v>
      </c>
      <c r="C48" s="2" t="str">
        <f>data!I49</f>
        <v>treble</v>
      </c>
      <c r="D48" s="6" t="str">
        <f>data!N49</f>
        <v>r4 fis4</v>
      </c>
      <c r="E48" s="6" t="str">
        <f>data!S49</f>
        <v>r4 fis,4 fis4 fis'4</v>
      </c>
      <c r="F48" s="2" t="str">
        <f>data!Y49</f>
        <v>r2</v>
      </c>
      <c r="G48" s="2" t="str">
        <f>data!AD49</f>
        <v>r1</v>
      </c>
      <c r="H48" s="6">
        <f>data!D49</f>
        <v>3</v>
      </c>
      <c r="I48" s="6" t="str">
        <f>data!G49</f>
        <v>047-34-3-treble-F3#</v>
      </c>
    </row>
    <row r="49">
      <c r="A49" s="2" t="str">
        <f>data!F50</f>
        <v>G3b</v>
      </c>
      <c r="B49" s="2" t="str">
        <f>data!E50</f>
        <v>3</v>
      </c>
      <c r="C49" s="2" t="str">
        <f>data!I50</f>
        <v>treble</v>
      </c>
      <c r="D49" s="6" t="str">
        <f>data!N50</f>
        <v>r4 ges4</v>
      </c>
      <c r="E49" s="6" t="str">
        <f>data!S50</f>
        <v>r4 ges,4 ges4 ges'4</v>
      </c>
      <c r="F49" s="2" t="str">
        <f>data!Y50</f>
        <v>r2</v>
      </c>
      <c r="G49" s="2" t="str">
        <f>data!AD50</f>
        <v>r1</v>
      </c>
      <c r="H49" s="6">
        <f>data!D50</f>
        <v>3</v>
      </c>
      <c r="I49" s="6" t="str">
        <f>data!G50</f>
        <v>050-34-3-treble-G3b</v>
      </c>
    </row>
    <row r="50">
      <c r="A50" s="2" t="str">
        <f>data!F51</f>
        <v>G3</v>
      </c>
      <c r="B50" s="2" t="str">
        <f>data!E51</f>
        <v>3</v>
      </c>
      <c r="C50" s="2" t="str">
        <f>data!I51</f>
        <v>treble</v>
      </c>
      <c r="D50" s="6" t="str">
        <f>data!N51</f>
        <v>r4 g4</v>
      </c>
      <c r="E50" s="6" t="str">
        <f>data!S51</f>
        <v>r4 g,4 g4 g'4</v>
      </c>
      <c r="F50" s="2" t="str">
        <f>data!Y51</f>
        <v>r2</v>
      </c>
      <c r="G50" s="2" t="str">
        <f>data!AD51</f>
        <v>r1</v>
      </c>
      <c r="H50" s="6">
        <f>data!D51</f>
        <v>3</v>
      </c>
      <c r="I50" s="6" t="str">
        <f>data!G51</f>
        <v>048-35-3-treble-G3</v>
      </c>
    </row>
    <row r="51">
      <c r="A51" s="2" t="str">
        <f>data!F52</f>
        <v>G3#</v>
      </c>
      <c r="B51" s="2" t="str">
        <f>data!E52</f>
        <v>3</v>
      </c>
      <c r="C51" s="2" t="str">
        <f>data!I52</f>
        <v>treble</v>
      </c>
      <c r="D51" s="6" t="str">
        <f>data!N52</f>
        <v>r4 gis4</v>
      </c>
      <c r="E51" s="6" t="str">
        <f>data!S52</f>
        <v>r4 gis,4 gis4 gis'4</v>
      </c>
      <c r="F51" s="2" t="str">
        <f>data!Y52</f>
        <v>r2</v>
      </c>
      <c r="G51" s="2" t="str">
        <f>data!AD52</f>
        <v>r1</v>
      </c>
      <c r="H51" s="6">
        <f>data!D52</f>
        <v>3</v>
      </c>
      <c r="I51" s="6" t="str">
        <f>data!G52</f>
        <v>049-36-3-treble-G3#</v>
      </c>
    </row>
    <row r="52">
      <c r="A52" s="2" t="str">
        <f>data!F53</f>
        <v>A3b</v>
      </c>
      <c r="B52" s="2" t="str">
        <f>data!E53</f>
        <v>3</v>
      </c>
      <c r="C52" s="2" t="str">
        <f>data!I53</f>
        <v>treble</v>
      </c>
      <c r="D52" s="6" t="str">
        <f>data!N53</f>
        <v>r4 aes4</v>
      </c>
      <c r="E52" s="6" t="str">
        <f>data!S53</f>
        <v>r4 aes,4 aes4 aes'4</v>
      </c>
      <c r="F52" s="2" t="str">
        <f>data!Y53</f>
        <v>r2</v>
      </c>
      <c r="G52" s="2" t="str">
        <f>data!AD53</f>
        <v>r1</v>
      </c>
      <c r="H52" s="6">
        <f>data!D53</f>
        <v>3</v>
      </c>
      <c r="I52" s="6" t="str">
        <f>data!G53</f>
        <v>053-36-3-treble-A3b</v>
      </c>
    </row>
    <row r="53">
      <c r="A53" s="2" t="str">
        <f>data!F54</f>
        <v>A3</v>
      </c>
      <c r="B53" s="2" t="str">
        <f>data!E54</f>
        <v>3</v>
      </c>
      <c r="C53" s="2" t="str">
        <f>data!I54</f>
        <v>treble</v>
      </c>
      <c r="D53" s="6" t="str">
        <f>data!N54</f>
        <v>r4 a4</v>
      </c>
      <c r="E53" s="6" t="str">
        <f>data!S54</f>
        <v>r4 a,4 a4 a'4</v>
      </c>
      <c r="F53" s="2" t="str">
        <f>data!Y54</f>
        <v>r2</v>
      </c>
      <c r="G53" s="2" t="str">
        <f>data!AD54</f>
        <v>r1</v>
      </c>
      <c r="H53" s="6">
        <f>data!D54</f>
        <v>3</v>
      </c>
      <c r="I53" s="6" t="str">
        <f>data!G54</f>
        <v>051-37-3-treble-A3</v>
      </c>
    </row>
    <row r="54">
      <c r="A54" s="2" t="str">
        <f>data!F55</f>
        <v>A3#</v>
      </c>
      <c r="B54" s="2" t="str">
        <f>data!E55</f>
        <v>3</v>
      </c>
      <c r="C54" s="2" t="str">
        <f>data!I55</f>
        <v>treble</v>
      </c>
      <c r="D54" s="6" t="str">
        <f>data!N55</f>
        <v>r4 ais4</v>
      </c>
      <c r="E54" s="6" t="str">
        <f>data!S55</f>
        <v>r4 ais,4 ais4 ais'4</v>
      </c>
      <c r="F54" s="2" t="str">
        <f>data!Y55</f>
        <v>r2</v>
      </c>
      <c r="G54" s="2" t="str">
        <f>data!AD55</f>
        <v>r1</v>
      </c>
      <c r="H54" s="6">
        <f>data!D55</f>
        <v>3</v>
      </c>
      <c r="I54" s="6" t="str">
        <f>data!G55</f>
        <v>052-38-3-treble-A3#</v>
      </c>
    </row>
    <row r="55">
      <c r="A55" s="2" t="str">
        <f>data!F56</f>
        <v>B3b</v>
      </c>
      <c r="B55" s="2" t="str">
        <f>data!E56</f>
        <v>3</v>
      </c>
      <c r="C55" s="2" t="str">
        <f>data!I56</f>
        <v>treble</v>
      </c>
      <c r="D55" s="6" t="str">
        <f>data!N56</f>
        <v>r4 bes4</v>
      </c>
      <c r="E55" s="6" t="str">
        <f>data!S56</f>
        <v>r4 bes,4 bes4 bes'4</v>
      </c>
      <c r="F55" s="2" t="str">
        <f>data!Y56</f>
        <v>r2</v>
      </c>
      <c r="G55" s="2" t="str">
        <f>data!AD56</f>
        <v>r1</v>
      </c>
      <c r="H55" s="6">
        <f>data!D56</f>
        <v>3</v>
      </c>
      <c r="I55" s="6" t="str">
        <f>data!G56</f>
        <v>055-38-3-treble-B3b</v>
      </c>
    </row>
    <row r="56">
      <c r="A56" s="2" t="str">
        <f>data!F57</f>
        <v>B3</v>
      </c>
      <c r="B56" s="2" t="str">
        <f>data!E57</f>
        <v>3</v>
      </c>
      <c r="C56" s="2" t="str">
        <f>data!I57</f>
        <v>treble</v>
      </c>
      <c r="D56" s="6" t="str">
        <f>data!N57</f>
        <v>r4 b4</v>
      </c>
      <c r="E56" s="6" t="str">
        <f>data!S57</f>
        <v>r4 b,4 b4 b'4</v>
      </c>
      <c r="F56" s="2" t="str">
        <f>data!Y57</f>
        <v>r2</v>
      </c>
      <c r="G56" s="2" t="str">
        <f>data!AD57</f>
        <v>r1</v>
      </c>
      <c r="H56" s="6">
        <f>data!D57</f>
        <v>3</v>
      </c>
      <c r="I56" s="6" t="str">
        <f>data!G57</f>
        <v>054-39-3-treble-B3</v>
      </c>
    </row>
    <row r="57">
      <c r="A57" s="2" t="str">
        <f>data!F58</f>
        <v>C3</v>
      </c>
      <c r="B57" s="2" t="str">
        <f>data!E58</f>
        <v>3</v>
      </c>
      <c r="C57" s="2" t="str">
        <f>data!I58</f>
        <v>bass</v>
      </c>
      <c r="D57" s="6" t="str">
        <f>data!N58</f>
        <v>r2</v>
      </c>
      <c r="E57" s="6" t="str">
        <f>data!S58</f>
        <v>r1</v>
      </c>
      <c r="F57" s="2" t="str">
        <f>data!Y58</f>
        <v>r4 c4</v>
      </c>
      <c r="G57" s="2" t="str">
        <f>data!AD58</f>
        <v>r4 c,4 c4 c'4</v>
      </c>
      <c r="H57" s="6">
        <f>data!D58</f>
        <v>1</v>
      </c>
      <c r="I57" s="6" t="str">
        <f>data!G58</f>
        <v>056-28-3-bass-C3</v>
      </c>
    </row>
    <row r="58">
      <c r="A58" s="2" t="str">
        <f>data!F59</f>
        <v>C3#</v>
      </c>
      <c r="B58" s="2" t="str">
        <f>data!E59</f>
        <v>3</v>
      </c>
      <c r="C58" s="2" t="str">
        <f>data!I59</f>
        <v>bass</v>
      </c>
      <c r="D58" s="6" t="str">
        <f>data!N59</f>
        <v>r2</v>
      </c>
      <c r="E58" s="6" t="str">
        <f>data!S59</f>
        <v>r1</v>
      </c>
      <c r="F58" s="2" t="str">
        <f>data!Y59</f>
        <v>r4 cis4</v>
      </c>
      <c r="G58" s="2" t="str">
        <f>data!AD59</f>
        <v>r4 cis,4 cis4 cis'4</v>
      </c>
      <c r="H58" s="6">
        <f>data!D59</f>
        <v>1</v>
      </c>
      <c r="I58" s="6" t="str">
        <f>data!G59</f>
        <v>057-29-3-bass-C3#</v>
      </c>
    </row>
    <row r="59">
      <c r="A59" s="2" t="str">
        <f>data!F60</f>
        <v>D3b</v>
      </c>
      <c r="B59" s="2" t="str">
        <f>data!E60</f>
        <v>3</v>
      </c>
      <c r="C59" s="2" t="str">
        <f>data!I60</f>
        <v>bass</v>
      </c>
      <c r="D59" s="6" t="str">
        <f>data!N60</f>
        <v>r2</v>
      </c>
      <c r="E59" s="6" t="str">
        <f>data!S60</f>
        <v>r1</v>
      </c>
      <c r="F59" s="2" t="str">
        <f>data!Y60</f>
        <v>r4 des4</v>
      </c>
      <c r="G59" s="2" t="str">
        <f>data!AD60</f>
        <v>r4 des,4 des4 des'4</v>
      </c>
      <c r="H59" s="6">
        <f>data!D60</f>
        <v>1</v>
      </c>
      <c r="I59" s="6" t="str">
        <f>data!G60</f>
        <v>060-29-3-bass-D3b</v>
      </c>
    </row>
    <row r="60">
      <c r="A60" s="2" t="str">
        <f>data!F61</f>
        <v>D3</v>
      </c>
      <c r="B60" s="2" t="str">
        <f>data!E61</f>
        <v>3</v>
      </c>
      <c r="C60" s="2" t="str">
        <f>data!I61</f>
        <v>bass</v>
      </c>
      <c r="D60" s="6" t="str">
        <f>data!N61</f>
        <v>r2</v>
      </c>
      <c r="E60" s="6" t="str">
        <f>data!S61</f>
        <v>r1</v>
      </c>
      <c r="F60" s="2" t="str">
        <f>data!Y61</f>
        <v>r4 d4</v>
      </c>
      <c r="G60" s="2" t="str">
        <f>data!AD61</f>
        <v>r4 d,4 d4 d'4</v>
      </c>
      <c r="H60" s="6">
        <f>data!D61</f>
        <v>1</v>
      </c>
      <c r="I60" s="6" t="str">
        <f>data!G61</f>
        <v>058-30-3-bass-D3</v>
      </c>
    </row>
    <row r="61">
      <c r="A61" s="2" t="str">
        <f>data!F62</f>
        <v>D3#</v>
      </c>
      <c r="B61" s="2" t="str">
        <f>data!E62</f>
        <v>3</v>
      </c>
      <c r="C61" s="2" t="str">
        <f>data!I62</f>
        <v>bass</v>
      </c>
      <c r="D61" s="6" t="str">
        <f>data!N62</f>
        <v>r2</v>
      </c>
      <c r="E61" s="6" t="str">
        <f>data!S62</f>
        <v>r1</v>
      </c>
      <c r="F61" s="2" t="str">
        <f>data!Y62</f>
        <v>r4 dis4</v>
      </c>
      <c r="G61" s="2" t="str">
        <f>data!AD62</f>
        <v>r4 dis,4 dis4 dis'4</v>
      </c>
      <c r="H61" s="6">
        <f>data!D62</f>
        <v>1</v>
      </c>
      <c r="I61" s="6" t="str">
        <f>data!G62</f>
        <v>059-31-3-bass-D3#</v>
      </c>
    </row>
    <row r="62">
      <c r="A62" s="2" t="str">
        <f>data!F63</f>
        <v>E3b</v>
      </c>
      <c r="B62" s="2" t="str">
        <f>data!E63</f>
        <v>3</v>
      </c>
      <c r="C62" s="2" t="str">
        <f>data!I63</f>
        <v>bass</v>
      </c>
      <c r="D62" s="6" t="str">
        <f>data!N63</f>
        <v>r2</v>
      </c>
      <c r="E62" s="6" t="str">
        <f>data!S63</f>
        <v>r1</v>
      </c>
      <c r="F62" s="2" t="str">
        <f>data!Y63</f>
        <v>r4 ees4</v>
      </c>
      <c r="G62" s="2" t="str">
        <f>data!AD63</f>
        <v>r4 ees,4 ees4 ees'4</v>
      </c>
      <c r="H62" s="6">
        <f>data!D63</f>
        <v>1</v>
      </c>
      <c r="I62" s="6" t="str">
        <f>data!G63</f>
        <v>062-31-3-bass-E3b</v>
      </c>
    </row>
    <row r="63">
      <c r="A63" s="2" t="str">
        <f>data!F64</f>
        <v>E3</v>
      </c>
      <c r="B63" s="2" t="str">
        <f>data!E64</f>
        <v>3</v>
      </c>
      <c r="C63" s="2" t="str">
        <f>data!I64</f>
        <v>bass</v>
      </c>
      <c r="D63" s="6" t="str">
        <f>data!N64</f>
        <v>r2</v>
      </c>
      <c r="E63" s="6" t="str">
        <f>data!S64</f>
        <v>r1</v>
      </c>
      <c r="F63" s="2" t="str">
        <f>data!Y64</f>
        <v>r4 e4</v>
      </c>
      <c r="G63" s="2" t="str">
        <f>data!AD64</f>
        <v>r4 e,4 e4 e'4</v>
      </c>
      <c r="H63" s="6">
        <f>data!D64</f>
        <v>1</v>
      </c>
      <c r="I63" s="6" t="str">
        <f>data!G64</f>
        <v>061-32-3-bass-E3</v>
      </c>
    </row>
    <row r="64">
      <c r="A64" s="2" t="str">
        <f>data!F65</f>
        <v>F3</v>
      </c>
      <c r="B64" s="2" t="str">
        <f>data!E65</f>
        <v>3</v>
      </c>
      <c r="C64" s="2" t="str">
        <f>data!I65</f>
        <v>bass</v>
      </c>
      <c r="D64" s="6" t="str">
        <f>data!N65</f>
        <v>r2</v>
      </c>
      <c r="E64" s="6" t="str">
        <f>data!S65</f>
        <v>r1</v>
      </c>
      <c r="F64" s="2" t="str">
        <f>data!Y65</f>
        <v>r4 f4</v>
      </c>
      <c r="G64" s="2" t="str">
        <f>data!AD65</f>
        <v>r4 f,4 f4 f'4</v>
      </c>
      <c r="H64" s="6">
        <f>data!D65</f>
        <v>1</v>
      </c>
      <c r="I64" s="6" t="str">
        <f>data!G65</f>
        <v>063-33-3-bass-F3</v>
      </c>
    </row>
    <row r="65">
      <c r="A65" s="2" t="str">
        <f>data!F66</f>
        <v>F3#</v>
      </c>
      <c r="B65" s="2" t="str">
        <f>data!E66</f>
        <v>3</v>
      </c>
      <c r="C65" s="2" t="str">
        <f>data!I66</f>
        <v>bass</v>
      </c>
      <c r="D65" s="6" t="str">
        <f>data!N66</f>
        <v>r2</v>
      </c>
      <c r="E65" s="6" t="str">
        <f>data!S66</f>
        <v>r1</v>
      </c>
      <c r="F65" s="2" t="str">
        <f>data!Y66</f>
        <v>r4 fis4</v>
      </c>
      <c r="G65" s="2" t="str">
        <f>data!AD66</f>
        <v>r4 fis,4 fis4 fis'4</v>
      </c>
      <c r="H65" s="6">
        <f>data!D66</f>
        <v>1</v>
      </c>
      <c r="I65" s="6" t="str">
        <f>data!G66</f>
        <v>064-34-3-bass-F3#</v>
      </c>
    </row>
    <row r="66">
      <c r="A66" s="2" t="str">
        <f>data!F67</f>
        <v>G3b</v>
      </c>
      <c r="B66" s="2" t="str">
        <f>data!E67</f>
        <v>3</v>
      </c>
      <c r="C66" s="2" t="str">
        <f>data!I67</f>
        <v>bass</v>
      </c>
      <c r="D66" s="6" t="str">
        <f>data!N67</f>
        <v>r2</v>
      </c>
      <c r="E66" s="6" t="str">
        <f>data!S67</f>
        <v>r1</v>
      </c>
      <c r="F66" s="2" t="str">
        <f>data!Y67</f>
        <v>r4 ges4</v>
      </c>
      <c r="G66" s="2" t="str">
        <f>data!AD67</f>
        <v>r4 ges,4 ges4 ges'4</v>
      </c>
      <c r="H66" s="6">
        <f>data!D67</f>
        <v>1</v>
      </c>
      <c r="I66" s="6" t="str">
        <f>data!G67</f>
        <v>067-34-3-bass-G3b</v>
      </c>
    </row>
    <row r="67">
      <c r="A67" s="2" t="str">
        <f>data!F68</f>
        <v>G3</v>
      </c>
      <c r="B67" s="2" t="str">
        <f>data!E68</f>
        <v>3</v>
      </c>
      <c r="C67" s="2" t="str">
        <f>data!I68</f>
        <v>bass</v>
      </c>
      <c r="D67" s="6" t="str">
        <f>data!N68</f>
        <v>r2</v>
      </c>
      <c r="E67" s="6" t="str">
        <f>data!S68</f>
        <v>r1</v>
      </c>
      <c r="F67" s="2" t="str">
        <f>data!Y68</f>
        <v>r4 g4</v>
      </c>
      <c r="G67" s="2" t="str">
        <f>data!AD68</f>
        <v>r4 g,4 g4 g'4</v>
      </c>
      <c r="H67" s="6">
        <f>data!D68</f>
        <v>1</v>
      </c>
      <c r="I67" s="6" t="str">
        <f>data!G68</f>
        <v>065-35-3-bass-G3</v>
      </c>
    </row>
    <row r="68">
      <c r="A68" s="2" t="str">
        <f>data!F69</f>
        <v>G3#</v>
      </c>
      <c r="B68" s="2" t="str">
        <f>data!E69</f>
        <v>3</v>
      </c>
      <c r="C68" s="2" t="str">
        <f>data!I69</f>
        <v>bass</v>
      </c>
      <c r="D68" s="6" t="str">
        <f>data!N69</f>
        <v>r2</v>
      </c>
      <c r="E68" s="6" t="str">
        <f>data!S69</f>
        <v>r1</v>
      </c>
      <c r="F68" s="2" t="str">
        <f>data!Y69</f>
        <v>r4 gis4</v>
      </c>
      <c r="G68" s="2" t="str">
        <f>data!AD69</f>
        <v>r4 gis,4 gis4 gis'4</v>
      </c>
      <c r="H68" s="6">
        <f>data!D69</f>
        <v>1</v>
      </c>
      <c r="I68" s="6" t="str">
        <f>data!G69</f>
        <v>066-36-3-bass-G3#</v>
      </c>
    </row>
    <row r="69">
      <c r="A69" s="2" t="str">
        <f>data!F70</f>
        <v>A3b</v>
      </c>
      <c r="B69" s="2" t="str">
        <f>data!E70</f>
        <v>3</v>
      </c>
      <c r="C69" s="2" t="str">
        <f>data!I70</f>
        <v>bass</v>
      </c>
      <c r="D69" s="6" t="str">
        <f>data!N70</f>
        <v>r2</v>
      </c>
      <c r="E69" s="6" t="str">
        <f>data!S70</f>
        <v>r1</v>
      </c>
      <c r="F69" s="2" t="str">
        <f>data!Y70</f>
        <v>r4 aes4</v>
      </c>
      <c r="G69" s="2" t="str">
        <f>data!AD70</f>
        <v>r4 aes,4 aes4 aes'4</v>
      </c>
      <c r="H69" s="6">
        <f>data!D70</f>
        <v>1</v>
      </c>
      <c r="I69" s="6" t="str">
        <f>data!G70</f>
        <v>070-36-3-bass-A3b</v>
      </c>
    </row>
    <row r="70">
      <c r="A70" s="2" t="str">
        <f>data!F71</f>
        <v>A3</v>
      </c>
      <c r="B70" s="2" t="str">
        <f>data!E71</f>
        <v>3</v>
      </c>
      <c r="C70" s="2" t="str">
        <f>data!I71</f>
        <v>bass</v>
      </c>
      <c r="D70" s="6" t="str">
        <f>data!N71</f>
        <v>r2</v>
      </c>
      <c r="E70" s="6" t="str">
        <f>data!S71</f>
        <v>r1</v>
      </c>
      <c r="F70" s="2" t="str">
        <f>data!Y71</f>
        <v>r4 a4</v>
      </c>
      <c r="G70" s="2" t="str">
        <f>data!AD71</f>
        <v>r4 a,4 a4 a'4</v>
      </c>
      <c r="H70" s="6">
        <f>data!D71</f>
        <v>1</v>
      </c>
      <c r="I70" s="6" t="str">
        <f>data!G71</f>
        <v>068-37-3-bass-A3</v>
      </c>
    </row>
    <row r="71">
      <c r="A71" s="2" t="str">
        <f>data!F72</f>
        <v>A3#</v>
      </c>
      <c r="B71" s="2" t="str">
        <f>data!E72</f>
        <v>3</v>
      </c>
      <c r="C71" s="2" t="str">
        <f>data!I72</f>
        <v>bass</v>
      </c>
      <c r="D71" s="6" t="str">
        <f>data!N72</f>
        <v>r2</v>
      </c>
      <c r="E71" s="6" t="str">
        <f>data!S72</f>
        <v>r1</v>
      </c>
      <c r="F71" s="2" t="str">
        <f>data!Y72</f>
        <v>r4 ais4</v>
      </c>
      <c r="G71" s="2" t="str">
        <f>data!AD72</f>
        <v>r4 ais,4 ais4 ais'4</v>
      </c>
      <c r="H71" s="6">
        <f>data!D72</f>
        <v>1</v>
      </c>
      <c r="I71" s="6" t="str">
        <f>data!G72</f>
        <v>069-38-3-bass-A3#</v>
      </c>
    </row>
    <row r="72">
      <c r="A72" s="2" t="str">
        <f>data!F73</f>
        <v>B3b</v>
      </c>
      <c r="B72" s="2" t="str">
        <f>data!E73</f>
        <v>3</v>
      </c>
      <c r="C72" s="2" t="str">
        <f>data!I73</f>
        <v>bass</v>
      </c>
      <c r="D72" s="6" t="str">
        <f>data!N73</f>
        <v>r2</v>
      </c>
      <c r="E72" s="6" t="str">
        <f>data!S73</f>
        <v>r1</v>
      </c>
      <c r="F72" s="2" t="str">
        <f>data!Y73</f>
        <v>r4 bes4</v>
      </c>
      <c r="G72" s="2" t="str">
        <f>data!AD73</f>
        <v>r4 bes,4 bes4 bes'4</v>
      </c>
      <c r="H72" s="6">
        <f>data!D73</f>
        <v>1</v>
      </c>
      <c r="I72" s="6" t="str">
        <f>data!G73</f>
        <v>072-38-3-bass-B3b</v>
      </c>
    </row>
    <row r="73">
      <c r="A73" s="2" t="str">
        <f>data!F74</f>
        <v>B3</v>
      </c>
      <c r="B73" s="2" t="str">
        <f>data!E74</f>
        <v>3</v>
      </c>
      <c r="C73" s="2" t="str">
        <f>data!I74</f>
        <v>bass</v>
      </c>
      <c r="D73" s="6" t="str">
        <f>data!N74</f>
        <v>r2</v>
      </c>
      <c r="E73" s="6" t="str">
        <f>data!S74</f>
        <v>r1</v>
      </c>
      <c r="F73" s="2" t="str">
        <f>data!Y74</f>
        <v>r4 b4</v>
      </c>
      <c r="G73" s="2" t="str">
        <f>data!AD74</f>
        <v>r4 b,4 b4 b'4</v>
      </c>
      <c r="H73" s="6">
        <f>data!D74</f>
        <v>1</v>
      </c>
      <c r="I73" s="6" t="str">
        <f>data!G74</f>
        <v>071-39-3-bass-B3</v>
      </c>
    </row>
    <row r="74">
      <c r="A74" s="2" t="str">
        <f>data!F75</f>
        <v>C4</v>
      </c>
      <c r="B74" s="2" t="str">
        <f>data!E75</f>
        <v>4</v>
      </c>
      <c r="C74" s="2" t="str">
        <f>data!I75</f>
        <v>treble</v>
      </c>
      <c r="D74" s="6" t="str">
        <f>data!N75</f>
        <v>r4 c'4</v>
      </c>
      <c r="E74" s="6" t="str">
        <f>data!S75</f>
        <v>r4 c4 c'4 c''4</v>
      </c>
      <c r="F74" s="2" t="str">
        <f>data!Y75</f>
        <v>r2</v>
      </c>
      <c r="G74" s="2" t="str">
        <f>data!AD75</f>
        <v>r1</v>
      </c>
      <c r="H74" s="6">
        <f>data!D75</f>
        <v>0</v>
      </c>
      <c r="I74" s="6" t="str">
        <f>data!G75</f>
        <v>073-40-4-treble-C4</v>
      </c>
    </row>
    <row r="75">
      <c r="A75" s="2" t="str">
        <f>data!F76</f>
        <v>C4#</v>
      </c>
      <c r="B75" s="2" t="str">
        <f>data!E76</f>
        <v>4</v>
      </c>
      <c r="C75" s="2" t="str">
        <f>data!I76</f>
        <v>treble</v>
      </c>
      <c r="D75" s="6" t="str">
        <f>data!N76</f>
        <v>r4 cis'4</v>
      </c>
      <c r="E75" s="6" t="str">
        <f>data!S76</f>
        <v>r4 cis4 cis'4 cis''4</v>
      </c>
      <c r="F75" s="2" t="str">
        <f>data!Y76</f>
        <v>r2</v>
      </c>
      <c r="G75" s="2" t="str">
        <f>data!AD76</f>
        <v>r1</v>
      </c>
      <c r="H75" s="6">
        <f>data!D76</f>
        <v>0</v>
      </c>
      <c r="I75" s="6" t="str">
        <f>data!G76</f>
        <v>074-41-4-treble-C4#</v>
      </c>
    </row>
    <row r="76">
      <c r="A76" s="2" t="str">
        <f>data!F77</f>
        <v>D4b</v>
      </c>
      <c r="B76" s="2" t="str">
        <f>data!E77</f>
        <v>4</v>
      </c>
      <c r="C76" s="2" t="str">
        <f>data!I77</f>
        <v>treble</v>
      </c>
      <c r="D76" s="6" t="str">
        <f>data!N77</f>
        <v>r4 des'4</v>
      </c>
      <c r="E76" s="6" t="str">
        <f>data!S77</f>
        <v>r4 des4 des'4 des''4</v>
      </c>
      <c r="F76" s="2" t="str">
        <f>data!Y77</f>
        <v>r2</v>
      </c>
      <c r="G76" s="2" t="str">
        <f>data!AD77</f>
        <v>r1</v>
      </c>
      <c r="H76" s="6">
        <f>data!D77</f>
        <v>0</v>
      </c>
      <c r="I76" s="6" t="str">
        <f>data!G77</f>
        <v>077-41-4-treble-D4b</v>
      </c>
    </row>
    <row r="77">
      <c r="A77" s="2" t="str">
        <f>data!F78</f>
        <v>D4</v>
      </c>
      <c r="B77" s="2" t="str">
        <f>data!E78</f>
        <v>4</v>
      </c>
      <c r="C77" s="2" t="str">
        <f>data!I78</f>
        <v>treble</v>
      </c>
      <c r="D77" s="6" t="str">
        <f>data!N78</f>
        <v>r4 d'4</v>
      </c>
      <c r="E77" s="6" t="str">
        <f>data!S78</f>
        <v>r4 d4 d'4 d''4</v>
      </c>
      <c r="F77" s="2" t="str">
        <f>data!Y78</f>
        <v>r2</v>
      </c>
      <c r="G77" s="2" t="str">
        <f>data!AD78</f>
        <v>r1</v>
      </c>
      <c r="H77" s="6">
        <f>data!D78</f>
        <v>0</v>
      </c>
      <c r="I77" s="6" t="str">
        <f>data!G78</f>
        <v>075-42-4-treble-D4</v>
      </c>
    </row>
    <row r="78">
      <c r="A78" s="2" t="str">
        <f>data!F79</f>
        <v>D4#</v>
      </c>
      <c r="B78" s="2" t="str">
        <f>data!E79</f>
        <v>4</v>
      </c>
      <c r="C78" s="2" t="str">
        <f>data!I79</f>
        <v>treble</v>
      </c>
      <c r="D78" s="6" t="str">
        <f>data!N79</f>
        <v>r4 dis'4</v>
      </c>
      <c r="E78" s="6" t="str">
        <f>data!S79</f>
        <v>r4 dis4 dis'4 dis''4</v>
      </c>
      <c r="F78" s="2" t="str">
        <f>data!Y79</f>
        <v>r2</v>
      </c>
      <c r="G78" s="2" t="str">
        <f>data!AD79</f>
        <v>r1</v>
      </c>
      <c r="H78" s="6">
        <f>data!D79</f>
        <v>0</v>
      </c>
      <c r="I78" s="6" t="str">
        <f>data!G79</f>
        <v>076-43-4-treble-D4#</v>
      </c>
    </row>
    <row r="79">
      <c r="A79" s="2" t="str">
        <f>data!F80</f>
        <v>E4b</v>
      </c>
      <c r="B79" s="2" t="str">
        <f>data!E80</f>
        <v>4</v>
      </c>
      <c r="C79" s="2" t="str">
        <f>data!I80</f>
        <v>treble</v>
      </c>
      <c r="D79" s="6" t="str">
        <f>data!N80</f>
        <v>r4 ees'4</v>
      </c>
      <c r="E79" s="6" t="str">
        <f>data!S80</f>
        <v>r4 ees4 ees'4 ees''4</v>
      </c>
      <c r="F79" s="2" t="str">
        <f>data!Y80</f>
        <v>r2</v>
      </c>
      <c r="G79" s="2" t="str">
        <f>data!AD80</f>
        <v>r1</v>
      </c>
      <c r="H79" s="6">
        <f>data!D80</f>
        <v>0</v>
      </c>
      <c r="I79" s="6" t="str">
        <f>data!G80</f>
        <v>079-43-4-treble-E4b</v>
      </c>
    </row>
    <row r="80">
      <c r="A80" s="2" t="str">
        <f>data!F81</f>
        <v>E4</v>
      </c>
      <c r="B80" s="2" t="str">
        <f>data!E81</f>
        <v>4</v>
      </c>
      <c r="C80" s="2" t="str">
        <f>data!I81</f>
        <v>treble</v>
      </c>
      <c r="D80" s="6" t="str">
        <f>data!N81</f>
        <v>r4 e'4</v>
      </c>
      <c r="E80" s="6" t="str">
        <f>data!S81</f>
        <v>r4 e4 e'4 e''4</v>
      </c>
      <c r="F80" s="2" t="str">
        <f>data!Y81</f>
        <v>r2</v>
      </c>
      <c r="G80" s="2" t="str">
        <f>data!AD81</f>
        <v>r1</v>
      </c>
      <c r="H80" s="6">
        <f>data!D81</f>
        <v>0</v>
      </c>
      <c r="I80" s="6" t="str">
        <f>data!G81</f>
        <v>078-44-4-treble-E4</v>
      </c>
    </row>
    <row r="81">
      <c r="A81" s="2" t="str">
        <f>data!F82</f>
        <v>F4</v>
      </c>
      <c r="B81" s="2" t="str">
        <f>data!E82</f>
        <v>4</v>
      </c>
      <c r="C81" s="2" t="str">
        <f>data!I82</f>
        <v>treble</v>
      </c>
      <c r="D81" s="6" t="str">
        <f>data!N82</f>
        <v>r4 f'4</v>
      </c>
      <c r="E81" s="6" t="str">
        <f>data!S82</f>
        <v>r4 f4 f'4 f''4</v>
      </c>
      <c r="F81" s="2" t="str">
        <f>data!Y82</f>
        <v>r2</v>
      </c>
      <c r="G81" s="2" t="str">
        <f>data!AD82</f>
        <v>r1</v>
      </c>
      <c r="H81" s="6">
        <f>data!D82</f>
        <v>0</v>
      </c>
      <c r="I81" s="6" t="str">
        <f>data!G82</f>
        <v>080-45-4-treble-F4</v>
      </c>
    </row>
    <row r="82">
      <c r="A82" s="2" t="str">
        <f>data!F83</f>
        <v>F4#</v>
      </c>
      <c r="B82" s="2" t="str">
        <f>data!E83</f>
        <v>4</v>
      </c>
      <c r="C82" s="2" t="str">
        <f>data!I83</f>
        <v>treble</v>
      </c>
      <c r="D82" s="6" t="str">
        <f>data!N83</f>
        <v>r4 fis'4</v>
      </c>
      <c r="E82" s="6" t="str">
        <f>data!S83</f>
        <v>r4 fis4 fis'4 fis''4</v>
      </c>
      <c r="F82" s="2" t="str">
        <f>data!Y83</f>
        <v>r2</v>
      </c>
      <c r="G82" s="2" t="str">
        <f>data!AD83</f>
        <v>r1</v>
      </c>
      <c r="H82" s="6">
        <f>data!D83</f>
        <v>0</v>
      </c>
      <c r="I82" s="6" t="str">
        <f>data!G83</f>
        <v>081-46-4-treble-F4#</v>
      </c>
    </row>
    <row r="83">
      <c r="A83" s="2" t="str">
        <f>data!F84</f>
        <v>G4b</v>
      </c>
      <c r="B83" s="2" t="str">
        <f>data!E84</f>
        <v>4</v>
      </c>
      <c r="C83" s="2" t="str">
        <f>data!I84</f>
        <v>treble</v>
      </c>
      <c r="D83" s="6" t="str">
        <f>data!N84</f>
        <v>r4 ges'4</v>
      </c>
      <c r="E83" s="6" t="str">
        <f>data!S84</f>
        <v>r4 ges4 ges'4 ges''4</v>
      </c>
      <c r="F83" s="2" t="str">
        <f>data!Y84</f>
        <v>r2</v>
      </c>
      <c r="G83" s="2" t="str">
        <f>data!AD84</f>
        <v>r1</v>
      </c>
      <c r="H83" s="6">
        <f>data!D84</f>
        <v>0</v>
      </c>
      <c r="I83" s="6" t="str">
        <f>data!G84</f>
        <v>084-46-4-treble-G4b</v>
      </c>
    </row>
    <row r="84">
      <c r="A84" s="2" t="str">
        <f>data!F85</f>
        <v>G4</v>
      </c>
      <c r="B84" s="2" t="str">
        <f>data!E85</f>
        <v>4</v>
      </c>
      <c r="C84" s="2" t="str">
        <f>data!I85</f>
        <v>treble</v>
      </c>
      <c r="D84" s="6" t="str">
        <f>data!N85</f>
        <v>r4 g'4</v>
      </c>
      <c r="E84" s="6" t="str">
        <f>data!S85</f>
        <v>r4 g4 g'4 g''4</v>
      </c>
      <c r="F84" s="2" t="str">
        <f>data!Y85</f>
        <v>r2</v>
      </c>
      <c r="G84" s="2" t="str">
        <f>data!AD85</f>
        <v>r1</v>
      </c>
      <c r="H84" s="6">
        <f>data!D85</f>
        <v>0</v>
      </c>
      <c r="I84" s="6" t="str">
        <f>data!G85</f>
        <v>082-47-4-treble-G4</v>
      </c>
    </row>
    <row r="85">
      <c r="A85" s="2" t="str">
        <f>data!F86</f>
        <v>G4#</v>
      </c>
      <c r="B85" s="2" t="str">
        <f>data!E86</f>
        <v>4</v>
      </c>
      <c r="C85" s="2" t="str">
        <f>data!I86</f>
        <v>treble</v>
      </c>
      <c r="D85" s="6" t="str">
        <f>data!N86</f>
        <v>r4 gis'4</v>
      </c>
      <c r="E85" s="6" t="str">
        <f>data!S86</f>
        <v>r4 gis4 gis'4 gis''4</v>
      </c>
      <c r="F85" s="2" t="str">
        <f>data!Y86</f>
        <v>r2</v>
      </c>
      <c r="G85" s="2" t="str">
        <f>data!AD86</f>
        <v>r1</v>
      </c>
      <c r="H85" s="6">
        <f>data!D86</f>
        <v>0</v>
      </c>
      <c r="I85" s="6" t="str">
        <f>data!G86</f>
        <v>083-48-4-treble-G4#</v>
      </c>
    </row>
    <row r="86">
      <c r="A86" s="2" t="str">
        <f>data!F87</f>
        <v>A4b</v>
      </c>
      <c r="B86" s="2" t="str">
        <f>data!E87</f>
        <v>4</v>
      </c>
      <c r="C86" s="2" t="str">
        <f>data!I87</f>
        <v>treble</v>
      </c>
      <c r="D86" s="6" t="str">
        <f>data!N87</f>
        <v>r4 aes'4</v>
      </c>
      <c r="E86" s="6" t="str">
        <f>data!S87</f>
        <v>r4 aes4 aes'4 aes''4</v>
      </c>
      <c r="F86" s="2" t="str">
        <f>data!Y87</f>
        <v>r2</v>
      </c>
      <c r="G86" s="2" t="str">
        <f>data!AD87</f>
        <v>r1</v>
      </c>
      <c r="H86" s="6">
        <f>data!D87</f>
        <v>0</v>
      </c>
      <c r="I86" s="6" t="str">
        <f>data!G87</f>
        <v>087-48-4-treble-A4b</v>
      </c>
    </row>
    <row r="87">
      <c r="A87" s="2" t="str">
        <f>data!F88</f>
        <v>A4</v>
      </c>
      <c r="B87" s="2" t="str">
        <f>data!E88</f>
        <v>4</v>
      </c>
      <c r="C87" s="2" t="str">
        <f>data!I88</f>
        <v>treble</v>
      </c>
      <c r="D87" s="6" t="str">
        <f>data!N88</f>
        <v>r4 a'4</v>
      </c>
      <c r="E87" s="6" t="str">
        <f>data!S88</f>
        <v>r4 a4 a'4 a''4</v>
      </c>
      <c r="F87" s="2" t="str">
        <f>data!Y88</f>
        <v>r2</v>
      </c>
      <c r="G87" s="2" t="str">
        <f>data!AD88</f>
        <v>r1</v>
      </c>
      <c r="H87" s="6">
        <f>data!D88</f>
        <v>0</v>
      </c>
      <c r="I87" s="6" t="str">
        <f>data!G88</f>
        <v>085-49-4-treble-A4</v>
      </c>
    </row>
    <row r="88">
      <c r="A88" s="2" t="str">
        <f>data!F89</f>
        <v>A4#</v>
      </c>
      <c r="B88" s="2" t="str">
        <f>data!E89</f>
        <v>4</v>
      </c>
      <c r="C88" s="2" t="str">
        <f>data!I89</f>
        <v>treble</v>
      </c>
      <c r="D88" s="6" t="str">
        <f>data!N89</f>
        <v>r4 ais'4</v>
      </c>
      <c r="E88" s="6" t="str">
        <f>data!S89</f>
        <v>r4 ais4 ais'4 ais''4</v>
      </c>
      <c r="F88" s="2" t="str">
        <f>data!Y89</f>
        <v>r2</v>
      </c>
      <c r="G88" s="2" t="str">
        <f>data!AD89</f>
        <v>r1</v>
      </c>
      <c r="H88" s="6">
        <f>data!D89</f>
        <v>0</v>
      </c>
      <c r="I88" s="6" t="str">
        <f>data!G89</f>
        <v>086-50-4-treble-A4#</v>
      </c>
    </row>
    <row r="89">
      <c r="A89" s="2" t="str">
        <f>data!F90</f>
        <v>B4b</v>
      </c>
      <c r="B89" s="2" t="str">
        <f>data!E90</f>
        <v>4</v>
      </c>
      <c r="C89" s="2" t="str">
        <f>data!I90</f>
        <v>treble</v>
      </c>
      <c r="D89" s="6" t="str">
        <f>data!N90</f>
        <v>r4 bes'4</v>
      </c>
      <c r="E89" s="6" t="str">
        <f>data!S90</f>
        <v>r4 bes4 bes'4 bes''4</v>
      </c>
      <c r="F89" s="2" t="str">
        <f>data!Y90</f>
        <v>r2</v>
      </c>
      <c r="G89" s="2" t="str">
        <f>data!AD90</f>
        <v>r1</v>
      </c>
      <c r="H89" s="6">
        <f>data!D90</f>
        <v>0</v>
      </c>
      <c r="I89" s="6" t="str">
        <f>data!G90</f>
        <v>089-50-4-treble-B4b</v>
      </c>
    </row>
    <row r="90">
      <c r="A90" s="2" t="str">
        <f>data!F91</f>
        <v>B4</v>
      </c>
      <c r="B90" s="2" t="str">
        <f>data!E91</f>
        <v>4</v>
      </c>
      <c r="C90" s="2" t="str">
        <f>data!I91</f>
        <v>treble</v>
      </c>
      <c r="D90" s="6" t="str">
        <f>data!N91</f>
        <v>r4 b'4</v>
      </c>
      <c r="E90" s="6" t="str">
        <f>data!S91</f>
        <v>r4 b4 b'4 b''4</v>
      </c>
      <c r="F90" s="2" t="str">
        <f>data!Y91</f>
        <v>r2</v>
      </c>
      <c r="G90" s="2" t="str">
        <f>data!AD91</f>
        <v>r1</v>
      </c>
      <c r="H90" s="6">
        <f>data!D91</f>
        <v>0</v>
      </c>
      <c r="I90" s="6" t="str">
        <f>data!G91</f>
        <v>088-51-4-treble-B4</v>
      </c>
    </row>
    <row r="91">
      <c r="A91" s="2" t="str">
        <f>data!F92</f>
        <v>C4</v>
      </c>
      <c r="B91" s="2" t="str">
        <f>data!E92</f>
        <v>4</v>
      </c>
      <c r="C91" s="2" t="str">
        <f>data!I92</f>
        <v>bass</v>
      </c>
      <c r="D91" s="6" t="str">
        <f>data!N92</f>
        <v>r2</v>
      </c>
      <c r="E91" s="6" t="str">
        <f>data!S92</f>
        <v>r1</v>
      </c>
      <c r="F91" s="2" t="str">
        <f>data!Y92</f>
        <v>r4 c'4</v>
      </c>
      <c r="G91" s="2" t="str">
        <f>data!AD92</f>
        <v>r4 c4 c'4 c''4</v>
      </c>
      <c r="H91" s="6">
        <f>data!D92</f>
        <v>1</v>
      </c>
      <c r="I91" s="6" t="str">
        <f>data!G92</f>
        <v>090-40-4-bass-C4</v>
      </c>
    </row>
    <row r="92">
      <c r="A92" s="2" t="str">
        <f>data!F93</f>
        <v>C4#</v>
      </c>
      <c r="B92" s="2" t="str">
        <f>data!E93</f>
        <v>4</v>
      </c>
      <c r="C92" s="2" t="str">
        <f>data!I93</f>
        <v>bass</v>
      </c>
      <c r="D92" s="6" t="str">
        <f>data!N93</f>
        <v>r2</v>
      </c>
      <c r="E92" s="6" t="str">
        <f>data!S93</f>
        <v>r1</v>
      </c>
      <c r="F92" s="2" t="str">
        <f>data!Y93</f>
        <v>r4 cis'4</v>
      </c>
      <c r="G92" s="2" t="str">
        <f>data!AD93</f>
        <v>r4 cis4 cis'4 cis''4</v>
      </c>
      <c r="H92" s="6">
        <f>data!D93</f>
        <v>1</v>
      </c>
      <c r="I92" s="6" t="str">
        <f>data!G93</f>
        <v>091-41-4-bass-C4#</v>
      </c>
    </row>
    <row r="93">
      <c r="A93" s="2" t="str">
        <f>data!F94</f>
        <v>D4b</v>
      </c>
      <c r="B93" s="2" t="str">
        <f>data!E94</f>
        <v>4</v>
      </c>
      <c r="C93" s="2" t="str">
        <f>data!I94</f>
        <v>bass</v>
      </c>
      <c r="D93" s="6" t="str">
        <f>data!N94</f>
        <v>r2</v>
      </c>
      <c r="E93" s="6" t="str">
        <f>data!S94</f>
        <v>r1</v>
      </c>
      <c r="F93" s="2" t="str">
        <f>data!Y94</f>
        <v>r4 des'4</v>
      </c>
      <c r="G93" s="2" t="str">
        <f>data!AD94</f>
        <v>r4 des4 des'4 des''4</v>
      </c>
      <c r="H93" s="6">
        <f>data!D94</f>
        <v>1</v>
      </c>
      <c r="I93" s="6" t="str">
        <f>data!G94</f>
        <v>094-41-4-bass-D4b</v>
      </c>
    </row>
    <row r="94">
      <c r="A94" s="2" t="str">
        <f>data!F95</f>
        <v>D4</v>
      </c>
      <c r="B94" s="2" t="str">
        <f>data!E95</f>
        <v>4</v>
      </c>
      <c r="C94" s="2" t="str">
        <f>data!I95</f>
        <v>bass</v>
      </c>
      <c r="D94" s="6" t="str">
        <f>data!N95</f>
        <v>r2</v>
      </c>
      <c r="E94" s="6" t="str">
        <f>data!S95</f>
        <v>r1</v>
      </c>
      <c r="F94" s="2" t="str">
        <f>data!Y95</f>
        <v>r4 d'4</v>
      </c>
      <c r="G94" s="2" t="str">
        <f>data!AD95</f>
        <v>r4 d4 d'4 d''4</v>
      </c>
      <c r="H94" s="6">
        <f>data!D95</f>
        <v>1</v>
      </c>
      <c r="I94" s="6" t="str">
        <f>data!G95</f>
        <v>092-42-4-bass-D4</v>
      </c>
    </row>
    <row r="95">
      <c r="A95" s="2" t="str">
        <f>data!F96</f>
        <v>D4#</v>
      </c>
      <c r="B95" s="2" t="str">
        <f>data!E96</f>
        <v>4</v>
      </c>
      <c r="C95" s="2" t="str">
        <f>data!I96</f>
        <v>bass</v>
      </c>
      <c r="D95" s="6" t="str">
        <f>data!N96</f>
        <v>r2</v>
      </c>
      <c r="E95" s="6" t="str">
        <f>data!S96</f>
        <v>r1</v>
      </c>
      <c r="F95" s="2" t="str">
        <f>data!Y96</f>
        <v>r4 dis'4</v>
      </c>
      <c r="G95" s="2" t="str">
        <f>data!AD96</f>
        <v>r4 dis4 dis'4 dis''4</v>
      </c>
      <c r="H95" s="6">
        <f>data!D96</f>
        <v>1</v>
      </c>
      <c r="I95" s="6" t="str">
        <f>data!G96</f>
        <v>093-43-4-bass-D4#</v>
      </c>
    </row>
    <row r="96">
      <c r="A96" s="2" t="str">
        <f>data!F97</f>
        <v>E4b</v>
      </c>
      <c r="B96" s="2" t="str">
        <f>data!E97</f>
        <v>4</v>
      </c>
      <c r="C96" s="2" t="str">
        <f>data!I97</f>
        <v>bass</v>
      </c>
      <c r="D96" s="6" t="str">
        <f>data!N97</f>
        <v>r2</v>
      </c>
      <c r="E96" s="6" t="str">
        <f>data!S97</f>
        <v>r1</v>
      </c>
      <c r="F96" s="2" t="str">
        <f>data!Y97</f>
        <v>r4 ees'4</v>
      </c>
      <c r="G96" s="2" t="str">
        <f>data!AD97</f>
        <v>r4 ees4 ees'4 ees''4</v>
      </c>
      <c r="H96" s="6">
        <f>data!D97</f>
        <v>1</v>
      </c>
      <c r="I96" s="6" t="str">
        <f>data!G97</f>
        <v>096-43-4-bass-E4b</v>
      </c>
    </row>
    <row r="97">
      <c r="A97" s="2" t="str">
        <f>data!F98</f>
        <v>E4</v>
      </c>
      <c r="B97" s="2" t="str">
        <f>data!E98</f>
        <v>4</v>
      </c>
      <c r="C97" s="2" t="str">
        <f>data!I98</f>
        <v>bass</v>
      </c>
      <c r="D97" s="6" t="str">
        <f>data!N98</f>
        <v>r2</v>
      </c>
      <c r="E97" s="6" t="str">
        <f>data!S98</f>
        <v>r1</v>
      </c>
      <c r="F97" s="2" t="str">
        <f>data!Y98</f>
        <v>r4 e'4</v>
      </c>
      <c r="G97" s="2" t="str">
        <f>data!AD98</f>
        <v>r4 e4 e'4 e''4</v>
      </c>
      <c r="H97" s="6">
        <f>data!D98</f>
        <v>1</v>
      </c>
      <c r="I97" s="6" t="str">
        <f>data!G98</f>
        <v>095-44-4-bass-E4</v>
      </c>
    </row>
    <row r="98">
      <c r="A98" s="2" t="str">
        <f>data!F99</f>
        <v>F4</v>
      </c>
      <c r="B98" s="2" t="str">
        <f>data!E99</f>
        <v>4</v>
      </c>
      <c r="C98" s="2" t="str">
        <f>data!I99</f>
        <v>bass</v>
      </c>
      <c r="D98" s="6" t="str">
        <f>data!N99</f>
        <v>r2</v>
      </c>
      <c r="E98" s="6" t="str">
        <f>data!S99</f>
        <v>r1</v>
      </c>
      <c r="F98" s="2" t="str">
        <f>data!Y99</f>
        <v>r4 f'4</v>
      </c>
      <c r="G98" s="2" t="str">
        <f>data!AD99</f>
        <v>r4 f4 f'4 f''4</v>
      </c>
      <c r="H98" s="6">
        <f>data!D99</f>
        <v>1</v>
      </c>
      <c r="I98" s="6" t="str">
        <f>data!G99</f>
        <v>097-45-4-bass-F4</v>
      </c>
    </row>
    <row r="99">
      <c r="A99" s="2" t="str">
        <f>data!F100</f>
        <v>F4#</v>
      </c>
      <c r="B99" s="2" t="str">
        <f>data!E100</f>
        <v>4</v>
      </c>
      <c r="C99" s="2" t="str">
        <f>data!I100</f>
        <v>bass</v>
      </c>
      <c r="D99" s="6" t="str">
        <f>data!N100</f>
        <v>r2</v>
      </c>
      <c r="E99" s="6" t="str">
        <f>data!S100</f>
        <v>r1</v>
      </c>
      <c r="F99" s="2" t="str">
        <f>data!Y100</f>
        <v>r4 fis'4</v>
      </c>
      <c r="G99" s="2" t="str">
        <f>data!AD100</f>
        <v>r4 fis4 fis'4 fis''4</v>
      </c>
      <c r="H99" s="6">
        <f>data!D100</f>
        <v>1</v>
      </c>
      <c r="I99" s="6" t="str">
        <f>data!G100</f>
        <v>098-46-4-bass-F4#</v>
      </c>
    </row>
    <row r="100">
      <c r="A100" s="2" t="str">
        <f>data!F101</f>
        <v>G4b</v>
      </c>
      <c r="B100" s="2" t="str">
        <f>data!E101</f>
        <v>4</v>
      </c>
      <c r="C100" s="2" t="str">
        <f>data!I101</f>
        <v>bass</v>
      </c>
      <c r="D100" s="6" t="str">
        <f>data!N101</f>
        <v>r2</v>
      </c>
      <c r="E100" s="6" t="str">
        <f>data!S101</f>
        <v>r1</v>
      </c>
      <c r="F100" s="2" t="str">
        <f>data!Y101</f>
        <v>r4 ges'4</v>
      </c>
      <c r="G100" s="2" t="str">
        <f>data!AD101</f>
        <v>r4 ges4 ges'4 ges''4</v>
      </c>
      <c r="H100" s="6">
        <f>data!D101</f>
        <v>1</v>
      </c>
      <c r="I100" s="6" t="str">
        <f>data!G101</f>
        <v>101-46-4-bass-G4b</v>
      </c>
    </row>
    <row r="101">
      <c r="A101" s="2" t="str">
        <f>data!F102</f>
        <v>G4</v>
      </c>
      <c r="B101" s="2" t="str">
        <f>data!E102</f>
        <v>4</v>
      </c>
      <c r="C101" s="2" t="str">
        <f>data!I102</f>
        <v>bass</v>
      </c>
      <c r="D101" s="6" t="str">
        <f>data!N102</f>
        <v>r2</v>
      </c>
      <c r="E101" s="6" t="str">
        <f>data!S102</f>
        <v>r1</v>
      </c>
      <c r="F101" s="2" t="str">
        <f>data!Y102</f>
        <v>r4 g'4</v>
      </c>
      <c r="G101" s="2" t="str">
        <f>data!AD102</f>
        <v>r4 g4 g'4 g''4</v>
      </c>
      <c r="H101" s="6">
        <f>data!D102</f>
        <v>1</v>
      </c>
      <c r="I101" s="6" t="str">
        <f>data!G102</f>
        <v>099-47-4-bass-G4</v>
      </c>
    </row>
    <row r="102">
      <c r="A102" s="2" t="str">
        <f>data!F103</f>
        <v>G4#</v>
      </c>
      <c r="B102" s="2" t="str">
        <f>data!E103</f>
        <v>4</v>
      </c>
      <c r="C102" s="2" t="str">
        <f>data!I103</f>
        <v>bass</v>
      </c>
      <c r="D102" s="6" t="str">
        <f>data!N103</f>
        <v>r2</v>
      </c>
      <c r="E102" s="6" t="str">
        <f>data!S103</f>
        <v>r1</v>
      </c>
      <c r="F102" s="2" t="str">
        <f>data!Y103</f>
        <v>r4 gis'4</v>
      </c>
      <c r="G102" s="2" t="str">
        <f>data!AD103</f>
        <v>r4 gis4 gis'4 gis''4</v>
      </c>
      <c r="H102" s="6">
        <f>data!D103</f>
        <v>1</v>
      </c>
      <c r="I102" s="6" t="str">
        <f>data!G103</f>
        <v>100-48-4-bass-G4#</v>
      </c>
    </row>
    <row r="103">
      <c r="A103" s="2" t="str">
        <f>data!F104</f>
        <v>A4b</v>
      </c>
      <c r="B103" s="2" t="str">
        <f>data!E104</f>
        <v>4</v>
      </c>
      <c r="C103" s="2" t="str">
        <f>data!I104</f>
        <v>bass</v>
      </c>
      <c r="D103" s="6" t="str">
        <f>data!N104</f>
        <v>r2</v>
      </c>
      <c r="E103" s="6" t="str">
        <f>data!S104</f>
        <v>r1</v>
      </c>
      <c r="F103" s="2" t="str">
        <f>data!Y104</f>
        <v>r4 aes'4</v>
      </c>
      <c r="G103" s="2" t="str">
        <f>data!AD104</f>
        <v>r4 aes4 aes'4 aes''4</v>
      </c>
      <c r="H103" s="6">
        <f>data!D104</f>
        <v>1</v>
      </c>
      <c r="I103" s="6" t="str">
        <f>data!G104</f>
        <v>104-48-4-bass-A4b</v>
      </c>
    </row>
    <row r="104">
      <c r="A104" s="2" t="str">
        <f>data!F105</f>
        <v>A4</v>
      </c>
      <c r="B104" s="2" t="str">
        <f>data!E105</f>
        <v>4</v>
      </c>
      <c r="C104" s="2" t="str">
        <f>data!I105</f>
        <v>bass</v>
      </c>
      <c r="D104" s="6" t="str">
        <f>data!N105</f>
        <v>r2</v>
      </c>
      <c r="E104" s="6" t="str">
        <f>data!S105</f>
        <v>r1</v>
      </c>
      <c r="F104" s="2" t="str">
        <f>data!Y105</f>
        <v>r4 a'4</v>
      </c>
      <c r="G104" s="2" t="str">
        <f>data!AD105</f>
        <v>r4 a4 a'4 a''4</v>
      </c>
      <c r="H104" s="6">
        <f>data!D105</f>
        <v>1</v>
      </c>
      <c r="I104" s="6" t="str">
        <f>data!G105</f>
        <v>102-49-4-bass-A4</v>
      </c>
    </row>
    <row r="105">
      <c r="A105" s="2" t="str">
        <f>data!F106</f>
        <v>A4#</v>
      </c>
      <c r="B105" s="2" t="str">
        <f>data!E106</f>
        <v>4</v>
      </c>
      <c r="C105" s="2" t="str">
        <f>data!I106</f>
        <v>bass</v>
      </c>
      <c r="D105" s="6" t="str">
        <f>data!N106</f>
        <v>r2</v>
      </c>
      <c r="E105" s="6" t="str">
        <f>data!S106</f>
        <v>r1</v>
      </c>
      <c r="F105" s="2" t="str">
        <f>data!Y106</f>
        <v>r4 ais'4</v>
      </c>
      <c r="G105" s="2" t="str">
        <f>data!AD106</f>
        <v>r4 ais4 ais'4 ais''4</v>
      </c>
      <c r="H105" s="6">
        <f>data!D106</f>
        <v>1</v>
      </c>
      <c r="I105" s="6" t="str">
        <f>data!G106</f>
        <v>103-50-4-bass-A4#</v>
      </c>
    </row>
    <row r="106">
      <c r="A106" s="2" t="str">
        <f>data!F107</f>
        <v>B4b</v>
      </c>
      <c r="B106" s="2" t="str">
        <f>data!E107</f>
        <v>4</v>
      </c>
      <c r="C106" s="2" t="str">
        <f>data!I107</f>
        <v>bass</v>
      </c>
      <c r="D106" s="6" t="str">
        <f>data!N107</f>
        <v>r2</v>
      </c>
      <c r="E106" s="6" t="str">
        <f>data!S107</f>
        <v>r1</v>
      </c>
      <c r="F106" s="2" t="str">
        <f>data!Y107</f>
        <v>r4 bes'4</v>
      </c>
      <c r="G106" s="2" t="str">
        <f>data!AD107</f>
        <v>r4 bes4 bes'4 bes''4</v>
      </c>
      <c r="H106" s="6">
        <f>data!D107</f>
        <v>1</v>
      </c>
      <c r="I106" s="6" t="str">
        <f>data!G107</f>
        <v>106-50-4-bass-B4b</v>
      </c>
    </row>
    <row r="107">
      <c r="A107" s="2" t="str">
        <f>data!F108</f>
        <v>B4</v>
      </c>
      <c r="B107" s="2" t="str">
        <f>data!E108</f>
        <v>4</v>
      </c>
      <c r="C107" s="2" t="str">
        <f>data!I108</f>
        <v>bass</v>
      </c>
      <c r="D107" s="6" t="str">
        <f>data!N108</f>
        <v>r2</v>
      </c>
      <c r="E107" s="6" t="str">
        <f>data!S108</f>
        <v>r1</v>
      </c>
      <c r="F107" s="2" t="str">
        <f>data!Y108</f>
        <v>r4 b'4</v>
      </c>
      <c r="G107" s="2" t="str">
        <f>data!AD108</f>
        <v>r4 b4 b'4 b''4</v>
      </c>
      <c r="H107" s="6">
        <f>data!D108</f>
        <v>1</v>
      </c>
      <c r="I107" s="6" t="str">
        <f>data!G108</f>
        <v>105-51-4-bass-B4</v>
      </c>
    </row>
    <row r="108">
      <c r="A108" s="2" t="str">
        <f>data!F109</f>
        <v>C5</v>
      </c>
      <c r="B108" s="2" t="str">
        <f>data!E109</f>
        <v>5</v>
      </c>
      <c r="C108" s="2" t="str">
        <f>data!I109</f>
        <v>bass</v>
      </c>
      <c r="D108" s="6" t="str">
        <f>data!N109</f>
        <v>r2</v>
      </c>
      <c r="E108" s="6" t="str">
        <f>data!S109</f>
        <v>r1</v>
      </c>
      <c r="F108" s="2" t="str">
        <f>data!Y109</f>
        <v>r4 c''4</v>
      </c>
      <c r="G108" s="2" t="str">
        <f>data!AD109</f>
        <v>r4 c'4 c''4 c'''4</v>
      </c>
      <c r="H108" s="6">
        <f>data!D109</f>
        <v>1</v>
      </c>
      <c r="I108" s="6" t="str">
        <f>data!G109</f>
        <v>107-52-5-bass-C5</v>
      </c>
    </row>
    <row r="109">
      <c r="A109" s="2" t="str">
        <f>data!F110</f>
        <v>C5#</v>
      </c>
      <c r="B109" s="2" t="str">
        <f>data!E110</f>
        <v>5</v>
      </c>
      <c r="C109" s="2" t="str">
        <f>data!I110</f>
        <v>bass</v>
      </c>
      <c r="D109" s="6" t="str">
        <f>data!N110</f>
        <v>r2</v>
      </c>
      <c r="E109" s="6" t="str">
        <f>data!S110</f>
        <v>r1</v>
      </c>
      <c r="F109" s="2" t="str">
        <f>data!Y110</f>
        <v>r4 cis''4</v>
      </c>
      <c r="G109" s="2" t="str">
        <f>data!AD110</f>
        <v>r4 cis'4 cis''4 cis'''4</v>
      </c>
      <c r="H109" s="6">
        <f>data!D110</f>
        <v>1</v>
      </c>
      <c r="I109" s="6" t="str">
        <f>data!G110</f>
        <v>108-53-5-bass-C5#</v>
      </c>
    </row>
    <row r="110">
      <c r="A110" s="2" t="str">
        <f>data!F111</f>
        <v>C5</v>
      </c>
      <c r="B110" s="2" t="str">
        <f>data!E111</f>
        <v>5</v>
      </c>
      <c r="C110" s="2" t="str">
        <f>data!I111</f>
        <v>treble</v>
      </c>
      <c r="D110" s="6" t="str">
        <f>data!N111</f>
        <v>r4 c''4</v>
      </c>
      <c r="E110" s="6" t="str">
        <f>data!S111</f>
        <v>r4 c'4 c''4 c'''4</v>
      </c>
      <c r="F110" s="2" t="str">
        <f>data!Y111</f>
        <v>r2</v>
      </c>
      <c r="G110" s="2" t="str">
        <f>data!AD111</f>
        <v>r1</v>
      </c>
      <c r="H110" s="6">
        <f>data!D111</f>
        <v>0</v>
      </c>
      <c r="I110" s="6" t="str">
        <f>data!G111</f>
        <v>109-52-5-treble-C5</v>
      </c>
    </row>
    <row r="111">
      <c r="A111" s="2" t="str">
        <f>data!F112</f>
        <v>C5#</v>
      </c>
      <c r="B111" s="2" t="str">
        <f>data!E112</f>
        <v>5</v>
      </c>
      <c r="C111" s="2" t="str">
        <f>data!I112</f>
        <v>treble</v>
      </c>
      <c r="D111" s="6" t="str">
        <f>data!N112</f>
        <v>r4 cis''4</v>
      </c>
      <c r="E111" s="6" t="str">
        <f>data!S112</f>
        <v>r4 cis'4 cis''4 cis'''4</v>
      </c>
      <c r="F111" s="2" t="str">
        <f>data!Y112</f>
        <v>r2</v>
      </c>
      <c r="G111" s="2" t="str">
        <f>data!AD112</f>
        <v>r1</v>
      </c>
      <c r="H111" s="6">
        <f>data!D112</f>
        <v>0</v>
      </c>
      <c r="I111" s="6" t="str">
        <f>data!G112</f>
        <v>110-53-5-treble-C5#</v>
      </c>
    </row>
    <row r="112">
      <c r="A112" s="2" t="str">
        <f>data!F113</f>
        <v>D5b</v>
      </c>
      <c r="B112" s="2" t="str">
        <f>data!E113</f>
        <v>5</v>
      </c>
      <c r="C112" s="2" t="str">
        <f>data!I113</f>
        <v>treble</v>
      </c>
      <c r="D112" s="6" t="str">
        <f>data!N113</f>
        <v>r4 des''4</v>
      </c>
      <c r="E112" s="6" t="str">
        <f>data!S113</f>
        <v>r4 des'4 des''4 des'''4</v>
      </c>
      <c r="F112" s="2" t="str">
        <f>data!Y113</f>
        <v>r2</v>
      </c>
      <c r="G112" s="2" t="str">
        <f>data!AD113</f>
        <v>r1</v>
      </c>
      <c r="H112" s="6">
        <f>data!D113</f>
        <v>0</v>
      </c>
      <c r="I112" s="6" t="str">
        <f>data!G113</f>
        <v>113-53-5-treble-D5b</v>
      </c>
    </row>
    <row r="113">
      <c r="A113" s="2" t="str">
        <f>data!F114</f>
        <v>D5</v>
      </c>
      <c r="B113" s="2" t="str">
        <f>data!E114</f>
        <v>5</v>
      </c>
      <c r="C113" s="2" t="str">
        <f>data!I114</f>
        <v>treble</v>
      </c>
      <c r="D113" s="6" t="str">
        <f>data!N114</f>
        <v>r4 d''4</v>
      </c>
      <c r="E113" s="6" t="str">
        <f>data!S114</f>
        <v>r4 d'4 d''4 d'''4</v>
      </c>
      <c r="F113" s="2" t="str">
        <f>data!Y114</f>
        <v>r2</v>
      </c>
      <c r="G113" s="2" t="str">
        <f>data!AD114</f>
        <v>r1</v>
      </c>
      <c r="H113" s="6">
        <f>data!D114</f>
        <v>0</v>
      </c>
      <c r="I113" s="6" t="str">
        <f>data!G114</f>
        <v>111-54-5-treble-D5</v>
      </c>
    </row>
    <row r="114">
      <c r="A114" s="2" t="str">
        <f>data!F115</f>
        <v>D5#</v>
      </c>
      <c r="B114" s="2" t="str">
        <f>data!E115</f>
        <v>5</v>
      </c>
      <c r="C114" s="2" t="str">
        <f>data!I115</f>
        <v>treble</v>
      </c>
      <c r="D114" s="6" t="str">
        <f>data!N115</f>
        <v>r4 dis''4</v>
      </c>
      <c r="E114" s="6" t="str">
        <f>data!S115</f>
        <v>r4 dis'4 dis''4 dis'''4</v>
      </c>
      <c r="F114" s="2" t="str">
        <f>data!Y115</f>
        <v>r2</v>
      </c>
      <c r="G114" s="2" t="str">
        <f>data!AD115</f>
        <v>r1</v>
      </c>
      <c r="H114" s="6">
        <f>data!D115</f>
        <v>0</v>
      </c>
      <c r="I114" s="6" t="str">
        <f>data!G115</f>
        <v>112-55-5-treble-D5#</v>
      </c>
    </row>
    <row r="115">
      <c r="A115" s="2" t="str">
        <f>data!F116</f>
        <v>E5b</v>
      </c>
      <c r="B115" s="2" t="str">
        <f>data!E116</f>
        <v>5</v>
      </c>
      <c r="C115" s="2" t="str">
        <f>data!I116</f>
        <v>treble</v>
      </c>
      <c r="D115" s="6" t="str">
        <f>data!N116</f>
        <v>r4 ees''4</v>
      </c>
      <c r="E115" s="6" t="str">
        <f>data!S116</f>
        <v>r4 ees'4 ees''4 ees'''4</v>
      </c>
      <c r="F115" s="2" t="str">
        <f>data!Y116</f>
        <v>r2</v>
      </c>
      <c r="G115" s="2" t="str">
        <f>data!AD116</f>
        <v>r1</v>
      </c>
      <c r="H115" s="6">
        <f>data!D116</f>
        <v>0</v>
      </c>
      <c r="I115" s="6" t="str">
        <f>data!G116</f>
        <v>115-55-5-treble-E5b</v>
      </c>
    </row>
    <row r="116">
      <c r="A116" s="2" t="str">
        <f>data!F117</f>
        <v>E5</v>
      </c>
      <c r="B116" s="2" t="str">
        <f>data!E117</f>
        <v>5</v>
      </c>
      <c r="C116" s="2" t="str">
        <f>data!I117</f>
        <v>treble</v>
      </c>
      <c r="D116" s="6" t="str">
        <f>data!N117</f>
        <v>r4 e''4</v>
      </c>
      <c r="E116" s="6" t="str">
        <f>data!S117</f>
        <v>r4 e'4 e''4 e'''4</v>
      </c>
      <c r="F116" s="2" t="str">
        <f>data!Y117</f>
        <v>r2</v>
      </c>
      <c r="G116" s="2" t="str">
        <f>data!AD117</f>
        <v>r1</v>
      </c>
      <c r="H116" s="6">
        <f>data!D117</f>
        <v>0</v>
      </c>
      <c r="I116" s="6" t="str">
        <f>data!G117</f>
        <v>114-56-5-treble-E5</v>
      </c>
    </row>
    <row r="117">
      <c r="A117" s="2" t="str">
        <f>data!F118</f>
        <v>F5</v>
      </c>
      <c r="B117" s="2" t="str">
        <f>data!E118</f>
        <v>5</v>
      </c>
      <c r="C117" s="2" t="str">
        <f>data!I118</f>
        <v>treble</v>
      </c>
      <c r="D117" s="6" t="str">
        <f>data!N118</f>
        <v>r4 f''4</v>
      </c>
      <c r="E117" s="6" t="str">
        <f>data!S118</f>
        <v>r4 f'4 f''4 f'''4</v>
      </c>
      <c r="F117" s="2" t="str">
        <f>data!Y118</f>
        <v>r2</v>
      </c>
      <c r="G117" s="2" t="str">
        <f>data!AD118</f>
        <v>r1</v>
      </c>
      <c r="H117" s="6">
        <f>data!D118</f>
        <v>0</v>
      </c>
      <c r="I117" s="6" t="str">
        <f>data!G118</f>
        <v>116-57-5-treble-F5</v>
      </c>
    </row>
    <row r="118">
      <c r="A118" s="2" t="str">
        <f>data!F119</f>
        <v>F5#</v>
      </c>
      <c r="B118" s="2" t="str">
        <f>data!E119</f>
        <v>5</v>
      </c>
      <c r="C118" s="2" t="str">
        <f>data!I119</f>
        <v>treble</v>
      </c>
      <c r="D118" s="6" t="str">
        <f>data!N119</f>
        <v>r4 fis''4</v>
      </c>
      <c r="E118" s="6" t="str">
        <f>data!S119</f>
        <v>r4 fis'4 fis''4 fis'''4</v>
      </c>
      <c r="F118" s="2" t="str">
        <f>data!Y119</f>
        <v>r2</v>
      </c>
      <c r="G118" s="2" t="str">
        <f>data!AD119</f>
        <v>r1</v>
      </c>
      <c r="H118" s="6">
        <f>data!D119</f>
        <v>0</v>
      </c>
      <c r="I118" s="6" t="str">
        <f>data!G119</f>
        <v>117-58-5-treble-F5#</v>
      </c>
    </row>
    <row r="119">
      <c r="A119" s="2" t="str">
        <f>data!F120</f>
        <v>G5b</v>
      </c>
      <c r="B119" s="2" t="str">
        <f>data!E120</f>
        <v>5</v>
      </c>
      <c r="C119" s="2" t="str">
        <f>data!I120</f>
        <v>treble</v>
      </c>
      <c r="D119" s="6" t="str">
        <f>data!N120</f>
        <v>r4 ges''4</v>
      </c>
      <c r="E119" s="6" t="str">
        <f>data!S120</f>
        <v>r4 ges'4 ges''4 ges'''4</v>
      </c>
      <c r="F119" s="2" t="str">
        <f>data!Y120</f>
        <v>r2</v>
      </c>
      <c r="G119" s="2" t="str">
        <f>data!AD120</f>
        <v>r1</v>
      </c>
      <c r="H119" s="6">
        <f>data!D120</f>
        <v>0</v>
      </c>
      <c r="I119" s="6" t="str">
        <f>data!G120</f>
        <v>120-58-5-treble-G5b</v>
      </c>
    </row>
    <row r="120">
      <c r="A120" s="2" t="str">
        <f>data!F121</f>
        <v>G5</v>
      </c>
      <c r="B120" s="2" t="str">
        <f>data!E121</f>
        <v>5</v>
      </c>
      <c r="C120" s="2" t="str">
        <f>data!I121</f>
        <v>treble</v>
      </c>
      <c r="D120" s="6" t="str">
        <f>data!N121</f>
        <v>r4 g''4</v>
      </c>
      <c r="E120" s="6" t="str">
        <f>data!S121</f>
        <v>r4 g'4 g''4 g'''4</v>
      </c>
      <c r="F120" s="2" t="str">
        <f>data!Y121</f>
        <v>r2</v>
      </c>
      <c r="G120" s="2" t="str">
        <f>data!AD121</f>
        <v>r1</v>
      </c>
      <c r="H120" s="6">
        <f>data!D121</f>
        <v>0</v>
      </c>
      <c r="I120" s="6" t="str">
        <f>data!G121</f>
        <v>118-59-5-treble-G5</v>
      </c>
    </row>
    <row r="121">
      <c r="A121" s="2" t="str">
        <f>data!F122</f>
        <v>G5#</v>
      </c>
      <c r="B121" s="2" t="str">
        <f>data!E122</f>
        <v>5</v>
      </c>
      <c r="C121" s="2" t="str">
        <f>data!I122</f>
        <v>treble</v>
      </c>
      <c r="D121" s="6" t="str">
        <f>data!N122</f>
        <v>r4 gis''4</v>
      </c>
      <c r="E121" s="6" t="str">
        <f>data!S122</f>
        <v>r4 gis'4 gis''4 gis'''4</v>
      </c>
      <c r="F121" s="2" t="str">
        <f>data!Y122</f>
        <v>r2</v>
      </c>
      <c r="G121" s="2" t="str">
        <f>data!AD122</f>
        <v>r1</v>
      </c>
      <c r="H121" s="6">
        <f>data!D122</f>
        <v>0</v>
      </c>
      <c r="I121" s="6" t="str">
        <f>data!G122</f>
        <v>119-60-5-treble-G5#</v>
      </c>
    </row>
    <row r="122">
      <c r="A122" s="2" t="str">
        <f>data!F123</f>
        <v>A5b</v>
      </c>
      <c r="B122" s="2" t="str">
        <f>data!E123</f>
        <v>5</v>
      </c>
      <c r="C122" s="2" t="str">
        <f>data!I123</f>
        <v>treble</v>
      </c>
      <c r="D122" s="6" t="str">
        <f>data!N123</f>
        <v>r4 aes''4</v>
      </c>
      <c r="E122" s="6" t="str">
        <f>data!S123</f>
        <v>r4 aes'4 aes''4 aes'''4</v>
      </c>
      <c r="F122" s="2" t="str">
        <f>data!Y123</f>
        <v>r2</v>
      </c>
      <c r="G122" s="2" t="str">
        <f>data!AD123</f>
        <v>r1</v>
      </c>
      <c r="H122" s="6">
        <f>data!D123</f>
        <v>0</v>
      </c>
      <c r="I122" s="6" t="str">
        <f>data!G123</f>
        <v>123-60-5-treble-A5b</v>
      </c>
    </row>
    <row r="123">
      <c r="A123" s="2" t="str">
        <f>data!F124</f>
        <v>A5</v>
      </c>
      <c r="B123" s="2" t="str">
        <f>data!E124</f>
        <v>5</v>
      </c>
      <c r="C123" s="2" t="str">
        <f>data!I124</f>
        <v>treble</v>
      </c>
      <c r="D123" s="6" t="str">
        <f>data!N124</f>
        <v>r4 a''4</v>
      </c>
      <c r="E123" s="6" t="str">
        <f>data!S124</f>
        <v>r4 a'4 a''4 a'''4</v>
      </c>
      <c r="F123" s="2" t="str">
        <f>data!Y124</f>
        <v>r2</v>
      </c>
      <c r="G123" s="2" t="str">
        <f>data!AD124</f>
        <v>r1</v>
      </c>
      <c r="H123" s="6">
        <f>data!D124</f>
        <v>0</v>
      </c>
      <c r="I123" s="6" t="str">
        <f>data!G124</f>
        <v>121-61-5-treble-A5</v>
      </c>
    </row>
    <row r="124">
      <c r="A124" s="2" t="str">
        <f>data!F125</f>
        <v>A5#</v>
      </c>
      <c r="B124" s="2" t="str">
        <f>data!E125</f>
        <v>5</v>
      </c>
      <c r="C124" s="2" t="str">
        <f>data!I125</f>
        <v>treble</v>
      </c>
      <c r="D124" s="6" t="str">
        <f>data!N125</f>
        <v>r4 ais''4</v>
      </c>
      <c r="E124" s="6" t="str">
        <f>data!S125</f>
        <v>r4 ais'4 ais''4 ais'''4</v>
      </c>
      <c r="F124" s="2" t="str">
        <f>data!Y125</f>
        <v>r2</v>
      </c>
      <c r="G124" s="2" t="str">
        <f>data!AD125</f>
        <v>r1</v>
      </c>
      <c r="H124" s="6">
        <f>data!D125</f>
        <v>0</v>
      </c>
      <c r="I124" s="6" t="str">
        <f>data!G125</f>
        <v>122-62-5-treble-A5#</v>
      </c>
    </row>
    <row r="125">
      <c r="A125" s="2" t="str">
        <f>data!F126</f>
        <v>B5b</v>
      </c>
      <c r="B125" s="2" t="str">
        <f>data!E126</f>
        <v>5</v>
      </c>
      <c r="C125" s="2" t="str">
        <f>data!I126</f>
        <v>treble</v>
      </c>
      <c r="D125" s="6" t="str">
        <f>data!N126</f>
        <v>r4 bes''4</v>
      </c>
      <c r="E125" s="6" t="str">
        <f>data!S126</f>
        <v>r4 bes'4 bes''4 bes'''4</v>
      </c>
      <c r="F125" s="2" t="str">
        <f>data!Y126</f>
        <v>r2</v>
      </c>
      <c r="G125" s="2" t="str">
        <f>data!AD126</f>
        <v>r1</v>
      </c>
      <c r="H125" s="6">
        <f>data!D126</f>
        <v>0</v>
      </c>
      <c r="I125" s="6" t="str">
        <f>data!G126</f>
        <v>125-62-5-treble-B5b</v>
      </c>
    </row>
    <row r="126">
      <c r="A126" s="2" t="str">
        <f>data!F127</f>
        <v>B5</v>
      </c>
      <c r="B126" s="2" t="str">
        <f>data!E127</f>
        <v>5</v>
      </c>
      <c r="C126" s="2" t="str">
        <f>data!I127</f>
        <v>treble</v>
      </c>
      <c r="D126" s="6" t="str">
        <f>data!N127</f>
        <v>r4 b''4</v>
      </c>
      <c r="E126" s="6" t="str">
        <f>data!S127</f>
        <v>r4 b'4 b''4 b'''4</v>
      </c>
      <c r="F126" s="2" t="str">
        <f>data!Y127</f>
        <v>r2</v>
      </c>
      <c r="G126" s="2" t="str">
        <f>data!AD127</f>
        <v>r1</v>
      </c>
      <c r="H126" s="6">
        <f>data!D127</f>
        <v>0</v>
      </c>
      <c r="I126" s="6" t="str">
        <f>data!G127</f>
        <v>124-63-5-treble-B5</v>
      </c>
    </row>
    <row r="127">
      <c r="A127" s="2" t="str">
        <f>data!F128</f>
        <v>C6</v>
      </c>
      <c r="B127" s="2" t="str">
        <f>data!E128</f>
        <v>6</v>
      </c>
      <c r="C127" s="2" t="str">
        <f>data!I128</f>
        <v>treble</v>
      </c>
      <c r="D127" s="6" t="str">
        <f>data!N128</f>
        <v>r4 c'''4</v>
      </c>
      <c r="E127" s="6" t="str">
        <f>data!S128</f>
        <v>r4 c''4 c'''4 c''''4</v>
      </c>
      <c r="F127" s="2" t="str">
        <f>data!Y128</f>
        <v>r2</v>
      </c>
      <c r="G127" s="2" t="str">
        <f>data!AD128</f>
        <v>r1</v>
      </c>
      <c r="H127" s="6">
        <f>data!D128</f>
        <v>1</v>
      </c>
      <c r="I127" s="6" t="str">
        <f>data!G128</f>
        <v>126-64-6-treble-C6</v>
      </c>
    </row>
    <row r="128">
      <c r="A128" s="2" t="str">
        <f>data!F129</f>
        <v>C6#</v>
      </c>
      <c r="B128" s="2" t="str">
        <f>data!E129</f>
        <v>6</v>
      </c>
      <c r="C128" s="2" t="str">
        <f>data!I129</f>
        <v>treble</v>
      </c>
      <c r="D128" s="6" t="str">
        <f>data!N129</f>
        <v>r4 cis'''4</v>
      </c>
      <c r="E128" s="6" t="str">
        <f>data!S129</f>
        <v>r4 cis''4 cis'''4 cis''''4</v>
      </c>
      <c r="F128" s="2" t="str">
        <f>data!Y129</f>
        <v>r2</v>
      </c>
      <c r="G128" s="2" t="str">
        <f>data!AD129</f>
        <v>r1</v>
      </c>
      <c r="H128" s="6">
        <f>data!D129</f>
        <v>1</v>
      </c>
      <c r="I128" s="6" t="str">
        <f>data!G129</f>
        <v>127-65-6-treble-C6#</v>
      </c>
    </row>
    <row r="129">
      <c r="A129" s="2" t="str">
        <f>data!F130</f>
        <v>D6b</v>
      </c>
      <c r="B129" s="2" t="str">
        <f>data!E130</f>
        <v>6</v>
      </c>
      <c r="C129" s="2" t="str">
        <f>data!I130</f>
        <v>treble</v>
      </c>
      <c r="D129" s="6" t="str">
        <f>data!N130</f>
        <v>r4 des'''4</v>
      </c>
      <c r="E129" s="6" t="str">
        <f>data!S130</f>
        <v>r4 des''4 des'''4 des''''4</v>
      </c>
      <c r="F129" s="2" t="str">
        <f>data!Y130</f>
        <v>r2</v>
      </c>
      <c r="G129" s="2" t="str">
        <f>data!AD130</f>
        <v>r1</v>
      </c>
      <c r="H129" s="6">
        <f>data!D130</f>
        <v>1</v>
      </c>
      <c r="I129" s="6" t="str">
        <f>data!G130</f>
        <v>130-65-6-treble-D6b</v>
      </c>
    </row>
    <row r="130">
      <c r="A130" s="2" t="str">
        <f>data!F131</f>
        <v>D6</v>
      </c>
      <c r="B130" s="2" t="str">
        <f>data!E131</f>
        <v>6</v>
      </c>
      <c r="C130" s="2" t="str">
        <f>data!I131</f>
        <v>treble</v>
      </c>
      <c r="D130" s="6" t="str">
        <f>data!N131</f>
        <v>r4 d'''4</v>
      </c>
      <c r="E130" s="6" t="str">
        <f>data!S131</f>
        <v>r4 d''4 d'''4 d''''4</v>
      </c>
      <c r="F130" s="2" t="str">
        <f>data!Y131</f>
        <v>r2</v>
      </c>
      <c r="G130" s="2" t="str">
        <f>data!AD131</f>
        <v>r1</v>
      </c>
      <c r="H130" s="6">
        <f>data!D131</f>
        <v>1</v>
      </c>
      <c r="I130" s="6" t="str">
        <f>data!G131</f>
        <v>128-66-6-treble-D6</v>
      </c>
    </row>
    <row r="131">
      <c r="A131" s="2" t="str">
        <f>data!F132</f>
        <v>D6#</v>
      </c>
      <c r="B131" s="2" t="str">
        <f>data!E132</f>
        <v>6</v>
      </c>
      <c r="C131" s="2" t="str">
        <f>data!I132</f>
        <v>treble</v>
      </c>
      <c r="D131" s="6" t="str">
        <f>data!N132</f>
        <v>r4 dis'''4</v>
      </c>
      <c r="E131" s="6" t="str">
        <f>data!S132</f>
        <v>r4 dis''4 dis'''4 dis''''4</v>
      </c>
      <c r="F131" s="2" t="str">
        <f>data!Y132</f>
        <v>r2</v>
      </c>
      <c r="G131" s="2" t="str">
        <f>data!AD132</f>
        <v>r1</v>
      </c>
      <c r="H131" s="6">
        <f>data!D132</f>
        <v>1</v>
      </c>
      <c r="I131" s="6" t="str">
        <f>data!G132</f>
        <v>129-67-6-treble-D6#</v>
      </c>
    </row>
    <row r="132">
      <c r="A132" s="2" t="str">
        <f>data!F133</f>
        <v>E6b</v>
      </c>
      <c r="B132" s="2" t="str">
        <f>data!E133</f>
        <v>6</v>
      </c>
      <c r="C132" s="2" t="str">
        <f>data!I133</f>
        <v>treble</v>
      </c>
      <c r="D132" s="6" t="str">
        <f>data!N133</f>
        <v>r4 ees'''4</v>
      </c>
      <c r="E132" s="6" t="str">
        <f>data!S133</f>
        <v>r4 ees''4 ees'''4 ees''''4</v>
      </c>
      <c r="F132" s="2" t="str">
        <f>data!Y133</f>
        <v>r2</v>
      </c>
      <c r="G132" s="2" t="str">
        <f>data!AD133</f>
        <v>r1</v>
      </c>
      <c r="H132" s="6">
        <f>data!D133</f>
        <v>1</v>
      </c>
      <c r="I132" s="6" t="str">
        <f>data!G133</f>
        <v>132-67-6-treble-E6b</v>
      </c>
    </row>
    <row r="133">
      <c r="A133" s="2" t="str">
        <f>data!F134</f>
        <v>E6</v>
      </c>
      <c r="B133" s="2" t="str">
        <f>data!E134</f>
        <v>6</v>
      </c>
      <c r="C133" s="2" t="str">
        <f>data!I134</f>
        <v>treble</v>
      </c>
      <c r="D133" s="6" t="str">
        <f>data!N134</f>
        <v>r4 e'''4</v>
      </c>
      <c r="E133" s="6" t="str">
        <f>data!S134</f>
        <v>r4 e''4 e'''4 e''''4</v>
      </c>
      <c r="F133" s="2" t="str">
        <f>data!Y134</f>
        <v>r2</v>
      </c>
      <c r="G133" s="2" t="str">
        <f>data!AD134</f>
        <v>r1</v>
      </c>
      <c r="H133" s="6">
        <f>data!D134</f>
        <v>1</v>
      </c>
      <c r="I133" s="6" t="str">
        <f>data!G134</f>
        <v>131-68-6-treble-E6</v>
      </c>
    </row>
    <row r="134">
      <c r="A134" s="2" t="str">
        <f>data!F135</f>
        <v>F6</v>
      </c>
      <c r="B134" s="2" t="str">
        <f>data!E135</f>
        <v>6</v>
      </c>
      <c r="C134" s="2" t="str">
        <f>data!I135</f>
        <v>treble</v>
      </c>
      <c r="D134" s="6" t="str">
        <f>data!N135</f>
        <v>r4 f'''4</v>
      </c>
      <c r="E134" s="6" t="str">
        <f>data!S135</f>
        <v>r4 f''4 f'''4 f''''4</v>
      </c>
      <c r="F134" s="2" t="str">
        <f>data!Y135</f>
        <v>r2</v>
      </c>
      <c r="G134" s="2" t="str">
        <f>data!AD135</f>
        <v>r1</v>
      </c>
      <c r="H134" s="6">
        <f>data!D135</f>
        <v>1</v>
      </c>
      <c r="I134" s="6" t="str">
        <f>data!G135</f>
        <v>133-69-6-treble-F6</v>
      </c>
    </row>
    <row r="135">
      <c r="A135" s="2" t="str">
        <f>data!F136</f>
        <v>F6#</v>
      </c>
      <c r="B135" s="2" t="str">
        <f>data!E136</f>
        <v>6</v>
      </c>
      <c r="C135" s="2" t="str">
        <f>data!I136</f>
        <v>treble</v>
      </c>
      <c r="D135" s="6" t="str">
        <f>data!N136</f>
        <v>r4 fis'''4</v>
      </c>
      <c r="E135" s="6" t="str">
        <f>data!S136</f>
        <v>r4 fis''4 fis'''4 fis''''4</v>
      </c>
      <c r="F135" s="2" t="str">
        <f>data!Y136</f>
        <v>r2</v>
      </c>
      <c r="G135" s="2" t="str">
        <f>data!AD136</f>
        <v>r1</v>
      </c>
      <c r="H135" s="6">
        <f>data!D136</f>
        <v>1</v>
      </c>
      <c r="I135" s="6" t="str">
        <f>data!G136</f>
        <v>134-70-6-treble-F6#</v>
      </c>
    </row>
    <row r="136">
      <c r="A136" s="2" t="str">
        <f>data!F137</f>
        <v>G6b</v>
      </c>
      <c r="B136" s="2" t="str">
        <f>data!E137</f>
        <v>6</v>
      </c>
      <c r="C136" s="2" t="str">
        <f>data!I137</f>
        <v>treble</v>
      </c>
      <c r="D136" s="6" t="str">
        <f>data!N137</f>
        <v>r4 ges'''4</v>
      </c>
      <c r="E136" s="6" t="str">
        <f>data!S137</f>
        <v>r4 ges''4 ges'''4 ges''''4</v>
      </c>
      <c r="F136" s="2" t="str">
        <f>data!Y137</f>
        <v>r2</v>
      </c>
      <c r="G136" s="2" t="str">
        <f>data!AD137</f>
        <v>r1</v>
      </c>
      <c r="H136" s="6">
        <f>data!D137</f>
        <v>1</v>
      </c>
      <c r="I136" s="6" t="str">
        <f>data!G137</f>
        <v>137-70-6-treble-G6b</v>
      </c>
    </row>
    <row r="137">
      <c r="A137" s="2" t="str">
        <f>data!F138</f>
        <v>G6</v>
      </c>
      <c r="B137" s="2" t="str">
        <f>data!E138</f>
        <v>6</v>
      </c>
      <c r="C137" s="2" t="str">
        <f>data!I138</f>
        <v>treble</v>
      </c>
      <c r="D137" s="6" t="str">
        <f>data!N138</f>
        <v>r4 g'''4</v>
      </c>
      <c r="E137" s="6" t="str">
        <f>data!S138</f>
        <v>r4 g''4 g'''4 g''''4</v>
      </c>
      <c r="F137" s="2" t="str">
        <f>data!Y138</f>
        <v>r2</v>
      </c>
      <c r="G137" s="2" t="str">
        <f>data!AD138</f>
        <v>r1</v>
      </c>
      <c r="H137" s="6">
        <f>data!D138</f>
        <v>1</v>
      </c>
      <c r="I137" s="6" t="str">
        <f>data!G138</f>
        <v>135-71-6-treble-G6</v>
      </c>
    </row>
    <row r="138">
      <c r="A138" s="2" t="str">
        <f>data!F139</f>
        <v>G6#</v>
      </c>
      <c r="B138" s="2" t="str">
        <f>data!E139</f>
        <v>6</v>
      </c>
      <c r="C138" s="2" t="str">
        <f>data!I139</f>
        <v>treble</v>
      </c>
      <c r="D138" s="6" t="str">
        <f>data!N139</f>
        <v>r4 gis'''4</v>
      </c>
      <c r="E138" s="6" t="str">
        <f>data!S139</f>
        <v>r4 gis''4 gis'''4 gis''''4</v>
      </c>
      <c r="F138" s="2" t="str">
        <f>data!Y139</f>
        <v>r2</v>
      </c>
      <c r="G138" s="2" t="str">
        <f>data!AD139</f>
        <v>r1</v>
      </c>
      <c r="H138" s="6">
        <f>data!D139</f>
        <v>1</v>
      </c>
      <c r="I138" s="6" t="str">
        <f>data!G139</f>
        <v>136-72-6-treble-G6#</v>
      </c>
    </row>
    <row r="139">
      <c r="A139" s="2" t="str">
        <f>data!F140</f>
        <v>A6b</v>
      </c>
      <c r="B139" s="2" t="str">
        <f>data!E140</f>
        <v>6</v>
      </c>
      <c r="C139" s="2" t="str">
        <f>data!I140</f>
        <v>treble</v>
      </c>
      <c r="D139" s="6" t="str">
        <f>data!N140</f>
        <v>r4 aes'''4</v>
      </c>
      <c r="E139" s="6" t="str">
        <f>data!S140</f>
        <v>r4 aes''4 aes'''4 aes''''4</v>
      </c>
      <c r="F139" s="2" t="str">
        <f>data!Y140</f>
        <v>r2</v>
      </c>
      <c r="G139" s="2" t="str">
        <f>data!AD140</f>
        <v>r1</v>
      </c>
      <c r="H139" s="6">
        <f>data!D140</f>
        <v>1</v>
      </c>
      <c r="I139" s="6" t="str">
        <f>data!G140</f>
        <v>140-72-6-treble-A6b</v>
      </c>
    </row>
    <row r="140">
      <c r="A140" s="2" t="str">
        <f>data!F141</f>
        <v>A6</v>
      </c>
      <c r="B140" s="2" t="str">
        <f>data!E141</f>
        <v>6</v>
      </c>
      <c r="C140" s="2" t="str">
        <f>data!I141</f>
        <v>treble</v>
      </c>
      <c r="D140" s="6" t="str">
        <f>data!N141</f>
        <v>r4 a'''4</v>
      </c>
      <c r="E140" s="6" t="str">
        <f>data!S141</f>
        <v>r4 a''4 a'''4 a''''4</v>
      </c>
      <c r="F140" s="2" t="str">
        <f>data!Y141</f>
        <v>r2</v>
      </c>
      <c r="G140" s="2" t="str">
        <f>data!AD141</f>
        <v>r1</v>
      </c>
      <c r="H140" s="6">
        <f>data!D141</f>
        <v>1</v>
      </c>
      <c r="I140" s="6" t="str">
        <f>data!G141</f>
        <v>138-73-6-treble-A6</v>
      </c>
    </row>
    <row r="141">
      <c r="A141" s="2" t="str">
        <f>data!F142</f>
        <v>A6#</v>
      </c>
      <c r="B141" s="2" t="str">
        <f>data!E142</f>
        <v>6</v>
      </c>
      <c r="C141" s="2" t="str">
        <f>data!I142</f>
        <v>treble</v>
      </c>
      <c r="D141" s="6" t="str">
        <f>data!N142</f>
        <v>r4 ais'''4</v>
      </c>
      <c r="E141" s="6" t="str">
        <f>data!S142</f>
        <v>r4 ais''4 ais'''4 ais''''4</v>
      </c>
      <c r="F141" s="2" t="str">
        <f>data!Y142</f>
        <v>r2</v>
      </c>
      <c r="G141" s="2" t="str">
        <f>data!AD142</f>
        <v>r1</v>
      </c>
      <c r="H141" s="6">
        <f>data!D142</f>
        <v>1</v>
      </c>
      <c r="I141" s="6" t="str">
        <f>data!G142</f>
        <v>139-74-6-treble-A6#</v>
      </c>
    </row>
    <row r="142">
      <c r="A142" s="2" t="str">
        <f>data!F143</f>
        <v>B6b</v>
      </c>
      <c r="B142" s="2" t="str">
        <f>data!E143</f>
        <v>6</v>
      </c>
      <c r="C142" s="2" t="str">
        <f>data!I143</f>
        <v>treble</v>
      </c>
      <c r="D142" s="6" t="str">
        <f>data!N143</f>
        <v>r4 bes'''4</v>
      </c>
      <c r="E142" s="6" t="str">
        <f>data!S143</f>
        <v>r4 bes''4 bes'''4 bes''''4</v>
      </c>
      <c r="F142" s="2" t="str">
        <f>data!Y143</f>
        <v>r2</v>
      </c>
      <c r="G142" s="2" t="str">
        <f>data!AD143</f>
        <v>r1</v>
      </c>
      <c r="H142" s="6">
        <f>data!D143</f>
        <v>1</v>
      </c>
      <c r="I142" s="6" t="str">
        <f>data!G143</f>
        <v>142-74-6-treble-B6b</v>
      </c>
    </row>
    <row r="143">
      <c r="A143" s="2" t="str">
        <f>data!F144</f>
        <v>B6</v>
      </c>
      <c r="B143" s="2" t="str">
        <f>data!E144</f>
        <v>6</v>
      </c>
      <c r="C143" s="2" t="str">
        <f>data!I144</f>
        <v>treble</v>
      </c>
      <c r="D143" s="6" t="str">
        <f>data!N144</f>
        <v>r4 b'''4</v>
      </c>
      <c r="E143" s="6" t="str">
        <f>data!S144</f>
        <v>r4 b''4 b'''4 b''''4</v>
      </c>
      <c r="F143" s="2" t="str">
        <f>data!Y144</f>
        <v>r2</v>
      </c>
      <c r="G143" s="2" t="str">
        <f>data!AD144</f>
        <v>r1</v>
      </c>
      <c r="H143" s="6">
        <f>data!D144</f>
        <v>1</v>
      </c>
      <c r="I143" s="6" t="str">
        <f>data!G144</f>
        <v>141-75-6-treble-B6</v>
      </c>
    </row>
    <row r="144">
      <c r="A144" s="2" t="str">
        <f>data!F145</f>
        <v>C7</v>
      </c>
      <c r="B144" s="2" t="str">
        <f>data!E145</f>
        <v>7</v>
      </c>
      <c r="C144" s="2" t="str">
        <f>data!I145</f>
        <v>treble</v>
      </c>
      <c r="D144" s="6" t="str">
        <f>data!N145</f>
        <v>r4 c''''4</v>
      </c>
      <c r="E144" s="6" t="str">
        <f>data!S145</f>
        <v>r4 c''4 c'''4 c''''4</v>
      </c>
      <c r="F144" s="2" t="str">
        <f>data!Y145</f>
        <v>r2</v>
      </c>
      <c r="G144" s="2" t="str">
        <f>data!AD145</f>
        <v>r1</v>
      </c>
      <c r="H144" s="6">
        <f>data!D145</f>
        <v>3</v>
      </c>
      <c r="I144" s="6" t="str">
        <f>data!G145</f>
        <v>143-76-7-treble-C7</v>
      </c>
    </row>
    <row r="145">
      <c r="A145" s="2" t="str">
        <f>data!F146</f>
        <v>C7#</v>
      </c>
      <c r="B145" s="2" t="str">
        <f>data!E146</f>
        <v>7</v>
      </c>
      <c r="C145" s="2" t="str">
        <f>data!I146</f>
        <v>treble</v>
      </c>
      <c r="D145" s="6" t="str">
        <f>data!N146</f>
        <v>r4 cis''''4</v>
      </c>
      <c r="E145" s="6" t="str">
        <f>data!S146</f>
        <v>r4 cis''4 cis'''4 cis''''4</v>
      </c>
      <c r="F145" s="2" t="str">
        <f>data!Y146</f>
        <v>r2</v>
      </c>
      <c r="G145" s="2" t="str">
        <f>data!AD146</f>
        <v>r1</v>
      </c>
      <c r="H145" s="6">
        <f>data!D146</f>
        <v>3</v>
      </c>
      <c r="I145" s="6" t="str">
        <f>data!G146</f>
        <v>144-77-7-treble-C7#</v>
      </c>
    </row>
    <row r="146">
      <c r="A146" s="2" t="str">
        <f>data!F147</f>
        <v>D7b</v>
      </c>
      <c r="B146" s="2" t="str">
        <f>data!E147</f>
        <v>7</v>
      </c>
      <c r="C146" s="2" t="str">
        <f>data!I147</f>
        <v>treble</v>
      </c>
      <c r="D146" s="6" t="str">
        <f>data!N147</f>
        <v>r4 des''''4</v>
      </c>
      <c r="E146" s="6" t="str">
        <f>data!S147</f>
        <v>r4 des''4 des'''4 des''''4</v>
      </c>
      <c r="F146" s="2" t="str">
        <f>data!Y147</f>
        <v>r2</v>
      </c>
      <c r="G146" s="2" t="str">
        <f>data!AD147</f>
        <v>r1</v>
      </c>
      <c r="H146" s="6">
        <f>data!D147</f>
        <v>3</v>
      </c>
      <c r="I146" s="6" t="str">
        <f>data!G147</f>
        <v>147-77-7-treble-D7b</v>
      </c>
    </row>
    <row r="147">
      <c r="A147" s="2" t="str">
        <f>data!F148</f>
        <v>D7</v>
      </c>
      <c r="B147" s="2" t="str">
        <f>data!E148</f>
        <v>7</v>
      </c>
      <c r="C147" s="2" t="str">
        <f>data!I148</f>
        <v>treble</v>
      </c>
      <c r="D147" s="6" t="str">
        <f>data!N148</f>
        <v>r4 d''''4</v>
      </c>
      <c r="E147" s="6" t="str">
        <f>data!S148</f>
        <v>r4 d''4 d'''4 d''''4</v>
      </c>
      <c r="F147" s="2" t="str">
        <f>data!Y148</f>
        <v>r2</v>
      </c>
      <c r="G147" s="2" t="str">
        <f>data!AD148</f>
        <v>r1</v>
      </c>
      <c r="H147" s="6">
        <f>data!D148</f>
        <v>3</v>
      </c>
      <c r="I147" s="6" t="str">
        <f>data!G148</f>
        <v>145-78-7-treble-D7</v>
      </c>
    </row>
    <row r="148">
      <c r="A148" s="2" t="str">
        <f>data!F149</f>
        <v>D7#</v>
      </c>
      <c r="B148" s="2" t="str">
        <f>data!E149</f>
        <v>7</v>
      </c>
      <c r="C148" s="2" t="str">
        <f>data!I149</f>
        <v>treble</v>
      </c>
      <c r="D148" s="6" t="str">
        <f>data!N149</f>
        <v>r4 dis''''4</v>
      </c>
      <c r="E148" s="6" t="str">
        <f>data!S149</f>
        <v>r4 dis''4 dis'''4 dis''''4</v>
      </c>
      <c r="F148" s="2" t="str">
        <f>data!Y149</f>
        <v>r2</v>
      </c>
      <c r="G148" s="2" t="str">
        <f>data!AD149</f>
        <v>r1</v>
      </c>
      <c r="H148" s="6">
        <f>data!D149</f>
        <v>3</v>
      </c>
      <c r="I148" s="6" t="str">
        <f>data!G149</f>
        <v>146-79-7-treble-D7#</v>
      </c>
    </row>
    <row r="149">
      <c r="A149" s="2" t="str">
        <f>data!F150</f>
        <v>E7b</v>
      </c>
      <c r="B149" s="2" t="str">
        <f>data!E150</f>
        <v>7</v>
      </c>
      <c r="C149" s="2" t="str">
        <f>data!I150</f>
        <v>treble</v>
      </c>
      <c r="D149" s="6" t="str">
        <f>data!N150</f>
        <v>r4 ees''''4</v>
      </c>
      <c r="E149" s="6" t="str">
        <f>data!S150</f>
        <v>r4 ees''4 ees'''4 ees''''4</v>
      </c>
      <c r="F149" s="2" t="str">
        <f>data!Y150</f>
        <v>r2</v>
      </c>
      <c r="G149" s="2" t="str">
        <f>data!AD150</f>
        <v>r1</v>
      </c>
      <c r="H149" s="6">
        <f>data!D150</f>
        <v>3</v>
      </c>
      <c r="I149" s="6" t="str">
        <f>data!G150</f>
        <v>149-79-7-treble-E7b</v>
      </c>
    </row>
    <row r="150">
      <c r="A150" s="2" t="str">
        <f>data!F151</f>
        <v>E7</v>
      </c>
      <c r="B150" s="2" t="str">
        <f>data!E151</f>
        <v>7</v>
      </c>
      <c r="C150" s="2" t="str">
        <f>data!I151</f>
        <v>treble</v>
      </c>
      <c r="D150" s="6" t="str">
        <f>data!N151</f>
        <v>r4 e''''4</v>
      </c>
      <c r="E150" s="6" t="str">
        <f>data!S151</f>
        <v>r4 e''4 e'''4 e''''4</v>
      </c>
      <c r="F150" s="2" t="str">
        <f>data!Y151</f>
        <v>r2</v>
      </c>
      <c r="G150" s="2" t="str">
        <f>data!AD151</f>
        <v>r1</v>
      </c>
      <c r="H150" s="6">
        <f>data!D151</f>
        <v>3</v>
      </c>
      <c r="I150" s="6" t="str">
        <f>data!G151</f>
        <v>148-80-7-treble-E7</v>
      </c>
    </row>
    <row r="151">
      <c r="A151" s="2" t="str">
        <f>data!F152</f>
        <v>F7</v>
      </c>
      <c r="B151" s="2" t="str">
        <f>data!E152</f>
        <v>7</v>
      </c>
      <c r="C151" s="2" t="str">
        <f>data!I152</f>
        <v>treble</v>
      </c>
      <c r="D151" s="6" t="str">
        <f>data!N152</f>
        <v>r4 f''''4</v>
      </c>
      <c r="E151" s="6" t="str">
        <f>data!S152</f>
        <v>r4 f''4 f'''4 f''''4</v>
      </c>
      <c r="F151" s="2" t="str">
        <f>data!Y152</f>
        <v>r2</v>
      </c>
      <c r="G151" s="2" t="str">
        <f>data!AD152</f>
        <v>r1</v>
      </c>
      <c r="H151" s="6">
        <f>data!D152</f>
        <v>3</v>
      </c>
      <c r="I151" s="6" t="str">
        <f>data!G152</f>
        <v>150-81-7-treble-F7</v>
      </c>
    </row>
    <row r="152">
      <c r="A152" s="2" t="str">
        <f>data!F153</f>
        <v>F7#</v>
      </c>
      <c r="B152" s="2" t="str">
        <f>data!E153</f>
        <v>7</v>
      </c>
      <c r="C152" s="2" t="str">
        <f>data!I153</f>
        <v>treble</v>
      </c>
      <c r="D152" s="6" t="str">
        <f>data!N153</f>
        <v>r4 fis''''4</v>
      </c>
      <c r="E152" s="6" t="str">
        <f>data!S153</f>
        <v>r4 fis''4 fis'''4 fis''''4</v>
      </c>
      <c r="F152" s="2" t="str">
        <f>data!Y153</f>
        <v>r2</v>
      </c>
      <c r="G152" s="2" t="str">
        <f>data!AD153</f>
        <v>r1</v>
      </c>
      <c r="H152" s="6">
        <f>data!D153</f>
        <v>3</v>
      </c>
      <c r="I152" s="6" t="str">
        <f>data!G153</f>
        <v>151-82-7-treble-F7#</v>
      </c>
    </row>
    <row r="153">
      <c r="A153" s="2" t="str">
        <f>data!F154</f>
        <v>G7b</v>
      </c>
      <c r="B153" s="2" t="str">
        <f>data!E154</f>
        <v>7</v>
      </c>
      <c r="C153" s="2" t="str">
        <f>data!I154</f>
        <v>treble</v>
      </c>
      <c r="D153" s="6" t="str">
        <f>data!N154</f>
        <v>r4 ges''''4</v>
      </c>
      <c r="E153" s="6" t="str">
        <f>data!S154</f>
        <v>r4 ges''4 ges'''4 ges''''4</v>
      </c>
      <c r="F153" s="2" t="str">
        <f>data!Y154</f>
        <v>r2</v>
      </c>
      <c r="G153" s="2" t="str">
        <f>data!AD154</f>
        <v>r1</v>
      </c>
      <c r="H153" s="6">
        <f>data!D154</f>
        <v>3</v>
      </c>
      <c r="I153" s="6" t="str">
        <f>data!G154</f>
        <v>154-82-7-treble-G7b</v>
      </c>
    </row>
    <row r="154">
      <c r="A154" s="2" t="str">
        <f>data!F155</f>
        <v>G7</v>
      </c>
      <c r="B154" s="2" t="str">
        <f>data!E155</f>
        <v>7</v>
      </c>
      <c r="C154" s="2" t="str">
        <f>data!I155</f>
        <v>treble</v>
      </c>
      <c r="D154" s="6" t="str">
        <f>data!N155</f>
        <v>r4 g''''4</v>
      </c>
      <c r="E154" s="6" t="str">
        <f>data!S155</f>
        <v>r4 g''4 g'''4 g''''4</v>
      </c>
      <c r="F154" s="2" t="str">
        <f>data!Y155</f>
        <v>r2</v>
      </c>
      <c r="G154" s="2" t="str">
        <f>data!AD155</f>
        <v>r1</v>
      </c>
      <c r="H154" s="6">
        <f>data!D155</f>
        <v>3</v>
      </c>
      <c r="I154" s="6" t="str">
        <f>data!G155</f>
        <v>152-83-7-treble-G7</v>
      </c>
    </row>
    <row r="155">
      <c r="A155" s="2" t="str">
        <f>data!F156</f>
        <v>G7#</v>
      </c>
      <c r="B155" s="2" t="str">
        <f>data!E156</f>
        <v>7</v>
      </c>
      <c r="C155" s="2" t="str">
        <f>data!I156</f>
        <v>treble</v>
      </c>
      <c r="D155" s="6" t="str">
        <f>data!N156</f>
        <v>r4 gis''''4</v>
      </c>
      <c r="E155" s="6" t="str">
        <f>data!S156</f>
        <v>r4 gis''4 gis'''4 gis''''4</v>
      </c>
      <c r="F155" s="2" t="str">
        <f>data!Y156</f>
        <v>r2</v>
      </c>
      <c r="G155" s="2" t="str">
        <f>data!AD156</f>
        <v>r1</v>
      </c>
      <c r="H155" s="6">
        <f>data!D156</f>
        <v>3</v>
      </c>
      <c r="I155" s="6" t="str">
        <f>data!G156</f>
        <v>153-84-7-treble-G7#</v>
      </c>
    </row>
    <row r="156">
      <c r="A156" s="2" t="str">
        <f>data!F157</f>
        <v>A7b</v>
      </c>
      <c r="B156" s="2" t="str">
        <f>data!E157</f>
        <v>7</v>
      </c>
      <c r="C156" s="2" t="str">
        <f>data!I157</f>
        <v>treble</v>
      </c>
      <c r="D156" s="6" t="str">
        <f>data!N157</f>
        <v>r4 aes''''4</v>
      </c>
      <c r="E156" s="6" t="str">
        <f>data!S157</f>
        <v>r4 aes''4 aes'''4 aes''''4</v>
      </c>
      <c r="F156" s="2" t="str">
        <f>data!Y157</f>
        <v>r2</v>
      </c>
      <c r="G156" s="2" t="str">
        <f>data!AD157</f>
        <v>r1</v>
      </c>
      <c r="H156" s="6">
        <f>data!D157</f>
        <v>3</v>
      </c>
      <c r="I156" s="6" t="str">
        <f>data!G157</f>
        <v>157-84-7-treble-A7b</v>
      </c>
    </row>
    <row r="157">
      <c r="A157" s="2" t="str">
        <f>data!F158</f>
        <v>A7</v>
      </c>
      <c r="B157" s="2" t="str">
        <f>data!E158</f>
        <v>7</v>
      </c>
      <c r="C157" s="2" t="str">
        <f>data!I158</f>
        <v>treble</v>
      </c>
      <c r="D157" s="6" t="str">
        <f>data!N158</f>
        <v>r4 a''''4</v>
      </c>
      <c r="E157" s="6" t="str">
        <f>data!S158</f>
        <v>r4 a''4 a'''4 a''''4</v>
      </c>
      <c r="F157" s="2" t="str">
        <f>data!Y158</f>
        <v>r2</v>
      </c>
      <c r="G157" s="2" t="str">
        <f>data!AD158</f>
        <v>r1</v>
      </c>
      <c r="H157" s="6">
        <f>data!D158</f>
        <v>3</v>
      </c>
      <c r="I157" s="6" t="str">
        <f>data!G158</f>
        <v>155-85-7-treble-A7</v>
      </c>
    </row>
    <row r="158">
      <c r="A158" s="2" t="str">
        <f>data!F159</f>
        <v>A7#</v>
      </c>
      <c r="B158" s="2" t="str">
        <f>data!E159</f>
        <v>7</v>
      </c>
      <c r="C158" s="2" t="str">
        <f>data!I159</f>
        <v>treble</v>
      </c>
      <c r="D158" s="6" t="str">
        <f>data!N159</f>
        <v>r4 ais''''4</v>
      </c>
      <c r="E158" s="6" t="str">
        <f>data!S159</f>
        <v>r4 ais''4 ais'''4 ais''''4</v>
      </c>
      <c r="F158" s="2" t="str">
        <f>data!Y159</f>
        <v>r2</v>
      </c>
      <c r="G158" s="2" t="str">
        <f>data!AD159</f>
        <v>r1</v>
      </c>
      <c r="H158" s="6">
        <f>data!D159</f>
        <v>3</v>
      </c>
      <c r="I158" s="6" t="str">
        <f>data!G159</f>
        <v>156-86-7-treble-A7#</v>
      </c>
    </row>
    <row r="159">
      <c r="A159" s="2" t="str">
        <f>data!F160</f>
        <v>B7b</v>
      </c>
      <c r="B159" s="2" t="str">
        <f>data!E160</f>
        <v>7</v>
      </c>
      <c r="C159" s="2" t="str">
        <f>data!I160</f>
        <v>treble</v>
      </c>
      <c r="D159" s="6" t="str">
        <f>data!N160</f>
        <v>r4 bes''''4</v>
      </c>
      <c r="E159" s="6" t="str">
        <f>data!S160</f>
        <v>r4 bes''4 bes'''4 bes''''4</v>
      </c>
      <c r="F159" s="2" t="str">
        <f>data!Y160</f>
        <v>r2</v>
      </c>
      <c r="G159" s="2" t="str">
        <f>data!AD160</f>
        <v>r1</v>
      </c>
      <c r="H159" s="6">
        <f>data!D160</f>
        <v>3</v>
      </c>
      <c r="I159" s="6" t="str">
        <f>data!G160</f>
        <v>159-86-7-treble-B7b</v>
      </c>
    </row>
    <row r="160">
      <c r="A160" s="2" t="str">
        <f>data!F161</f>
        <v>B7</v>
      </c>
      <c r="B160" s="2" t="str">
        <f>data!E161</f>
        <v>7</v>
      </c>
      <c r="C160" s="2" t="str">
        <f>data!I161</f>
        <v>treble</v>
      </c>
      <c r="D160" s="6" t="str">
        <f>data!N161</f>
        <v>r4 b''''4</v>
      </c>
      <c r="E160" s="6" t="str">
        <f>data!S161</f>
        <v>r4 b''4 b'''4 b''''4</v>
      </c>
      <c r="F160" s="2" t="str">
        <f>data!Y161</f>
        <v>r2</v>
      </c>
      <c r="G160" s="2" t="str">
        <f>data!AD161</f>
        <v>r1</v>
      </c>
      <c r="H160" s="6">
        <f>data!D161</f>
        <v>3</v>
      </c>
      <c r="I160" s="6" t="str">
        <f>data!G161</f>
        <v>158-87-7-treble-B7</v>
      </c>
    </row>
    <row r="161">
      <c r="A161" s="2" t="str">
        <f>data!F162</f>
        <v>C8</v>
      </c>
      <c r="B161" s="2" t="str">
        <f>data!E162</f>
        <v>8</v>
      </c>
      <c r="C161" s="2" t="str">
        <f>data!I162</f>
        <v>treble</v>
      </c>
      <c r="D161" s="6" t="str">
        <f>data!N162</f>
        <v>r4 c'''''4</v>
      </c>
      <c r="E161" s="6" t="str">
        <f>data!S162</f>
        <v>r4 c'''4 c''''4 c'''''4</v>
      </c>
      <c r="F161" s="2" t="str">
        <f>data!Y162</f>
        <v>r2</v>
      </c>
      <c r="G161" s="2" t="str">
        <f>data!AD162</f>
        <v>r1</v>
      </c>
      <c r="H161" s="6">
        <f>data!D162</f>
        <v>3</v>
      </c>
      <c r="I161" s="6" t="str">
        <f>data!G162</f>
        <v>160-88-8-treble-C8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5.29"/>
    <col customWidth="1" min="3" max="3" width="3.14"/>
    <col customWidth="1" min="4" max="4" width="4.14"/>
    <col customWidth="1" min="5" max="5" width="7.29"/>
    <col customWidth="1" min="6" max="6" width="51.29"/>
    <col customWidth="1" min="7" max="7" width="52.29"/>
    <col customWidth="1" min="8" max="8" width="55.0"/>
    <col customWidth="1" min="9" max="9" width="37.0"/>
    <col customWidth="1" min="10" max="10" width="11.29"/>
    <col customWidth="1" min="11" max="11" width="6.29"/>
    <col customWidth="1" min="12" max="12" width="5.29"/>
    <col customWidth="1" min="13" max="13" width="11.29"/>
    <col customWidth="1" min="14" max="14" width="20.57"/>
  </cols>
  <sheetData>
    <row r="1">
      <c r="A1" s="4" t="s">
        <v>1</v>
      </c>
      <c r="B1" s="4" t="s">
        <v>24</v>
      </c>
      <c r="C1" s="4" t="s">
        <v>25</v>
      </c>
      <c r="D1" s="4" t="s">
        <v>26</v>
      </c>
      <c r="E1" s="2" t="str">
        <f>data!I1</f>
        <v>clef</v>
      </c>
      <c r="F1" s="4" t="s">
        <v>28</v>
      </c>
      <c r="G1" s="4" t="s">
        <v>29</v>
      </c>
      <c r="H1" s="7" t="s">
        <v>30</v>
      </c>
      <c r="I1" s="4" t="s">
        <v>31</v>
      </c>
      <c r="J1" s="4" t="s">
        <v>32</v>
      </c>
      <c r="K1" s="2" t="str">
        <f>data!D1</f>
        <v>order</v>
      </c>
      <c r="L1" s="4" t="s">
        <v>33</v>
      </c>
      <c r="M1" s="9" t="s">
        <v>34</v>
      </c>
      <c r="N1" s="4" t="s">
        <v>36</v>
      </c>
    </row>
    <row r="2">
      <c r="A2" s="4" t="str">
        <f>CONCATENATE(data!F3, " ", PROPER(data!I3))</f>
        <v>A0 Bass</v>
      </c>
      <c r="B2" s="2" t="str">
        <f>IFERROR(__xludf.DUMMYFUNCTION("REGEXREPLACE(data!C3,""\W|\d|b"","""")"),"A")</f>
        <v>A</v>
      </c>
      <c r="C2" s="2" t="str">
        <f>data!E3</f>
        <v>0</v>
      </c>
      <c r="D2" s="2" t="str">
        <f>IFERROR(__xludf.DUMMYFUNCTION("REGEXREPLACE(data!F3,""[ac-zA-Z0-9]"","""")"),"")</f>
        <v/>
      </c>
      <c r="E2" s="2" t="str">
        <f>data!I3</f>
        <v>bass</v>
      </c>
      <c r="F2" s="15" t="str">
        <f>IF(ISBLANK(data!G3),"",CONCATENATE("&lt;img src=""piano/images/score/",data!G3,"-score.png","""/&gt;"))</f>
        <v>&lt;img src="piano/images/score/001-01-0-bass-A0-score.png"/&gt;</v>
      </c>
      <c r="G2" s="15" t="str">
        <f>CONCATENATE("&lt;img src=""piano/images/keyboard/",TEXT(data!B3,"00"),"-",data!E3,"-",N2,"-keyboard.png","""/&gt;")</f>
        <v>&lt;img src="piano/images/keyboard/01-0-A0-keyboard.png"/&gt;</v>
      </c>
      <c r="H2" s="15" t="str">
        <f>IFERROR(__xludf.DUMMYFUNCTION("IF(ISBLANK(data!G3),"""",CONCATENATE(""&lt;img src=""""piano/images/keyboard-octave/"", REGEXREPLACE(N2,""[0-9]"",""""
),""-keyboard-octave.png"",""""""/&gt;""))"),"&lt;img src=""piano/images/keyboard-octave/A-keyboard-octave.png""/&gt;")</f>
        <v>&lt;img src="piano/images/keyboard-octave/A-keyboard-octave.png"/&gt;</v>
      </c>
      <c r="I2" s="15" t="str">
        <f>IF(ISBLANK(data!G3),"",CONCATENATE("[sound:piano/audio/",data!G3,".mp3]"))</f>
        <v>[sound:piano/audio/001-01-0-bass-A0.mp3]</v>
      </c>
      <c r="J2" s="4">
        <f>data!B3</f>
        <v>1</v>
      </c>
      <c r="K2" s="2">
        <f>data!D3</f>
        <v>4</v>
      </c>
      <c r="L2" s="2"/>
      <c r="M2" s="19" t="str">
        <f>IFERROR(__xludf.DUMMYFUNCTION("REGEXREPLACE(data!F3,""[ac-zA-Z0-9]"","""")"),"")</f>
        <v/>
      </c>
      <c r="N2" s="20" t="s">
        <v>35</v>
      </c>
    </row>
    <row r="3">
      <c r="A3" s="4" t="str">
        <f>CONCATENATE(data!F4, " ", PROPER(data!I4))</f>
        <v>A0# Bass</v>
      </c>
      <c r="B3" s="2" t="str">
        <f>IFERROR(__xludf.DUMMYFUNCTION("REGEXREPLACE(data!C4,""\W|\d|b"","""")"),"A")</f>
        <v>A</v>
      </c>
      <c r="C3" s="2" t="str">
        <f>data!E4</f>
        <v>0</v>
      </c>
      <c r="D3" s="2" t="str">
        <f>IFERROR(__xludf.DUMMYFUNCTION("REGEXREPLACE(data!F4,""[ac-zA-Z0-9]"","""")"),"#")</f>
        <v>#</v>
      </c>
      <c r="E3" s="2" t="str">
        <f>data!I4</f>
        <v>bass</v>
      </c>
      <c r="F3" s="15" t="str">
        <f>IF(ISBLANK(data!G4),"",CONCATENATE("&lt;img src=""piano/images/score/",data!G4,"-score.png","""/&gt;"))</f>
        <v>&lt;img src="piano/images/score/002-02-0-bass-A0#-score.png"/&gt;</v>
      </c>
      <c r="G3" s="15" t="str">
        <f>CONCATENATE("&lt;img src=""piano/images/keyboard/",TEXT(data!B4,"00"),"-",data!E4,"-",N3,"-keyboard.png","""/&gt;")</f>
        <v>&lt;img src="piano/images/keyboard/02-0-A0#-B0b-keyboard.png"/&gt;</v>
      </c>
      <c r="H3" s="15" t="str">
        <f>IFERROR(__xludf.DUMMYFUNCTION("IF(ISBLANK(data!G4),"""",CONCATENATE(""&lt;img src=""""piano/images/keyboard-octave/"", REGEXREPLACE(N3,""[0-9]"",""""
),""-keyboard-octave.png"",""""""/&gt;""))"),"&lt;img src=""piano/images/keyboard-octave/A#-Bb-keyboard-octave.png""/&gt;")</f>
        <v>&lt;img src="piano/images/keyboard-octave/A#-Bb-keyboard-octave.png"/&gt;</v>
      </c>
      <c r="I3" s="15" t="str">
        <f>IF(ISBLANK(data!G4),"",CONCATENATE("[sound:piano/audio/",data!G4,".mp3]"))</f>
        <v>[sound:piano/audio/002-02-0-bass-A0#.mp3]</v>
      </c>
      <c r="J3" s="4">
        <f>data!B4</f>
        <v>2</v>
      </c>
      <c r="K3" s="2">
        <f>data!D4</f>
        <v>4</v>
      </c>
      <c r="L3" s="2"/>
      <c r="M3" s="19" t="str">
        <f>IFERROR(__xludf.DUMMYFUNCTION("REGEXREPLACE(data!F4,""[ac-zA-Z0-9]"","""")"),"#")</f>
        <v>#</v>
      </c>
      <c r="N3" s="20" t="s">
        <v>49</v>
      </c>
    </row>
    <row r="4">
      <c r="A4" s="4" t="str">
        <f>CONCATENATE(data!F5, " ", PROPER(data!I5))</f>
        <v>B0b Bass</v>
      </c>
      <c r="B4" s="2" t="str">
        <f>IFERROR(__xludf.DUMMYFUNCTION("REGEXREPLACE(data!C5,""\W|\d|b"","""")"),"B")</f>
        <v>B</v>
      </c>
      <c r="C4" s="2" t="str">
        <f>data!E5</f>
        <v>0</v>
      </c>
      <c r="D4" s="2" t="str">
        <f>IFERROR(__xludf.DUMMYFUNCTION("REGEXREPLACE(data!F5,""[ac-zA-Z0-9]"","""")"),"b")</f>
        <v>b</v>
      </c>
      <c r="E4" s="2" t="str">
        <f>data!I5</f>
        <v>bass</v>
      </c>
      <c r="F4" s="15" t="str">
        <f>IF(ISBLANK(data!G5),"",CONCATENATE("&lt;img src=""piano/images/score/",data!G5,"-score.png","""/&gt;"))</f>
        <v>&lt;img src="piano/images/score/004-02-0-bass-B0b-score.png"/&gt;</v>
      </c>
      <c r="G4" s="15" t="str">
        <f>CONCATENATE("&lt;img src=""piano/images/keyboard/",TEXT(data!B5,"00"),"-",data!E5,"-",N4,"-keyboard.png","""/&gt;")</f>
        <v>&lt;img src="piano/images/keyboard/02-0-A0#-B0b-keyboard.png"/&gt;</v>
      </c>
      <c r="H4" s="15" t="str">
        <f>IFERROR(__xludf.DUMMYFUNCTION("IF(ISBLANK(data!G5),"""",CONCATENATE(""&lt;img src=""""piano/images/keyboard-octave/"", REGEXREPLACE(N4,""[0-9]"",""""
),""-keyboard-octave.png"",""""""/&gt;""))"),"&lt;img src=""piano/images/keyboard-octave/A#-Bb-keyboard-octave.png""/&gt;")</f>
        <v>&lt;img src="piano/images/keyboard-octave/A#-Bb-keyboard-octave.png"/&gt;</v>
      </c>
      <c r="I4" s="15" t="str">
        <f>IF(ISBLANK(data!G5),"",CONCATENATE("[sound:piano/audio/",data!G5,".mp3]"))</f>
        <v>[sound:piano/audio/004-02-0-bass-B0b.mp3]</v>
      </c>
      <c r="J4" s="4">
        <f>data!B5</f>
        <v>2</v>
      </c>
      <c r="K4" s="2">
        <f>data!D5</f>
        <v>4</v>
      </c>
      <c r="L4" s="2"/>
      <c r="M4" s="19" t="str">
        <f>IFERROR(__xludf.DUMMYFUNCTION("REGEXREPLACE(data!F5,""[ac-zA-Z0-9]"","""")"),"b")</f>
        <v>b</v>
      </c>
      <c r="N4" s="20" t="s">
        <v>49</v>
      </c>
    </row>
    <row r="5">
      <c r="A5" s="4" t="str">
        <f>CONCATENATE(data!F6, " ", PROPER(data!I6))</f>
        <v>B0 Bass</v>
      </c>
      <c r="B5" s="2" t="str">
        <f>IFERROR(__xludf.DUMMYFUNCTION("REGEXREPLACE(data!C6,""\W|\d|b"","""")"),"B")</f>
        <v>B</v>
      </c>
      <c r="C5" s="2" t="str">
        <f>data!E6</f>
        <v>0</v>
      </c>
      <c r="D5" s="2" t="str">
        <f>IFERROR(__xludf.DUMMYFUNCTION("REGEXREPLACE(data!F6,""[ac-zA-Z0-9]"","""")"),"")</f>
        <v/>
      </c>
      <c r="E5" s="2" t="str">
        <f>data!I6</f>
        <v>bass</v>
      </c>
      <c r="F5" s="15" t="str">
        <f>IF(ISBLANK(data!G6),"",CONCATENATE("&lt;img src=""piano/images/score/",data!G6,"-score.png","""/&gt;"))</f>
        <v>&lt;img src="piano/images/score/003-03-0-bass-B0-score.png"/&gt;</v>
      </c>
      <c r="G5" s="15" t="str">
        <f>CONCATENATE("&lt;img src=""piano/images/keyboard/",TEXT(data!B6,"00"),"-",data!E6,"-",N5,"-keyboard.png","""/&gt;")</f>
        <v>&lt;img src="piano/images/keyboard/03-0-B0-keyboard.png"/&gt;</v>
      </c>
      <c r="H5" s="15" t="str">
        <f>IFERROR(__xludf.DUMMYFUNCTION("IF(ISBLANK(data!G6),"""",CONCATENATE(""&lt;img src=""""piano/images/keyboard-octave/"", REGEXREPLACE(N5,""[0-9]"",""""
),""-keyboard-octave.png"",""""""/&gt;""))"),"&lt;img src=""piano/images/keyboard-octave/B-keyboard-octave.png""/&gt;")</f>
        <v>&lt;img src="piano/images/keyboard-octave/B-keyboard-octave.png"/&gt;</v>
      </c>
      <c r="I5" s="15" t="str">
        <f>IF(ISBLANK(data!G6),"",CONCATENATE("[sound:piano/audio/",data!G6,".mp3]"))</f>
        <v>[sound:piano/audio/003-03-0-bass-B0.mp3]</v>
      </c>
      <c r="J5" s="4">
        <f>data!B6</f>
        <v>3</v>
      </c>
      <c r="K5" s="2">
        <f>data!D6</f>
        <v>4</v>
      </c>
      <c r="L5" s="2"/>
      <c r="M5" s="19" t="str">
        <f>IFERROR(__xludf.DUMMYFUNCTION("REGEXREPLACE(data!F6,""[ac-zA-Z0-9]"","""")"),"")</f>
        <v/>
      </c>
      <c r="N5" s="20" t="s">
        <v>45</v>
      </c>
    </row>
    <row r="6">
      <c r="A6" s="4" t="str">
        <f>CONCATENATE(data!F7, " ", PROPER(data!I7))</f>
        <v>C1 Bass</v>
      </c>
      <c r="B6" s="2" t="str">
        <f>IFERROR(__xludf.DUMMYFUNCTION("REGEXREPLACE(data!C7,""\W|\d|b"","""")"),"C")</f>
        <v>C</v>
      </c>
      <c r="C6" s="2" t="str">
        <f>data!E7</f>
        <v>1</v>
      </c>
      <c r="D6" s="2" t="str">
        <f>IFERROR(__xludf.DUMMYFUNCTION("REGEXREPLACE(data!F7,""[ac-zA-Z0-9]"","""")"),"")</f>
        <v/>
      </c>
      <c r="E6" s="2" t="str">
        <f>data!I7</f>
        <v>bass</v>
      </c>
      <c r="F6" s="15" t="str">
        <f>IF(ISBLANK(data!G7),"",CONCATENATE("&lt;img src=""piano/images/score/",data!G7,"-score.png","""/&gt;"))</f>
        <v>&lt;img src="piano/images/score/005-04-1-bass-C1-score.png"/&gt;</v>
      </c>
      <c r="G6" s="15" t="str">
        <f>CONCATENATE("&lt;img src=""piano/images/keyboard/",TEXT(data!B7,"00"),"-",data!E7,"-",N6,"-keyboard.png","""/&gt;")</f>
        <v>&lt;img src="piano/images/keyboard/04-1-C1-keyboard.png"/&gt;</v>
      </c>
      <c r="H6" s="15" t="str">
        <f>IFERROR(__xludf.DUMMYFUNCTION("IF(ISBLANK(data!G7),"""",CONCATENATE(""&lt;img src=""""piano/images/keyboard-octave/"", REGEXREPLACE(N6,""[0-9]"",""""
),""-keyboard-octave.png"",""""""/&gt;""))"),"&lt;img src=""piano/images/keyboard-octave/C-keyboard-octave.png""/&gt;")</f>
        <v>&lt;img src="piano/images/keyboard-octave/C-keyboard-octave.png"/&gt;</v>
      </c>
      <c r="I6" s="15" t="str">
        <f>IF(ISBLANK(data!G7),"",CONCATENATE("[sound:piano/audio/",data!G7,".mp3]"))</f>
        <v>[sound:piano/audio/005-04-1-bass-C1.mp3]</v>
      </c>
      <c r="J6" s="4">
        <f>data!B7</f>
        <v>4</v>
      </c>
      <c r="K6" s="2">
        <f>data!D7</f>
        <v>4</v>
      </c>
      <c r="L6" s="2"/>
      <c r="M6" s="19" t="str">
        <f>IFERROR(__xludf.DUMMYFUNCTION("REGEXREPLACE(data!F7,""[ac-zA-Z0-9]"","""")"),"")</f>
        <v/>
      </c>
      <c r="N6" s="20" t="s">
        <v>46</v>
      </c>
    </row>
    <row r="7">
      <c r="A7" s="4" t="str">
        <f>CONCATENATE(data!F8, " ", PROPER(data!I8))</f>
        <v>C1# Bass</v>
      </c>
      <c r="B7" s="2" t="str">
        <f>IFERROR(__xludf.DUMMYFUNCTION("REGEXREPLACE(data!C8,""\W|\d|b"","""")"),"C")</f>
        <v>C</v>
      </c>
      <c r="C7" s="2" t="str">
        <f>data!E8</f>
        <v>1</v>
      </c>
      <c r="D7" s="2" t="str">
        <f>IFERROR(__xludf.DUMMYFUNCTION("REGEXREPLACE(data!F8,""[ac-zA-Z0-9]"","""")"),"#")</f>
        <v>#</v>
      </c>
      <c r="E7" s="2" t="str">
        <f>data!I8</f>
        <v>bass</v>
      </c>
      <c r="F7" s="15" t="str">
        <f>IF(ISBLANK(data!G8),"",CONCATENATE("&lt;img src=""piano/images/score/",data!G8,"-score.png","""/&gt;"))</f>
        <v>&lt;img src="piano/images/score/006-05-1-bass-C1#-score.png"/&gt;</v>
      </c>
      <c r="G7" s="15" t="str">
        <f>CONCATENATE("&lt;img src=""piano/images/keyboard/",TEXT(data!B8,"00"),"-",data!E8,"-",N7,"-keyboard.png","""/&gt;")</f>
        <v>&lt;img src="piano/images/keyboard/05-1-C1#-D1b-keyboard.png"/&gt;</v>
      </c>
      <c r="H7" s="15" t="str">
        <f>IFERROR(__xludf.DUMMYFUNCTION("IF(ISBLANK(data!G8),"""",CONCATENATE(""&lt;img src=""""piano/images/keyboard-octave/"", REGEXREPLACE(N7,""[0-9]"",""""
),""-keyboard-octave.png"",""""""/&gt;""))"),"&lt;img src=""piano/images/keyboard-octave/C#-Db-keyboard-octave.png""/&gt;")</f>
        <v>&lt;img src="piano/images/keyboard-octave/C#-Db-keyboard-octave.png"/&gt;</v>
      </c>
      <c r="I7" s="15" t="str">
        <f>IF(ISBLANK(data!G8),"",CONCATENATE("[sound:piano/audio/",data!G8,".mp3]"))</f>
        <v>[sound:piano/audio/006-05-1-bass-C1#.mp3]</v>
      </c>
      <c r="J7" s="4">
        <f>data!B8</f>
        <v>5</v>
      </c>
      <c r="K7" s="2">
        <f>data!D8</f>
        <v>4</v>
      </c>
      <c r="L7" s="2"/>
      <c r="M7" s="19" t="str">
        <f>IFERROR(__xludf.DUMMYFUNCTION("REGEXREPLACE(data!F8,""[ac-zA-Z0-9]"","""")"),"#")</f>
        <v>#</v>
      </c>
      <c r="N7" s="20" t="s">
        <v>67</v>
      </c>
    </row>
    <row r="8">
      <c r="A8" s="4" t="str">
        <f>CONCATENATE(data!F9, " ", PROPER(data!I9))</f>
        <v>D1b Bass</v>
      </c>
      <c r="B8" s="2" t="str">
        <f>IFERROR(__xludf.DUMMYFUNCTION("REGEXREPLACE(data!C9,""\W|\d|b"","""")"),"D")</f>
        <v>D</v>
      </c>
      <c r="C8" s="2" t="str">
        <f>data!E9</f>
        <v>1</v>
      </c>
      <c r="D8" s="2" t="str">
        <f>IFERROR(__xludf.DUMMYFUNCTION("REGEXREPLACE(data!F9,""[ac-zA-Z0-9]"","""")"),"b")</f>
        <v>b</v>
      </c>
      <c r="E8" s="2" t="str">
        <f>data!I9</f>
        <v>bass</v>
      </c>
      <c r="F8" s="15" t="str">
        <f>IF(ISBLANK(data!G9),"",CONCATENATE("&lt;img src=""piano/images/score/",data!G9,"-score.png","""/&gt;"))</f>
        <v>&lt;img src="piano/images/score/009-05-1-bass-D1b-score.png"/&gt;</v>
      </c>
      <c r="G8" s="15" t="str">
        <f>CONCATENATE("&lt;img src=""piano/images/keyboard/",TEXT(data!B9,"00"),"-",data!E9,"-",N8,"-keyboard.png","""/&gt;")</f>
        <v>&lt;img src="piano/images/keyboard/05-1-C1#-D1b-keyboard.png"/&gt;</v>
      </c>
      <c r="H8" s="15" t="str">
        <f>IFERROR(__xludf.DUMMYFUNCTION("IF(ISBLANK(data!G9),"""",CONCATENATE(""&lt;img src=""""piano/images/keyboard-octave/"", REGEXREPLACE(N8,""[0-9]"",""""
),""-keyboard-octave.png"",""""""/&gt;""))"),"&lt;img src=""piano/images/keyboard-octave/C#-Db-keyboard-octave.png""/&gt;")</f>
        <v>&lt;img src="piano/images/keyboard-octave/C#-Db-keyboard-octave.png"/&gt;</v>
      </c>
      <c r="I8" s="15" t="str">
        <f>IF(ISBLANK(data!G9),"",CONCATENATE("[sound:piano/audio/",data!G9,".mp3]"))</f>
        <v>[sound:piano/audio/009-05-1-bass-D1b.mp3]</v>
      </c>
      <c r="J8" s="4">
        <f>data!B9</f>
        <v>5</v>
      </c>
      <c r="K8" s="2">
        <f>data!D9</f>
        <v>4</v>
      </c>
      <c r="L8" s="2"/>
      <c r="M8" s="19" t="str">
        <f>IFERROR(__xludf.DUMMYFUNCTION("REGEXREPLACE(data!F9,""[ac-zA-Z0-9]"","""")"),"b")</f>
        <v>b</v>
      </c>
      <c r="N8" s="20" t="s">
        <v>67</v>
      </c>
    </row>
    <row r="9">
      <c r="A9" s="4" t="str">
        <f>CONCATENATE(data!F10, " ", PROPER(data!I10))</f>
        <v>D1 Bass</v>
      </c>
      <c r="B9" s="2" t="str">
        <f>IFERROR(__xludf.DUMMYFUNCTION("REGEXREPLACE(data!C10,""\W|\d|b"","""")"),"D")</f>
        <v>D</v>
      </c>
      <c r="C9" s="2" t="str">
        <f>data!E10</f>
        <v>1</v>
      </c>
      <c r="D9" s="2" t="str">
        <f>IFERROR(__xludf.DUMMYFUNCTION("REGEXREPLACE(data!F10,""[ac-zA-Z0-9]"","""")"),"")</f>
        <v/>
      </c>
      <c r="E9" s="2" t="str">
        <f>data!I10</f>
        <v>bass</v>
      </c>
      <c r="F9" s="15" t="str">
        <f>IF(ISBLANK(data!G10),"",CONCATENATE("&lt;img src=""piano/images/score/",data!G10,"-score.png","""/&gt;"))</f>
        <v>&lt;img src="piano/images/score/007-06-1-bass-D1-score.png"/&gt;</v>
      </c>
      <c r="G9" s="15" t="str">
        <f>CONCATENATE("&lt;img src=""piano/images/keyboard/",TEXT(data!B10,"00"),"-",data!E10,"-",N9,"-keyboard.png","""/&gt;")</f>
        <v>&lt;img src="piano/images/keyboard/06-1-D1-keyboard.png"/&gt;</v>
      </c>
      <c r="H9" s="15" t="str">
        <f>IFERROR(__xludf.DUMMYFUNCTION("IF(ISBLANK(data!G10),"""",CONCATENATE(""&lt;img src=""""piano/images/keyboard-octave/"", REGEXREPLACE(N9,""[0-9]"",""""
),""-keyboard-octave.png"",""""""/&gt;""))"),"&lt;img src=""piano/images/keyboard-octave/D-keyboard-octave.png""/&gt;")</f>
        <v>&lt;img src="piano/images/keyboard-octave/D-keyboard-octave.png"/&gt;</v>
      </c>
      <c r="I9" s="15" t="str">
        <f>IF(ISBLANK(data!G10),"",CONCATENATE("[sound:piano/audio/",data!G10,".mp3]"))</f>
        <v>[sound:piano/audio/007-06-1-bass-D1.mp3]</v>
      </c>
      <c r="J9" s="4">
        <f>data!B10</f>
        <v>6</v>
      </c>
      <c r="K9" s="2">
        <f>data!D10</f>
        <v>4</v>
      </c>
      <c r="L9" s="2"/>
      <c r="M9" s="19" t="str">
        <f>IFERROR(__xludf.DUMMYFUNCTION("REGEXREPLACE(data!F10,""[ac-zA-Z0-9]"","""")"),"")</f>
        <v/>
      </c>
      <c r="N9" s="20" t="s">
        <v>52</v>
      </c>
    </row>
    <row r="10">
      <c r="A10" s="4" t="str">
        <f>CONCATENATE(data!F11, " ", PROPER(data!I11))</f>
        <v>D1# Bass</v>
      </c>
      <c r="B10" s="2" t="str">
        <f>IFERROR(__xludf.DUMMYFUNCTION("REGEXREPLACE(data!C11,""\W|\d|b"","""")"),"D")</f>
        <v>D</v>
      </c>
      <c r="C10" s="2" t="str">
        <f>data!E11</f>
        <v>1</v>
      </c>
      <c r="D10" s="2" t="str">
        <f>IFERROR(__xludf.DUMMYFUNCTION("REGEXREPLACE(data!F11,""[ac-zA-Z0-9]"","""")"),"#")</f>
        <v>#</v>
      </c>
      <c r="E10" s="2" t="str">
        <f>data!I11</f>
        <v>bass</v>
      </c>
      <c r="F10" s="15" t="str">
        <f>IF(ISBLANK(data!G11),"",CONCATENATE("&lt;img src=""piano/images/score/",data!G11,"-score.png","""/&gt;"))</f>
        <v>&lt;img src="piano/images/score/008-07-1-bass-D1#-score.png"/&gt;</v>
      </c>
      <c r="G10" s="15" t="str">
        <f>CONCATENATE("&lt;img src=""piano/images/keyboard/",TEXT(data!B11,"00"),"-",data!E11,"-",N10,"-keyboard.png","""/&gt;")</f>
        <v>&lt;img src="piano/images/keyboard/07-1-D1#-E1b-keyboard.png"/&gt;</v>
      </c>
      <c r="H10" s="15" t="str">
        <f>IFERROR(__xludf.DUMMYFUNCTION("IF(ISBLANK(data!G11),"""",CONCATENATE(""&lt;img src=""""piano/images/keyboard-octave/"", REGEXREPLACE(N10,""[0-9]"",""""
),""-keyboard-octave.png"",""""""/&gt;""))"),"&lt;img src=""piano/images/keyboard-octave/D#-Eb-keyboard-octave.png""/&gt;")</f>
        <v>&lt;img src="piano/images/keyboard-octave/D#-Eb-keyboard-octave.png"/&gt;</v>
      </c>
      <c r="I10" s="15" t="str">
        <f>IF(ISBLANK(data!G11),"",CONCATENATE("[sound:piano/audio/",data!G11,".mp3]"))</f>
        <v>[sound:piano/audio/008-07-1-bass-D1#.mp3]</v>
      </c>
      <c r="J10" s="4">
        <f>data!B11</f>
        <v>7</v>
      </c>
      <c r="K10" s="2">
        <f>data!D11</f>
        <v>4</v>
      </c>
      <c r="L10" s="2"/>
      <c r="M10" s="19" t="str">
        <f>IFERROR(__xludf.DUMMYFUNCTION("REGEXREPLACE(data!F11,""[ac-zA-Z0-9]"","""")"),"#")</f>
        <v>#</v>
      </c>
      <c r="N10" s="20" t="s">
        <v>72</v>
      </c>
    </row>
    <row r="11">
      <c r="A11" s="4" t="str">
        <f>CONCATENATE(data!F12, " ", PROPER(data!I12))</f>
        <v>E1b Bass</v>
      </c>
      <c r="B11" s="2" t="str">
        <f>IFERROR(__xludf.DUMMYFUNCTION("REGEXREPLACE(data!C12,""\W|\d|b"","""")"),"E")</f>
        <v>E</v>
      </c>
      <c r="C11" s="2" t="str">
        <f>data!E12</f>
        <v>1</v>
      </c>
      <c r="D11" s="2" t="str">
        <f>IFERROR(__xludf.DUMMYFUNCTION("REGEXREPLACE(data!F12,""[ac-zA-Z0-9]"","""")"),"b")</f>
        <v>b</v>
      </c>
      <c r="E11" s="2" t="str">
        <f>data!I12</f>
        <v>bass</v>
      </c>
      <c r="F11" s="15" t="str">
        <f>IF(ISBLANK(data!G12),"",CONCATENATE("&lt;img src=""piano/images/score/",data!G12,"-score.png","""/&gt;"))</f>
        <v>&lt;img src="piano/images/score/011-07-1-bass-E1b-score.png"/&gt;</v>
      </c>
      <c r="G11" s="15" t="str">
        <f>CONCATENATE("&lt;img src=""piano/images/keyboard/",TEXT(data!B12,"00"),"-",data!E12,"-",N11,"-keyboard.png","""/&gt;")</f>
        <v>&lt;img src="piano/images/keyboard/07-1-D1#-E1b-keyboard.png"/&gt;</v>
      </c>
      <c r="H11" s="15" t="str">
        <f>IFERROR(__xludf.DUMMYFUNCTION("IF(ISBLANK(data!G12),"""",CONCATENATE(""&lt;img src=""""piano/images/keyboard-octave/"", REGEXREPLACE(N11,""[0-9]"",""""
),""-keyboard-octave.png"",""""""/&gt;""))"),"&lt;img src=""piano/images/keyboard-octave/D#-Eb-keyboard-octave.png""/&gt;")</f>
        <v>&lt;img src="piano/images/keyboard-octave/D#-Eb-keyboard-octave.png"/&gt;</v>
      </c>
      <c r="I11" s="15" t="str">
        <f>IF(ISBLANK(data!G12),"",CONCATENATE("[sound:piano/audio/",data!G12,".mp3]"))</f>
        <v>[sound:piano/audio/011-07-1-bass-E1b.mp3]</v>
      </c>
      <c r="J11" s="4">
        <f>data!B12</f>
        <v>7</v>
      </c>
      <c r="K11" s="2">
        <f>data!D12</f>
        <v>4</v>
      </c>
      <c r="L11" s="2"/>
      <c r="M11" s="19" t="str">
        <f>IFERROR(__xludf.DUMMYFUNCTION("REGEXREPLACE(data!F12,""[ac-zA-Z0-9]"","""")"),"b")</f>
        <v>b</v>
      </c>
      <c r="N11" s="20" t="s">
        <v>72</v>
      </c>
    </row>
    <row r="12">
      <c r="A12" s="4" t="str">
        <f>CONCATENATE(data!F13, " ", PROPER(data!I13))</f>
        <v>E1 Bass</v>
      </c>
      <c r="B12" s="2" t="str">
        <f>IFERROR(__xludf.DUMMYFUNCTION("REGEXREPLACE(data!C13,""\W|\d|b"","""")"),"E")</f>
        <v>E</v>
      </c>
      <c r="C12" s="2" t="str">
        <f>data!E13</f>
        <v>1</v>
      </c>
      <c r="D12" s="2" t="str">
        <f>IFERROR(__xludf.DUMMYFUNCTION("REGEXREPLACE(data!F13,""[ac-zA-Z0-9]"","""")"),"")</f>
        <v/>
      </c>
      <c r="E12" s="2" t="str">
        <f>data!I13</f>
        <v>bass</v>
      </c>
      <c r="F12" s="15" t="str">
        <f>IF(ISBLANK(data!G13),"",CONCATENATE("&lt;img src=""piano/images/score/",data!G13,"-score.png","""/&gt;"))</f>
        <v>&lt;img src="piano/images/score/010-08-1-bass-E1-score.png"/&gt;</v>
      </c>
      <c r="G12" s="15" t="str">
        <f>CONCATENATE("&lt;img src=""piano/images/keyboard/",TEXT(data!B13,"00"),"-",data!E13,"-",N12,"-keyboard.png","""/&gt;")</f>
        <v>&lt;img src="piano/images/keyboard/08-1-E1-keyboard.png"/&gt;</v>
      </c>
      <c r="H12" s="15" t="str">
        <f>IFERROR(__xludf.DUMMYFUNCTION("IF(ISBLANK(data!G13),"""",CONCATENATE(""&lt;img src=""""piano/images/keyboard-octave/"", REGEXREPLACE(N12,""[0-9]"",""""
),""-keyboard-octave.png"",""""""/&gt;""))"),"&lt;img src=""piano/images/keyboard-octave/E-keyboard-octave.png""/&gt;")</f>
        <v>&lt;img src="piano/images/keyboard-octave/E-keyboard-octave.png"/&gt;</v>
      </c>
      <c r="I12" s="15" t="str">
        <f>IF(ISBLANK(data!G13),"",CONCATENATE("[sound:piano/audio/",data!G13,".mp3]"))</f>
        <v>[sound:piano/audio/010-08-1-bass-E1.mp3]</v>
      </c>
      <c r="J12" s="4">
        <f>data!B13</f>
        <v>8</v>
      </c>
      <c r="K12" s="2">
        <f>data!D13</f>
        <v>4</v>
      </c>
      <c r="L12" s="2"/>
      <c r="M12" s="19" t="str">
        <f>IFERROR(__xludf.DUMMYFUNCTION("REGEXREPLACE(data!F13,""[ac-zA-Z0-9]"","""")"),"")</f>
        <v/>
      </c>
      <c r="N12" s="20" t="s">
        <v>56</v>
      </c>
    </row>
    <row r="13">
      <c r="A13" s="4" t="str">
        <f>CONCATENATE(data!F14, " ", PROPER(data!I14))</f>
        <v>F1 Bass</v>
      </c>
      <c r="B13" s="2" t="str">
        <f>IFERROR(__xludf.DUMMYFUNCTION("REGEXREPLACE(data!C14,""\W|\d|b"","""")"),"F")</f>
        <v>F</v>
      </c>
      <c r="C13" s="2" t="str">
        <f>data!E14</f>
        <v>1</v>
      </c>
      <c r="D13" s="2" t="str">
        <f>IFERROR(__xludf.DUMMYFUNCTION("REGEXREPLACE(data!F14,""[ac-zA-Z0-9]"","""")"),"")</f>
        <v/>
      </c>
      <c r="E13" s="2" t="str">
        <f>data!I14</f>
        <v>bass</v>
      </c>
      <c r="F13" s="15" t="str">
        <f>IF(ISBLANK(data!G14),"",CONCATENATE("&lt;img src=""piano/images/score/",data!G14,"-score.png","""/&gt;"))</f>
        <v>&lt;img src="piano/images/score/012-09-1-bass-F1-score.png"/&gt;</v>
      </c>
      <c r="G13" s="15" t="str">
        <f>CONCATENATE("&lt;img src=""piano/images/keyboard/",TEXT(data!B14,"00"),"-",data!E14,"-",N13,"-keyboard.png","""/&gt;")</f>
        <v>&lt;img src="piano/images/keyboard/09-1-F1-keyboard.png"/&gt;</v>
      </c>
      <c r="H13" s="15" t="str">
        <f>IFERROR(__xludf.DUMMYFUNCTION("IF(ISBLANK(data!G14),"""",CONCATENATE(""&lt;img src=""""piano/images/keyboard-octave/"", REGEXREPLACE(N13,""[0-9]"",""""
),""-keyboard-octave.png"",""""""/&gt;""))"),"&lt;img src=""piano/images/keyboard-octave/F-keyboard-octave.png""/&gt;")</f>
        <v>&lt;img src="piano/images/keyboard-octave/F-keyboard-octave.png"/&gt;</v>
      </c>
      <c r="I13" s="15" t="str">
        <f>IF(ISBLANK(data!G14),"",CONCATENATE("[sound:piano/audio/",data!G14,".mp3]"))</f>
        <v>[sound:piano/audio/012-09-1-bass-F1.mp3]</v>
      </c>
      <c r="J13" s="4">
        <f>data!B14</f>
        <v>9</v>
      </c>
      <c r="K13" s="2">
        <f>data!D14</f>
        <v>4</v>
      </c>
      <c r="L13" s="2"/>
      <c r="M13" s="19" t="str">
        <f>IFERROR(__xludf.DUMMYFUNCTION("REGEXREPLACE(data!F14,""[ac-zA-Z0-9]"","""")"),"")</f>
        <v/>
      </c>
      <c r="N13" s="20" t="s">
        <v>58</v>
      </c>
    </row>
    <row r="14">
      <c r="A14" s="4" t="str">
        <f>CONCATENATE(data!F15, " ", PROPER(data!I15))</f>
        <v>F1# Bass</v>
      </c>
      <c r="B14" s="2" t="str">
        <f>IFERROR(__xludf.DUMMYFUNCTION("REGEXREPLACE(data!C15,""\W|\d|b"","""")"),"F")</f>
        <v>F</v>
      </c>
      <c r="C14" s="2" t="str">
        <f>data!E15</f>
        <v>1</v>
      </c>
      <c r="D14" s="2" t="str">
        <f>IFERROR(__xludf.DUMMYFUNCTION("REGEXREPLACE(data!F15,""[ac-zA-Z0-9]"","""")"),"#")</f>
        <v>#</v>
      </c>
      <c r="E14" s="2" t="str">
        <f>data!I15</f>
        <v>bass</v>
      </c>
      <c r="F14" s="15" t="str">
        <f>IF(ISBLANK(data!G15),"",CONCATENATE("&lt;img src=""piano/images/score/",data!G15,"-score.png","""/&gt;"))</f>
        <v>&lt;img src="piano/images/score/013-10-1-bass-F1#-score.png"/&gt;</v>
      </c>
      <c r="G14" s="15" t="str">
        <f>CONCATENATE("&lt;img src=""piano/images/keyboard/",TEXT(data!B15,"00"),"-",data!E15,"-",N14,"-keyboard.png","""/&gt;")</f>
        <v>&lt;img src="piano/images/keyboard/10-1-F1#-G1b-keyboard.png"/&gt;</v>
      </c>
      <c r="H14" s="15" t="str">
        <f>IFERROR(__xludf.DUMMYFUNCTION("IF(ISBLANK(data!G15),"""",CONCATENATE(""&lt;img src=""""piano/images/keyboard-octave/"", REGEXREPLACE(N14,""[0-9]"",""""
),""-keyboard-octave.png"",""""""/&gt;""))"),"&lt;img src=""piano/images/keyboard-octave/F#-Gb-keyboard-octave.png""/&gt;")</f>
        <v>&lt;img src="piano/images/keyboard-octave/F#-Gb-keyboard-octave.png"/&gt;</v>
      </c>
      <c r="I14" s="15" t="str">
        <f>IF(ISBLANK(data!G15),"",CONCATENATE("[sound:piano/audio/",data!G15,".mp3]"))</f>
        <v>[sound:piano/audio/013-10-1-bass-F1#.mp3]</v>
      </c>
      <c r="J14" s="4">
        <f>data!B15</f>
        <v>10</v>
      </c>
      <c r="K14" s="2">
        <f>data!D15</f>
        <v>4</v>
      </c>
      <c r="L14" s="2"/>
      <c r="M14" s="19" t="str">
        <f>IFERROR(__xludf.DUMMYFUNCTION("REGEXREPLACE(data!F15,""[ac-zA-Z0-9]"","""")"),"#")</f>
        <v>#</v>
      </c>
      <c r="N14" s="20" t="s">
        <v>78</v>
      </c>
    </row>
    <row r="15">
      <c r="A15" s="4" t="str">
        <f>CONCATENATE(data!F16, " ", PROPER(data!I16))</f>
        <v>G1b Bass</v>
      </c>
      <c r="B15" s="2" t="str">
        <f>IFERROR(__xludf.DUMMYFUNCTION("REGEXREPLACE(data!C16,""\W|\d|b"","""")"),"G")</f>
        <v>G</v>
      </c>
      <c r="C15" s="2" t="str">
        <f>data!E16</f>
        <v>1</v>
      </c>
      <c r="D15" s="2" t="str">
        <f>IFERROR(__xludf.DUMMYFUNCTION("REGEXREPLACE(data!F16,""[ac-zA-Z0-9]"","""")"),"b")</f>
        <v>b</v>
      </c>
      <c r="E15" s="2" t="str">
        <f>data!I16</f>
        <v>bass</v>
      </c>
      <c r="F15" s="15" t="str">
        <f>IF(ISBLANK(data!G16),"",CONCATENATE("&lt;img src=""piano/images/score/",data!G16,"-score.png","""/&gt;"))</f>
        <v>&lt;img src="piano/images/score/016-10-1-bass-G1b-score.png"/&gt;</v>
      </c>
      <c r="G15" s="15" t="str">
        <f>CONCATENATE("&lt;img src=""piano/images/keyboard/",TEXT(data!B16,"00"),"-",data!E16,"-",N15,"-keyboard.png","""/&gt;")</f>
        <v>&lt;img src="piano/images/keyboard/10-1-F1#-G1b-keyboard.png"/&gt;</v>
      </c>
      <c r="H15" s="15" t="str">
        <f>IFERROR(__xludf.DUMMYFUNCTION("IF(ISBLANK(data!G16),"""",CONCATENATE(""&lt;img src=""""piano/images/keyboard-octave/"", REGEXREPLACE(N15,""[0-9]"",""""
),""-keyboard-octave.png"",""""""/&gt;""))"),"&lt;img src=""piano/images/keyboard-octave/F#-Gb-keyboard-octave.png""/&gt;")</f>
        <v>&lt;img src="piano/images/keyboard-octave/F#-Gb-keyboard-octave.png"/&gt;</v>
      </c>
      <c r="I15" s="15" t="str">
        <f>IF(ISBLANK(data!G16),"",CONCATENATE("[sound:piano/audio/",data!G16,".mp3]"))</f>
        <v>[sound:piano/audio/016-10-1-bass-G1b.mp3]</v>
      </c>
      <c r="J15" s="4">
        <f>data!B16</f>
        <v>10</v>
      </c>
      <c r="K15" s="2">
        <f>data!D16</f>
        <v>4</v>
      </c>
      <c r="L15" s="2"/>
      <c r="M15" s="19" t="str">
        <f>IFERROR(__xludf.DUMMYFUNCTION("REGEXREPLACE(data!F16,""[ac-zA-Z0-9]"","""")"),"b")</f>
        <v>b</v>
      </c>
      <c r="N15" s="20" t="s">
        <v>78</v>
      </c>
    </row>
    <row r="16">
      <c r="A16" s="4" t="str">
        <f>CONCATENATE(data!F17, " ", PROPER(data!I17))</f>
        <v>G1 Bass</v>
      </c>
      <c r="B16" s="2" t="str">
        <f>IFERROR(__xludf.DUMMYFUNCTION("REGEXREPLACE(data!C17,""\W|\d|b"","""")"),"G")</f>
        <v>G</v>
      </c>
      <c r="C16" s="2" t="str">
        <f>data!E17</f>
        <v>1</v>
      </c>
      <c r="D16" s="2" t="str">
        <f>IFERROR(__xludf.DUMMYFUNCTION("REGEXREPLACE(data!F17,""[ac-zA-Z0-9]"","""")"),"")</f>
        <v/>
      </c>
      <c r="E16" s="2" t="str">
        <f>data!I17</f>
        <v>bass</v>
      </c>
      <c r="F16" s="15" t="str">
        <f>IF(ISBLANK(data!G17),"",CONCATENATE("&lt;img src=""piano/images/score/",data!G17,"-score.png","""/&gt;"))</f>
        <v>&lt;img src="piano/images/score/014-11-1-bass-G1-score.png"/&gt;</v>
      </c>
      <c r="G16" s="15" t="str">
        <f>CONCATENATE("&lt;img src=""piano/images/keyboard/",TEXT(data!B17,"00"),"-",data!E17,"-",N16,"-keyboard.png","""/&gt;")</f>
        <v>&lt;img src="piano/images/keyboard/11-1-G1-keyboard.png"/&gt;</v>
      </c>
      <c r="H16" s="15" t="str">
        <f>IFERROR(__xludf.DUMMYFUNCTION("IF(ISBLANK(data!G17),"""",CONCATENATE(""&lt;img src=""""piano/images/keyboard-octave/"", REGEXREPLACE(N16,""[0-9]"",""""
),""-keyboard-octave.png"",""""""/&gt;""))"),"&lt;img src=""piano/images/keyboard-octave/G-keyboard-octave.png""/&gt;")</f>
        <v>&lt;img src="piano/images/keyboard-octave/G-keyboard-octave.png"/&gt;</v>
      </c>
      <c r="I16" s="15" t="str">
        <f>IF(ISBLANK(data!G17),"",CONCATENATE("[sound:piano/audio/",data!G17,".mp3]"))</f>
        <v>[sound:piano/audio/014-11-1-bass-G1.mp3]</v>
      </c>
      <c r="J16" s="4">
        <f>data!B17</f>
        <v>11</v>
      </c>
      <c r="K16" s="2">
        <f>data!D17</f>
        <v>4</v>
      </c>
      <c r="L16" s="2"/>
      <c r="M16" s="19" t="str">
        <f>IFERROR(__xludf.DUMMYFUNCTION("REGEXREPLACE(data!F17,""[ac-zA-Z0-9]"","""")"),"")</f>
        <v/>
      </c>
      <c r="N16" s="20" t="s">
        <v>62</v>
      </c>
    </row>
    <row r="17">
      <c r="A17" s="4" t="str">
        <f>CONCATENATE(data!F18, " ", PROPER(data!I18))</f>
        <v>G1# Bass</v>
      </c>
      <c r="B17" s="2" t="str">
        <f>IFERROR(__xludf.DUMMYFUNCTION("REGEXREPLACE(data!C18,""\W|\d|b"","""")"),"G")</f>
        <v>G</v>
      </c>
      <c r="C17" s="2" t="str">
        <f>data!E18</f>
        <v>1</v>
      </c>
      <c r="D17" s="2" t="str">
        <f>IFERROR(__xludf.DUMMYFUNCTION("REGEXREPLACE(data!F18,""[ac-zA-Z0-9]"","""")"),"#")</f>
        <v>#</v>
      </c>
      <c r="E17" s="2" t="str">
        <f>data!I18</f>
        <v>bass</v>
      </c>
      <c r="F17" s="15" t="str">
        <f>IF(ISBLANK(data!G18),"",CONCATENATE("&lt;img src=""piano/images/score/",data!G18,"-score.png","""/&gt;"))</f>
        <v>&lt;img src="piano/images/score/015-12-1-bass-G1#-score.png"/&gt;</v>
      </c>
      <c r="G17" s="15" t="str">
        <f>CONCATENATE("&lt;img src=""piano/images/keyboard/",TEXT(data!B18,"00"),"-",data!E18,"-",N17,"-keyboard.png","""/&gt;")</f>
        <v>&lt;img src="piano/images/keyboard/12-1-G1#-A1b-keyboard.png"/&gt;</v>
      </c>
      <c r="H17" s="15" t="str">
        <f>IFERROR(__xludf.DUMMYFUNCTION("IF(ISBLANK(data!G18),"""",CONCATENATE(""&lt;img src=""""piano/images/keyboard-octave/"", REGEXREPLACE(N17,""[0-9]"",""""
),""-keyboard-octave.png"",""""""/&gt;""))"),"&lt;img src=""piano/images/keyboard-octave/G#-Ab-keyboard-octave.png""/&gt;")</f>
        <v>&lt;img src="piano/images/keyboard-octave/G#-Ab-keyboard-octave.png"/&gt;</v>
      </c>
      <c r="I17" s="15" t="str">
        <f>IF(ISBLANK(data!G18),"",CONCATENATE("[sound:piano/audio/",data!G18,".mp3]"))</f>
        <v>[sound:piano/audio/015-12-1-bass-G1#.mp3]</v>
      </c>
      <c r="J17" s="4">
        <f>data!B18</f>
        <v>12</v>
      </c>
      <c r="K17" s="2">
        <f>data!D18</f>
        <v>4</v>
      </c>
      <c r="L17" s="2"/>
      <c r="M17" s="19" t="str">
        <f>IFERROR(__xludf.DUMMYFUNCTION("REGEXREPLACE(data!F18,""[ac-zA-Z0-9]"","""")"),"#")</f>
        <v>#</v>
      </c>
      <c r="N17" s="20" t="s">
        <v>84</v>
      </c>
    </row>
    <row r="18">
      <c r="A18" s="4" t="str">
        <f>CONCATENATE(data!F19, " ", PROPER(data!I19))</f>
        <v>A1b Bass</v>
      </c>
      <c r="B18" s="2" t="str">
        <f>IFERROR(__xludf.DUMMYFUNCTION("REGEXREPLACE(data!C19,""\W|\d|b"","""")"),"A")</f>
        <v>A</v>
      </c>
      <c r="C18" s="2" t="str">
        <f>data!E19</f>
        <v>1</v>
      </c>
      <c r="D18" s="2" t="str">
        <f>IFERROR(__xludf.DUMMYFUNCTION("REGEXREPLACE(data!F19,""[ac-zA-Z0-9]"","""")"),"b")</f>
        <v>b</v>
      </c>
      <c r="E18" s="2" t="str">
        <f>data!I19</f>
        <v>bass</v>
      </c>
      <c r="F18" s="15" t="str">
        <f>IF(ISBLANK(data!G19),"",CONCATENATE("&lt;img src=""piano/images/score/",data!G19,"-score.png","""/&gt;"))</f>
        <v>&lt;img src="piano/images/score/019-12-1-bass-A1b-score.png"/&gt;</v>
      </c>
      <c r="G18" s="15" t="str">
        <f>CONCATENATE("&lt;img src=""piano/images/keyboard/",TEXT(data!B19,"00"),"-",data!E19,"-",N18,"-keyboard.png","""/&gt;")</f>
        <v>&lt;img src="piano/images/keyboard/12-1-G1#-A1b-keyboard.png"/&gt;</v>
      </c>
      <c r="H18" s="15" t="str">
        <f>IFERROR(__xludf.DUMMYFUNCTION("IF(ISBLANK(data!G19),"""",CONCATENATE(""&lt;img src=""""piano/images/keyboard-octave/"", REGEXREPLACE(N18,""[0-9]"",""""
),""-keyboard-octave.png"",""""""/&gt;""))"),"&lt;img src=""piano/images/keyboard-octave/G#-Ab-keyboard-octave.png""/&gt;")</f>
        <v>&lt;img src="piano/images/keyboard-octave/G#-Ab-keyboard-octave.png"/&gt;</v>
      </c>
      <c r="I18" s="15" t="str">
        <f>IF(ISBLANK(data!G19),"",CONCATENATE("[sound:piano/audio/",data!G19,".mp3]"))</f>
        <v>[sound:piano/audio/019-12-1-bass-A1b.mp3]</v>
      </c>
      <c r="J18" s="4">
        <f>data!B19</f>
        <v>12</v>
      </c>
      <c r="K18" s="2">
        <f>data!D19</f>
        <v>4</v>
      </c>
      <c r="L18" s="2"/>
      <c r="M18" s="19" t="str">
        <f>IFERROR(__xludf.DUMMYFUNCTION("REGEXREPLACE(data!F19,""[ac-zA-Z0-9]"","""")"),"b")</f>
        <v>b</v>
      </c>
      <c r="N18" s="20" t="s">
        <v>84</v>
      </c>
    </row>
    <row r="19">
      <c r="A19" s="4" t="str">
        <f>CONCATENATE(data!F20, " ", PROPER(data!I20))</f>
        <v>A1 Bass</v>
      </c>
      <c r="B19" s="2" t="str">
        <f>IFERROR(__xludf.DUMMYFUNCTION("REGEXREPLACE(data!C20,""\W|\d|b"","""")"),"A")</f>
        <v>A</v>
      </c>
      <c r="C19" s="2" t="str">
        <f>data!E20</f>
        <v>1</v>
      </c>
      <c r="D19" s="2" t="str">
        <f>IFERROR(__xludf.DUMMYFUNCTION("REGEXREPLACE(data!F20,""[ac-zA-Z0-9]"","""")"),"")</f>
        <v/>
      </c>
      <c r="E19" s="2" t="str">
        <f>data!I20</f>
        <v>bass</v>
      </c>
      <c r="F19" s="15" t="str">
        <f>IF(ISBLANK(data!G20),"",CONCATENATE("&lt;img src=""piano/images/score/",data!G20,"-score.png","""/&gt;"))</f>
        <v>&lt;img src="piano/images/score/017-13-1-bass-A1-score.png"/&gt;</v>
      </c>
      <c r="G19" s="15" t="str">
        <f>CONCATENATE("&lt;img src=""piano/images/keyboard/",TEXT(data!B20,"00"),"-",data!E20,"-",N19,"-keyboard.png","""/&gt;")</f>
        <v>&lt;img src="piano/images/keyboard/13-1-A1-keyboard.png"/&gt;</v>
      </c>
      <c r="H19" s="15" t="str">
        <f>IFERROR(__xludf.DUMMYFUNCTION("IF(ISBLANK(data!G20),"""",CONCATENATE(""&lt;img src=""""piano/images/keyboard-octave/"", REGEXREPLACE(N19,""[0-9]"",""""
),""-keyboard-octave.png"",""""""/&gt;""))"),"&lt;img src=""piano/images/keyboard-octave/A-keyboard-octave.png""/&gt;")</f>
        <v>&lt;img src="piano/images/keyboard-octave/A-keyboard-octave.png"/&gt;</v>
      </c>
      <c r="I19" s="15" t="str">
        <f>IF(ISBLANK(data!G20),"",CONCATENATE("[sound:piano/audio/",data!G20,".mp3]"))</f>
        <v>[sound:piano/audio/017-13-1-bass-A1.mp3]</v>
      </c>
      <c r="J19" s="4">
        <f>data!B20</f>
        <v>13</v>
      </c>
      <c r="K19" s="2">
        <f>data!D20</f>
        <v>4</v>
      </c>
      <c r="L19" s="2"/>
      <c r="M19" s="19" t="str">
        <f>IFERROR(__xludf.DUMMYFUNCTION("REGEXREPLACE(data!F20,""[ac-zA-Z0-9]"","""")"),"")</f>
        <v/>
      </c>
      <c r="N19" s="20" t="s">
        <v>66</v>
      </c>
    </row>
    <row r="20">
      <c r="A20" s="4" t="str">
        <f>CONCATENATE(data!F21, " ", PROPER(data!I21))</f>
        <v>A1# Bass</v>
      </c>
      <c r="B20" s="2" t="str">
        <f>IFERROR(__xludf.DUMMYFUNCTION("REGEXREPLACE(data!C21,""\W|\d|b"","""")"),"A")</f>
        <v>A</v>
      </c>
      <c r="C20" s="2" t="str">
        <f>data!E21</f>
        <v>1</v>
      </c>
      <c r="D20" s="2" t="str">
        <f>IFERROR(__xludf.DUMMYFUNCTION("REGEXREPLACE(data!F21,""[ac-zA-Z0-9]"","""")"),"#")</f>
        <v>#</v>
      </c>
      <c r="E20" s="2" t="str">
        <f>data!I21</f>
        <v>bass</v>
      </c>
      <c r="F20" s="15" t="str">
        <f>IF(ISBLANK(data!G21),"",CONCATENATE("&lt;img src=""piano/images/score/",data!G21,"-score.png","""/&gt;"))</f>
        <v>&lt;img src="piano/images/score/018-14-1-bass-A1#-score.png"/&gt;</v>
      </c>
      <c r="G20" s="15" t="str">
        <f>CONCATENATE("&lt;img src=""piano/images/keyboard/",TEXT(data!B21,"00"),"-",data!E21,"-",N20,"-keyboard.png","""/&gt;")</f>
        <v>&lt;img src="piano/images/keyboard/14-1-A1#-B1b-keyboard.png"/&gt;</v>
      </c>
      <c r="H20" s="15" t="str">
        <f>IFERROR(__xludf.DUMMYFUNCTION("IF(ISBLANK(data!G21),"""",CONCATENATE(""&lt;img src=""""piano/images/keyboard-octave/"", REGEXREPLACE(N20,""[0-9]"",""""
),""-keyboard-octave.png"",""""""/&gt;""))"),"&lt;img src=""piano/images/keyboard-octave/A#-Bb-keyboard-octave.png""/&gt;")</f>
        <v>&lt;img src="piano/images/keyboard-octave/A#-Bb-keyboard-octave.png"/&gt;</v>
      </c>
      <c r="I20" s="15" t="str">
        <f>IF(ISBLANK(data!G21),"",CONCATENATE("[sound:piano/audio/",data!G21,".mp3]"))</f>
        <v>[sound:piano/audio/018-14-1-bass-A1#.mp3]</v>
      </c>
      <c r="J20" s="4">
        <f>data!B21</f>
        <v>14</v>
      </c>
      <c r="K20" s="2">
        <f>data!D21</f>
        <v>4</v>
      </c>
      <c r="L20" s="2"/>
      <c r="M20" s="19" t="str">
        <f>IFERROR(__xludf.DUMMYFUNCTION("REGEXREPLACE(data!F21,""[ac-zA-Z0-9]"","""")"),"#")</f>
        <v>#</v>
      </c>
      <c r="N20" s="20" t="s">
        <v>88</v>
      </c>
    </row>
    <row r="21">
      <c r="A21" s="4" t="str">
        <f>CONCATENATE(data!F22, " ", PROPER(data!I22))</f>
        <v>B1b Bass</v>
      </c>
      <c r="B21" s="2" t="str">
        <f>IFERROR(__xludf.DUMMYFUNCTION("REGEXREPLACE(data!C22,""\W|\d|b"","""")"),"B")</f>
        <v>B</v>
      </c>
      <c r="C21" s="2" t="str">
        <f>data!E22</f>
        <v>1</v>
      </c>
      <c r="D21" s="2" t="str">
        <f>IFERROR(__xludf.DUMMYFUNCTION("REGEXREPLACE(data!F22,""[ac-zA-Z0-9]"","""")"),"b")</f>
        <v>b</v>
      </c>
      <c r="E21" s="2" t="str">
        <f>data!I22</f>
        <v>bass</v>
      </c>
      <c r="F21" s="15" t="str">
        <f>IF(ISBLANK(data!G22),"",CONCATENATE("&lt;img src=""piano/images/score/",data!G22,"-score.png","""/&gt;"))</f>
        <v>&lt;img src="piano/images/score/021-14-1-bass-B1b-score.png"/&gt;</v>
      </c>
      <c r="G21" s="15" t="str">
        <f>CONCATENATE("&lt;img src=""piano/images/keyboard/",TEXT(data!B22,"00"),"-",data!E22,"-",N21,"-keyboard.png","""/&gt;")</f>
        <v>&lt;img src="piano/images/keyboard/14-1-A1#-B1b-keyboard.png"/&gt;</v>
      </c>
      <c r="H21" s="15" t="str">
        <f>IFERROR(__xludf.DUMMYFUNCTION("IF(ISBLANK(data!G22),"""",CONCATENATE(""&lt;img src=""""piano/images/keyboard-octave/"", REGEXREPLACE(N21,""[0-9]"",""""
),""-keyboard-octave.png"",""""""/&gt;""))"),"&lt;img src=""piano/images/keyboard-octave/A#-Bb-keyboard-octave.png""/&gt;")</f>
        <v>&lt;img src="piano/images/keyboard-octave/A#-Bb-keyboard-octave.png"/&gt;</v>
      </c>
      <c r="I21" s="15" t="str">
        <f>IF(ISBLANK(data!G22),"",CONCATENATE("[sound:piano/audio/",data!G22,".mp3]"))</f>
        <v>[sound:piano/audio/021-14-1-bass-B1b.mp3]</v>
      </c>
      <c r="J21" s="4">
        <f>data!B22</f>
        <v>14</v>
      </c>
      <c r="K21" s="2">
        <f>data!D22</f>
        <v>4</v>
      </c>
      <c r="L21" s="2"/>
      <c r="M21" s="19" t="str">
        <f>IFERROR(__xludf.DUMMYFUNCTION("REGEXREPLACE(data!F22,""[ac-zA-Z0-9]"","""")"),"b")</f>
        <v>b</v>
      </c>
      <c r="N21" s="20" t="s">
        <v>88</v>
      </c>
    </row>
    <row r="22">
      <c r="A22" s="4" t="str">
        <f>CONCATENATE(data!F23, " ", PROPER(data!I23))</f>
        <v>B1 Bass</v>
      </c>
      <c r="B22" s="2" t="str">
        <f>IFERROR(__xludf.DUMMYFUNCTION("REGEXREPLACE(data!C23,""\W|\d|b"","""")"),"B")</f>
        <v>B</v>
      </c>
      <c r="C22" s="2" t="str">
        <f>data!E23</f>
        <v>1</v>
      </c>
      <c r="D22" s="2" t="str">
        <f>IFERROR(__xludf.DUMMYFUNCTION("REGEXREPLACE(data!F23,""[ac-zA-Z0-9]"","""")"),"")</f>
        <v/>
      </c>
      <c r="E22" s="2" t="str">
        <f>data!I23</f>
        <v>bass</v>
      </c>
      <c r="F22" s="15" t="str">
        <f>IF(ISBLANK(data!G23),"",CONCATENATE("&lt;img src=""piano/images/score/",data!G23,"-score.png","""/&gt;"))</f>
        <v>&lt;img src="piano/images/score/020-15-1-bass-B1-score.png"/&gt;</v>
      </c>
      <c r="G22" s="15" t="str">
        <f>CONCATENATE("&lt;img src=""piano/images/keyboard/",TEXT(data!B23,"00"),"-",data!E23,"-",N22,"-keyboard.png","""/&gt;")</f>
        <v>&lt;img src="piano/images/keyboard/15-1-B1-keyboard.png"/&gt;</v>
      </c>
      <c r="H22" s="15" t="str">
        <f>IFERROR(__xludf.DUMMYFUNCTION("IF(ISBLANK(data!G23),"""",CONCATENATE(""&lt;img src=""""piano/images/keyboard-octave/"", REGEXREPLACE(N22,""[0-9]"",""""
),""-keyboard-octave.png"",""""""/&gt;""))"),"&lt;img src=""piano/images/keyboard-octave/B-keyboard-octave.png""/&gt;")</f>
        <v>&lt;img src="piano/images/keyboard-octave/B-keyboard-octave.png"/&gt;</v>
      </c>
      <c r="I22" s="15" t="str">
        <f>IF(ISBLANK(data!G23),"",CONCATENATE("[sound:piano/audio/",data!G23,".mp3]"))</f>
        <v>[sound:piano/audio/020-15-1-bass-B1.mp3]</v>
      </c>
      <c r="J22" s="4">
        <f>data!B23</f>
        <v>15</v>
      </c>
      <c r="K22" s="2">
        <f>data!D23</f>
        <v>4</v>
      </c>
      <c r="L22" s="2"/>
      <c r="M22" s="19" t="str">
        <f>IFERROR(__xludf.DUMMYFUNCTION("REGEXREPLACE(data!F23,""[ac-zA-Z0-9]"","""")"),"")</f>
        <v/>
      </c>
      <c r="N22" s="20" t="s">
        <v>68</v>
      </c>
    </row>
    <row r="23">
      <c r="A23" s="4" t="str">
        <f>CONCATENATE(data!F24, " ", PROPER(data!I24))</f>
        <v>C2 Bass</v>
      </c>
      <c r="B23" s="2" t="str">
        <f>IFERROR(__xludf.DUMMYFUNCTION("REGEXREPLACE(data!C24,""\W|\d|b"","""")"),"C")</f>
        <v>C</v>
      </c>
      <c r="C23" s="2" t="str">
        <f>data!E24</f>
        <v>2</v>
      </c>
      <c r="D23" s="2" t="str">
        <f>IFERROR(__xludf.DUMMYFUNCTION("REGEXREPLACE(data!F24,""[ac-zA-Z0-9]"","""")"),"")</f>
        <v/>
      </c>
      <c r="E23" s="2" t="str">
        <f>data!I24</f>
        <v>bass</v>
      </c>
      <c r="F23" s="15" t="str">
        <f>IF(ISBLANK(data!G24),"",CONCATENATE("&lt;img src=""piano/images/score/",data!G24,"-score.png","""/&gt;"))</f>
        <v>&lt;img src="piano/images/score/022-16-2-bass-C2-score.png"/&gt;</v>
      </c>
      <c r="G23" s="15" t="str">
        <f>CONCATENATE("&lt;img src=""piano/images/keyboard/",TEXT(data!B24,"00"),"-",data!E24,"-",N23,"-keyboard.png","""/&gt;")</f>
        <v>&lt;img src="piano/images/keyboard/16-2-C2-keyboard.png"/&gt;</v>
      </c>
      <c r="H23" s="15" t="str">
        <f>IFERROR(__xludf.DUMMYFUNCTION("IF(ISBLANK(data!G24),"""",CONCATENATE(""&lt;img src=""""piano/images/keyboard-octave/"", REGEXREPLACE(N23,""[0-9]"",""""
),""-keyboard-octave.png"",""""""/&gt;""))"),"&lt;img src=""piano/images/keyboard-octave/C-keyboard-octave.png""/&gt;")</f>
        <v>&lt;img src="piano/images/keyboard-octave/C-keyboard-octave.png"/&gt;</v>
      </c>
      <c r="I23" s="15" t="str">
        <f>IF(ISBLANK(data!G24),"",CONCATENATE("[sound:piano/audio/",data!G24,".mp3]"))</f>
        <v>[sound:piano/audio/022-16-2-bass-C2.mp3]</v>
      </c>
      <c r="J23" s="4">
        <f>data!B24</f>
        <v>16</v>
      </c>
      <c r="K23" s="2">
        <f>data!D24</f>
        <v>2</v>
      </c>
      <c r="L23" s="2"/>
      <c r="M23" s="19" t="str">
        <f>IFERROR(__xludf.DUMMYFUNCTION("REGEXREPLACE(data!F24,""[ac-zA-Z0-9]"","""")"),"")</f>
        <v/>
      </c>
      <c r="N23" s="20" t="s">
        <v>69</v>
      </c>
    </row>
    <row r="24">
      <c r="A24" s="4" t="str">
        <f>CONCATENATE(data!F25, " ", PROPER(data!I25))</f>
        <v>C2# Bass</v>
      </c>
      <c r="B24" s="2" t="str">
        <f>IFERROR(__xludf.DUMMYFUNCTION("REGEXREPLACE(data!C25,""\W|\d|b"","""")"),"C")</f>
        <v>C</v>
      </c>
      <c r="C24" s="2" t="str">
        <f>data!E25</f>
        <v>2</v>
      </c>
      <c r="D24" s="2" t="str">
        <f>IFERROR(__xludf.DUMMYFUNCTION("REGEXREPLACE(data!F25,""[ac-zA-Z0-9]"","""")"),"#")</f>
        <v>#</v>
      </c>
      <c r="E24" s="2" t="str">
        <f>data!I25</f>
        <v>bass</v>
      </c>
      <c r="F24" s="15" t="str">
        <f>IF(ISBLANK(data!G25),"",CONCATENATE("&lt;img src=""piano/images/score/",data!G25,"-score.png","""/&gt;"))</f>
        <v>&lt;img src="piano/images/score/023-17-2-bass-C2#-score.png"/&gt;</v>
      </c>
      <c r="G24" s="15" t="str">
        <f>CONCATENATE("&lt;img src=""piano/images/keyboard/",TEXT(data!B25,"00"),"-",data!E25,"-",N24,"-keyboard.png","""/&gt;")</f>
        <v>&lt;img src="piano/images/keyboard/17-2-C2#-D2b-keyboard.png"/&gt;</v>
      </c>
      <c r="H24" s="15" t="str">
        <f>IFERROR(__xludf.DUMMYFUNCTION("IF(ISBLANK(data!G25),"""",CONCATENATE(""&lt;img src=""""piano/images/keyboard-octave/"", REGEXREPLACE(N24,""[0-9]"",""""
),""-keyboard-octave.png"",""""""/&gt;""))"),"&lt;img src=""piano/images/keyboard-octave/C#-Db-keyboard-octave.png""/&gt;")</f>
        <v>&lt;img src="piano/images/keyboard-octave/C#-Db-keyboard-octave.png"/&gt;</v>
      </c>
      <c r="I24" s="15" t="str">
        <f>IF(ISBLANK(data!G25),"",CONCATENATE("[sound:piano/audio/",data!G25,".mp3]"))</f>
        <v>[sound:piano/audio/023-17-2-bass-C2#.mp3]</v>
      </c>
      <c r="J24" s="4">
        <f>data!B25</f>
        <v>17</v>
      </c>
      <c r="K24" s="2">
        <f>data!D25</f>
        <v>2</v>
      </c>
      <c r="L24" s="2"/>
      <c r="M24" s="19" t="str">
        <f>IFERROR(__xludf.DUMMYFUNCTION("REGEXREPLACE(data!F25,""[ac-zA-Z0-9]"","""")"),"#")</f>
        <v>#</v>
      </c>
      <c r="N24" s="20" t="s">
        <v>90</v>
      </c>
    </row>
    <row r="25">
      <c r="A25" s="4" t="str">
        <f>CONCATENATE(data!F26, " ", PROPER(data!I26))</f>
        <v>D2b Bass</v>
      </c>
      <c r="B25" s="2" t="str">
        <f>IFERROR(__xludf.DUMMYFUNCTION("REGEXREPLACE(data!C26,""\W|\d|b"","""")"),"D")</f>
        <v>D</v>
      </c>
      <c r="C25" s="2" t="str">
        <f>data!E26</f>
        <v>2</v>
      </c>
      <c r="D25" s="2" t="str">
        <f>IFERROR(__xludf.DUMMYFUNCTION("REGEXREPLACE(data!F26,""[ac-zA-Z0-9]"","""")"),"b")</f>
        <v>b</v>
      </c>
      <c r="E25" s="2" t="str">
        <f>data!I26</f>
        <v>bass</v>
      </c>
      <c r="F25" s="15" t="str">
        <f>IF(ISBLANK(data!G26),"",CONCATENATE("&lt;img src=""piano/images/score/",data!G26,"-score.png","""/&gt;"))</f>
        <v>&lt;img src="piano/images/score/026-17-2-bass-D2b-score.png"/&gt;</v>
      </c>
      <c r="G25" s="15" t="str">
        <f>CONCATENATE("&lt;img src=""piano/images/keyboard/",TEXT(data!B26,"00"),"-",data!E26,"-",N25,"-keyboard.png","""/&gt;")</f>
        <v>&lt;img src="piano/images/keyboard/17-2-C2#-D2b-keyboard.png"/&gt;</v>
      </c>
      <c r="H25" s="15" t="str">
        <f>IFERROR(__xludf.DUMMYFUNCTION("IF(ISBLANK(data!G26),"""",CONCATENATE(""&lt;img src=""""piano/images/keyboard-octave/"", REGEXREPLACE(N25,""[0-9]"",""""
),""-keyboard-octave.png"",""""""/&gt;""))"),"&lt;img src=""piano/images/keyboard-octave/C#-Db-keyboard-octave.png""/&gt;")</f>
        <v>&lt;img src="piano/images/keyboard-octave/C#-Db-keyboard-octave.png"/&gt;</v>
      </c>
      <c r="I25" s="15" t="str">
        <f>IF(ISBLANK(data!G26),"",CONCATENATE("[sound:piano/audio/",data!G26,".mp3]"))</f>
        <v>[sound:piano/audio/026-17-2-bass-D2b.mp3]</v>
      </c>
      <c r="J25" s="4">
        <f>data!B26</f>
        <v>17</v>
      </c>
      <c r="K25" s="2">
        <f>data!D26</f>
        <v>2</v>
      </c>
      <c r="L25" s="2"/>
      <c r="M25" s="19" t="str">
        <f>IFERROR(__xludf.DUMMYFUNCTION("REGEXREPLACE(data!F26,""[ac-zA-Z0-9]"","""")"),"b")</f>
        <v>b</v>
      </c>
      <c r="N25" s="20" t="s">
        <v>90</v>
      </c>
    </row>
    <row r="26">
      <c r="A26" s="4" t="str">
        <f>CONCATENATE(data!F27, " ", PROPER(data!I27))</f>
        <v>D2 Bass</v>
      </c>
      <c r="B26" s="2" t="str">
        <f>IFERROR(__xludf.DUMMYFUNCTION("REGEXREPLACE(data!C27,""\W|\d|b"","""")"),"D")</f>
        <v>D</v>
      </c>
      <c r="C26" s="2" t="str">
        <f>data!E27</f>
        <v>2</v>
      </c>
      <c r="D26" s="2" t="str">
        <f>IFERROR(__xludf.DUMMYFUNCTION("REGEXREPLACE(data!F27,""[ac-zA-Z0-9]"","""")"),"")</f>
        <v/>
      </c>
      <c r="E26" s="2" t="str">
        <f>data!I27</f>
        <v>bass</v>
      </c>
      <c r="F26" s="15" t="str">
        <f>IF(ISBLANK(data!G27),"",CONCATENATE("&lt;img src=""piano/images/score/",data!G27,"-score.png","""/&gt;"))</f>
        <v>&lt;img src="piano/images/score/024-18-2-bass-D2-score.png"/&gt;</v>
      </c>
      <c r="G26" s="15" t="str">
        <f>CONCATENATE("&lt;img src=""piano/images/keyboard/",TEXT(data!B27,"00"),"-",data!E27,"-",N26,"-keyboard.png","""/&gt;")</f>
        <v>&lt;img src="piano/images/keyboard/18-2-D2-keyboard.png"/&gt;</v>
      </c>
      <c r="H26" s="15" t="str">
        <f>IFERROR(__xludf.DUMMYFUNCTION("IF(ISBLANK(data!G27),"""",CONCATENATE(""&lt;img src=""""piano/images/keyboard-octave/"", REGEXREPLACE(N26,""[0-9]"",""""
),""-keyboard-octave.png"",""""""/&gt;""))"),"&lt;img src=""piano/images/keyboard-octave/D-keyboard-octave.png""/&gt;")</f>
        <v>&lt;img src="piano/images/keyboard-octave/D-keyboard-octave.png"/&gt;</v>
      </c>
      <c r="I26" s="15" t="str">
        <f>IF(ISBLANK(data!G27),"",CONCATENATE("[sound:piano/audio/",data!G27,".mp3]"))</f>
        <v>[sound:piano/audio/024-18-2-bass-D2.mp3]</v>
      </c>
      <c r="J26" s="4">
        <f>data!B27</f>
        <v>18</v>
      </c>
      <c r="K26" s="2">
        <f>data!D27</f>
        <v>2</v>
      </c>
      <c r="L26" s="2"/>
      <c r="M26" s="19" t="str">
        <f>IFERROR(__xludf.DUMMYFUNCTION("REGEXREPLACE(data!F27,""[ac-zA-Z0-9]"","""")"),"")</f>
        <v/>
      </c>
      <c r="N26" s="20" t="s">
        <v>71</v>
      </c>
    </row>
    <row r="27">
      <c r="A27" s="4" t="str">
        <f>CONCATENATE(data!F28, " ", PROPER(data!I28))</f>
        <v>D2# Bass</v>
      </c>
      <c r="B27" s="2" t="str">
        <f>IFERROR(__xludf.DUMMYFUNCTION("REGEXREPLACE(data!C28,""\W|\d|b"","""")"),"D")</f>
        <v>D</v>
      </c>
      <c r="C27" s="2" t="str">
        <f>data!E28</f>
        <v>2</v>
      </c>
      <c r="D27" s="2" t="str">
        <f>IFERROR(__xludf.DUMMYFUNCTION("REGEXREPLACE(data!F28,""[ac-zA-Z0-9]"","""")"),"#")</f>
        <v>#</v>
      </c>
      <c r="E27" s="2" t="str">
        <f>data!I28</f>
        <v>bass</v>
      </c>
      <c r="F27" s="15" t="str">
        <f>IF(ISBLANK(data!G28),"",CONCATENATE("&lt;img src=""piano/images/score/",data!G28,"-score.png","""/&gt;"))</f>
        <v>&lt;img src="piano/images/score/025-19-2-bass-D2#-score.png"/&gt;</v>
      </c>
      <c r="G27" s="15" t="str">
        <f>CONCATENATE("&lt;img src=""piano/images/keyboard/",TEXT(data!B28,"00"),"-",data!E28,"-",N27,"-keyboard.png","""/&gt;")</f>
        <v>&lt;img src="piano/images/keyboard/19-2-D2#-E2b-keyboard.png"/&gt;</v>
      </c>
      <c r="H27" s="15" t="str">
        <f>IFERROR(__xludf.DUMMYFUNCTION("IF(ISBLANK(data!G28),"""",CONCATENATE(""&lt;img src=""""piano/images/keyboard-octave/"", REGEXREPLACE(N27,""[0-9]"",""""
),""-keyboard-octave.png"",""""""/&gt;""))"),"&lt;img src=""piano/images/keyboard-octave/D#-Eb-keyboard-octave.png""/&gt;")</f>
        <v>&lt;img src="piano/images/keyboard-octave/D#-Eb-keyboard-octave.png"/&gt;</v>
      </c>
      <c r="I27" s="15" t="str">
        <f>IF(ISBLANK(data!G28),"",CONCATENATE("[sound:piano/audio/",data!G28,".mp3]"))</f>
        <v>[sound:piano/audio/025-19-2-bass-D2#.mp3]</v>
      </c>
      <c r="J27" s="4">
        <f>data!B28</f>
        <v>19</v>
      </c>
      <c r="K27" s="2">
        <f>data!D28</f>
        <v>2</v>
      </c>
      <c r="L27" s="2"/>
      <c r="M27" s="19" t="str">
        <f>IFERROR(__xludf.DUMMYFUNCTION("REGEXREPLACE(data!F28,""[ac-zA-Z0-9]"","""")"),"#")</f>
        <v>#</v>
      </c>
      <c r="N27" s="20" t="s">
        <v>91</v>
      </c>
    </row>
    <row r="28">
      <c r="A28" s="4" t="str">
        <f>CONCATENATE(data!F29, " ", PROPER(data!I29))</f>
        <v>E2b Bass</v>
      </c>
      <c r="B28" s="2" t="str">
        <f>IFERROR(__xludf.DUMMYFUNCTION("REGEXREPLACE(data!C29,""\W|\d|b"","""")"),"E")</f>
        <v>E</v>
      </c>
      <c r="C28" s="2" t="str">
        <f>data!E29</f>
        <v>2</v>
      </c>
      <c r="D28" s="2" t="str">
        <f>IFERROR(__xludf.DUMMYFUNCTION("REGEXREPLACE(data!F29,""[ac-zA-Z0-9]"","""")"),"b")</f>
        <v>b</v>
      </c>
      <c r="E28" s="2" t="str">
        <f>data!I29</f>
        <v>bass</v>
      </c>
      <c r="F28" s="15" t="str">
        <f>IF(ISBLANK(data!G29),"",CONCATENATE("&lt;img src=""piano/images/score/",data!G29,"-score.png","""/&gt;"))</f>
        <v>&lt;img src="piano/images/score/028-19-2-bass-E2b-score.png"/&gt;</v>
      </c>
      <c r="G28" s="15" t="str">
        <f>CONCATENATE("&lt;img src=""piano/images/keyboard/",TEXT(data!B29,"00"),"-",data!E29,"-",N28,"-keyboard.png","""/&gt;")</f>
        <v>&lt;img src="piano/images/keyboard/19-2-D2#-E2b-keyboard.png"/&gt;</v>
      </c>
      <c r="H28" s="15" t="str">
        <f>IFERROR(__xludf.DUMMYFUNCTION("IF(ISBLANK(data!G29),"""",CONCATENATE(""&lt;img src=""""piano/images/keyboard-octave/"", REGEXREPLACE(N28,""[0-9]"",""""
),""-keyboard-octave.png"",""""""/&gt;""))"),"&lt;img src=""piano/images/keyboard-octave/D#-Eb-keyboard-octave.png""/&gt;")</f>
        <v>&lt;img src="piano/images/keyboard-octave/D#-Eb-keyboard-octave.png"/&gt;</v>
      </c>
      <c r="I28" s="15" t="str">
        <f>IF(ISBLANK(data!G29),"",CONCATENATE("[sound:piano/audio/",data!G29,".mp3]"))</f>
        <v>[sound:piano/audio/028-19-2-bass-E2b.mp3]</v>
      </c>
      <c r="J28" s="4">
        <f>data!B29</f>
        <v>19</v>
      </c>
      <c r="K28" s="2">
        <f>data!D29</f>
        <v>2</v>
      </c>
      <c r="L28" s="2"/>
      <c r="M28" s="19" t="str">
        <f>IFERROR(__xludf.DUMMYFUNCTION("REGEXREPLACE(data!F29,""[ac-zA-Z0-9]"","""")"),"b")</f>
        <v>b</v>
      </c>
      <c r="N28" s="20" t="s">
        <v>91</v>
      </c>
    </row>
    <row r="29">
      <c r="A29" s="4" t="str">
        <f>CONCATENATE(data!F30, " ", PROPER(data!I30))</f>
        <v>E2 Bass</v>
      </c>
      <c r="B29" s="2" t="str">
        <f>IFERROR(__xludf.DUMMYFUNCTION("REGEXREPLACE(data!C30,""\W|\d|b"","""")"),"E")</f>
        <v>E</v>
      </c>
      <c r="C29" s="2" t="str">
        <f>data!E30</f>
        <v>2</v>
      </c>
      <c r="D29" s="2" t="str">
        <f>IFERROR(__xludf.DUMMYFUNCTION("REGEXREPLACE(data!F30,""[ac-zA-Z0-9]"","""")"),"")</f>
        <v/>
      </c>
      <c r="E29" s="2" t="str">
        <f>data!I30</f>
        <v>bass</v>
      </c>
      <c r="F29" s="15" t="str">
        <f>IF(ISBLANK(data!G30),"",CONCATENATE("&lt;img src=""piano/images/score/",data!G30,"-score.png","""/&gt;"))</f>
        <v>&lt;img src="piano/images/score/027-20-2-bass-E2-score.png"/&gt;</v>
      </c>
      <c r="G29" s="15" t="str">
        <f>CONCATENATE("&lt;img src=""piano/images/keyboard/",TEXT(data!B30,"00"),"-",data!E30,"-",N29,"-keyboard.png","""/&gt;")</f>
        <v>&lt;img src="piano/images/keyboard/20-2-E2-keyboard.png"/&gt;</v>
      </c>
      <c r="H29" s="15" t="str">
        <f>IFERROR(__xludf.DUMMYFUNCTION("IF(ISBLANK(data!G30),"""",CONCATENATE(""&lt;img src=""""piano/images/keyboard-octave/"", REGEXREPLACE(N29,""[0-9]"",""""
),""-keyboard-octave.png"",""""""/&gt;""))"),"&lt;img src=""piano/images/keyboard-octave/E-keyboard-octave.png""/&gt;")</f>
        <v>&lt;img src="piano/images/keyboard-octave/E-keyboard-octave.png"/&gt;</v>
      </c>
      <c r="I29" s="15" t="str">
        <f>IF(ISBLANK(data!G30),"",CONCATENATE("[sound:piano/audio/",data!G30,".mp3]"))</f>
        <v>[sound:piano/audio/027-20-2-bass-E2.mp3]</v>
      </c>
      <c r="J29" s="4">
        <f>data!B30</f>
        <v>20</v>
      </c>
      <c r="K29" s="2">
        <f>data!D30</f>
        <v>2</v>
      </c>
      <c r="L29" s="2"/>
      <c r="M29" s="19" t="str">
        <f>IFERROR(__xludf.DUMMYFUNCTION("REGEXREPLACE(data!F30,""[ac-zA-Z0-9]"","""")"),"")</f>
        <v/>
      </c>
      <c r="N29" s="20" t="s">
        <v>73</v>
      </c>
    </row>
    <row r="30">
      <c r="A30" s="4" t="str">
        <f>CONCATENATE(data!F31, " ", PROPER(data!I31))</f>
        <v>F2 Bass</v>
      </c>
      <c r="B30" s="2" t="str">
        <f>IFERROR(__xludf.DUMMYFUNCTION("REGEXREPLACE(data!C31,""\W|\d|b"","""")"),"F")</f>
        <v>F</v>
      </c>
      <c r="C30" s="2" t="str">
        <f>data!E31</f>
        <v>2</v>
      </c>
      <c r="D30" s="2" t="str">
        <f>IFERROR(__xludf.DUMMYFUNCTION("REGEXREPLACE(data!F31,""[ac-zA-Z0-9]"","""")"),"")</f>
        <v/>
      </c>
      <c r="E30" s="2" t="str">
        <f>data!I31</f>
        <v>bass</v>
      </c>
      <c r="F30" s="15" t="str">
        <f>IF(ISBLANK(data!G31),"",CONCATENATE("&lt;img src=""piano/images/score/",data!G31,"-score.png","""/&gt;"))</f>
        <v>&lt;img src="piano/images/score/029-21-2-bass-F2-score.png"/&gt;</v>
      </c>
      <c r="G30" s="15" t="str">
        <f>CONCATENATE("&lt;img src=""piano/images/keyboard/",TEXT(data!B31,"00"),"-",data!E31,"-",N30,"-keyboard.png","""/&gt;")</f>
        <v>&lt;img src="piano/images/keyboard/21-2-F2-keyboard.png"/&gt;</v>
      </c>
      <c r="H30" s="15" t="str">
        <f>IFERROR(__xludf.DUMMYFUNCTION("IF(ISBLANK(data!G31),"""",CONCATENATE(""&lt;img src=""""piano/images/keyboard-octave/"", REGEXREPLACE(N30,""[0-9]"",""""
),""-keyboard-octave.png"",""""""/&gt;""))"),"&lt;img src=""piano/images/keyboard-octave/F-keyboard-octave.png""/&gt;")</f>
        <v>&lt;img src="piano/images/keyboard-octave/F-keyboard-octave.png"/&gt;</v>
      </c>
      <c r="I30" s="15" t="str">
        <f>IF(ISBLANK(data!G31),"",CONCATENATE("[sound:piano/audio/",data!G31,".mp3]"))</f>
        <v>[sound:piano/audio/029-21-2-bass-F2.mp3]</v>
      </c>
      <c r="J30" s="4">
        <f>data!B31</f>
        <v>21</v>
      </c>
      <c r="K30" s="2">
        <f>data!D31</f>
        <v>2</v>
      </c>
      <c r="L30" s="2"/>
      <c r="M30" s="19" t="str">
        <f>IFERROR(__xludf.DUMMYFUNCTION("REGEXREPLACE(data!F31,""[ac-zA-Z0-9]"","""")"),"")</f>
        <v/>
      </c>
      <c r="N30" s="20" t="s">
        <v>74</v>
      </c>
    </row>
    <row r="31">
      <c r="A31" s="4" t="str">
        <f>CONCATENATE(data!F32, " ", PROPER(data!I32))</f>
        <v>F2# Bass</v>
      </c>
      <c r="B31" s="2" t="str">
        <f>IFERROR(__xludf.DUMMYFUNCTION("REGEXREPLACE(data!C32,""\W|\d|b"","""")"),"F")</f>
        <v>F</v>
      </c>
      <c r="C31" s="2" t="str">
        <f>data!E32</f>
        <v>2</v>
      </c>
      <c r="D31" s="2" t="str">
        <f>IFERROR(__xludf.DUMMYFUNCTION("REGEXREPLACE(data!F32,""[ac-zA-Z0-9]"","""")"),"#")</f>
        <v>#</v>
      </c>
      <c r="E31" s="2" t="str">
        <f>data!I32</f>
        <v>bass</v>
      </c>
      <c r="F31" s="15" t="str">
        <f>IF(ISBLANK(data!G32),"",CONCATENATE("&lt;img src=""piano/images/score/",data!G32,"-score.png","""/&gt;"))</f>
        <v>&lt;img src="piano/images/score/030-22-2-bass-F2#-score.png"/&gt;</v>
      </c>
      <c r="G31" s="15" t="str">
        <f>CONCATENATE("&lt;img src=""piano/images/keyboard/",TEXT(data!B32,"00"),"-",data!E32,"-",N31,"-keyboard.png","""/&gt;")</f>
        <v>&lt;img src="piano/images/keyboard/22-2-F2#-G2b-keyboard.png"/&gt;</v>
      </c>
      <c r="H31" s="15" t="str">
        <f>IFERROR(__xludf.DUMMYFUNCTION("IF(ISBLANK(data!G32),"""",CONCATENATE(""&lt;img src=""""piano/images/keyboard-octave/"", REGEXREPLACE(N31,""[0-9]"",""""
),""-keyboard-octave.png"",""""""/&gt;""))"),"&lt;img src=""piano/images/keyboard-octave/F#-Gb-keyboard-octave.png""/&gt;")</f>
        <v>&lt;img src="piano/images/keyboard-octave/F#-Gb-keyboard-octave.png"/&gt;</v>
      </c>
      <c r="I31" s="15" t="str">
        <f>IF(ISBLANK(data!G32),"",CONCATENATE("[sound:piano/audio/",data!G32,".mp3]"))</f>
        <v>[sound:piano/audio/030-22-2-bass-F2#.mp3]</v>
      </c>
      <c r="J31" s="4">
        <f>data!B32</f>
        <v>22</v>
      </c>
      <c r="K31" s="2">
        <f>data!D32</f>
        <v>2</v>
      </c>
      <c r="L31" s="2"/>
      <c r="M31" s="19" t="str">
        <f>IFERROR(__xludf.DUMMYFUNCTION("REGEXREPLACE(data!F32,""[ac-zA-Z0-9]"","""")"),"#")</f>
        <v>#</v>
      </c>
      <c r="N31" s="20" t="s">
        <v>95</v>
      </c>
    </row>
    <row r="32">
      <c r="A32" s="4" t="str">
        <f>CONCATENATE(data!F33, " ", PROPER(data!I33))</f>
        <v>G2b Bass</v>
      </c>
      <c r="B32" s="2" t="str">
        <f>IFERROR(__xludf.DUMMYFUNCTION("REGEXREPLACE(data!C33,""\W|\d|b"","""")"),"G")</f>
        <v>G</v>
      </c>
      <c r="C32" s="2" t="str">
        <f>data!E33</f>
        <v>2</v>
      </c>
      <c r="D32" s="2" t="str">
        <f>IFERROR(__xludf.DUMMYFUNCTION("REGEXREPLACE(data!F33,""[ac-zA-Z0-9]"","""")"),"b")</f>
        <v>b</v>
      </c>
      <c r="E32" s="2" t="str">
        <f>data!I33</f>
        <v>bass</v>
      </c>
      <c r="F32" s="15" t="str">
        <f>IF(ISBLANK(data!G33),"",CONCATENATE("&lt;img src=""piano/images/score/",data!G33,"-score.png","""/&gt;"))</f>
        <v>&lt;img src="piano/images/score/033-22-2-bass-G2b-score.png"/&gt;</v>
      </c>
      <c r="G32" s="15" t="str">
        <f>CONCATENATE("&lt;img src=""piano/images/keyboard/",TEXT(data!B33,"00"),"-",data!E33,"-",N32,"-keyboard.png","""/&gt;")</f>
        <v>&lt;img src="piano/images/keyboard/22-2-F2#-G2b-keyboard.png"/&gt;</v>
      </c>
      <c r="H32" s="15" t="str">
        <f>IFERROR(__xludf.DUMMYFUNCTION("IF(ISBLANK(data!G33),"""",CONCATENATE(""&lt;img src=""""piano/images/keyboard-octave/"", REGEXREPLACE(N32,""[0-9]"",""""
),""-keyboard-octave.png"",""""""/&gt;""))"),"&lt;img src=""piano/images/keyboard-octave/F#-Gb-keyboard-octave.png""/&gt;")</f>
        <v>&lt;img src="piano/images/keyboard-octave/F#-Gb-keyboard-octave.png"/&gt;</v>
      </c>
      <c r="I32" s="15" t="str">
        <f>IF(ISBLANK(data!G33),"",CONCATENATE("[sound:piano/audio/",data!G33,".mp3]"))</f>
        <v>[sound:piano/audio/033-22-2-bass-G2b.mp3]</v>
      </c>
      <c r="J32" s="4">
        <f>data!B33</f>
        <v>22</v>
      </c>
      <c r="K32" s="2">
        <f>data!D33</f>
        <v>2</v>
      </c>
      <c r="L32" s="2"/>
      <c r="M32" s="19" t="str">
        <f>IFERROR(__xludf.DUMMYFUNCTION("REGEXREPLACE(data!F33,""[ac-zA-Z0-9]"","""")"),"b")</f>
        <v>b</v>
      </c>
      <c r="N32" s="20" t="s">
        <v>95</v>
      </c>
    </row>
    <row r="33">
      <c r="A33" s="4" t="str">
        <f>CONCATENATE(data!F34, " ", PROPER(data!I34))</f>
        <v>G2 Bass</v>
      </c>
      <c r="B33" s="2" t="str">
        <f>IFERROR(__xludf.DUMMYFUNCTION("REGEXREPLACE(data!C34,""\W|\d|b"","""")"),"G")</f>
        <v>G</v>
      </c>
      <c r="C33" s="2" t="str">
        <f>data!E34</f>
        <v>2</v>
      </c>
      <c r="D33" s="2" t="str">
        <f>IFERROR(__xludf.DUMMYFUNCTION("REGEXREPLACE(data!F34,""[ac-zA-Z0-9]"","""")"),"")</f>
        <v/>
      </c>
      <c r="E33" s="2" t="str">
        <f>data!I34</f>
        <v>bass</v>
      </c>
      <c r="F33" s="15" t="str">
        <f>IF(ISBLANK(data!G34),"",CONCATENATE("&lt;img src=""piano/images/score/",data!G34,"-score.png","""/&gt;"))</f>
        <v>&lt;img src="piano/images/score/031-23-2-bass-G2-score.png"/&gt;</v>
      </c>
      <c r="G33" s="15" t="str">
        <f>CONCATENATE("&lt;img src=""piano/images/keyboard/",TEXT(data!B34,"00"),"-",data!E34,"-",N33,"-keyboard.png","""/&gt;")</f>
        <v>&lt;img src="piano/images/keyboard/23-2-G2-keyboard.png"/&gt;</v>
      </c>
      <c r="H33" s="15" t="str">
        <f>IFERROR(__xludf.DUMMYFUNCTION("IF(ISBLANK(data!G34),"""",CONCATENATE(""&lt;img src=""""piano/images/keyboard-octave/"", REGEXREPLACE(N33,""[0-9]"",""""
),""-keyboard-octave.png"",""""""/&gt;""))"),"&lt;img src=""piano/images/keyboard-octave/G-keyboard-octave.png""/&gt;")</f>
        <v>&lt;img src="piano/images/keyboard-octave/G-keyboard-octave.png"/&gt;</v>
      </c>
      <c r="I33" s="15" t="str">
        <f>IF(ISBLANK(data!G34),"",CONCATENATE("[sound:piano/audio/",data!G34,".mp3]"))</f>
        <v>[sound:piano/audio/031-23-2-bass-G2.mp3]</v>
      </c>
      <c r="J33" s="4">
        <f>data!B34</f>
        <v>23</v>
      </c>
      <c r="K33" s="2">
        <f>data!D34</f>
        <v>2</v>
      </c>
      <c r="L33" s="2"/>
      <c r="M33" s="19" t="str">
        <f>IFERROR(__xludf.DUMMYFUNCTION("REGEXREPLACE(data!F34,""[ac-zA-Z0-9]"","""")"),"")</f>
        <v/>
      </c>
      <c r="N33" s="20" t="s">
        <v>75</v>
      </c>
    </row>
    <row r="34">
      <c r="A34" s="4" t="str">
        <f>CONCATENATE(data!F35, " ", PROPER(data!I35))</f>
        <v>G2# Bass</v>
      </c>
      <c r="B34" s="2" t="str">
        <f>IFERROR(__xludf.DUMMYFUNCTION("REGEXREPLACE(data!C35,""\W|\d|b"","""")"),"G")</f>
        <v>G</v>
      </c>
      <c r="C34" s="2" t="str">
        <f>data!E35</f>
        <v>2</v>
      </c>
      <c r="D34" s="2" t="str">
        <f>IFERROR(__xludf.DUMMYFUNCTION("REGEXREPLACE(data!F35,""[ac-zA-Z0-9]"","""")"),"#")</f>
        <v>#</v>
      </c>
      <c r="E34" s="2" t="str">
        <f>data!I35</f>
        <v>bass</v>
      </c>
      <c r="F34" s="15" t="str">
        <f>IF(ISBLANK(data!G35),"",CONCATENATE("&lt;img src=""piano/images/score/",data!G35,"-score.png","""/&gt;"))</f>
        <v>&lt;img src="piano/images/score/032-24-2-bass-G2#-score.png"/&gt;</v>
      </c>
      <c r="G34" s="15" t="str">
        <f>CONCATENATE("&lt;img src=""piano/images/keyboard/",TEXT(data!B35,"00"),"-",data!E35,"-",N34,"-keyboard.png","""/&gt;")</f>
        <v>&lt;img src="piano/images/keyboard/24-2-G2#-A2b-keyboard.png"/&gt;</v>
      </c>
      <c r="H34" s="15" t="str">
        <f>IFERROR(__xludf.DUMMYFUNCTION("IF(ISBLANK(data!G35),"""",CONCATENATE(""&lt;img src=""""piano/images/keyboard-octave/"", REGEXREPLACE(N34,""[0-9]"",""""
),""-keyboard-octave.png"",""""""/&gt;""))"),"&lt;img src=""piano/images/keyboard-octave/G#-Ab-keyboard-octave.png""/&gt;")</f>
        <v>&lt;img src="piano/images/keyboard-octave/G#-Ab-keyboard-octave.png"/&gt;</v>
      </c>
      <c r="I34" s="15" t="str">
        <f>IF(ISBLANK(data!G35),"",CONCATENATE("[sound:piano/audio/",data!G35,".mp3]"))</f>
        <v>[sound:piano/audio/032-24-2-bass-G2#.mp3]</v>
      </c>
      <c r="J34" s="4">
        <f>data!B35</f>
        <v>24</v>
      </c>
      <c r="K34" s="2">
        <f>data!D35</f>
        <v>2</v>
      </c>
      <c r="L34" s="2"/>
      <c r="M34" s="19" t="str">
        <f>IFERROR(__xludf.DUMMYFUNCTION("REGEXREPLACE(data!F35,""[ac-zA-Z0-9]"","""")"),"#")</f>
        <v>#</v>
      </c>
      <c r="N34" s="20" t="s">
        <v>99</v>
      </c>
    </row>
    <row r="35">
      <c r="A35" s="4" t="str">
        <f>CONCATENATE(data!F36, " ", PROPER(data!I36))</f>
        <v>A2b Bass</v>
      </c>
      <c r="B35" s="2" t="str">
        <f>IFERROR(__xludf.DUMMYFUNCTION("REGEXREPLACE(data!C36,""\W|\d|b"","""")"),"A")</f>
        <v>A</v>
      </c>
      <c r="C35" s="2" t="str">
        <f>data!E36</f>
        <v>2</v>
      </c>
      <c r="D35" s="2" t="str">
        <f>IFERROR(__xludf.DUMMYFUNCTION("REGEXREPLACE(data!F36,""[ac-zA-Z0-9]"","""")"),"b")</f>
        <v>b</v>
      </c>
      <c r="E35" s="2" t="str">
        <f>data!I36</f>
        <v>bass</v>
      </c>
      <c r="F35" s="15" t="str">
        <f>IF(ISBLANK(data!G36),"",CONCATENATE("&lt;img src=""piano/images/score/",data!G36,"-score.png","""/&gt;"))</f>
        <v>&lt;img src="piano/images/score/036-24-2-bass-A2b-score.png"/&gt;</v>
      </c>
      <c r="G35" s="15" t="str">
        <f>CONCATENATE("&lt;img src=""piano/images/keyboard/",TEXT(data!B36,"00"),"-",data!E36,"-",N35,"-keyboard.png","""/&gt;")</f>
        <v>&lt;img src="piano/images/keyboard/24-2-G2#-A2b-keyboard.png"/&gt;</v>
      </c>
      <c r="H35" s="15" t="str">
        <f>IFERROR(__xludf.DUMMYFUNCTION("IF(ISBLANK(data!G36),"""",CONCATENATE(""&lt;img src=""""piano/images/keyboard-octave/"", REGEXREPLACE(N35,""[0-9]"",""""
),""-keyboard-octave.png"",""""""/&gt;""))"),"&lt;img src=""piano/images/keyboard-octave/G#-Ab-keyboard-octave.png""/&gt;")</f>
        <v>&lt;img src="piano/images/keyboard-octave/G#-Ab-keyboard-octave.png"/&gt;</v>
      </c>
      <c r="I35" s="15" t="str">
        <f>IF(ISBLANK(data!G36),"",CONCATENATE("[sound:piano/audio/",data!G36,".mp3]"))</f>
        <v>[sound:piano/audio/036-24-2-bass-A2b.mp3]</v>
      </c>
      <c r="J35" s="4">
        <f>data!B36</f>
        <v>24</v>
      </c>
      <c r="K35" s="2">
        <f>data!D36</f>
        <v>2</v>
      </c>
      <c r="L35" s="2"/>
      <c r="M35" s="19" t="str">
        <f>IFERROR(__xludf.DUMMYFUNCTION("REGEXREPLACE(data!F36,""[ac-zA-Z0-9]"","""")"),"b")</f>
        <v>b</v>
      </c>
      <c r="N35" s="20" t="s">
        <v>99</v>
      </c>
    </row>
    <row r="36">
      <c r="A36" s="4" t="str">
        <f>CONCATENATE(data!F37, " ", PROPER(data!I37))</f>
        <v>A2 Bass</v>
      </c>
      <c r="B36" s="2" t="str">
        <f>IFERROR(__xludf.DUMMYFUNCTION("REGEXREPLACE(data!C37,""\W|\d|b"","""")"),"A")</f>
        <v>A</v>
      </c>
      <c r="C36" s="2" t="str">
        <f>data!E37</f>
        <v>2</v>
      </c>
      <c r="D36" s="2" t="str">
        <f>IFERROR(__xludf.DUMMYFUNCTION("REGEXREPLACE(data!F37,""[ac-zA-Z0-9]"","""")"),"")</f>
        <v/>
      </c>
      <c r="E36" s="2" t="str">
        <f>data!I37</f>
        <v>bass</v>
      </c>
      <c r="F36" s="15" t="str">
        <f>IF(ISBLANK(data!G37),"",CONCATENATE("&lt;img src=""piano/images/score/",data!G37,"-score.png","""/&gt;"))</f>
        <v>&lt;img src="piano/images/score/034-25-2-bass-A2-score.png"/&gt;</v>
      </c>
      <c r="G36" s="15" t="str">
        <f>CONCATENATE("&lt;img src=""piano/images/keyboard/",TEXT(data!B37,"00"),"-",data!E37,"-",N36,"-keyboard.png","""/&gt;")</f>
        <v>&lt;img src="piano/images/keyboard/25-2-A2-keyboard.png"/&gt;</v>
      </c>
      <c r="H36" s="15" t="str">
        <f>IFERROR(__xludf.DUMMYFUNCTION("IF(ISBLANK(data!G37),"""",CONCATENATE(""&lt;img src=""""piano/images/keyboard-octave/"", REGEXREPLACE(N36,""[0-9]"",""""
),""-keyboard-octave.png"",""""""/&gt;""))"),"&lt;img src=""piano/images/keyboard-octave/A-keyboard-octave.png""/&gt;")</f>
        <v>&lt;img src="piano/images/keyboard-octave/A-keyboard-octave.png"/&gt;</v>
      </c>
      <c r="I36" s="15" t="str">
        <f>IF(ISBLANK(data!G37),"",CONCATENATE("[sound:piano/audio/",data!G37,".mp3]"))</f>
        <v>[sound:piano/audio/034-25-2-bass-A2.mp3]</v>
      </c>
      <c r="J36" s="4">
        <f>data!B37</f>
        <v>25</v>
      </c>
      <c r="K36" s="2">
        <f>data!D37</f>
        <v>2</v>
      </c>
      <c r="L36" s="2"/>
      <c r="M36" s="19" t="str">
        <f>IFERROR(__xludf.DUMMYFUNCTION("REGEXREPLACE(data!F37,""[ac-zA-Z0-9]"","""")"),"")</f>
        <v/>
      </c>
      <c r="N36" s="20" t="s">
        <v>76</v>
      </c>
    </row>
    <row r="37">
      <c r="A37" s="4" t="str">
        <f>CONCATENATE(data!F38, " ", PROPER(data!I38))</f>
        <v>A2# Bass</v>
      </c>
      <c r="B37" s="2" t="str">
        <f>IFERROR(__xludf.DUMMYFUNCTION("REGEXREPLACE(data!C38,""\W|\d|b"","""")"),"A")</f>
        <v>A</v>
      </c>
      <c r="C37" s="2" t="str">
        <f>data!E38</f>
        <v>2</v>
      </c>
      <c r="D37" s="2" t="str">
        <f>IFERROR(__xludf.DUMMYFUNCTION("REGEXREPLACE(data!F38,""[ac-zA-Z0-9]"","""")"),"#")</f>
        <v>#</v>
      </c>
      <c r="E37" s="2" t="str">
        <f>data!I38</f>
        <v>bass</v>
      </c>
      <c r="F37" s="15" t="str">
        <f>IF(ISBLANK(data!G38),"",CONCATENATE("&lt;img src=""piano/images/score/",data!G38,"-score.png","""/&gt;"))</f>
        <v>&lt;img src="piano/images/score/035-26-2-bass-A2#-score.png"/&gt;</v>
      </c>
      <c r="G37" s="15" t="str">
        <f>CONCATENATE("&lt;img src=""piano/images/keyboard/",TEXT(data!B38,"00"),"-",data!E38,"-",N37,"-keyboard.png","""/&gt;")</f>
        <v>&lt;img src="piano/images/keyboard/26-2-A2#-B2b-keyboard.png"/&gt;</v>
      </c>
      <c r="H37" s="15" t="str">
        <f>IFERROR(__xludf.DUMMYFUNCTION("IF(ISBLANK(data!G38),"""",CONCATENATE(""&lt;img src=""""piano/images/keyboard-octave/"", REGEXREPLACE(N37,""[0-9]"",""""
),""-keyboard-octave.png"",""""""/&gt;""))"),"&lt;img src=""piano/images/keyboard-octave/A#-Bb-keyboard-octave.png""/&gt;")</f>
        <v>&lt;img src="piano/images/keyboard-octave/A#-Bb-keyboard-octave.png"/&gt;</v>
      </c>
      <c r="I37" s="15" t="str">
        <f>IF(ISBLANK(data!G38),"",CONCATENATE("[sound:piano/audio/",data!G38,".mp3]"))</f>
        <v>[sound:piano/audio/035-26-2-bass-A2#.mp3]</v>
      </c>
      <c r="J37" s="4">
        <f>data!B38</f>
        <v>26</v>
      </c>
      <c r="K37" s="2">
        <f>data!D38</f>
        <v>2</v>
      </c>
      <c r="L37" s="2"/>
      <c r="M37" s="19" t="str">
        <f>IFERROR(__xludf.DUMMYFUNCTION("REGEXREPLACE(data!F38,""[ac-zA-Z0-9]"","""")"),"#")</f>
        <v>#</v>
      </c>
      <c r="N37" s="20" t="s">
        <v>102</v>
      </c>
    </row>
    <row r="38">
      <c r="A38" s="4" t="str">
        <f>CONCATENATE(data!F39, " ", PROPER(data!I39))</f>
        <v>B2b Bass</v>
      </c>
      <c r="B38" s="2" t="str">
        <f>IFERROR(__xludf.DUMMYFUNCTION("REGEXREPLACE(data!C39,""\W|\d|b"","""")"),"B")</f>
        <v>B</v>
      </c>
      <c r="C38" s="2" t="str">
        <f>data!E39</f>
        <v>2</v>
      </c>
      <c r="D38" s="2" t="str">
        <f>IFERROR(__xludf.DUMMYFUNCTION("REGEXREPLACE(data!F39,""[ac-zA-Z0-9]"","""")"),"b")</f>
        <v>b</v>
      </c>
      <c r="E38" s="2" t="str">
        <f>data!I39</f>
        <v>bass</v>
      </c>
      <c r="F38" s="15" t="str">
        <f>IF(ISBLANK(data!G39),"",CONCATENATE("&lt;img src=""piano/images/score/",data!G39,"-score.png","""/&gt;"))</f>
        <v>&lt;img src="piano/images/score/038-26-2-bass-B2b-score.png"/&gt;</v>
      </c>
      <c r="G38" s="15" t="str">
        <f>CONCATENATE("&lt;img src=""piano/images/keyboard/",TEXT(data!B39,"00"),"-",data!E39,"-",N38,"-keyboard.png","""/&gt;")</f>
        <v>&lt;img src="piano/images/keyboard/26-2-A2#-B2b-keyboard.png"/&gt;</v>
      </c>
      <c r="H38" s="15" t="str">
        <f>IFERROR(__xludf.DUMMYFUNCTION("IF(ISBLANK(data!G39),"""",CONCATENATE(""&lt;img src=""""piano/images/keyboard-octave/"", REGEXREPLACE(N38,""[0-9]"",""""
),""-keyboard-octave.png"",""""""/&gt;""))"),"&lt;img src=""piano/images/keyboard-octave/A#-Bb-keyboard-octave.png""/&gt;")</f>
        <v>&lt;img src="piano/images/keyboard-octave/A#-Bb-keyboard-octave.png"/&gt;</v>
      </c>
      <c r="I38" s="15" t="str">
        <f>IF(ISBLANK(data!G39),"",CONCATENATE("[sound:piano/audio/",data!G39,".mp3]"))</f>
        <v>[sound:piano/audio/038-26-2-bass-B2b.mp3]</v>
      </c>
      <c r="J38" s="4">
        <f>data!B39</f>
        <v>26</v>
      </c>
      <c r="K38" s="2">
        <f>data!D39</f>
        <v>2</v>
      </c>
      <c r="L38" s="2"/>
      <c r="M38" s="19" t="str">
        <f>IFERROR(__xludf.DUMMYFUNCTION("REGEXREPLACE(data!F39,""[ac-zA-Z0-9]"","""")"),"b")</f>
        <v>b</v>
      </c>
      <c r="N38" s="20" t="s">
        <v>102</v>
      </c>
    </row>
    <row r="39">
      <c r="A39" s="4" t="str">
        <f>CONCATENATE(data!F40, " ", PROPER(data!I40))</f>
        <v>B2 Bass</v>
      </c>
      <c r="B39" s="2" t="str">
        <f>IFERROR(__xludf.DUMMYFUNCTION("REGEXREPLACE(data!C40,""\W|\d|b"","""")"),"B")</f>
        <v>B</v>
      </c>
      <c r="C39" s="2" t="str">
        <f>data!E40</f>
        <v>2</v>
      </c>
      <c r="D39" s="2" t="str">
        <f>IFERROR(__xludf.DUMMYFUNCTION("REGEXREPLACE(data!F40,""[ac-zA-Z0-9]"","""")"),"")</f>
        <v/>
      </c>
      <c r="E39" s="2" t="str">
        <f>data!I40</f>
        <v>bass</v>
      </c>
      <c r="F39" s="15" t="str">
        <f>IF(ISBLANK(data!G40),"",CONCATENATE("&lt;img src=""piano/images/score/",data!G40,"-score.png","""/&gt;"))</f>
        <v>&lt;img src="piano/images/score/037-27-2-bass-B2-score.png"/&gt;</v>
      </c>
      <c r="G39" s="15" t="str">
        <f>CONCATENATE("&lt;img src=""piano/images/keyboard/",TEXT(data!B40,"00"),"-",data!E40,"-",N39,"-keyboard.png","""/&gt;")</f>
        <v>&lt;img src="piano/images/keyboard/27-2-B2-keyboard.png"/&gt;</v>
      </c>
      <c r="H39" s="15" t="str">
        <f>IFERROR(__xludf.DUMMYFUNCTION("IF(ISBLANK(data!G40),"""",CONCATENATE(""&lt;img src=""""piano/images/keyboard-octave/"", REGEXREPLACE(N39,""[0-9]"",""""
),""-keyboard-octave.png"",""""""/&gt;""))"),"&lt;img src=""piano/images/keyboard-octave/B-keyboard-octave.png""/&gt;")</f>
        <v>&lt;img src="piano/images/keyboard-octave/B-keyboard-octave.png"/&gt;</v>
      </c>
      <c r="I39" s="15" t="str">
        <f>IF(ISBLANK(data!G40),"",CONCATENATE("[sound:piano/audio/",data!G40,".mp3]"))</f>
        <v>[sound:piano/audio/037-27-2-bass-B2.mp3]</v>
      </c>
      <c r="J39" s="4">
        <f>data!B40</f>
        <v>27</v>
      </c>
      <c r="K39" s="2">
        <f>data!D40</f>
        <v>2</v>
      </c>
      <c r="L39" s="2"/>
      <c r="M39" s="19" t="str">
        <f>IFERROR(__xludf.DUMMYFUNCTION("REGEXREPLACE(data!F40,""[ac-zA-Z0-9]"","""")"),"")</f>
        <v/>
      </c>
      <c r="N39" s="20" t="s">
        <v>77</v>
      </c>
    </row>
    <row r="40">
      <c r="A40" s="4" t="str">
        <f>CONCATENATE(data!F41, " ", PROPER(data!I41))</f>
        <v>C3 Treble</v>
      </c>
      <c r="B40" s="2" t="str">
        <f>IFERROR(__xludf.DUMMYFUNCTION("REGEXREPLACE(data!C41,""\W|\d|b"","""")"),"C")</f>
        <v>C</v>
      </c>
      <c r="C40" s="2" t="str">
        <f>data!E41</f>
        <v>3</v>
      </c>
      <c r="D40" s="2" t="str">
        <f>IFERROR(__xludf.DUMMYFUNCTION("REGEXREPLACE(data!F41,""[ac-zA-Z0-9]"","""")"),"")</f>
        <v/>
      </c>
      <c r="E40" s="2" t="str">
        <f>data!I41</f>
        <v>treble</v>
      </c>
      <c r="F40" s="15" t="str">
        <f>IF(ISBLANK(data!G41),"",CONCATENATE("&lt;img src=""piano/images/score/",data!G41,"-score.png","""/&gt;"))</f>
        <v>&lt;img src="piano/images/score/039-28-3-treble-C3-score.png"/&gt;</v>
      </c>
      <c r="G40" s="15" t="str">
        <f>CONCATENATE("&lt;img src=""piano/images/keyboard/",TEXT(data!B41,"00"),"-",data!E41,"-",N40,"-keyboard.png","""/&gt;")</f>
        <v>&lt;img src="piano/images/keyboard/28-3-C3-keyboard.png"/&gt;</v>
      </c>
      <c r="H40" s="15" t="str">
        <f>IFERROR(__xludf.DUMMYFUNCTION("IF(ISBLANK(data!G41),"""",CONCATENATE(""&lt;img src=""""piano/images/keyboard-octave/"", REGEXREPLACE(N40,""[0-9]"",""""
),""-keyboard-octave.png"",""""""/&gt;""))"),"&lt;img src=""piano/images/keyboard-octave/C-keyboard-octave.png""/&gt;")</f>
        <v>&lt;img src="piano/images/keyboard-octave/C-keyboard-octave.png"/&gt;</v>
      </c>
      <c r="I40" s="15" t="str">
        <f>IF(ISBLANK(data!G41),"",CONCATENATE("[sound:piano/audio/",data!G41,".mp3]"))</f>
        <v>[sound:piano/audio/039-28-3-treble-C3.mp3]</v>
      </c>
      <c r="J40" s="4">
        <f>data!B41</f>
        <v>28</v>
      </c>
      <c r="K40" s="2">
        <f>data!D41</f>
        <v>3</v>
      </c>
      <c r="L40" s="2"/>
      <c r="M40" s="19" t="str">
        <f>IFERROR(__xludf.DUMMYFUNCTION("REGEXREPLACE(data!F41,""[ac-zA-Z0-9]"","""")"),"")</f>
        <v/>
      </c>
      <c r="N40" s="20" t="s">
        <v>79</v>
      </c>
    </row>
    <row r="41">
      <c r="A41" s="4" t="str">
        <f>CONCATENATE(data!F42, " ", PROPER(data!I42))</f>
        <v>C3# Treble</v>
      </c>
      <c r="B41" s="2" t="str">
        <f>IFERROR(__xludf.DUMMYFUNCTION("REGEXREPLACE(data!C42,""\W|\d|b"","""")"),"C")</f>
        <v>C</v>
      </c>
      <c r="C41" s="2" t="str">
        <f>data!E42</f>
        <v>3</v>
      </c>
      <c r="D41" s="2" t="str">
        <f>IFERROR(__xludf.DUMMYFUNCTION("REGEXREPLACE(data!F42,""[ac-zA-Z0-9]"","""")"),"#")</f>
        <v>#</v>
      </c>
      <c r="E41" s="2" t="str">
        <f>data!I42</f>
        <v>treble</v>
      </c>
      <c r="F41" s="15" t="str">
        <f>IF(ISBLANK(data!G42),"",CONCATENATE("&lt;img src=""piano/images/score/",data!G42,"-score.png","""/&gt;"))</f>
        <v>&lt;img src="piano/images/score/040-29-3-treble-C3#-score.png"/&gt;</v>
      </c>
      <c r="G41" s="15" t="str">
        <f>CONCATENATE("&lt;img src=""piano/images/keyboard/",TEXT(data!B42,"00"),"-",data!E42,"-",N41,"-keyboard.png","""/&gt;")</f>
        <v>&lt;img src="piano/images/keyboard/29-3-C3#-D3b-keyboard.png"/&gt;</v>
      </c>
      <c r="H41" s="15" t="str">
        <f>IFERROR(__xludf.DUMMYFUNCTION("IF(ISBLANK(data!G42),"""",CONCATENATE(""&lt;img src=""""piano/images/keyboard-octave/"", REGEXREPLACE(N41,""[0-9]"",""""
),""-keyboard-octave.png"",""""""/&gt;""))"),"&lt;img src=""piano/images/keyboard-octave/C#-Db-keyboard-octave.png""/&gt;")</f>
        <v>&lt;img src="piano/images/keyboard-octave/C#-Db-keyboard-octave.png"/&gt;</v>
      </c>
      <c r="I41" s="15" t="str">
        <f>IF(ISBLANK(data!G42),"",CONCATENATE("[sound:piano/audio/",data!G42,".mp3]"))</f>
        <v>[sound:piano/audio/040-29-3-treble-C3#.mp3]</v>
      </c>
      <c r="J41" s="4">
        <f>data!B42</f>
        <v>29</v>
      </c>
      <c r="K41" s="2">
        <f>data!D42</f>
        <v>3</v>
      </c>
      <c r="L41" s="2"/>
      <c r="M41" s="19" t="str">
        <f>IFERROR(__xludf.DUMMYFUNCTION("REGEXREPLACE(data!F42,""[ac-zA-Z0-9]"","""")"),"#")</f>
        <v>#</v>
      </c>
      <c r="N41" s="20" t="s">
        <v>103</v>
      </c>
    </row>
    <row r="42">
      <c r="A42" s="4" t="str">
        <f>CONCATENATE(data!F43, " ", PROPER(data!I43))</f>
        <v>D3b Treble</v>
      </c>
      <c r="B42" s="2" t="str">
        <f>IFERROR(__xludf.DUMMYFUNCTION("REGEXREPLACE(data!C43,""\W|\d|b"","""")"),"D")</f>
        <v>D</v>
      </c>
      <c r="C42" s="2" t="str">
        <f>data!E43</f>
        <v>3</v>
      </c>
      <c r="D42" s="2" t="str">
        <f>IFERROR(__xludf.DUMMYFUNCTION("REGEXREPLACE(data!F43,""[ac-zA-Z0-9]"","""")"),"b")</f>
        <v>b</v>
      </c>
      <c r="E42" s="2" t="str">
        <f>data!I43</f>
        <v>treble</v>
      </c>
      <c r="F42" s="15" t="str">
        <f>IF(ISBLANK(data!G43),"",CONCATENATE("&lt;img src=""piano/images/score/",data!G43,"-score.png","""/&gt;"))</f>
        <v>&lt;img src="piano/images/score/043-29-3-treble-D3b-score.png"/&gt;</v>
      </c>
      <c r="G42" s="15" t="str">
        <f>CONCATENATE("&lt;img src=""piano/images/keyboard/",TEXT(data!B43,"00"),"-",data!E43,"-",N42,"-keyboard.png","""/&gt;")</f>
        <v>&lt;img src="piano/images/keyboard/29-3-C3#-D3b-keyboard.png"/&gt;</v>
      </c>
      <c r="H42" s="15" t="str">
        <f>IFERROR(__xludf.DUMMYFUNCTION("IF(ISBLANK(data!G43),"""",CONCATENATE(""&lt;img src=""""piano/images/keyboard-octave/"", REGEXREPLACE(N42,""[0-9]"",""""
),""-keyboard-octave.png"",""""""/&gt;""))"),"&lt;img src=""piano/images/keyboard-octave/C#-Db-keyboard-octave.png""/&gt;")</f>
        <v>&lt;img src="piano/images/keyboard-octave/C#-Db-keyboard-octave.png"/&gt;</v>
      </c>
      <c r="I42" s="15" t="str">
        <f>IF(ISBLANK(data!G43),"",CONCATENATE("[sound:piano/audio/",data!G43,".mp3]"))</f>
        <v>[sound:piano/audio/043-29-3-treble-D3b.mp3]</v>
      </c>
      <c r="J42" s="4">
        <f>data!B43</f>
        <v>29</v>
      </c>
      <c r="K42" s="2">
        <f>data!D43</f>
        <v>3</v>
      </c>
      <c r="L42" s="2"/>
      <c r="M42" s="19" t="str">
        <f>IFERROR(__xludf.DUMMYFUNCTION("REGEXREPLACE(data!F43,""[ac-zA-Z0-9]"","""")"),"b")</f>
        <v>b</v>
      </c>
      <c r="N42" s="20" t="s">
        <v>103</v>
      </c>
    </row>
    <row r="43">
      <c r="A43" s="4" t="str">
        <f>CONCATENATE(data!F44, " ", PROPER(data!I44))</f>
        <v>D3 Treble</v>
      </c>
      <c r="B43" s="2" t="str">
        <f>IFERROR(__xludf.DUMMYFUNCTION("REGEXREPLACE(data!C44,""\W|\d|b"","""")"),"D")</f>
        <v>D</v>
      </c>
      <c r="C43" s="2" t="str">
        <f>data!E44</f>
        <v>3</v>
      </c>
      <c r="D43" s="2" t="str">
        <f>IFERROR(__xludf.DUMMYFUNCTION("REGEXREPLACE(data!F44,""[ac-zA-Z0-9]"","""")"),"")</f>
        <v/>
      </c>
      <c r="E43" s="2" t="str">
        <f>data!I44</f>
        <v>treble</v>
      </c>
      <c r="F43" s="15" t="str">
        <f>IF(ISBLANK(data!G44),"",CONCATENATE("&lt;img src=""piano/images/score/",data!G44,"-score.png","""/&gt;"))</f>
        <v>&lt;img src="piano/images/score/041-30-3-treble-D3-score.png"/&gt;</v>
      </c>
      <c r="G43" s="15" t="str">
        <f>CONCATENATE("&lt;img src=""piano/images/keyboard/",TEXT(data!B44,"00"),"-",data!E44,"-",N43,"-keyboard.png","""/&gt;")</f>
        <v>&lt;img src="piano/images/keyboard/30-3-D3-keyboard.png"/&gt;</v>
      </c>
      <c r="H43" s="15" t="str">
        <f>IFERROR(__xludf.DUMMYFUNCTION("IF(ISBLANK(data!G44),"""",CONCATENATE(""&lt;img src=""""piano/images/keyboard-octave/"", REGEXREPLACE(N43,""[0-9]"",""""
),""-keyboard-octave.png"",""""""/&gt;""))"),"&lt;img src=""piano/images/keyboard-octave/D-keyboard-octave.png""/&gt;")</f>
        <v>&lt;img src="piano/images/keyboard-octave/D-keyboard-octave.png"/&gt;</v>
      </c>
      <c r="I43" s="15" t="str">
        <f>IF(ISBLANK(data!G44),"",CONCATENATE("[sound:piano/audio/",data!G44,".mp3]"))</f>
        <v>[sound:piano/audio/041-30-3-treble-D3.mp3]</v>
      </c>
      <c r="J43" s="4">
        <f>data!B44</f>
        <v>30</v>
      </c>
      <c r="K43" s="2">
        <f>data!D44</f>
        <v>3</v>
      </c>
      <c r="L43" s="2"/>
      <c r="M43" s="19" t="str">
        <f>IFERROR(__xludf.DUMMYFUNCTION("REGEXREPLACE(data!F44,""[ac-zA-Z0-9]"","""")"),"")</f>
        <v/>
      </c>
      <c r="N43" s="20" t="s">
        <v>82</v>
      </c>
    </row>
    <row r="44">
      <c r="A44" s="4" t="str">
        <f>CONCATENATE(data!F45, " ", PROPER(data!I45))</f>
        <v>D3# Treble</v>
      </c>
      <c r="B44" s="2" t="str">
        <f>IFERROR(__xludf.DUMMYFUNCTION("REGEXREPLACE(data!C45,""\W|\d|b"","""")"),"D")</f>
        <v>D</v>
      </c>
      <c r="C44" s="2" t="str">
        <f>data!E45</f>
        <v>3</v>
      </c>
      <c r="D44" s="2" t="str">
        <f>IFERROR(__xludf.DUMMYFUNCTION("REGEXREPLACE(data!F45,""[ac-zA-Z0-9]"","""")"),"#")</f>
        <v>#</v>
      </c>
      <c r="E44" s="2" t="str">
        <f>data!I45</f>
        <v>treble</v>
      </c>
      <c r="F44" s="15" t="str">
        <f>IF(ISBLANK(data!G45),"",CONCATENATE("&lt;img src=""piano/images/score/",data!G45,"-score.png","""/&gt;"))</f>
        <v>&lt;img src="piano/images/score/042-31-3-treble-D3#-score.png"/&gt;</v>
      </c>
      <c r="G44" s="15" t="str">
        <f>CONCATENATE("&lt;img src=""piano/images/keyboard/",TEXT(data!B45,"00"),"-",data!E45,"-",N44,"-keyboard.png","""/&gt;")</f>
        <v>&lt;img src="piano/images/keyboard/31-3-D3#-E3b-keyboard.png"/&gt;</v>
      </c>
      <c r="H44" s="15" t="str">
        <f>IFERROR(__xludf.DUMMYFUNCTION("IF(ISBLANK(data!G45),"""",CONCATENATE(""&lt;img src=""""piano/images/keyboard-octave/"", REGEXREPLACE(N44,""[0-9]"",""""
),""-keyboard-octave.png"",""""""/&gt;""))"),"&lt;img src=""piano/images/keyboard-octave/D#-Eb-keyboard-octave.png""/&gt;")</f>
        <v>&lt;img src="piano/images/keyboard-octave/D#-Eb-keyboard-octave.png"/&gt;</v>
      </c>
      <c r="I44" s="15" t="str">
        <f>IF(ISBLANK(data!G45),"",CONCATENATE("[sound:piano/audio/",data!G45,".mp3]"))</f>
        <v>[sound:piano/audio/042-31-3-treble-D3#.mp3]</v>
      </c>
      <c r="J44" s="4">
        <f>data!B45</f>
        <v>31</v>
      </c>
      <c r="K44" s="2">
        <f>data!D45</f>
        <v>3</v>
      </c>
      <c r="L44" s="2"/>
      <c r="M44" s="19" t="str">
        <f>IFERROR(__xludf.DUMMYFUNCTION("REGEXREPLACE(data!F45,""[ac-zA-Z0-9]"","""")"),"#")</f>
        <v>#</v>
      </c>
      <c r="N44" s="20" t="s">
        <v>106</v>
      </c>
    </row>
    <row r="45">
      <c r="A45" s="4" t="str">
        <f>CONCATENATE(data!F46, " ", PROPER(data!I46))</f>
        <v>E3b Treble</v>
      </c>
      <c r="B45" s="2" t="str">
        <f>IFERROR(__xludf.DUMMYFUNCTION("REGEXREPLACE(data!C46,""\W|\d|b"","""")"),"E")</f>
        <v>E</v>
      </c>
      <c r="C45" s="2" t="str">
        <f>data!E46</f>
        <v>3</v>
      </c>
      <c r="D45" s="2" t="str">
        <f>IFERROR(__xludf.DUMMYFUNCTION("REGEXREPLACE(data!F46,""[ac-zA-Z0-9]"","""")"),"b")</f>
        <v>b</v>
      </c>
      <c r="E45" s="2" t="str">
        <f>data!I46</f>
        <v>treble</v>
      </c>
      <c r="F45" s="15" t="str">
        <f>IF(ISBLANK(data!G46),"",CONCATENATE("&lt;img src=""piano/images/score/",data!G46,"-score.png","""/&gt;"))</f>
        <v>&lt;img src="piano/images/score/045-31-3-treble-E3b-score.png"/&gt;</v>
      </c>
      <c r="G45" s="15" t="str">
        <f>CONCATENATE("&lt;img src=""piano/images/keyboard/",TEXT(data!B46,"00"),"-",data!E46,"-",N45,"-keyboard.png","""/&gt;")</f>
        <v>&lt;img src="piano/images/keyboard/31-3-D3#-E3b-keyboard.png"/&gt;</v>
      </c>
      <c r="H45" s="15" t="str">
        <f>IFERROR(__xludf.DUMMYFUNCTION("IF(ISBLANK(data!G46),"""",CONCATENATE(""&lt;img src=""""piano/images/keyboard-octave/"", REGEXREPLACE(N45,""[0-9]"",""""
),""-keyboard-octave.png"",""""""/&gt;""))"),"&lt;img src=""piano/images/keyboard-octave/D#-Eb-keyboard-octave.png""/&gt;")</f>
        <v>&lt;img src="piano/images/keyboard-octave/D#-Eb-keyboard-octave.png"/&gt;</v>
      </c>
      <c r="I45" s="15" t="str">
        <f>IF(ISBLANK(data!G46),"",CONCATENATE("[sound:piano/audio/",data!G46,".mp3]"))</f>
        <v>[sound:piano/audio/045-31-3-treble-E3b.mp3]</v>
      </c>
      <c r="J45" s="4">
        <f>data!B46</f>
        <v>31</v>
      </c>
      <c r="K45" s="2">
        <f>data!D46</f>
        <v>3</v>
      </c>
      <c r="L45" s="2"/>
      <c r="M45" s="19" t="str">
        <f>IFERROR(__xludf.DUMMYFUNCTION("REGEXREPLACE(data!F46,""[ac-zA-Z0-9]"","""")"),"b")</f>
        <v>b</v>
      </c>
      <c r="N45" s="20" t="s">
        <v>106</v>
      </c>
    </row>
    <row r="46">
      <c r="A46" s="4" t="str">
        <f>CONCATENATE(data!F47, " ", PROPER(data!I47))</f>
        <v>E3 Treble</v>
      </c>
      <c r="B46" s="2" t="str">
        <f>IFERROR(__xludf.DUMMYFUNCTION("REGEXREPLACE(data!C47,""\W|\d|b"","""")"),"E")</f>
        <v>E</v>
      </c>
      <c r="C46" s="2" t="str">
        <f>data!E47</f>
        <v>3</v>
      </c>
      <c r="D46" s="2" t="str">
        <f>IFERROR(__xludf.DUMMYFUNCTION("REGEXREPLACE(data!F47,""[ac-zA-Z0-9]"","""")"),"")</f>
        <v/>
      </c>
      <c r="E46" s="2" t="str">
        <f>data!I47</f>
        <v>treble</v>
      </c>
      <c r="F46" s="15" t="str">
        <f>IF(ISBLANK(data!G47),"",CONCATENATE("&lt;img src=""piano/images/score/",data!G47,"-score.png","""/&gt;"))</f>
        <v>&lt;img src="piano/images/score/044-32-3-treble-E3-score.png"/&gt;</v>
      </c>
      <c r="G46" s="15" t="str">
        <f>CONCATENATE("&lt;img src=""piano/images/keyboard/",TEXT(data!B47,"00"),"-",data!E47,"-",N46,"-keyboard.png","""/&gt;")</f>
        <v>&lt;img src="piano/images/keyboard/32-3-E3-keyboard.png"/&gt;</v>
      </c>
      <c r="H46" s="15" t="str">
        <f>IFERROR(__xludf.DUMMYFUNCTION("IF(ISBLANK(data!G47),"""",CONCATENATE(""&lt;img src=""""piano/images/keyboard-octave/"", REGEXREPLACE(N46,""[0-9]"",""""
),""-keyboard-octave.png"",""""""/&gt;""))"),"&lt;img src=""piano/images/keyboard-octave/E-keyboard-octave.png""/&gt;")</f>
        <v>&lt;img src="piano/images/keyboard-octave/E-keyboard-octave.png"/&gt;</v>
      </c>
      <c r="I46" s="15" t="str">
        <f>IF(ISBLANK(data!G47),"",CONCATENATE("[sound:piano/audio/",data!G47,".mp3]"))</f>
        <v>[sound:piano/audio/044-32-3-treble-E3.mp3]</v>
      </c>
      <c r="J46" s="4">
        <f>data!B47</f>
        <v>32</v>
      </c>
      <c r="K46" s="2">
        <f>data!D47</f>
        <v>3</v>
      </c>
      <c r="L46" s="2"/>
      <c r="M46" s="19" t="str">
        <f>IFERROR(__xludf.DUMMYFUNCTION("REGEXREPLACE(data!F47,""[ac-zA-Z0-9]"","""")"),"")</f>
        <v/>
      </c>
      <c r="N46" s="20" t="s">
        <v>83</v>
      </c>
    </row>
    <row r="47">
      <c r="A47" s="4" t="str">
        <f>CONCATENATE(data!F48, " ", PROPER(data!I48))</f>
        <v>F3 Treble</v>
      </c>
      <c r="B47" s="2" t="str">
        <f>IFERROR(__xludf.DUMMYFUNCTION("REGEXREPLACE(data!C48,""\W|\d|b"","""")"),"F")</f>
        <v>F</v>
      </c>
      <c r="C47" s="2" t="str">
        <f>data!E48</f>
        <v>3</v>
      </c>
      <c r="D47" s="2" t="str">
        <f>IFERROR(__xludf.DUMMYFUNCTION("REGEXREPLACE(data!F48,""[ac-zA-Z0-9]"","""")"),"")</f>
        <v/>
      </c>
      <c r="E47" s="2" t="str">
        <f>data!I48</f>
        <v>treble</v>
      </c>
      <c r="F47" s="15" t="str">
        <f>IF(ISBLANK(data!G48),"",CONCATENATE("&lt;img src=""piano/images/score/",data!G48,"-score.png","""/&gt;"))</f>
        <v>&lt;img src="piano/images/score/046-33-3-treble-F3-score.png"/&gt;</v>
      </c>
      <c r="G47" s="15" t="str">
        <f>CONCATENATE("&lt;img src=""piano/images/keyboard/",TEXT(data!B48,"00"),"-",data!E48,"-",N47,"-keyboard.png","""/&gt;")</f>
        <v>&lt;img src="piano/images/keyboard/33-3-F3-keyboard.png"/&gt;</v>
      </c>
      <c r="H47" s="15" t="str">
        <f>IFERROR(__xludf.DUMMYFUNCTION("IF(ISBLANK(data!G48),"""",CONCATENATE(""&lt;img src=""""piano/images/keyboard-octave/"", REGEXREPLACE(N47,""[0-9]"",""""
),""-keyboard-octave.png"",""""""/&gt;""))"),"&lt;img src=""piano/images/keyboard-octave/F-keyboard-octave.png""/&gt;")</f>
        <v>&lt;img src="piano/images/keyboard-octave/F-keyboard-octave.png"/&gt;</v>
      </c>
      <c r="I47" s="15" t="str">
        <f>IF(ISBLANK(data!G48),"",CONCATENATE("[sound:piano/audio/",data!G48,".mp3]"))</f>
        <v>[sound:piano/audio/046-33-3-treble-F3.mp3]</v>
      </c>
      <c r="J47" s="4">
        <f>data!B48</f>
        <v>33</v>
      </c>
      <c r="K47" s="2">
        <f>data!D48</f>
        <v>3</v>
      </c>
      <c r="L47" s="2"/>
      <c r="M47" s="19" t="str">
        <f>IFERROR(__xludf.DUMMYFUNCTION("REGEXREPLACE(data!F48,""[ac-zA-Z0-9]"","""")"),"")</f>
        <v/>
      </c>
      <c r="N47" s="20" t="s">
        <v>85</v>
      </c>
    </row>
    <row r="48">
      <c r="A48" s="4" t="str">
        <f>CONCATENATE(data!F49, " ", PROPER(data!I49))</f>
        <v>F3# Treble</v>
      </c>
      <c r="B48" s="2" t="str">
        <f>IFERROR(__xludf.DUMMYFUNCTION("REGEXREPLACE(data!C49,""\W|\d|b"","""")"),"F")</f>
        <v>F</v>
      </c>
      <c r="C48" s="2" t="str">
        <f>data!E49</f>
        <v>3</v>
      </c>
      <c r="D48" s="2" t="str">
        <f>IFERROR(__xludf.DUMMYFUNCTION("REGEXREPLACE(data!F49,""[ac-zA-Z0-9]"","""")"),"#")</f>
        <v>#</v>
      </c>
      <c r="E48" s="2" t="str">
        <f>data!I49</f>
        <v>treble</v>
      </c>
      <c r="F48" s="15" t="str">
        <f>IF(ISBLANK(data!G49),"",CONCATENATE("&lt;img src=""piano/images/score/",data!G49,"-score.png","""/&gt;"))</f>
        <v>&lt;img src="piano/images/score/047-34-3-treble-F3#-score.png"/&gt;</v>
      </c>
      <c r="G48" s="15" t="str">
        <f>CONCATENATE("&lt;img src=""piano/images/keyboard/",TEXT(data!B49,"00"),"-",data!E49,"-",N48,"-keyboard.png","""/&gt;")</f>
        <v>&lt;img src="piano/images/keyboard/34-3-F3#-G3b-keyboard.png"/&gt;</v>
      </c>
      <c r="H48" s="15" t="str">
        <f>IFERROR(__xludf.DUMMYFUNCTION("IF(ISBLANK(data!G49),"""",CONCATENATE(""&lt;img src=""""piano/images/keyboard-octave/"", REGEXREPLACE(N48,""[0-9]"",""""
),""-keyboard-octave.png"",""""""/&gt;""))"),"&lt;img src=""piano/images/keyboard-octave/F#-Gb-keyboard-octave.png""/&gt;")</f>
        <v>&lt;img src="piano/images/keyboard-octave/F#-Gb-keyboard-octave.png"/&gt;</v>
      </c>
      <c r="I48" s="15" t="str">
        <f>IF(ISBLANK(data!G49),"",CONCATENATE("[sound:piano/audio/",data!G49,".mp3]"))</f>
        <v>[sound:piano/audio/047-34-3-treble-F3#.mp3]</v>
      </c>
      <c r="J48" s="4">
        <f>data!B49</f>
        <v>34</v>
      </c>
      <c r="K48" s="2">
        <f>data!D49</f>
        <v>3</v>
      </c>
      <c r="L48" s="2"/>
      <c r="M48" s="19" t="str">
        <f>IFERROR(__xludf.DUMMYFUNCTION("REGEXREPLACE(data!F49,""[ac-zA-Z0-9]"","""")"),"#")</f>
        <v>#</v>
      </c>
      <c r="N48" s="20" t="s">
        <v>112</v>
      </c>
    </row>
    <row r="49">
      <c r="A49" s="4" t="str">
        <f>CONCATENATE(data!F50, " ", PROPER(data!I50))</f>
        <v>G3b Treble</v>
      </c>
      <c r="B49" s="2" t="str">
        <f>IFERROR(__xludf.DUMMYFUNCTION("REGEXREPLACE(data!C50,""\W|\d|b"","""")"),"G")</f>
        <v>G</v>
      </c>
      <c r="C49" s="2" t="str">
        <f>data!E50</f>
        <v>3</v>
      </c>
      <c r="D49" s="2" t="str">
        <f>IFERROR(__xludf.DUMMYFUNCTION("REGEXREPLACE(data!F50,""[ac-zA-Z0-9]"","""")"),"b")</f>
        <v>b</v>
      </c>
      <c r="E49" s="2" t="str">
        <f>data!I50</f>
        <v>treble</v>
      </c>
      <c r="F49" s="15" t="str">
        <f>IF(ISBLANK(data!G50),"",CONCATENATE("&lt;img src=""piano/images/score/",data!G50,"-score.png","""/&gt;"))</f>
        <v>&lt;img src="piano/images/score/050-34-3-treble-G3b-score.png"/&gt;</v>
      </c>
      <c r="G49" s="15" t="str">
        <f>CONCATENATE("&lt;img src=""piano/images/keyboard/",TEXT(data!B50,"00"),"-",data!E50,"-",N49,"-keyboard.png","""/&gt;")</f>
        <v>&lt;img src="piano/images/keyboard/34-3-F3#-G3b-keyboard.png"/&gt;</v>
      </c>
      <c r="H49" s="15" t="str">
        <f>IFERROR(__xludf.DUMMYFUNCTION("IF(ISBLANK(data!G50),"""",CONCATENATE(""&lt;img src=""""piano/images/keyboard-octave/"", REGEXREPLACE(N49,""[0-9]"",""""
),""-keyboard-octave.png"",""""""/&gt;""))"),"&lt;img src=""piano/images/keyboard-octave/F#-Gb-keyboard-octave.png""/&gt;")</f>
        <v>&lt;img src="piano/images/keyboard-octave/F#-Gb-keyboard-octave.png"/&gt;</v>
      </c>
      <c r="I49" s="15" t="str">
        <f>IF(ISBLANK(data!G50),"",CONCATENATE("[sound:piano/audio/",data!G50,".mp3]"))</f>
        <v>[sound:piano/audio/050-34-3-treble-G3b.mp3]</v>
      </c>
      <c r="J49" s="4">
        <f>data!B50</f>
        <v>34</v>
      </c>
      <c r="K49" s="2">
        <f>data!D50</f>
        <v>3</v>
      </c>
      <c r="L49" s="2"/>
      <c r="M49" s="19" t="str">
        <f>IFERROR(__xludf.DUMMYFUNCTION("REGEXREPLACE(data!F50,""[ac-zA-Z0-9]"","""")"),"b")</f>
        <v>b</v>
      </c>
      <c r="N49" s="20" t="s">
        <v>112</v>
      </c>
    </row>
    <row r="50">
      <c r="A50" s="4" t="str">
        <f>CONCATENATE(data!F51, " ", PROPER(data!I51))</f>
        <v>G3 Treble</v>
      </c>
      <c r="B50" s="2" t="str">
        <f>IFERROR(__xludf.DUMMYFUNCTION("REGEXREPLACE(data!C51,""\W|\d|b"","""")"),"G")</f>
        <v>G</v>
      </c>
      <c r="C50" s="2" t="str">
        <f>data!E51</f>
        <v>3</v>
      </c>
      <c r="D50" s="2" t="str">
        <f>IFERROR(__xludf.DUMMYFUNCTION("REGEXREPLACE(data!F51,""[ac-zA-Z0-9]"","""")"),"")</f>
        <v/>
      </c>
      <c r="E50" s="2" t="str">
        <f>data!I51</f>
        <v>treble</v>
      </c>
      <c r="F50" s="15" t="str">
        <f>IF(ISBLANK(data!G51),"",CONCATENATE("&lt;img src=""piano/images/score/",data!G51,"-score.png","""/&gt;"))</f>
        <v>&lt;img src="piano/images/score/048-35-3-treble-G3-score.png"/&gt;</v>
      </c>
      <c r="G50" s="15" t="str">
        <f>CONCATENATE("&lt;img src=""piano/images/keyboard/",TEXT(data!B51,"00"),"-",data!E51,"-",N50,"-keyboard.png","""/&gt;")</f>
        <v>&lt;img src="piano/images/keyboard/35-3-G3-keyboard.png"/&gt;</v>
      </c>
      <c r="H50" s="15" t="str">
        <f>IFERROR(__xludf.DUMMYFUNCTION("IF(ISBLANK(data!G51),"""",CONCATENATE(""&lt;img src=""""piano/images/keyboard-octave/"", REGEXREPLACE(N50,""[0-9]"",""""
),""-keyboard-octave.png"",""""""/&gt;""))"),"&lt;img src=""piano/images/keyboard-octave/G-keyboard-octave.png""/&gt;")</f>
        <v>&lt;img src="piano/images/keyboard-octave/G-keyboard-octave.png"/&gt;</v>
      </c>
      <c r="I50" s="15" t="str">
        <f>IF(ISBLANK(data!G51),"",CONCATENATE("[sound:piano/audio/",data!G51,".mp3]"))</f>
        <v>[sound:piano/audio/048-35-3-treble-G3.mp3]</v>
      </c>
      <c r="J50" s="4">
        <f>data!B51</f>
        <v>35</v>
      </c>
      <c r="K50" s="2">
        <f>data!D51</f>
        <v>3</v>
      </c>
      <c r="L50" s="2"/>
      <c r="M50" s="19" t="str">
        <f>IFERROR(__xludf.DUMMYFUNCTION("REGEXREPLACE(data!F51,""[ac-zA-Z0-9]"","""")"),"")</f>
        <v/>
      </c>
      <c r="N50" s="20" t="s">
        <v>86</v>
      </c>
    </row>
    <row r="51">
      <c r="A51" s="4" t="str">
        <f>CONCATENATE(data!F52, " ", PROPER(data!I52))</f>
        <v>G3# Treble</v>
      </c>
      <c r="B51" s="2" t="str">
        <f>IFERROR(__xludf.DUMMYFUNCTION("REGEXREPLACE(data!C52,""\W|\d|b"","""")"),"G")</f>
        <v>G</v>
      </c>
      <c r="C51" s="2" t="str">
        <f>data!E52</f>
        <v>3</v>
      </c>
      <c r="D51" s="2" t="str">
        <f>IFERROR(__xludf.DUMMYFUNCTION("REGEXREPLACE(data!F52,""[ac-zA-Z0-9]"","""")"),"#")</f>
        <v>#</v>
      </c>
      <c r="E51" s="2" t="str">
        <f>data!I52</f>
        <v>treble</v>
      </c>
      <c r="F51" s="15" t="str">
        <f>IF(ISBLANK(data!G52),"",CONCATENATE("&lt;img src=""piano/images/score/",data!G52,"-score.png","""/&gt;"))</f>
        <v>&lt;img src="piano/images/score/049-36-3-treble-G3#-score.png"/&gt;</v>
      </c>
      <c r="G51" s="15" t="str">
        <f>CONCATENATE("&lt;img src=""piano/images/keyboard/",TEXT(data!B52,"00"),"-",data!E52,"-",N51,"-keyboard.png","""/&gt;")</f>
        <v>&lt;img src="piano/images/keyboard/36-3-G3#-A3b-keyboard.png"/&gt;</v>
      </c>
      <c r="H51" s="15" t="str">
        <f>IFERROR(__xludf.DUMMYFUNCTION("IF(ISBLANK(data!G52),"""",CONCATENATE(""&lt;img src=""""piano/images/keyboard-octave/"", REGEXREPLACE(N51,""[0-9]"",""""
),""-keyboard-octave.png"",""""""/&gt;""))"),"&lt;img src=""piano/images/keyboard-octave/G#-Ab-keyboard-octave.png""/&gt;")</f>
        <v>&lt;img src="piano/images/keyboard-octave/G#-Ab-keyboard-octave.png"/&gt;</v>
      </c>
      <c r="I51" s="15" t="str">
        <f>IF(ISBLANK(data!G52),"",CONCATENATE("[sound:piano/audio/",data!G52,".mp3]"))</f>
        <v>[sound:piano/audio/049-36-3-treble-G3#.mp3]</v>
      </c>
      <c r="J51" s="4">
        <f>data!B52</f>
        <v>36</v>
      </c>
      <c r="K51" s="2">
        <f>data!D52</f>
        <v>3</v>
      </c>
      <c r="L51" s="2"/>
      <c r="M51" s="19" t="str">
        <f>IFERROR(__xludf.DUMMYFUNCTION("REGEXREPLACE(data!F52,""[ac-zA-Z0-9]"","""")"),"#")</f>
        <v>#</v>
      </c>
      <c r="N51" s="20" t="s">
        <v>117</v>
      </c>
    </row>
    <row r="52">
      <c r="A52" s="4" t="str">
        <f>CONCATENATE(data!F53, " ", PROPER(data!I53))</f>
        <v>A3b Treble</v>
      </c>
      <c r="B52" s="2" t="str">
        <f>IFERROR(__xludf.DUMMYFUNCTION("REGEXREPLACE(data!C53,""\W|\d|b"","""")"),"A")</f>
        <v>A</v>
      </c>
      <c r="C52" s="2" t="str">
        <f>data!E53</f>
        <v>3</v>
      </c>
      <c r="D52" s="2" t="str">
        <f>IFERROR(__xludf.DUMMYFUNCTION("REGEXREPLACE(data!F53,""[ac-zA-Z0-9]"","""")"),"b")</f>
        <v>b</v>
      </c>
      <c r="E52" s="2" t="str">
        <f>data!I53</f>
        <v>treble</v>
      </c>
      <c r="F52" s="15" t="str">
        <f>IF(ISBLANK(data!G53),"",CONCATENATE("&lt;img src=""piano/images/score/",data!G53,"-score.png","""/&gt;"))</f>
        <v>&lt;img src="piano/images/score/053-36-3-treble-A3b-score.png"/&gt;</v>
      </c>
      <c r="G52" s="15" t="str">
        <f>CONCATENATE("&lt;img src=""piano/images/keyboard/",TEXT(data!B53,"00"),"-",data!E53,"-",N52,"-keyboard.png","""/&gt;")</f>
        <v>&lt;img src="piano/images/keyboard/36-3-G3#-A3b-keyboard.png"/&gt;</v>
      </c>
      <c r="H52" s="15" t="str">
        <f>IFERROR(__xludf.DUMMYFUNCTION("IF(ISBLANK(data!G53),"""",CONCATENATE(""&lt;img src=""""piano/images/keyboard-octave/"", REGEXREPLACE(N52,""[0-9]"",""""
),""-keyboard-octave.png"",""""""/&gt;""))"),"&lt;img src=""piano/images/keyboard-octave/G#-Ab-keyboard-octave.png""/&gt;")</f>
        <v>&lt;img src="piano/images/keyboard-octave/G#-Ab-keyboard-octave.png"/&gt;</v>
      </c>
      <c r="I52" s="15" t="str">
        <f>IF(ISBLANK(data!G53),"",CONCATENATE("[sound:piano/audio/",data!G53,".mp3]"))</f>
        <v>[sound:piano/audio/053-36-3-treble-A3b.mp3]</v>
      </c>
      <c r="J52" s="4">
        <f>data!B53</f>
        <v>36</v>
      </c>
      <c r="K52" s="2">
        <f>data!D53</f>
        <v>3</v>
      </c>
      <c r="L52" s="2"/>
      <c r="M52" s="19" t="str">
        <f>IFERROR(__xludf.DUMMYFUNCTION("REGEXREPLACE(data!F53,""[ac-zA-Z0-9]"","""")"),"b")</f>
        <v>b</v>
      </c>
      <c r="N52" s="20" t="s">
        <v>117</v>
      </c>
    </row>
    <row r="53">
      <c r="A53" s="4" t="str">
        <f>CONCATENATE(data!F54, " ", PROPER(data!I54))</f>
        <v>A3 Treble</v>
      </c>
      <c r="B53" s="2" t="str">
        <f>IFERROR(__xludf.DUMMYFUNCTION("REGEXREPLACE(data!C54,""\W|\d|b"","""")"),"A")</f>
        <v>A</v>
      </c>
      <c r="C53" s="2" t="str">
        <f>data!E54</f>
        <v>3</v>
      </c>
      <c r="D53" s="2" t="str">
        <f>IFERROR(__xludf.DUMMYFUNCTION("REGEXREPLACE(data!F54,""[ac-zA-Z0-9]"","""")"),"")</f>
        <v/>
      </c>
      <c r="E53" s="2" t="str">
        <f>data!I54</f>
        <v>treble</v>
      </c>
      <c r="F53" s="15" t="str">
        <f>IF(ISBLANK(data!G54),"",CONCATENATE("&lt;img src=""piano/images/score/",data!G54,"-score.png","""/&gt;"))</f>
        <v>&lt;img src="piano/images/score/051-37-3-treble-A3-score.png"/&gt;</v>
      </c>
      <c r="G53" s="15" t="str">
        <f>CONCATENATE("&lt;img src=""piano/images/keyboard/",TEXT(data!B54,"00"),"-",data!E54,"-",N53,"-keyboard.png","""/&gt;")</f>
        <v>&lt;img src="piano/images/keyboard/37-3-A3-keyboard.png"/&gt;</v>
      </c>
      <c r="H53" s="15" t="str">
        <f>IFERROR(__xludf.DUMMYFUNCTION("IF(ISBLANK(data!G54),"""",CONCATENATE(""&lt;img src=""""piano/images/keyboard-octave/"", REGEXREPLACE(N53,""[0-9]"",""""
),""-keyboard-octave.png"",""""""/&gt;""))"),"&lt;img src=""piano/images/keyboard-octave/A-keyboard-octave.png""/&gt;")</f>
        <v>&lt;img src="piano/images/keyboard-octave/A-keyboard-octave.png"/&gt;</v>
      </c>
      <c r="I53" s="15" t="str">
        <f>IF(ISBLANK(data!G54),"",CONCATENATE("[sound:piano/audio/",data!G54,".mp3]"))</f>
        <v>[sound:piano/audio/051-37-3-treble-A3.mp3]</v>
      </c>
      <c r="J53" s="4">
        <f>data!B54</f>
        <v>37</v>
      </c>
      <c r="K53" s="2">
        <f>data!D54</f>
        <v>3</v>
      </c>
      <c r="L53" s="2"/>
      <c r="M53" s="19" t="str">
        <f>IFERROR(__xludf.DUMMYFUNCTION("REGEXREPLACE(data!F54,""[ac-zA-Z0-9]"","""")"),"")</f>
        <v/>
      </c>
      <c r="N53" s="20" t="s">
        <v>87</v>
      </c>
    </row>
    <row r="54">
      <c r="A54" s="4" t="str">
        <f>CONCATENATE(data!F55, " ", PROPER(data!I55))</f>
        <v>A3# Treble</v>
      </c>
      <c r="B54" s="2" t="str">
        <f>IFERROR(__xludf.DUMMYFUNCTION("REGEXREPLACE(data!C55,""\W|\d|b"","""")"),"A")</f>
        <v>A</v>
      </c>
      <c r="C54" s="2" t="str">
        <f>data!E55</f>
        <v>3</v>
      </c>
      <c r="D54" s="2" t="str">
        <f>IFERROR(__xludf.DUMMYFUNCTION("REGEXREPLACE(data!F55,""[ac-zA-Z0-9]"","""")"),"#")</f>
        <v>#</v>
      </c>
      <c r="E54" s="2" t="str">
        <f>data!I55</f>
        <v>treble</v>
      </c>
      <c r="F54" s="15" t="str">
        <f>IF(ISBLANK(data!G55),"",CONCATENATE("&lt;img src=""piano/images/score/",data!G55,"-score.png","""/&gt;"))</f>
        <v>&lt;img src="piano/images/score/052-38-3-treble-A3#-score.png"/&gt;</v>
      </c>
      <c r="G54" s="15" t="str">
        <f>CONCATENATE("&lt;img src=""piano/images/keyboard/",TEXT(data!B55,"00"),"-",data!E55,"-",N54,"-keyboard.png","""/&gt;")</f>
        <v>&lt;img src="piano/images/keyboard/38-3-A3#-B3b-keyboard.png"/&gt;</v>
      </c>
      <c r="H54" s="15" t="str">
        <f>IFERROR(__xludf.DUMMYFUNCTION("IF(ISBLANK(data!G55),"""",CONCATENATE(""&lt;img src=""""piano/images/keyboard-octave/"", REGEXREPLACE(N54,""[0-9]"",""""
),""-keyboard-octave.png"",""""""/&gt;""))"),"&lt;img src=""piano/images/keyboard-octave/A#-Bb-keyboard-octave.png""/&gt;")</f>
        <v>&lt;img src="piano/images/keyboard-octave/A#-Bb-keyboard-octave.png"/&gt;</v>
      </c>
      <c r="I54" s="15" t="str">
        <f>IF(ISBLANK(data!G55),"",CONCATENATE("[sound:piano/audio/",data!G55,".mp3]"))</f>
        <v>[sound:piano/audio/052-38-3-treble-A3#.mp3]</v>
      </c>
      <c r="J54" s="4">
        <f>data!B55</f>
        <v>38</v>
      </c>
      <c r="K54" s="2">
        <f>data!D55</f>
        <v>3</v>
      </c>
      <c r="L54" s="2"/>
      <c r="M54" s="19" t="str">
        <f>IFERROR(__xludf.DUMMYFUNCTION("REGEXREPLACE(data!F55,""[ac-zA-Z0-9]"","""")"),"#")</f>
        <v>#</v>
      </c>
      <c r="N54" s="20" t="s">
        <v>121</v>
      </c>
    </row>
    <row r="55">
      <c r="A55" s="4" t="str">
        <f>CONCATENATE(data!F56, " ", PROPER(data!I56))</f>
        <v>B3b Treble</v>
      </c>
      <c r="B55" s="2" t="str">
        <f>IFERROR(__xludf.DUMMYFUNCTION("REGEXREPLACE(data!C56,""\W|\d|b"","""")"),"B")</f>
        <v>B</v>
      </c>
      <c r="C55" s="2" t="str">
        <f>data!E56</f>
        <v>3</v>
      </c>
      <c r="D55" s="2" t="str">
        <f>IFERROR(__xludf.DUMMYFUNCTION("REGEXREPLACE(data!F56,""[ac-zA-Z0-9]"","""")"),"b")</f>
        <v>b</v>
      </c>
      <c r="E55" s="2" t="str">
        <f>data!I56</f>
        <v>treble</v>
      </c>
      <c r="F55" s="15" t="str">
        <f>IF(ISBLANK(data!G56),"",CONCATENATE("&lt;img src=""piano/images/score/",data!G56,"-score.png","""/&gt;"))</f>
        <v>&lt;img src="piano/images/score/055-38-3-treble-B3b-score.png"/&gt;</v>
      </c>
      <c r="G55" s="15" t="str">
        <f>CONCATENATE("&lt;img src=""piano/images/keyboard/",TEXT(data!B56,"00"),"-",data!E56,"-",N55,"-keyboard.png","""/&gt;")</f>
        <v>&lt;img src="piano/images/keyboard/38-3-A3#-B3b-keyboard.png"/&gt;</v>
      </c>
      <c r="H55" s="15" t="str">
        <f>IFERROR(__xludf.DUMMYFUNCTION("IF(ISBLANK(data!G56),"""",CONCATENATE(""&lt;img src=""""piano/images/keyboard-octave/"", REGEXREPLACE(N55,""[0-9]"",""""
),""-keyboard-octave.png"",""""""/&gt;""))"),"&lt;img src=""piano/images/keyboard-octave/A#-Bb-keyboard-octave.png""/&gt;")</f>
        <v>&lt;img src="piano/images/keyboard-octave/A#-Bb-keyboard-octave.png"/&gt;</v>
      </c>
      <c r="I55" s="15" t="str">
        <f>IF(ISBLANK(data!G56),"",CONCATENATE("[sound:piano/audio/",data!G56,".mp3]"))</f>
        <v>[sound:piano/audio/055-38-3-treble-B3b.mp3]</v>
      </c>
      <c r="J55" s="4">
        <f>data!B56</f>
        <v>38</v>
      </c>
      <c r="K55" s="2">
        <f>data!D56</f>
        <v>3</v>
      </c>
      <c r="L55" s="2"/>
      <c r="M55" s="19" t="str">
        <f>IFERROR(__xludf.DUMMYFUNCTION("REGEXREPLACE(data!F56,""[ac-zA-Z0-9]"","""")"),"b")</f>
        <v>b</v>
      </c>
      <c r="N55" s="20" t="s">
        <v>121</v>
      </c>
    </row>
    <row r="56">
      <c r="A56" s="4" t="str">
        <f>CONCATENATE(data!F57, " ", PROPER(data!I57))</f>
        <v>B3 Treble</v>
      </c>
      <c r="B56" s="2" t="str">
        <f>IFERROR(__xludf.DUMMYFUNCTION("REGEXREPLACE(data!C57,""\W|\d|b"","""")"),"B")</f>
        <v>B</v>
      </c>
      <c r="C56" s="2" t="str">
        <f>data!E57</f>
        <v>3</v>
      </c>
      <c r="D56" s="2" t="str">
        <f>IFERROR(__xludf.DUMMYFUNCTION("REGEXREPLACE(data!F57,""[ac-zA-Z0-9]"","""")"),"")</f>
        <v/>
      </c>
      <c r="E56" s="2" t="str">
        <f>data!I57</f>
        <v>treble</v>
      </c>
      <c r="F56" s="15" t="str">
        <f>IF(ISBLANK(data!G57),"",CONCATENATE("&lt;img src=""piano/images/score/",data!G57,"-score.png","""/&gt;"))</f>
        <v>&lt;img src="piano/images/score/054-39-3-treble-B3-score.png"/&gt;</v>
      </c>
      <c r="G56" s="15" t="str">
        <f>CONCATENATE("&lt;img src=""piano/images/keyboard/",TEXT(data!B57,"00"),"-",data!E57,"-",N56,"-keyboard.png","""/&gt;")</f>
        <v>&lt;img src="piano/images/keyboard/39-3-B3-keyboard.png"/&gt;</v>
      </c>
      <c r="H56" s="15" t="str">
        <f>IFERROR(__xludf.DUMMYFUNCTION("IF(ISBLANK(data!G57),"""",CONCATENATE(""&lt;img src=""""piano/images/keyboard-octave/"", REGEXREPLACE(N56,""[0-9]"",""""
),""-keyboard-octave.png"",""""""/&gt;""))"),"&lt;img src=""piano/images/keyboard-octave/B-keyboard-octave.png""/&gt;")</f>
        <v>&lt;img src="piano/images/keyboard-octave/B-keyboard-octave.png"/&gt;</v>
      </c>
      <c r="I56" s="15" t="str">
        <f>IF(ISBLANK(data!G57),"",CONCATENATE("[sound:piano/audio/",data!G57,".mp3]"))</f>
        <v>[sound:piano/audio/054-39-3-treble-B3.mp3]</v>
      </c>
      <c r="J56" s="4">
        <f>data!B57</f>
        <v>39</v>
      </c>
      <c r="K56" s="2">
        <f>data!D57</f>
        <v>3</v>
      </c>
      <c r="L56" s="2"/>
      <c r="M56" s="19" t="str">
        <f>IFERROR(__xludf.DUMMYFUNCTION("REGEXREPLACE(data!F57,""[ac-zA-Z0-9]"","""")"),"")</f>
        <v/>
      </c>
      <c r="N56" s="20" t="s">
        <v>89</v>
      </c>
    </row>
    <row r="57">
      <c r="A57" s="4" t="str">
        <f>CONCATENATE(data!F58, " ", PROPER(data!I58))</f>
        <v>C3 Bass</v>
      </c>
      <c r="B57" s="2" t="str">
        <f>IFERROR(__xludf.DUMMYFUNCTION("REGEXREPLACE(data!C58,""\W|\d|b"","""")"),"C")</f>
        <v>C</v>
      </c>
      <c r="C57" s="2" t="str">
        <f>data!E58</f>
        <v>3</v>
      </c>
      <c r="D57" s="2" t="str">
        <f>IFERROR(__xludf.DUMMYFUNCTION("REGEXREPLACE(data!F58,""[ac-zA-Z0-9]"","""")"),"")</f>
        <v/>
      </c>
      <c r="E57" s="2" t="str">
        <f>data!I58</f>
        <v>bass</v>
      </c>
      <c r="F57" s="15" t="str">
        <f>IF(ISBLANK(data!G58),"",CONCATENATE("&lt;img src=""piano/images/score/",data!G58,"-score.png","""/&gt;"))</f>
        <v>&lt;img src="piano/images/score/056-28-3-bass-C3-score.png"/&gt;</v>
      </c>
      <c r="G57" s="15" t="str">
        <f>CONCATENATE("&lt;img src=""piano/images/keyboard/",TEXT(data!B58,"00"),"-",data!E58,"-",N57,"-keyboard.png","""/&gt;")</f>
        <v>&lt;img src="piano/images/keyboard/28-3-C3-keyboard.png"/&gt;</v>
      </c>
      <c r="H57" s="15" t="str">
        <f>IFERROR(__xludf.DUMMYFUNCTION("IF(ISBLANK(data!G58),"""",CONCATENATE(""&lt;img src=""""piano/images/keyboard-octave/"", REGEXREPLACE(N57,""[0-9]"",""""
),""-keyboard-octave.png"",""""""/&gt;""))"),"&lt;img src=""piano/images/keyboard-octave/C-keyboard-octave.png""/&gt;")</f>
        <v>&lt;img src="piano/images/keyboard-octave/C-keyboard-octave.png"/&gt;</v>
      </c>
      <c r="I57" s="15" t="str">
        <f>IF(ISBLANK(data!G58),"",CONCATENATE("[sound:piano/audio/",data!G58,".mp3]"))</f>
        <v>[sound:piano/audio/056-28-3-bass-C3.mp3]</v>
      </c>
      <c r="J57" s="4">
        <f>data!B58</f>
        <v>28</v>
      </c>
      <c r="K57" s="2">
        <f>data!D58</f>
        <v>1</v>
      </c>
      <c r="L57" s="2"/>
      <c r="M57" s="19" t="str">
        <f>IFERROR(__xludf.DUMMYFUNCTION("REGEXREPLACE(data!F58,""[ac-zA-Z0-9]"","""")"),"")</f>
        <v/>
      </c>
      <c r="N57" s="20" t="s">
        <v>79</v>
      </c>
    </row>
    <row r="58">
      <c r="A58" s="4" t="str">
        <f>CONCATENATE(data!F59, " ", PROPER(data!I59))</f>
        <v>C3# Bass</v>
      </c>
      <c r="B58" s="2" t="str">
        <f>IFERROR(__xludf.DUMMYFUNCTION("REGEXREPLACE(data!C59,""\W|\d|b"","""")"),"C")</f>
        <v>C</v>
      </c>
      <c r="C58" s="2" t="str">
        <f>data!E59</f>
        <v>3</v>
      </c>
      <c r="D58" s="2" t="str">
        <f>IFERROR(__xludf.DUMMYFUNCTION("REGEXREPLACE(data!F59,""[ac-zA-Z0-9]"","""")"),"#")</f>
        <v>#</v>
      </c>
      <c r="E58" s="2" t="str">
        <f>data!I59</f>
        <v>bass</v>
      </c>
      <c r="F58" s="15" t="str">
        <f>IF(ISBLANK(data!G59),"",CONCATENATE("&lt;img src=""piano/images/score/",data!G59,"-score.png","""/&gt;"))</f>
        <v>&lt;img src="piano/images/score/057-29-3-bass-C3#-score.png"/&gt;</v>
      </c>
      <c r="G58" s="15" t="str">
        <f>CONCATENATE("&lt;img src=""piano/images/keyboard/",TEXT(data!B59,"00"),"-",data!E59,"-",N58,"-keyboard.png","""/&gt;")</f>
        <v>&lt;img src="piano/images/keyboard/29-3-C3#-D3b-keyboard.png"/&gt;</v>
      </c>
      <c r="H58" s="15" t="str">
        <f>IFERROR(__xludf.DUMMYFUNCTION("IF(ISBLANK(data!G59),"""",CONCATENATE(""&lt;img src=""""piano/images/keyboard-octave/"", REGEXREPLACE(N58,""[0-9]"",""""
),""-keyboard-octave.png"",""""""/&gt;""))"),"&lt;img src=""piano/images/keyboard-octave/C#-Db-keyboard-octave.png""/&gt;")</f>
        <v>&lt;img src="piano/images/keyboard-octave/C#-Db-keyboard-octave.png"/&gt;</v>
      </c>
      <c r="I58" s="15" t="str">
        <f>IF(ISBLANK(data!G59),"",CONCATENATE("[sound:piano/audio/",data!G59,".mp3]"))</f>
        <v>[sound:piano/audio/057-29-3-bass-C3#.mp3]</v>
      </c>
      <c r="J58" s="4">
        <f>data!B59</f>
        <v>29</v>
      </c>
      <c r="K58" s="2">
        <f>data!D59</f>
        <v>1</v>
      </c>
      <c r="L58" s="2"/>
      <c r="M58" s="19" t="str">
        <f>IFERROR(__xludf.DUMMYFUNCTION("REGEXREPLACE(data!F59,""[ac-zA-Z0-9]"","""")"),"#")</f>
        <v>#</v>
      </c>
      <c r="N58" s="20" t="s">
        <v>103</v>
      </c>
    </row>
    <row r="59">
      <c r="A59" s="4" t="str">
        <f>CONCATENATE(data!F60, " ", PROPER(data!I60))</f>
        <v>D3b Bass</v>
      </c>
      <c r="B59" s="2" t="str">
        <f>IFERROR(__xludf.DUMMYFUNCTION("REGEXREPLACE(data!C60,""\W|\d|b"","""")"),"D")</f>
        <v>D</v>
      </c>
      <c r="C59" s="2" t="str">
        <f>data!E60</f>
        <v>3</v>
      </c>
      <c r="D59" s="2" t="str">
        <f>IFERROR(__xludf.DUMMYFUNCTION("REGEXREPLACE(data!F60,""[ac-zA-Z0-9]"","""")"),"b")</f>
        <v>b</v>
      </c>
      <c r="E59" s="2" t="str">
        <f>data!I60</f>
        <v>bass</v>
      </c>
      <c r="F59" s="15" t="str">
        <f>IF(ISBLANK(data!G60),"",CONCATENATE("&lt;img src=""piano/images/score/",data!G60,"-score.png","""/&gt;"))</f>
        <v>&lt;img src="piano/images/score/060-29-3-bass-D3b-score.png"/&gt;</v>
      </c>
      <c r="G59" s="15" t="str">
        <f>CONCATENATE("&lt;img src=""piano/images/keyboard/",TEXT(data!B60,"00"),"-",data!E60,"-",N59,"-keyboard.png","""/&gt;")</f>
        <v>&lt;img src="piano/images/keyboard/29-3-C3#-D3b-keyboard.png"/&gt;</v>
      </c>
      <c r="H59" s="15" t="str">
        <f>IFERROR(__xludf.DUMMYFUNCTION("IF(ISBLANK(data!G60),"""",CONCATENATE(""&lt;img src=""""piano/images/keyboard-octave/"", REGEXREPLACE(N59,""[0-9]"",""""
),""-keyboard-octave.png"",""""""/&gt;""))"),"&lt;img src=""piano/images/keyboard-octave/C#-Db-keyboard-octave.png""/&gt;")</f>
        <v>&lt;img src="piano/images/keyboard-octave/C#-Db-keyboard-octave.png"/&gt;</v>
      </c>
      <c r="I59" s="15" t="str">
        <f>IF(ISBLANK(data!G60),"",CONCATENATE("[sound:piano/audio/",data!G60,".mp3]"))</f>
        <v>[sound:piano/audio/060-29-3-bass-D3b.mp3]</v>
      </c>
      <c r="J59" s="4">
        <f>data!B60</f>
        <v>29</v>
      </c>
      <c r="K59" s="2">
        <f>data!D60</f>
        <v>1</v>
      </c>
      <c r="L59" s="2"/>
      <c r="M59" s="19" t="str">
        <f>IFERROR(__xludf.DUMMYFUNCTION("REGEXREPLACE(data!F60,""[ac-zA-Z0-9]"","""")"),"b")</f>
        <v>b</v>
      </c>
      <c r="N59" s="20" t="s">
        <v>103</v>
      </c>
    </row>
    <row r="60">
      <c r="A60" s="4" t="str">
        <f>CONCATENATE(data!F61, " ", PROPER(data!I61))</f>
        <v>D3 Bass</v>
      </c>
      <c r="B60" s="2" t="str">
        <f>IFERROR(__xludf.DUMMYFUNCTION("REGEXREPLACE(data!C61,""\W|\d|b"","""")"),"D")</f>
        <v>D</v>
      </c>
      <c r="C60" s="2" t="str">
        <f>data!E61</f>
        <v>3</v>
      </c>
      <c r="D60" s="2" t="str">
        <f>IFERROR(__xludf.DUMMYFUNCTION("REGEXREPLACE(data!F61,""[ac-zA-Z0-9]"","""")"),"")</f>
        <v/>
      </c>
      <c r="E60" s="2" t="str">
        <f>data!I61</f>
        <v>bass</v>
      </c>
      <c r="F60" s="15" t="str">
        <f>IF(ISBLANK(data!G61),"",CONCATENATE("&lt;img src=""piano/images/score/",data!G61,"-score.png","""/&gt;"))</f>
        <v>&lt;img src="piano/images/score/058-30-3-bass-D3-score.png"/&gt;</v>
      </c>
      <c r="G60" s="15" t="str">
        <f>CONCATENATE("&lt;img src=""piano/images/keyboard/",TEXT(data!B61,"00"),"-",data!E61,"-",N60,"-keyboard.png","""/&gt;")</f>
        <v>&lt;img src="piano/images/keyboard/30-3-D3-keyboard.png"/&gt;</v>
      </c>
      <c r="H60" s="15" t="str">
        <f>IFERROR(__xludf.DUMMYFUNCTION("IF(ISBLANK(data!G61),"""",CONCATENATE(""&lt;img src=""""piano/images/keyboard-octave/"", REGEXREPLACE(N60,""[0-9]"",""""
),""-keyboard-octave.png"",""""""/&gt;""))"),"&lt;img src=""piano/images/keyboard-octave/D-keyboard-octave.png""/&gt;")</f>
        <v>&lt;img src="piano/images/keyboard-octave/D-keyboard-octave.png"/&gt;</v>
      </c>
      <c r="I60" s="15" t="str">
        <f>IF(ISBLANK(data!G61),"",CONCATENATE("[sound:piano/audio/",data!G61,".mp3]"))</f>
        <v>[sound:piano/audio/058-30-3-bass-D3.mp3]</v>
      </c>
      <c r="J60" s="4">
        <f>data!B61</f>
        <v>30</v>
      </c>
      <c r="K60" s="2">
        <f>data!D61</f>
        <v>1</v>
      </c>
      <c r="L60" s="2"/>
      <c r="M60" s="19" t="str">
        <f>IFERROR(__xludf.DUMMYFUNCTION("REGEXREPLACE(data!F61,""[ac-zA-Z0-9]"","""")"),"")</f>
        <v/>
      </c>
      <c r="N60" s="20" t="s">
        <v>82</v>
      </c>
    </row>
    <row r="61">
      <c r="A61" s="4" t="str">
        <f>CONCATENATE(data!F62, " ", PROPER(data!I62))</f>
        <v>D3# Bass</v>
      </c>
      <c r="B61" s="2" t="str">
        <f>IFERROR(__xludf.DUMMYFUNCTION("REGEXREPLACE(data!C62,""\W|\d|b"","""")"),"D")</f>
        <v>D</v>
      </c>
      <c r="C61" s="2" t="str">
        <f>data!E62</f>
        <v>3</v>
      </c>
      <c r="D61" s="2" t="str">
        <f>IFERROR(__xludf.DUMMYFUNCTION("REGEXREPLACE(data!F62,""[ac-zA-Z0-9]"","""")"),"#")</f>
        <v>#</v>
      </c>
      <c r="E61" s="2" t="str">
        <f>data!I62</f>
        <v>bass</v>
      </c>
      <c r="F61" s="15" t="str">
        <f>IF(ISBLANK(data!G62),"",CONCATENATE("&lt;img src=""piano/images/score/",data!G62,"-score.png","""/&gt;"))</f>
        <v>&lt;img src="piano/images/score/059-31-3-bass-D3#-score.png"/&gt;</v>
      </c>
      <c r="G61" s="15" t="str">
        <f>CONCATENATE("&lt;img src=""piano/images/keyboard/",TEXT(data!B62,"00"),"-",data!E62,"-",N61,"-keyboard.png","""/&gt;")</f>
        <v>&lt;img src="piano/images/keyboard/31-3-D3#-E3b-keyboard.png"/&gt;</v>
      </c>
      <c r="H61" s="15" t="str">
        <f>IFERROR(__xludf.DUMMYFUNCTION("IF(ISBLANK(data!G62),"""",CONCATENATE(""&lt;img src=""""piano/images/keyboard-octave/"", REGEXREPLACE(N61,""[0-9]"",""""
),""-keyboard-octave.png"",""""""/&gt;""))"),"&lt;img src=""piano/images/keyboard-octave/D#-Eb-keyboard-octave.png""/&gt;")</f>
        <v>&lt;img src="piano/images/keyboard-octave/D#-Eb-keyboard-octave.png"/&gt;</v>
      </c>
      <c r="I61" s="15" t="str">
        <f>IF(ISBLANK(data!G62),"",CONCATENATE("[sound:piano/audio/",data!G62,".mp3]"))</f>
        <v>[sound:piano/audio/059-31-3-bass-D3#.mp3]</v>
      </c>
      <c r="J61" s="4">
        <f>data!B62</f>
        <v>31</v>
      </c>
      <c r="K61" s="2">
        <f>data!D62</f>
        <v>1</v>
      </c>
      <c r="L61" s="2"/>
      <c r="M61" s="19" t="str">
        <f>IFERROR(__xludf.DUMMYFUNCTION("REGEXREPLACE(data!F62,""[ac-zA-Z0-9]"","""")"),"#")</f>
        <v>#</v>
      </c>
      <c r="N61" s="20" t="s">
        <v>106</v>
      </c>
    </row>
    <row r="62">
      <c r="A62" s="4" t="str">
        <f>CONCATENATE(data!F63, " ", PROPER(data!I63))</f>
        <v>E3b Bass</v>
      </c>
      <c r="B62" s="2" t="str">
        <f>IFERROR(__xludf.DUMMYFUNCTION("REGEXREPLACE(data!C63,""\W|\d|b"","""")"),"E")</f>
        <v>E</v>
      </c>
      <c r="C62" s="2" t="str">
        <f>data!E63</f>
        <v>3</v>
      </c>
      <c r="D62" s="2" t="str">
        <f>IFERROR(__xludf.DUMMYFUNCTION("REGEXREPLACE(data!F63,""[ac-zA-Z0-9]"","""")"),"b")</f>
        <v>b</v>
      </c>
      <c r="E62" s="2" t="str">
        <f>data!I63</f>
        <v>bass</v>
      </c>
      <c r="F62" s="15" t="str">
        <f>IF(ISBLANK(data!G63),"",CONCATENATE("&lt;img src=""piano/images/score/",data!G63,"-score.png","""/&gt;"))</f>
        <v>&lt;img src="piano/images/score/062-31-3-bass-E3b-score.png"/&gt;</v>
      </c>
      <c r="G62" s="15" t="str">
        <f>CONCATENATE("&lt;img src=""piano/images/keyboard/",TEXT(data!B63,"00"),"-",data!E63,"-",N62,"-keyboard.png","""/&gt;")</f>
        <v>&lt;img src="piano/images/keyboard/31-3-D3#-E3b-keyboard.png"/&gt;</v>
      </c>
      <c r="H62" s="15" t="str">
        <f>IFERROR(__xludf.DUMMYFUNCTION("IF(ISBLANK(data!G63),"""",CONCATENATE(""&lt;img src=""""piano/images/keyboard-octave/"", REGEXREPLACE(N62,""[0-9]"",""""
),""-keyboard-octave.png"",""""""/&gt;""))"),"&lt;img src=""piano/images/keyboard-octave/D#-Eb-keyboard-octave.png""/&gt;")</f>
        <v>&lt;img src="piano/images/keyboard-octave/D#-Eb-keyboard-octave.png"/&gt;</v>
      </c>
      <c r="I62" s="15" t="str">
        <f>IF(ISBLANK(data!G63),"",CONCATENATE("[sound:piano/audio/",data!G63,".mp3]"))</f>
        <v>[sound:piano/audio/062-31-3-bass-E3b.mp3]</v>
      </c>
      <c r="J62" s="4">
        <f>data!B63</f>
        <v>31</v>
      </c>
      <c r="K62" s="2">
        <f>data!D63</f>
        <v>1</v>
      </c>
      <c r="L62" s="2"/>
      <c r="M62" s="19" t="str">
        <f>IFERROR(__xludf.DUMMYFUNCTION("REGEXREPLACE(data!F63,""[ac-zA-Z0-9]"","""")"),"b")</f>
        <v>b</v>
      </c>
      <c r="N62" s="20" t="s">
        <v>106</v>
      </c>
    </row>
    <row r="63">
      <c r="A63" s="4" t="str">
        <f>CONCATENATE(data!F64, " ", PROPER(data!I64))</f>
        <v>E3 Bass</v>
      </c>
      <c r="B63" s="2" t="str">
        <f>IFERROR(__xludf.DUMMYFUNCTION("REGEXREPLACE(data!C64,""\W|\d|b"","""")"),"E")</f>
        <v>E</v>
      </c>
      <c r="C63" s="2" t="str">
        <f>data!E64</f>
        <v>3</v>
      </c>
      <c r="D63" s="2" t="str">
        <f>IFERROR(__xludf.DUMMYFUNCTION("REGEXREPLACE(data!F64,""[ac-zA-Z0-9]"","""")"),"")</f>
        <v/>
      </c>
      <c r="E63" s="2" t="str">
        <f>data!I64</f>
        <v>bass</v>
      </c>
      <c r="F63" s="15" t="str">
        <f>IF(ISBLANK(data!G64),"",CONCATENATE("&lt;img src=""piano/images/score/",data!G64,"-score.png","""/&gt;"))</f>
        <v>&lt;img src="piano/images/score/061-32-3-bass-E3-score.png"/&gt;</v>
      </c>
      <c r="G63" s="15" t="str">
        <f>CONCATENATE("&lt;img src=""piano/images/keyboard/",TEXT(data!B64,"00"),"-",data!E64,"-",N63,"-keyboard.png","""/&gt;")</f>
        <v>&lt;img src="piano/images/keyboard/32-3-E3-keyboard.png"/&gt;</v>
      </c>
      <c r="H63" s="15" t="str">
        <f>IFERROR(__xludf.DUMMYFUNCTION("IF(ISBLANK(data!G64),"""",CONCATENATE(""&lt;img src=""""piano/images/keyboard-octave/"", REGEXREPLACE(N63,""[0-9]"",""""
),""-keyboard-octave.png"",""""""/&gt;""))"),"&lt;img src=""piano/images/keyboard-octave/E-keyboard-octave.png""/&gt;")</f>
        <v>&lt;img src="piano/images/keyboard-octave/E-keyboard-octave.png"/&gt;</v>
      </c>
      <c r="I63" s="15" t="str">
        <f>IF(ISBLANK(data!G64),"",CONCATENATE("[sound:piano/audio/",data!G64,".mp3]"))</f>
        <v>[sound:piano/audio/061-32-3-bass-E3.mp3]</v>
      </c>
      <c r="J63" s="4">
        <f>data!B64</f>
        <v>32</v>
      </c>
      <c r="K63" s="2">
        <f>data!D64</f>
        <v>1</v>
      </c>
      <c r="L63" s="2"/>
      <c r="M63" s="19" t="str">
        <f>IFERROR(__xludf.DUMMYFUNCTION("REGEXREPLACE(data!F64,""[ac-zA-Z0-9]"","""")"),"")</f>
        <v/>
      </c>
      <c r="N63" s="20" t="s">
        <v>83</v>
      </c>
    </row>
    <row r="64">
      <c r="A64" s="4" t="str">
        <f>CONCATENATE(data!F65, " ", PROPER(data!I65))</f>
        <v>F3 Bass</v>
      </c>
      <c r="B64" s="2" t="str">
        <f>IFERROR(__xludf.DUMMYFUNCTION("REGEXREPLACE(data!C65,""\W|\d|b"","""")"),"F")</f>
        <v>F</v>
      </c>
      <c r="C64" s="2" t="str">
        <f>data!E65</f>
        <v>3</v>
      </c>
      <c r="D64" s="2" t="str">
        <f>IFERROR(__xludf.DUMMYFUNCTION("REGEXREPLACE(data!F65,""[ac-zA-Z0-9]"","""")"),"")</f>
        <v/>
      </c>
      <c r="E64" s="2" t="str">
        <f>data!I65</f>
        <v>bass</v>
      </c>
      <c r="F64" s="15" t="str">
        <f>IF(ISBLANK(data!G65),"",CONCATENATE("&lt;img src=""piano/images/score/",data!G65,"-score.png","""/&gt;"))</f>
        <v>&lt;img src="piano/images/score/063-33-3-bass-F3-score.png"/&gt;</v>
      </c>
      <c r="G64" s="15" t="str">
        <f>CONCATENATE("&lt;img src=""piano/images/keyboard/",TEXT(data!B65,"00"),"-",data!E65,"-",N64,"-keyboard.png","""/&gt;")</f>
        <v>&lt;img src="piano/images/keyboard/33-3-F3-keyboard.png"/&gt;</v>
      </c>
      <c r="H64" s="15" t="str">
        <f>IFERROR(__xludf.DUMMYFUNCTION("IF(ISBLANK(data!G65),"""",CONCATENATE(""&lt;img src=""""piano/images/keyboard-octave/"", REGEXREPLACE(N64,""[0-9]"",""""
),""-keyboard-octave.png"",""""""/&gt;""))"),"&lt;img src=""piano/images/keyboard-octave/F-keyboard-octave.png""/&gt;")</f>
        <v>&lt;img src="piano/images/keyboard-octave/F-keyboard-octave.png"/&gt;</v>
      </c>
      <c r="I64" s="15" t="str">
        <f>IF(ISBLANK(data!G65),"",CONCATENATE("[sound:piano/audio/",data!G65,".mp3]"))</f>
        <v>[sound:piano/audio/063-33-3-bass-F3.mp3]</v>
      </c>
      <c r="J64" s="4">
        <f>data!B65</f>
        <v>33</v>
      </c>
      <c r="K64" s="2">
        <f>data!D65</f>
        <v>1</v>
      </c>
      <c r="L64" s="2"/>
      <c r="M64" s="19" t="str">
        <f>IFERROR(__xludf.DUMMYFUNCTION("REGEXREPLACE(data!F65,""[ac-zA-Z0-9]"","""")"),"")</f>
        <v/>
      </c>
      <c r="N64" s="20" t="s">
        <v>85</v>
      </c>
    </row>
    <row r="65">
      <c r="A65" s="4" t="str">
        <f>CONCATENATE(data!F66, " ", PROPER(data!I66))</f>
        <v>F3# Bass</v>
      </c>
      <c r="B65" s="2" t="str">
        <f>IFERROR(__xludf.DUMMYFUNCTION("REGEXREPLACE(data!C66,""\W|\d|b"","""")"),"F")</f>
        <v>F</v>
      </c>
      <c r="C65" s="2" t="str">
        <f>data!E66</f>
        <v>3</v>
      </c>
      <c r="D65" s="2" t="str">
        <f>IFERROR(__xludf.DUMMYFUNCTION("REGEXREPLACE(data!F66,""[ac-zA-Z0-9]"","""")"),"#")</f>
        <v>#</v>
      </c>
      <c r="E65" s="2" t="str">
        <f>data!I66</f>
        <v>bass</v>
      </c>
      <c r="F65" s="15" t="str">
        <f>IF(ISBLANK(data!G66),"",CONCATENATE("&lt;img src=""piano/images/score/",data!G66,"-score.png","""/&gt;"))</f>
        <v>&lt;img src="piano/images/score/064-34-3-bass-F3#-score.png"/&gt;</v>
      </c>
      <c r="G65" s="15" t="str">
        <f>CONCATENATE("&lt;img src=""piano/images/keyboard/",TEXT(data!B66,"00"),"-",data!E66,"-",N65,"-keyboard.png","""/&gt;")</f>
        <v>&lt;img src="piano/images/keyboard/34-3-F3#-G3b-keyboard.png"/&gt;</v>
      </c>
      <c r="H65" s="15" t="str">
        <f>IFERROR(__xludf.DUMMYFUNCTION("IF(ISBLANK(data!G66),"""",CONCATENATE(""&lt;img src=""""piano/images/keyboard-octave/"", REGEXREPLACE(N65,""[0-9]"",""""
),""-keyboard-octave.png"",""""""/&gt;""))"),"&lt;img src=""piano/images/keyboard-octave/F#-Gb-keyboard-octave.png""/&gt;")</f>
        <v>&lt;img src="piano/images/keyboard-octave/F#-Gb-keyboard-octave.png"/&gt;</v>
      </c>
      <c r="I65" s="15" t="str">
        <f>IF(ISBLANK(data!G66),"",CONCATENATE("[sound:piano/audio/",data!G66,".mp3]"))</f>
        <v>[sound:piano/audio/064-34-3-bass-F3#.mp3]</v>
      </c>
      <c r="J65" s="4">
        <f>data!B66</f>
        <v>34</v>
      </c>
      <c r="K65" s="2">
        <f>data!D66</f>
        <v>1</v>
      </c>
      <c r="L65" s="2"/>
      <c r="M65" s="19" t="str">
        <f>IFERROR(__xludf.DUMMYFUNCTION("REGEXREPLACE(data!F66,""[ac-zA-Z0-9]"","""")"),"#")</f>
        <v>#</v>
      </c>
      <c r="N65" s="20" t="s">
        <v>112</v>
      </c>
    </row>
    <row r="66">
      <c r="A66" s="4" t="str">
        <f>CONCATENATE(data!F67, " ", PROPER(data!I67))</f>
        <v>G3b Bass</v>
      </c>
      <c r="B66" s="2" t="str">
        <f>IFERROR(__xludf.DUMMYFUNCTION("REGEXREPLACE(data!C67,""\W|\d|b"","""")"),"G")</f>
        <v>G</v>
      </c>
      <c r="C66" s="2" t="str">
        <f>data!E67</f>
        <v>3</v>
      </c>
      <c r="D66" s="2" t="str">
        <f>IFERROR(__xludf.DUMMYFUNCTION("REGEXREPLACE(data!F67,""[ac-zA-Z0-9]"","""")"),"b")</f>
        <v>b</v>
      </c>
      <c r="E66" s="2" t="str">
        <f>data!I67</f>
        <v>bass</v>
      </c>
      <c r="F66" s="15" t="str">
        <f>IF(ISBLANK(data!G67),"",CONCATENATE("&lt;img src=""piano/images/score/",data!G67,"-score.png","""/&gt;"))</f>
        <v>&lt;img src="piano/images/score/067-34-3-bass-G3b-score.png"/&gt;</v>
      </c>
      <c r="G66" s="15" t="str">
        <f>CONCATENATE("&lt;img src=""piano/images/keyboard/",TEXT(data!B67,"00"),"-",data!E67,"-",N66,"-keyboard.png","""/&gt;")</f>
        <v>&lt;img src="piano/images/keyboard/34-3-F3#-G3b-keyboard.png"/&gt;</v>
      </c>
      <c r="H66" s="15" t="str">
        <f>IFERROR(__xludf.DUMMYFUNCTION("IF(ISBLANK(data!G67),"""",CONCATENATE(""&lt;img src=""""piano/images/keyboard-octave/"", REGEXREPLACE(N66,""[0-9]"",""""
),""-keyboard-octave.png"",""""""/&gt;""))"),"&lt;img src=""piano/images/keyboard-octave/F#-Gb-keyboard-octave.png""/&gt;")</f>
        <v>&lt;img src="piano/images/keyboard-octave/F#-Gb-keyboard-octave.png"/&gt;</v>
      </c>
      <c r="I66" s="15" t="str">
        <f>IF(ISBLANK(data!G67),"",CONCATENATE("[sound:piano/audio/",data!G67,".mp3]"))</f>
        <v>[sound:piano/audio/067-34-3-bass-G3b.mp3]</v>
      </c>
      <c r="J66" s="4">
        <f>data!B67</f>
        <v>34</v>
      </c>
      <c r="K66" s="2">
        <f>data!D67</f>
        <v>1</v>
      </c>
      <c r="L66" s="2"/>
      <c r="M66" s="19" t="str">
        <f>IFERROR(__xludf.DUMMYFUNCTION("REGEXREPLACE(data!F67,""[ac-zA-Z0-9]"","""")"),"b")</f>
        <v>b</v>
      </c>
      <c r="N66" s="20" t="s">
        <v>112</v>
      </c>
    </row>
    <row r="67">
      <c r="A67" s="4" t="str">
        <f>CONCATENATE(data!F68, " ", PROPER(data!I68))</f>
        <v>G3 Bass</v>
      </c>
      <c r="B67" s="2" t="str">
        <f>IFERROR(__xludf.DUMMYFUNCTION("REGEXREPLACE(data!C68,""\W|\d|b"","""")"),"G")</f>
        <v>G</v>
      </c>
      <c r="C67" s="2" t="str">
        <f>data!E68</f>
        <v>3</v>
      </c>
      <c r="D67" s="2" t="str">
        <f>IFERROR(__xludf.DUMMYFUNCTION("REGEXREPLACE(data!F68,""[ac-zA-Z0-9]"","""")"),"")</f>
        <v/>
      </c>
      <c r="E67" s="2" t="str">
        <f>data!I68</f>
        <v>bass</v>
      </c>
      <c r="F67" s="15" t="str">
        <f>IF(ISBLANK(data!G68),"",CONCATENATE("&lt;img src=""piano/images/score/",data!G68,"-score.png","""/&gt;"))</f>
        <v>&lt;img src="piano/images/score/065-35-3-bass-G3-score.png"/&gt;</v>
      </c>
      <c r="G67" s="15" t="str">
        <f>CONCATENATE("&lt;img src=""piano/images/keyboard/",TEXT(data!B68,"00"),"-",data!E68,"-",N67,"-keyboard.png","""/&gt;")</f>
        <v>&lt;img src="piano/images/keyboard/35-3-G3-keyboard.png"/&gt;</v>
      </c>
      <c r="H67" s="15" t="str">
        <f>IFERROR(__xludf.DUMMYFUNCTION("IF(ISBLANK(data!G68),"""",CONCATENATE(""&lt;img src=""""piano/images/keyboard-octave/"", REGEXREPLACE(N67,""[0-9]"",""""
),""-keyboard-octave.png"",""""""/&gt;""))"),"&lt;img src=""piano/images/keyboard-octave/G-keyboard-octave.png""/&gt;")</f>
        <v>&lt;img src="piano/images/keyboard-octave/G-keyboard-octave.png"/&gt;</v>
      </c>
      <c r="I67" s="15" t="str">
        <f>IF(ISBLANK(data!G68),"",CONCATENATE("[sound:piano/audio/",data!G68,".mp3]"))</f>
        <v>[sound:piano/audio/065-35-3-bass-G3.mp3]</v>
      </c>
      <c r="J67" s="4">
        <f>data!B68</f>
        <v>35</v>
      </c>
      <c r="K67" s="2">
        <f>data!D68</f>
        <v>1</v>
      </c>
      <c r="L67" s="2"/>
      <c r="M67" s="19" t="str">
        <f>IFERROR(__xludf.DUMMYFUNCTION("REGEXREPLACE(data!F68,""[ac-zA-Z0-9]"","""")"),"")</f>
        <v/>
      </c>
      <c r="N67" s="20" t="s">
        <v>86</v>
      </c>
    </row>
    <row r="68">
      <c r="A68" s="4" t="str">
        <f>CONCATENATE(data!F69, " ", PROPER(data!I69))</f>
        <v>G3# Bass</v>
      </c>
      <c r="B68" s="2" t="str">
        <f>IFERROR(__xludf.DUMMYFUNCTION("REGEXREPLACE(data!C69,""\W|\d|b"","""")"),"G")</f>
        <v>G</v>
      </c>
      <c r="C68" s="2" t="str">
        <f>data!E69</f>
        <v>3</v>
      </c>
      <c r="D68" s="2" t="str">
        <f>IFERROR(__xludf.DUMMYFUNCTION("REGEXREPLACE(data!F69,""[ac-zA-Z0-9]"","""")"),"#")</f>
        <v>#</v>
      </c>
      <c r="E68" s="2" t="str">
        <f>data!I69</f>
        <v>bass</v>
      </c>
      <c r="F68" s="15" t="str">
        <f>IF(ISBLANK(data!G69),"",CONCATENATE("&lt;img src=""piano/images/score/",data!G69,"-score.png","""/&gt;"))</f>
        <v>&lt;img src="piano/images/score/066-36-3-bass-G3#-score.png"/&gt;</v>
      </c>
      <c r="G68" s="15" t="str">
        <f>CONCATENATE("&lt;img src=""piano/images/keyboard/",TEXT(data!B69,"00"),"-",data!E69,"-",N68,"-keyboard.png","""/&gt;")</f>
        <v>&lt;img src="piano/images/keyboard/36-3-G3#-A3b-keyboard.png"/&gt;</v>
      </c>
      <c r="H68" s="15" t="str">
        <f>IFERROR(__xludf.DUMMYFUNCTION("IF(ISBLANK(data!G69),"""",CONCATENATE(""&lt;img src=""""piano/images/keyboard-octave/"", REGEXREPLACE(N68,""[0-9]"",""""
),""-keyboard-octave.png"",""""""/&gt;""))"),"&lt;img src=""piano/images/keyboard-octave/G#-Ab-keyboard-octave.png""/&gt;")</f>
        <v>&lt;img src="piano/images/keyboard-octave/G#-Ab-keyboard-octave.png"/&gt;</v>
      </c>
      <c r="I68" s="15" t="str">
        <f>IF(ISBLANK(data!G69),"",CONCATENATE("[sound:piano/audio/",data!G69,".mp3]"))</f>
        <v>[sound:piano/audio/066-36-3-bass-G3#.mp3]</v>
      </c>
      <c r="J68" s="4">
        <f>data!B69</f>
        <v>36</v>
      </c>
      <c r="K68" s="2">
        <f>data!D69</f>
        <v>1</v>
      </c>
      <c r="L68" s="2"/>
      <c r="M68" s="19" t="str">
        <f>IFERROR(__xludf.DUMMYFUNCTION("REGEXREPLACE(data!F69,""[ac-zA-Z0-9]"","""")"),"#")</f>
        <v>#</v>
      </c>
      <c r="N68" s="20" t="s">
        <v>117</v>
      </c>
    </row>
    <row r="69">
      <c r="A69" s="4" t="str">
        <f>CONCATENATE(data!F70, " ", PROPER(data!I70))</f>
        <v>A3b Bass</v>
      </c>
      <c r="B69" s="2" t="str">
        <f>IFERROR(__xludf.DUMMYFUNCTION("REGEXREPLACE(data!C70,""\W|\d|b"","""")"),"A")</f>
        <v>A</v>
      </c>
      <c r="C69" s="2" t="str">
        <f>data!E70</f>
        <v>3</v>
      </c>
      <c r="D69" s="2" t="str">
        <f>IFERROR(__xludf.DUMMYFUNCTION("REGEXREPLACE(data!F70,""[ac-zA-Z0-9]"","""")"),"b")</f>
        <v>b</v>
      </c>
      <c r="E69" s="2" t="str">
        <f>data!I70</f>
        <v>bass</v>
      </c>
      <c r="F69" s="15" t="str">
        <f>IF(ISBLANK(data!G70),"",CONCATENATE("&lt;img src=""piano/images/score/",data!G70,"-score.png","""/&gt;"))</f>
        <v>&lt;img src="piano/images/score/070-36-3-bass-A3b-score.png"/&gt;</v>
      </c>
      <c r="G69" s="15" t="str">
        <f>CONCATENATE("&lt;img src=""piano/images/keyboard/",TEXT(data!B70,"00"),"-",data!E70,"-",N69,"-keyboard.png","""/&gt;")</f>
        <v>&lt;img src="piano/images/keyboard/36-3-G3#-A3b-keyboard.png"/&gt;</v>
      </c>
      <c r="H69" s="15" t="str">
        <f>IFERROR(__xludf.DUMMYFUNCTION("IF(ISBLANK(data!G70),"""",CONCATENATE(""&lt;img src=""""piano/images/keyboard-octave/"", REGEXREPLACE(N69,""[0-9]"",""""
),""-keyboard-octave.png"",""""""/&gt;""))"),"&lt;img src=""piano/images/keyboard-octave/G#-Ab-keyboard-octave.png""/&gt;")</f>
        <v>&lt;img src="piano/images/keyboard-octave/G#-Ab-keyboard-octave.png"/&gt;</v>
      </c>
      <c r="I69" s="15" t="str">
        <f>IF(ISBLANK(data!G70),"",CONCATENATE("[sound:piano/audio/",data!G70,".mp3]"))</f>
        <v>[sound:piano/audio/070-36-3-bass-A3b.mp3]</v>
      </c>
      <c r="J69" s="4">
        <f>data!B70</f>
        <v>36</v>
      </c>
      <c r="K69" s="2">
        <f>data!D70</f>
        <v>1</v>
      </c>
      <c r="L69" s="2"/>
      <c r="M69" s="19" t="str">
        <f>IFERROR(__xludf.DUMMYFUNCTION("REGEXREPLACE(data!F70,""[ac-zA-Z0-9]"","""")"),"b")</f>
        <v>b</v>
      </c>
      <c r="N69" s="20" t="s">
        <v>117</v>
      </c>
    </row>
    <row r="70">
      <c r="A70" s="4" t="str">
        <f>CONCATENATE(data!F71, " ", PROPER(data!I71))</f>
        <v>A3 Bass</v>
      </c>
      <c r="B70" s="2" t="str">
        <f>IFERROR(__xludf.DUMMYFUNCTION("REGEXREPLACE(data!C71,""\W|\d|b"","""")"),"A")</f>
        <v>A</v>
      </c>
      <c r="C70" s="2" t="str">
        <f>data!E71</f>
        <v>3</v>
      </c>
      <c r="D70" s="2" t="str">
        <f>IFERROR(__xludf.DUMMYFUNCTION("REGEXREPLACE(data!F71,""[ac-zA-Z0-9]"","""")"),"")</f>
        <v/>
      </c>
      <c r="E70" s="2" t="str">
        <f>data!I71</f>
        <v>bass</v>
      </c>
      <c r="F70" s="15" t="str">
        <f>IF(ISBLANK(data!G71),"",CONCATENATE("&lt;img src=""piano/images/score/",data!G71,"-score.png","""/&gt;"))</f>
        <v>&lt;img src="piano/images/score/068-37-3-bass-A3-score.png"/&gt;</v>
      </c>
      <c r="G70" s="15" t="str">
        <f>CONCATENATE("&lt;img src=""piano/images/keyboard/",TEXT(data!B71,"00"),"-",data!E71,"-",N70,"-keyboard.png","""/&gt;")</f>
        <v>&lt;img src="piano/images/keyboard/37-3-A3-keyboard.png"/&gt;</v>
      </c>
      <c r="H70" s="15" t="str">
        <f>IFERROR(__xludf.DUMMYFUNCTION("IF(ISBLANK(data!G71),"""",CONCATENATE(""&lt;img src=""""piano/images/keyboard-octave/"", REGEXREPLACE(N70,""[0-9]"",""""
),""-keyboard-octave.png"",""""""/&gt;""))"),"&lt;img src=""piano/images/keyboard-octave/A-keyboard-octave.png""/&gt;")</f>
        <v>&lt;img src="piano/images/keyboard-octave/A-keyboard-octave.png"/&gt;</v>
      </c>
      <c r="I70" s="15" t="str">
        <f>IF(ISBLANK(data!G71),"",CONCATENATE("[sound:piano/audio/",data!G71,".mp3]"))</f>
        <v>[sound:piano/audio/068-37-3-bass-A3.mp3]</v>
      </c>
      <c r="J70" s="4">
        <f>data!B71</f>
        <v>37</v>
      </c>
      <c r="K70" s="2">
        <f>data!D71</f>
        <v>1</v>
      </c>
      <c r="L70" s="2"/>
      <c r="M70" s="19" t="str">
        <f>IFERROR(__xludf.DUMMYFUNCTION("REGEXREPLACE(data!F71,""[ac-zA-Z0-9]"","""")"),"")</f>
        <v/>
      </c>
      <c r="N70" s="20" t="s">
        <v>87</v>
      </c>
    </row>
    <row r="71">
      <c r="A71" s="4" t="str">
        <f>CONCATENATE(data!F72, " ", PROPER(data!I72))</f>
        <v>A3# Bass</v>
      </c>
      <c r="B71" s="2" t="str">
        <f>IFERROR(__xludf.DUMMYFUNCTION("REGEXREPLACE(data!C72,""\W|\d|b"","""")"),"A")</f>
        <v>A</v>
      </c>
      <c r="C71" s="2" t="str">
        <f>data!E72</f>
        <v>3</v>
      </c>
      <c r="D71" s="2" t="str">
        <f>IFERROR(__xludf.DUMMYFUNCTION("REGEXREPLACE(data!F72,""[ac-zA-Z0-9]"","""")"),"#")</f>
        <v>#</v>
      </c>
      <c r="E71" s="2" t="str">
        <f>data!I72</f>
        <v>bass</v>
      </c>
      <c r="F71" s="15" t="str">
        <f>IF(ISBLANK(data!G72),"",CONCATENATE("&lt;img src=""piano/images/score/",data!G72,"-score.png","""/&gt;"))</f>
        <v>&lt;img src="piano/images/score/069-38-3-bass-A3#-score.png"/&gt;</v>
      </c>
      <c r="G71" s="15" t="str">
        <f>CONCATENATE("&lt;img src=""piano/images/keyboard/",TEXT(data!B72,"00"),"-",data!E72,"-",N71,"-keyboard.png","""/&gt;")</f>
        <v>&lt;img src="piano/images/keyboard/38-3-A3#-B3b-keyboard.png"/&gt;</v>
      </c>
      <c r="H71" s="15" t="str">
        <f>IFERROR(__xludf.DUMMYFUNCTION("IF(ISBLANK(data!G72),"""",CONCATENATE(""&lt;img src=""""piano/images/keyboard-octave/"", REGEXREPLACE(N71,""[0-9]"",""""
),""-keyboard-octave.png"",""""""/&gt;""))"),"&lt;img src=""piano/images/keyboard-octave/A#-Bb-keyboard-octave.png""/&gt;")</f>
        <v>&lt;img src="piano/images/keyboard-octave/A#-Bb-keyboard-octave.png"/&gt;</v>
      </c>
      <c r="I71" s="15" t="str">
        <f>IF(ISBLANK(data!G72),"",CONCATENATE("[sound:piano/audio/",data!G72,".mp3]"))</f>
        <v>[sound:piano/audio/069-38-3-bass-A3#.mp3]</v>
      </c>
      <c r="J71" s="4">
        <f>data!B72</f>
        <v>38</v>
      </c>
      <c r="K71" s="2">
        <f>data!D72</f>
        <v>1</v>
      </c>
      <c r="L71" s="2"/>
      <c r="M71" s="19" t="str">
        <f>IFERROR(__xludf.DUMMYFUNCTION("REGEXREPLACE(data!F72,""[ac-zA-Z0-9]"","""")"),"#")</f>
        <v>#</v>
      </c>
      <c r="N71" s="20" t="s">
        <v>121</v>
      </c>
    </row>
    <row r="72">
      <c r="A72" s="4" t="str">
        <f>CONCATENATE(data!F73, " ", PROPER(data!I73))</f>
        <v>B3b Bass</v>
      </c>
      <c r="B72" s="2" t="str">
        <f>IFERROR(__xludf.DUMMYFUNCTION("REGEXREPLACE(data!C73,""\W|\d|b"","""")"),"B")</f>
        <v>B</v>
      </c>
      <c r="C72" s="2" t="str">
        <f>data!E73</f>
        <v>3</v>
      </c>
      <c r="D72" s="2" t="str">
        <f>IFERROR(__xludf.DUMMYFUNCTION("REGEXREPLACE(data!F73,""[ac-zA-Z0-9]"","""")"),"b")</f>
        <v>b</v>
      </c>
      <c r="E72" s="2" t="str">
        <f>data!I73</f>
        <v>bass</v>
      </c>
      <c r="F72" s="15" t="str">
        <f>IF(ISBLANK(data!G73),"",CONCATENATE("&lt;img src=""piano/images/score/",data!G73,"-score.png","""/&gt;"))</f>
        <v>&lt;img src="piano/images/score/072-38-3-bass-B3b-score.png"/&gt;</v>
      </c>
      <c r="G72" s="15" t="str">
        <f>CONCATENATE("&lt;img src=""piano/images/keyboard/",TEXT(data!B73,"00"),"-",data!E73,"-",N72,"-keyboard.png","""/&gt;")</f>
        <v>&lt;img src="piano/images/keyboard/38-3-A3#-B3b-keyboard.png"/&gt;</v>
      </c>
      <c r="H72" s="15" t="str">
        <f>IFERROR(__xludf.DUMMYFUNCTION("IF(ISBLANK(data!G73),"""",CONCATENATE(""&lt;img src=""""piano/images/keyboard-octave/"", REGEXREPLACE(N72,""[0-9]"",""""
),""-keyboard-octave.png"",""""""/&gt;""))"),"&lt;img src=""piano/images/keyboard-octave/A#-Bb-keyboard-octave.png""/&gt;")</f>
        <v>&lt;img src="piano/images/keyboard-octave/A#-Bb-keyboard-octave.png"/&gt;</v>
      </c>
      <c r="I72" s="15" t="str">
        <f>IF(ISBLANK(data!G73),"",CONCATENATE("[sound:piano/audio/",data!G73,".mp3]"))</f>
        <v>[sound:piano/audio/072-38-3-bass-B3b.mp3]</v>
      </c>
      <c r="J72" s="4">
        <f>data!B73</f>
        <v>38</v>
      </c>
      <c r="K72" s="2">
        <f>data!D73</f>
        <v>1</v>
      </c>
      <c r="L72" s="2"/>
      <c r="M72" s="19" t="str">
        <f>IFERROR(__xludf.DUMMYFUNCTION("REGEXREPLACE(data!F73,""[ac-zA-Z0-9]"","""")"),"b")</f>
        <v>b</v>
      </c>
      <c r="N72" s="20" t="s">
        <v>121</v>
      </c>
    </row>
    <row r="73">
      <c r="A73" s="4" t="str">
        <f>CONCATENATE(data!F74, " ", PROPER(data!I74))</f>
        <v>B3 Bass</v>
      </c>
      <c r="B73" s="2" t="str">
        <f>IFERROR(__xludf.DUMMYFUNCTION("REGEXREPLACE(data!C74,""\W|\d|b"","""")"),"B")</f>
        <v>B</v>
      </c>
      <c r="C73" s="2" t="str">
        <f>data!E74</f>
        <v>3</v>
      </c>
      <c r="D73" s="2" t="str">
        <f>IFERROR(__xludf.DUMMYFUNCTION("REGEXREPLACE(data!F74,""[ac-zA-Z0-9]"","""")"),"")</f>
        <v/>
      </c>
      <c r="E73" s="2" t="str">
        <f>data!I74</f>
        <v>bass</v>
      </c>
      <c r="F73" s="15" t="str">
        <f>IF(ISBLANK(data!G74),"",CONCATENATE("&lt;img src=""piano/images/score/",data!G74,"-score.png","""/&gt;"))</f>
        <v>&lt;img src="piano/images/score/071-39-3-bass-B3-score.png"/&gt;</v>
      </c>
      <c r="G73" s="15" t="str">
        <f>CONCATENATE("&lt;img src=""piano/images/keyboard/",TEXT(data!B74,"00"),"-",data!E74,"-",N73,"-keyboard.png","""/&gt;")</f>
        <v>&lt;img src="piano/images/keyboard/39-3-B3-keyboard.png"/&gt;</v>
      </c>
      <c r="H73" s="15" t="str">
        <f>IFERROR(__xludf.DUMMYFUNCTION("IF(ISBLANK(data!G74),"""",CONCATENATE(""&lt;img src=""""piano/images/keyboard-octave/"", REGEXREPLACE(N73,""[0-9]"",""""
),""-keyboard-octave.png"",""""""/&gt;""))"),"&lt;img src=""piano/images/keyboard-octave/B-keyboard-octave.png""/&gt;")</f>
        <v>&lt;img src="piano/images/keyboard-octave/B-keyboard-octave.png"/&gt;</v>
      </c>
      <c r="I73" s="15" t="str">
        <f>IF(ISBLANK(data!G74),"",CONCATENATE("[sound:piano/audio/",data!G74,".mp3]"))</f>
        <v>[sound:piano/audio/071-39-3-bass-B3.mp3]</v>
      </c>
      <c r="J73" s="4">
        <f>data!B74</f>
        <v>39</v>
      </c>
      <c r="K73" s="2">
        <f>data!D74</f>
        <v>1</v>
      </c>
      <c r="L73" s="2"/>
      <c r="M73" s="19" t="str">
        <f>IFERROR(__xludf.DUMMYFUNCTION("REGEXREPLACE(data!F74,""[ac-zA-Z0-9]"","""")"),"")</f>
        <v/>
      </c>
      <c r="N73" s="20" t="s">
        <v>89</v>
      </c>
    </row>
    <row r="74">
      <c r="A74" s="28" t="str">
        <f>CONCATENATE(data!F75, " ", PROPER(data!I75))</f>
        <v>C4 Treble</v>
      </c>
      <c r="B74" s="6" t="str">
        <f>IFERROR(__xludf.DUMMYFUNCTION("REGEXREPLACE(data!C75,""\W|\d|b"","""")"),"C")</f>
        <v>C</v>
      </c>
      <c r="C74" s="6" t="str">
        <f>data!E75</f>
        <v>4</v>
      </c>
      <c r="D74" s="6" t="str">
        <f>IFERROR(__xludf.DUMMYFUNCTION("REGEXREPLACE(data!F75,""[ac-zA-Z0-9]"","""")"),"")</f>
        <v/>
      </c>
      <c r="E74" s="6" t="str">
        <f>data!I75</f>
        <v>treble</v>
      </c>
      <c r="F74" s="29" t="str">
        <f>IF(ISBLANK(data!G75),"",CONCATENATE("&lt;img src=""piano/images/score/",data!G75,"-score.png","""/&gt;"))</f>
        <v>&lt;img src="piano/images/score/073-40-4-treble-C4-score.png"/&gt;</v>
      </c>
      <c r="G74" s="29" t="str">
        <f>CONCATENATE("&lt;img src=""piano/images/keyboard/",TEXT(data!B75,"00"),"-",data!E75,"-",N74,"-keyboard.png","""/&gt;")</f>
        <v>&lt;img src="piano/images/keyboard/40-4-C4-keyboard.png"/&gt;</v>
      </c>
      <c r="H74" s="29" t="str">
        <f>IFERROR(__xludf.DUMMYFUNCTION("IF(ISBLANK(data!G75),"""",CONCATENATE(""&lt;img src=""""piano/images/keyboard-octave/"", REGEXREPLACE(N74,""[0-9]"",""""
),""-keyboard-octave.png"",""""""/&gt;""))"),"&lt;img src=""piano/images/keyboard-octave/C-keyboard-octave.png""/&gt;")</f>
        <v>&lt;img src="piano/images/keyboard-octave/C-keyboard-octave.png"/&gt;</v>
      </c>
      <c r="I74" s="29" t="str">
        <f>IF(ISBLANK(data!G75),"",CONCATENATE("[sound:piano/audio/",data!G75,".mp3]"))</f>
        <v>[sound:piano/audio/073-40-4-treble-C4.mp3]</v>
      </c>
      <c r="J74" s="28">
        <f>data!B75</f>
        <v>40</v>
      </c>
      <c r="K74" s="6">
        <f>data!D75</f>
        <v>0</v>
      </c>
      <c r="L74" s="6"/>
      <c r="M74" s="30" t="str">
        <f>IFERROR(__xludf.DUMMYFUNCTION("REGEXREPLACE(data!F75,""[ac-zA-Z0-9]"","""")"),"")</f>
        <v/>
      </c>
      <c r="N74" s="31" t="s">
        <v>92</v>
      </c>
    </row>
    <row r="75">
      <c r="A75" s="28" t="str">
        <f>CONCATENATE(data!F76, " ", PROPER(data!I76))</f>
        <v>C4# Treble</v>
      </c>
      <c r="B75" s="6" t="str">
        <f>IFERROR(__xludf.DUMMYFUNCTION("REGEXREPLACE(data!C76,""\W|\d|b"","""")"),"C")</f>
        <v>C</v>
      </c>
      <c r="C75" s="6" t="str">
        <f>data!E76</f>
        <v>4</v>
      </c>
      <c r="D75" s="6" t="str">
        <f>IFERROR(__xludf.DUMMYFUNCTION("REGEXREPLACE(data!F76,""[ac-zA-Z0-9]"","""")"),"#")</f>
        <v>#</v>
      </c>
      <c r="E75" s="6" t="str">
        <f>data!I76</f>
        <v>treble</v>
      </c>
      <c r="F75" s="29" t="str">
        <f>IF(ISBLANK(data!G76),"",CONCATENATE("&lt;img src=""piano/images/score/",data!G76,"-score.png","""/&gt;"))</f>
        <v>&lt;img src="piano/images/score/074-41-4-treble-C4#-score.png"/&gt;</v>
      </c>
      <c r="G75" s="29" t="str">
        <f>CONCATENATE("&lt;img src=""piano/images/keyboard/",TEXT(data!B76,"00"),"-",data!E76,"-",N75,"-keyboard.png","""/&gt;")</f>
        <v>&lt;img src="piano/images/keyboard/41-4-C4#-D4b-keyboard.png"/&gt;</v>
      </c>
      <c r="H75" s="29" t="str">
        <f>IFERROR(__xludf.DUMMYFUNCTION("IF(ISBLANK(data!G76),"""",CONCATENATE(""&lt;img src=""""piano/images/keyboard-octave/"", REGEXREPLACE(N75,""[0-9]"",""""
),""-keyboard-octave.png"",""""""/&gt;""))"),"&lt;img src=""piano/images/keyboard-octave/C#-Db-keyboard-octave.png""/&gt;")</f>
        <v>&lt;img src="piano/images/keyboard-octave/C#-Db-keyboard-octave.png"/&gt;</v>
      </c>
      <c r="I75" s="29" t="str">
        <f>IF(ISBLANK(data!G76),"",CONCATENATE("[sound:piano/audio/",data!G76,".mp3]"))</f>
        <v>[sound:piano/audio/074-41-4-treble-C4#.mp3]</v>
      </c>
      <c r="J75" s="28">
        <f>data!B76</f>
        <v>41</v>
      </c>
      <c r="K75" s="6">
        <f>data!D76</f>
        <v>0</v>
      </c>
      <c r="L75" s="6"/>
      <c r="M75" s="30" t="str">
        <f>IFERROR(__xludf.DUMMYFUNCTION("REGEXREPLACE(data!F76,""[ac-zA-Z0-9]"","""")"),"#")</f>
        <v>#</v>
      </c>
      <c r="N75" s="31" t="s">
        <v>136</v>
      </c>
    </row>
    <row r="76">
      <c r="A76" s="28" t="str">
        <f>CONCATENATE(data!F77, " ", PROPER(data!I77))</f>
        <v>D4b Treble</v>
      </c>
      <c r="B76" s="6" t="str">
        <f>IFERROR(__xludf.DUMMYFUNCTION("REGEXREPLACE(data!C77,""\W|\d|b"","""")"),"D")</f>
        <v>D</v>
      </c>
      <c r="C76" s="6" t="str">
        <f>data!E77</f>
        <v>4</v>
      </c>
      <c r="D76" s="6" t="str">
        <f>IFERROR(__xludf.DUMMYFUNCTION("REGEXREPLACE(data!F77,""[ac-zA-Z0-9]"","""")"),"b")</f>
        <v>b</v>
      </c>
      <c r="E76" s="6" t="str">
        <f>data!I77</f>
        <v>treble</v>
      </c>
      <c r="F76" s="29" t="str">
        <f>IF(ISBLANK(data!G77),"",CONCATENATE("&lt;img src=""piano/images/score/",data!G77,"-score.png","""/&gt;"))</f>
        <v>&lt;img src="piano/images/score/077-41-4-treble-D4b-score.png"/&gt;</v>
      </c>
      <c r="G76" s="29" t="str">
        <f>CONCATENATE("&lt;img src=""piano/images/keyboard/",TEXT(data!B77,"00"),"-",data!E77,"-",N76,"-keyboard.png","""/&gt;")</f>
        <v>&lt;img src="piano/images/keyboard/41-4-C4#-D4b-keyboard.png"/&gt;</v>
      </c>
      <c r="H76" s="29" t="str">
        <f>IFERROR(__xludf.DUMMYFUNCTION("IF(ISBLANK(data!G77),"""",CONCATENATE(""&lt;img src=""""piano/images/keyboard-octave/"", REGEXREPLACE(N76,""[0-9]"",""""
),""-keyboard-octave.png"",""""""/&gt;""))"),"&lt;img src=""piano/images/keyboard-octave/C#-Db-keyboard-octave.png""/&gt;")</f>
        <v>&lt;img src="piano/images/keyboard-octave/C#-Db-keyboard-octave.png"/&gt;</v>
      </c>
      <c r="I76" s="29" t="str">
        <f>IF(ISBLANK(data!G77),"",CONCATENATE("[sound:piano/audio/",data!G77,".mp3]"))</f>
        <v>[sound:piano/audio/077-41-4-treble-D4b.mp3]</v>
      </c>
      <c r="J76" s="28">
        <f>data!B77</f>
        <v>41</v>
      </c>
      <c r="K76" s="6">
        <f>data!D77</f>
        <v>0</v>
      </c>
      <c r="L76" s="6"/>
      <c r="M76" s="30" t="str">
        <f>IFERROR(__xludf.DUMMYFUNCTION("REGEXREPLACE(data!F77,""[ac-zA-Z0-9]"","""")"),"b")</f>
        <v>b</v>
      </c>
      <c r="N76" s="31" t="s">
        <v>136</v>
      </c>
    </row>
    <row r="77">
      <c r="A77" s="28" t="str">
        <f>CONCATENATE(data!F78, " ", PROPER(data!I78))</f>
        <v>D4 Treble</v>
      </c>
      <c r="B77" s="6" t="str">
        <f>IFERROR(__xludf.DUMMYFUNCTION("REGEXREPLACE(data!C78,""\W|\d|b"","""")"),"D")</f>
        <v>D</v>
      </c>
      <c r="C77" s="6" t="str">
        <f>data!E78</f>
        <v>4</v>
      </c>
      <c r="D77" s="6" t="str">
        <f>IFERROR(__xludf.DUMMYFUNCTION("REGEXREPLACE(data!F78,""[ac-zA-Z0-9]"","""")"),"")</f>
        <v/>
      </c>
      <c r="E77" s="6" t="str">
        <f>data!I78</f>
        <v>treble</v>
      </c>
      <c r="F77" s="29" t="str">
        <f>IF(ISBLANK(data!G78),"",CONCATENATE("&lt;img src=""piano/images/score/",data!G78,"-score.png","""/&gt;"))</f>
        <v>&lt;img src="piano/images/score/075-42-4-treble-D4-score.png"/&gt;</v>
      </c>
      <c r="G77" s="29" t="str">
        <f>CONCATENATE("&lt;img src=""piano/images/keyboard/",TEXT(data!B78,"00"),"-",data!E78,"-",N77,"-keyboard.png","""/&gt;")</f>
        <v>&lt;img src="piano/images/keyboard/42-4-D4-keyboard.png"/&gt;</v>
      </c>
      <c r="H77" s="29" t="str">
        <f>IFERROR(__xludf.DUMMYFUNCTION("IF(ISBLANK(data!G78),"""",CONCATENATE(""&lt;img src=""""piano/images/keyboard-octave/"", REGEXREPLACE(N77,""[0-9]"",""""
),""-keyboard-octave.png"",""""""/&gt;""))"),"&lt;img src=""piano/images/keyboard-octave/D-keyboard-octave.png""/&gt;")</f>
        <v>&lt;img src="piano/images/keyboard-octave/D-keyboard-octave.png"/&gt;</v>
      </c>
      <c r="I77" s="29" t="str">
        <f>IF(ISBLANK(data!G78),"",CONCATENATE("[sound:piano/audio/",data!G78,".mp3]"))</f>
        <v>[sound:piano/audio/075-42-4-treble-D4.mp3]</v>
      </c>
      <c r="J77" s="28">
        <f>data!B78</f>
        <v>42</v>
      </c>
      <c r="K77" s="6">
        <f>data!D78</f>
        <v>0</v>
      </c>
      <c r="L77" s="6"/>
      <c r="M77" s="30" t="str">
        <f>IFERROR(__xludf.DUMMYFUNCTION("REGEXREPLACE(data!F78,""[ac-zA-Z0-9]"","""")"),"")</f>
        <v/>
      </c>
      <c r="N77" s="31" t="s">
        <v>94</v>
      </c>
    </row>
    <row r="78">
      <c r="A78" s="28" t="str">
        <f>CONCATENATE(data!F79, " ", PROPER(data!I79))</f>
        <v>D4# Treble</v>
      </c>
      <c r="B78" s="6" t="str">
        <f>IFERROR(__xludf.DUMMYFUNCTION("REGEXREPLACE(data!C79,""\W|\d|b"","""")"),"D")</f>
        <v>D</v>
      </c>
      <c r="C78" s="6" t="str">
        <f>data!E79</f>
        <v>4</v>
      </c>
      <c r="D78" s="6" t="str">
        <f>IFERROR(__xludf.DUMMYFUNCTION("REGEXREPLACE(data!F79,""[ac-zA-Z0-9]"","""")"),"#")</f>
        <v>#</v>
      </c>
      <c r="E78" s="6" t="str">
        <f>data!I79</f>
        <v>treble</v>
      </c>
      <c r="F78" s="29" t="str">
        <f>IF(ISBLANK(data!G79),"",CONCATENATE("&lt;img src=""piano/images/score/",data!G79,"-score.png","""/&gt;"))</f>
        <v>&lt;img src="piano/images/score/076-43-4-treble-D4#-score.png"/&gt;</v>
      </c>
      <c r="G78" s="29" t="str">
        <f>CONCATENATE("&lt;img src=""piano/images/keyboard/",TEXT(data!B79,"00"),"-",data!E79,"-",N78,"-keyboard.png","""/&gt;")</f>
        <v>&lt;img src="piano/images/keyboard/43-4-D4#-E4b-keyboard.png"/&gt;</v>
      </c>
      <c r="H78" s="29" t="str">
        <f>IFERROR(__xludf.DUMMYFUNCTION("IF(ISBLANK(data!G79),"""",CONCATENATE(""&lt;img src=""""piano/images/keyboard-octave/"", REGEXREPLACE(N78,""[0-9]"",""""
),""-keyboard-octave.png"",""""""/&gt;""))"),"&lt;img src=""piano/images/keyboard-octave/D#-Eb-keyboard-octave.png""/&gt;")</f>
        <v>&lt;img src="piano/images/keyboard-octave/D#-Eb-keyboard-octave.png"/&gt;</v>
      </c>
      <c r="I78" s="29" t="str">
        <f>IF(ISBLANK(data!G79),"",CONCATENATE("[sound:piano/audio/",data!G79,".mp3]"))</f>
        <v>[sound:piano/audio/076-43-4-treble-D4#.mp3]</v>
      </c>
      <c r="J78" s="28">
        <f>data!B79</f>
        <v>43</v>
      </c>
      <c r="K78" s="6">
        <f>data!D79</f>
        <v>0</v>
      </c>
      <c r="L78" s="6"/>
      <c r="M78" s="30" t="str">
        <f>IFERROR(__xludf.DUMMYFUNCTION("REGEXREPLACE(data!F79,""[ac-zA-Z0-9]"","""")"),"#")</f>
        <v>#</v>
      </c>
      <c r="N78" s="31" t="s">
        <v>137</v>
      </c>
    </row>
    <row r="79">
      <c r="A79" s="28" t="str">
        <f>CONCATENATE(data!F80, " ", PROPER(data!I80))</f>
        <v>E4b Treble</v>
      </c>
      <c r="B79" s="6" t="str">
        <f>IFERROR(__xludf.DUMMYFUNCTION("REGEXREPLACE(data!C80,""\W|\d|b"","""")"),"E")</f>
        <v>E</v>
      </c>
      <c r="C79" s="6" t="str">
        <f>data!E80</f>
        <v>4</v>
      </c>
      <c r="D79" s="6" t="str">
        <f>IFERROR(__xludf.DUMMYFUNCTION("REGEXREPLACE(data!F80,""[ac-zA-Z0-9]"","""")"),"b")</f>
        <v>b</v>
      </c>
      <c r="E79" s="6" t="str">
        <f>data!I80</f>
        <v>treble</v>
      </c>
      <c r="F79" s="29" t="str">
        <f>IF(ISBLANK(data!G80),"",CONCATENATE("&lt;img src=""piano/images/score/",data!G80,"-score.png","""/&gt;"))</f>
        <v>&lt;img src="piano/images/score/079-43-4-treble-E4b-score.png"/&gt;</v>
      </c>
      <c r="G79" s="29" t="str">
        <f>CONCATENATE("&lt;img src=""piano/images/keyboard/",TEXT(data!B80,"00"),"-",data!E80,"-",N79,"-keyboard.png","""/&gt;")</f>
        <v>&lt;img src="piano/images/keyboard/43-4-D4#-E4b-keyboard.png"/&gt;</v>
      </c>
      <c r="H79" s="29" t="str">
        <f>IFERROR(__xludf.DUMMYFUNCTION("IF(ISBLANK(data!G80),"""",CONCATENATE(""&lt;img src=""""piano/images/keyboard-octave/"", REGEXREPLACE(N79,""[0-9]"",""""
),""-keyboard-octave.png"",""""""/&gt;""))"),"&lt;img src=""piano/images/keyboard-octave/D#-Eb-keyboard-octave.png""/&gt;")</f>
        <v>&lt;img src="piano/images/keyboard-octave/D#-Eb-keyboard-octave.png"/&gt;</v>
      </c>
      <c r="I79" s="29" t="str">
        <f>IF(ISBLANK(data!G80),"",CONCATENATE("[sound:piano/audio/",data!G80,".mp3]"))</f>
        <v>[sound:piano/audio/079-43-4-treble-E4b.mp3]</v>
      </c>
      <c r="J79" s="28">
        <f>data!B80</f>
        <v>43</v>
      </c>
      <c r="K79" s="6">
        <f>data!D80</f>
        <v>0</v>
      </c>
      <c r="L79" s="6"/>
      <c r="M79" s="30" t="str">
        <f>IFERROR(__xludf.DUMMYFUNCTION("REGEXREPLACE(data!F80,""[ac-zA-Z0-9]"","""")"),"b")</f>
        <v>b</v>
      </c>
      <c r="N79" s="31" t="s">
        <v>137</v>
      </c>
    </row>
    <row r="80">
      <c r="A80" s="28" t="str">
        <f>CONCATENATE(data!F81, " ", PROPER(data!I81))</f>
        <v>E4 Treble</v>
      </c>
      <c r="B80" s="6" t="str">
        <f>IFERROR(__xludf.DUMMYFUNCTION("REGEXREPLACE(data!C81,""\W|\d|b"","""")"),"E")</f>
        <v>E</v>
      </c>
      <c r="C80" s="6" t="str">
        <f>data!E81</f>
        <v>4</v>
      </c>
      <c r="D80" s="6" t="str">
        <f>IFERROR(__xludf.DUMMYFUNCTION("REGEXREPLACE(data!F81,""[ac-zA-Z0-9]"","""")"),"")</f>
        <v/>
      </c>
      <c r="E80" s="6" t="str">
        <f>data!I81</f>
        <v>treble</v>
      </c>
      <c r="F80" s="29" t="str">
        <f>IF(ISBLANK(data!G81),"",CONCATENATE("&lt;img src=""piano/images/score/",data!G81,"-score.png","""/&gt;"))</f>
        <v>&lt;img src="piano/images/score/078-44-4-treble-E4-score.png"/&gt;</v>
      </c>
      <c r="G80" s="29" t="str">
        <f>CONCATENATE("&lt;img src=""piano/images/keyboard/",TEXT(data!B81,"00"),"-",data!E81,"-",N80,"-keyboard.png","""/&gt;")</f>
        <v>&lt;img src="piano/images/keyboard/44-4-E4-keyboard.png"/&gt;</v>
      </c>
      <c r="H80" s="29" t="str">
        <f>IFERROR(__xludf.DUMMYFUNCTION("IF(ISBLANK(data!G81),"""",CONCATENATE(""&lt;img src=""""piano/images/keyboard-octave/"", REGEXREPLACE(N80,""[0-9]"",""""
),""-keyboard-octave.png"",""""""/&gt;""))"),"&lt;img src=""piano/images/keyboard-octave/E-keyboard-octave.png""/&gt;")</f>
        <v>&lt;img src="piano/images/keyboard-octave/E-keyboard-octave.png"/&gt;</v>
      </c>
      <c r="I80" s="29" t="str">
        <f>IF(ISBLANK(data!G81),"",CONCATENATE("[sound:piano/audio/",data!G81,".mp3]"))</f>
        <v>[sound:piano/audio/078-44-4-treble-E4.mp3]</v>
      </c>
      <c r="J80" s="28">
        <f>data!B81</f>
        <v>44</v>
      </c>
      <c r="K80" s="6">
        <f>data!D81</f>
        <v>0</v>
      </c>
      <c r="L80" s="6"/>
      <c r="M80" s="30" t="str">
        <f>IFERROR(__xludf.DUMMYFUNCTION("REGEXREPLACE(data!F81,""[ac-zA-Z0-9]"","""")"),"")</f>
        <v/>
      </c>
      <c r="N80" s="31" t="s">
        <v>96</v>
      </c>
    </row>
    <row r="81">
      <c r="A81" s="28" t="str">
        <f>CONCATENATE(data!F82, " ", PROPER(data!I82))</f>
        <v>F4 Treble</v>
      </c>
      <c r="B81" s="6" t="str">
        <f>IFERROR(__xludf.DUMMYFUNCTION("REGEXREPLACE(data!C82,""\W|\d|b"","""")"),"F")</f>
        <v>F</v>
      </c>
      <c r="C81" s="6" t="str">
        <f>data!E82</f>
        <v>4</v>
      </c>
      <c r="D81" s="6" t="str">
        <f>IFERROR(__xludf.DUMMYFUNCTION("REGEXREPLACE(data!F82,""[ac-zA-Z0-9]"","""")"),"")</f>
        <v/>
      </c>
      <c r="E81" s="6" t="str">
        <f>data!I82</f>
        <v>treble</v>
      </c>
      <c r="F81" s="29" t="str">
        <f>IF(ISBLANK(data!G82),"",CONCATENATE("&lt;img src=""piano/images/score/",data!G82,"-score.png","""/&gt;"))</f>
        <v>&lt;img src="piano/images/score/080-45-4-treble-F4-score.png"/&gt;</v>
      </c>
      <c r="G81" s="29" t="str">
        <f>CONCATENATE("&lt;img src=""piano/images/keyboard/",TEXT(data!B82,"00"),"-",data!E82,"-",N81,"-keyboard.png","""/&gt;")</f>
        <v>&lt;img src="piano/images/keyboard/45-4-F4-keyboard.png"/&gt;</v>
      </c>
      <c r="H81" s="29" t="str">
        <f>IFERROR(__xludf.DUMMYFUNCTION("IF(ISBLANK(data!G82),"""",CONCATENATE(""&lt;img src=""""piano/images/keyboard-octave/"", REGEXREPLACE(N81,""[0-9]"",""""
),""-keyboard-octave.png"",""""""/&gt;""))"),"&lt;img src=""piano/images/keyboard-octave/F-keyboard-octave.png""/&gt;")</f>
        <v>&lt;img src="piano/images/keyboard-octave/F-keyboard-octave.png"/&gt;</v>
      </c>
      <c r="I81" s="29" t="str">
        <f>IF(ISBLANK(data!G82),"",CONCATENATE("[sound:piano/audio/",data!G82,".mp3]"))</f>
        <v>[sound:piano/audio/080-45-4-treble-F4.mp3]</v>
      </c>
      <c r="J81" s="28">
        <f>data!B82</f>
        <v>45</v>
      </c>
      <c r="K81" s="6">
        <f>data!D82</f>
        <v>0</v>
      </c>
      <c r="L81" s="6"/>
      <c r="M81" s="30" t="str">
        <f>IFERROR(__xludf.DUMMYFUNCTION("REGEXREPLACE(data!F82,""[ac-zA-Z0-9]"","""")"),"")</f>
        <v/>
      </c>
      <c r="N81" s="31" t="s">
        <v>97</v>
      </c>
    </row>
    <row r="82">
      <c r="A82" s="28" t="str">
        <f>CONCATENATE(data!F83, " ", PROPER(data!I83))</f>
        <v>F4# Treble</v>
      </c>
      <c r="B82" s="6" t="str">
        <f>IFERROR(__xludf.DUMMYFUNCTION("REGEXREPLACE(data!C83,""\W|\d|b"","""")"),"F")</f>
        <v>F</v>
      </c>
      <c r="C82" s="6" t="str">
        <f>data!E83</f>
        <v>4</v>
      </c>
      <c r="D82" s="6" t="str">
        <f>IFERROR(__xludf.DUMMYFUNCTION("REGEXREPLACE(data!F83,""[ac-zA-Z0-9]"","""")"),"#")</f>
        <v>#</v>
      </c>
      <c r="E82" s="6" t="str">
        <f>data!I83</f>
        <v>treble</v>
      </c>
      <c r="F82" s="29" t="str">
        <f>IF(ISBLANK(data!G83),"",CONCATENATE("&lt;img src=""piano/images/score/",data!G83,"-score.png","""/&gt;"))</f>
        <v>&lt;img src="piano/images/score/081-46-4-treble-F4#-score.png"/&gt;</v>
      </c>
      <c r="G82" s="29" t="str">
        <f>CONCATENATE("&lt;img src=""piano/images/keyboard/",TEXT(data!B83,"00"),"-",data!E83,"-",N82,"-keyboard.png","""/&gt;")</f>
        <v>&lt;img src="piano/images/keyboard/46-4-F4#-G4b-keyboard.png"/&gt;</v>
      </c>
      <c r="H82" s="29" t="str">
        <f>IFERROR(__xludf.DUMMYFUNCTION("IF(ISBLANK(data!G83),"""",CONCATENATE(""&lt;img src=""""piano/images/keyboard-octave/"", REGEXREPLACE(N82,""[0-9]"",""""
),""-keyboard-octave.png"",""""""/&gt;""))"),"&lt;img src=""piano/images/keyboard-octave/F#-Gb-keyboard-octave.png""/&gt;")</f>
        <v>&lt;img src="piano/images/keyboard-octave/F#-Gb-keyboard-octave.png"/&gt;</v>
      </c>
      <c r="I82" s="29" t="str">
        <f>IF(ISBLANK(data!G83),"",CONCATENATE("[sound:piano/audio/",data!G83,".mp3]"))</f>
        <v>[sound:piano/audio/081-46-4-treble-F4#.mp3]</v>
      </c>
      <c r="J82" s="28">
        <f>data!B83</f>
        <v>46</v>
      </c>
      <c r="K82" s="6">
        <f>data!D83</f>
        <v>0</v>
      </c>
      <c r="L82" s="6"/>
      <c r="M82" s="30" t="str">
        <f>IFERROR(__xludf.DUMMYFUNCTION("REGEXREPLACE(data!F83,""[ac-zA-Z0-9]"","""")"),"#")</f>
        <v>#</v>
      </c>
      <c r="N82" s="31" t="s">
        <v>138</v>
      </c>
    </row>
    <row r="83">
      <c r="A83" s="28" t="str">
        <f>CONCATENATE(data!F84, " ", PROPER(data!I84))</f>
        <v>G4b Treble</v>
      </c>
      <c r="B83" s="6" t="str">
        <f>IFERROR(__xludf.DUMMYFUNCTION("REGEXREPLACE(data!C84,""\W|\d|b"","""")"),"G")</f>
        <v>G</v>
      </c>
      <c r="C83" s="6" t="str">
        <f>data!E84</f>
        <v>4</v>
      </c>
      <c r="D83" s="6" t="str">
        <f>IFERROR(__xludf.DUMMYFUNCTION("REGEXREPLACE(data!F84,""[ac-zA-Z0-9]"","""")"),"b")</f>
        <v>b</v>
      </c>
      <c r="E83" s="6" t="str">
        <f>data!I84</f>
        <v>treble</v>
      </c>
      <c r="F83" s="29" t="str">
        <f>IF(ISBLANK(data!G84),"",CONCATENATE("&lt;img src=""piano/images/score/",data!G84,"-score.png","""/&gt;"))</f>
        <v>&lt;img src="piano/images/score/084-46-4-treble-G4b-score.png"/&gt;</v>
      </c>
      <c r="G83" s="29" t="str">
        <f>CONCATENATE("&lt;img src=""piano/images/keyboard/",TEXT(data!B84,"00"),"-",data!E84,"-",N83,"-keyboard.png","""/&gt;")</f>
        <v>&lt;img src="piano/images/keyboard/46-4-F4#-G4b-keyboard.png"/&gt;</v>
      </c>
      <c r="H83" s="29" t="str">
        <f>IFERROR(__xludf.DUMMYFUNCTION("IF(ISBLANK(data!G84),"""",CONCATENATE(""&lt;img src=""""piano/images/keyboard-octave/"", REGEXREPLACE(N83,""[0-9]"",""""
),""-keyboard-octave.png"",""""""/&gt;""))"),"&lt;img src=""piano/images/keyboard-octave/F#-Gb-keyboard-octave.png""/&gt;")</f>
        <v>&lt;img src="piano/images/keyboard-octave/F#-Gb-keyboard-octave.png"/&gt;</v>
      </c>
      <c r="I83" s="29" t="str">
        <f>IF(ISBLANK(data!G84),"",CONCATENATE("[sound:piano/audio/",data!G84,".mp3]"))</f>
        <v>[sound:piano/audio/084-46-4-treble-G4b.mp3]</v>
      </c>
      <c r="J83" s="28">
        <f>data!B84</f>
        <v>46</v>
      </c>
      <c r="K83" s="6">
        <f>data!D84</f>
        <v>0</v>
      </c>
      <c r="L83" s="6"/>
      <c r="M83" s="30" t="str">
        <f>IFERROR(__xludf.DUMMYFUNCTION("REGEXREPLACE(data!F84,""[ac-zA-Z0-9]"","""")"),"b")</f>
        <v>b</v>
      </c>
      <c r="N83" s="31" t="s">
        <v>138</v>
      </c>
    </row>
    <row r="84">
      <c r="A84" s="28" t="str">
        <f>CONCATENATE(data!F85, " ", PROPER(data!I85))</f>
        <v>G4 Treble</v>
      </c>
      <c r="B84" s="6" t="str">
        <f>IFERROR(__xludf.DUMMYFUNCTION("REGEXREPLACE(data!C85,""\W|\d|b"","""")"),"G")</f>
        <v>G</v>
      </c>
      <c r="C84" s="6" t="str">
        <f>data!E85</f>
        <v>4</v>
      </c>
      <c r="D84" s="6" t="str">
        <f>IFERROR(__xludf.DUMMYFUNCTION("REGEXREPLACE(data!F85,""[ac-zA-Z0-9]"","""")"),"")</f>
        <v/>
      </c>
      <c r="E84" s="6" t="str">
        <f>data!I85</f>
        <v>treble</v>
      </c>
      <c r="F84" s="29" t="str">
        <f>IF(ISBLANK(data!G85),"",CONCATENATE("&lt;img src=""piano/images/score/",data!G85,"-score.png","""/&gt;"))</f>
        <v>&lt;img src="piano/images/score/082-47-4-treble-G4-score.png"/&gt;</v>
      </c>
      <c r="G84" s="29" t="str">
        <f>CONCATENATE("&lt;img src=""piano/images/keyboard/",TEXT(data!B85,"00"),"-",data!E85,"-",N84,"-keyboard.png","""/&gt;")</f>
        <v>&lt;img src="piano/images/keyboard/47-4-G4-keyboard.png"/&gt;</v>
      </c>
      <c r="H84" s="29" t="str">
        <f>IFERROR(__xludf.DUMMYFUNCTION("IF(ISBLANK(data!G85),"""",CONCATENATE(""&lt;img src=""""piano/images/keyboard-octave/"", REGEXREPLACE(N84,""[0-9]"",""""
),""-keyboard-octave.png"",""""""/&gt;""))"),"&lt;img src=""piano/images/keyboard-octave/G-keyboard-octave.png""/&gt;")</f>
        <v>&lt;img src="piano/images/keyboard-octave/G-keyboard-octave.png"/&gt;</v>
      </c>
      <c r="I84" s="29" t="str">
        <f>IF(ISBLANK(data!G85),"",CONCATENATE("[sound:piano/audio/",data!G85,".mp3]"))</f>
        <v>[sound:piano/audio/082-47-4-treble-G4.mp3]</v>
      </c>
      <c r="J84" s="28">
        <f>data!B85</f>
        <v>47</v>
      </c>
      <c r="K84" s="6">
        <f>data!D85</f>
        <v>0</v>
      </c>
      <c r="L84" s="6"/>
      <c r="M84" s="30" t="str">
        <f>IFERROR(__xludf.DUMMYFUNCTION("REGEXREPLACE(data!F85,""[ac-zA-Z0-9]"","""")"),"")</f>
        <v/>
      </c>
      <c r="N84" s="31" t="s">
        <v>98</v>
      </c>
    </row>
    <row r="85">
      <c r="A85" s="28" t="str">
        <f>CONCATENATE(data!F86, " ", PROPER(data!I86))</f>
        <v>G4# Treble</v>
      </c>
      <c r="B85" s="6" t="str">
        <f>IFERROR(__xludf.DUMMYFUNCTION("REGEXREPLACE(data!C86,""\W|\d|b"","""")"),"G")</f>
        <v>G</v>
      </c>
      <c r="C85" s="6" t="str">
        <f>data!E86</f>
        <v>4</v>
      </c>
      <c r="D85" s="6" t="str">
        <f>IFERROR(__xludf.DUMMYFUNCTION("REGEXREPLACE(data!F86,""[ac-zA-Z0-9]"","""")"),"#")</f>
        <v>#</v>
      </c>
      <c r="E85" s="6" t="str">
        <f>data!I86</f>
        <v>treble</v>
      </c>
      <c r="F85" s="29" t="str">
        <f>IF(ISBLANK(data!G86),"",CONCATENATE("&lt;img src=""piano/images/score/",data!G86,"-score.png","""/&gt;"))</f>
        <v>&lt;img src="piano/images/score/083-48-4-treble-G4#-score.png"/&gt;</v>
      </c>
      <c r="G85" s="29" t="str">
        <f>CONCATENATE("&lt;img src=""piano/images/keyboard/",TEXT(data!B86,"00"),"-",data!E86,"-",N85,"-keyboard.png","""/&gt;")</f>
        <v>&lt;img src="piano/images/keyboard/48-4-G4#-A4b-keyboard.png"/&gt;</v>
      </c>
      <c r="H85" s="29" t="str">
        <f>IFERROR(__xludf.DUMMYFUNCTION("IF(ISBLANK(data!G86),"""",CONCATENATE(""&lt;img src=""""piano/images/keyboard-octave/"", REGEXREPLACE(N85,""[0-9]"",""""
),""-keyboard-octave.png"",""""""/&gt;""))"),"&lt;img src=""piano/images/keyboard-octave/G#-Ab-keyboard-octave.png""/&gt;")</f>
        <v>&lt;img src="piano/images/keyboard-octave/G#-Ab-keyboard-octave.png"/&gt;</v>
      </c>
      <c r="I85" s="29" t="str">
        <f>IF(ISBLANK(data!G86),"",CONCATENATE("[sound:piano/audio/",data!G86,".mp3]"))</f>
        <v>[sound:piano/audio/083-48-4-treble-G4#.mp3]</v>
      </c>
      <c r="J85" s="28">
        <f>data!B86</f>
        <v>48</v>
      </c>
      <c r="K85" s="6">
        <f>data!D86</f>
        <v>0</v>
      </c>
      <c r="L85" s="6"/>
      <c r="M85" s="30" t="str">
        <f>IFERROR(__xludf.DUMMYFUNCTION("REGEXREPLACE(data!F86,""[ac-zA-Z0-9]"","""")"),"#")</f>
        <v>#</v>
      </c>
      <c r="N85" s="31" t="s">
        <v>139</v>
      </c>
    </row>
    <row r="86">
      <c r="A86" s="28" t="str">
        <f>CONCATENATE(data!F87, " ", PROPER(data!I87))</f>
        <v>A4b Treble</v>
      </c>
      <c r="B86" s="6" t="str">
        <f>IFERROR(__xludf.DUMMYFUNCTION("REGEXREPLACE(data!C87,""\W|\d|b"","""")"),"A")</f>
        <v>A</v>
      </c>
      <c r="C86" s="6" t="str">
        <f>data!E87</f>
        <v>4</v>
      </c>
      <c r="D86" s="6" t="str">
        <f>IFERROR(__xludf.DUMMYFUNCTION("REGEXREPLACE(data!F87,""[ac-zA-Z0-9]"","""")"),"b")</f>
        <v>b</v>
      </c>
      <c r="E86" s="6" t="str">
        <f>data!I87</f>
        <v>treble</v>
      </c>
      <c r="F86" s="29" t="str">
        <f>IF(ISBLANK(data!G87),"",CONCATENATE("&lt;img src=""piano/images/score/",data!G87,"-score.png","""/&gt;"))</f>
        <v>&lt;img src="piano/images/score/087-48-4-treble-A4b-score.png"/&gt;</v>
      </c>
      <c r="G86" s="29" t="str">
        <f>CONCATENATE("&lt;img src=""piano/images/keyboard/",TEXT(data!B87,"00"),"-",data!E87,"-",N86,"-keyboard.png","""/&gt;")</f>
        <v>&lt;img src="piano/images/keyboard/48-4-G4#-A4b-keyboard.png"/&gt;</v>
      </c>
      <c r="H86" s="29" t="str">
        <f>IFERROR(__xludf.DUMMYFUNCTION("IF(ISBLANK(data!G87),"""",CONCATENATE(""&lt;img src=""""piano/images/keyboard-octave/"", REGEXREPLACE(N86,""[0-9]"",""""
),""-keyboard-octave.png"",""""""/&gt;""))"),"&lt;img src=""piano/images/keyboard-octave/G#-Ab-keyboard-octave.png""/&gt;")</f>
        <v>&lt;img src="piano/images/keyboard-octave/G#-Ab-keyboard-octave.png"/&gt;</v>
      </c>
      <c r="I86" s="29" t="str">
        <f>IF(ISBLANK(data!G87),"",CONCATENATE("[sound:piano/audio/",data!G87,".mp3]"))</f>
        <v>[sound:piano/audio/087-48-4-treble-A4b.mp3]</v>
      </c>
      <c r="J86" s="28">
        <f>data!B87</f>
        <v>48</v>
      </c>
      <c r="K86" s="6">
        <f>data!D87</f>
        <v>0</v>
      </c>
      <c r="L86" s="6"/>
      <c r="M86" s="30" t="str">
        <f>IFERROR(__xludf.DUMMYFUNCTION("REGEXREPLACE(data!F87,""[ac-zA-Z0-9]"","""")"),"b")</f>
        <v>b</v>
      </c>
      <c r="N86" s="31" t="s">
        <v>139</v>
      </c>
    </row>
    <row r="87">
      <c r="A87" s="28" t="str">
        <f>CONCATENATE(data!F88, " ", PROPER(data!I88))</f>
        <v>A4 Treble</v>
      </c>
      <c r="B87" s="6" t="str">
        <f>IFERROR(__xludf.DUMMYFUNCTION("REGEXREPLACE(data!C88,""\W|\d|b"","""")"),"A")</f>
        <v>A</v>
      </c>
      <c r="C87" s="6" t="str">
        <f>data!E88</f>
        <v>4</v>
      </c>
      <c r="D87" s="6" t="str">
        <f>IFERROR(__xludf.DUMMYFUNCTION("REGEXREPLACE(data!F88,""[ac-zA-Z0-9]"","""")"),"")</f>
        <v/>
      </c>
      <c r="E87" s="6" t="str">
        <f>data!I88</f>
        <v>treble</v>
      </c>
      <c r="F87" s="29" t="str">
        <f>IF(ISBLANK(data!G88),"",CONCATENATE("&lt;img src=""piano/images/score/",data!G88,"-score.png","""/&gt;"))</f>
        <v>&lt;img src="piano/images/score/085-49-4-treble-A4-score.png"/&gt;</v>
      </c>
      <c r="G87" s="29" t="str">
        <f>CONCATENATE("&lt;img src=""piano/images/keyboard/",TEXT(data!B88,"00"),"-",data!E88,"-",N87,"-keyboard.png","""/&gt;")</f>
        <v>&lt;img src="piano/images/keyboard/49-4-A4-keyboard.png"/&gt;</v>
      </c>
      <c r="H87" s="29" t="str">
        <f>IFERROR(__xludf.DUMMYFUNCTION("IF(ISBLANK(data!G88),"""",CONCATENATE(""&lt;img src=""""piano/images/keyboard-octave/"", REGEXREPLACE(N87,""[0-9]"",""""
),""-keyboard-octave.png"",""""""/&gt;""))"),"&lt;img src=""piano/images/keyboard-octave/A-keyboard-octave.png""/&gt;")</f>
        <v>&lt;img src="piano/images/keyboard-octave/A-keyboard-octave.png"/&gt;</v>
      </c>
      <c r="I87" s="29" t="str">
        <f>IF(ISBLANK(data!G88),"",CONCATENATE("[sound:piano/audio/",data!G88,".mp3]"))</f>
        <v>[sound:piano/audio/085-49-4-treble-A4.mp3]</v>
      </c>
      <c r="J87" s="28">
        <f>data!B88</f>
        <v>49</v>
      </c>
      <c r="K87" s="6">
        <f>data!D88</f>
        <v>0</v>
      </c>
      <c r="L87" s="6"/>
      <c r="M87" s="30" t="str">
        <f>IFERROR(__xludf.DUMMYFUNCTION("REGEXREPLACE(data!F88,""[ac-zA-Z0-9]"","""")"),"")</f>
        <v/>
      </c>
      <c r="N87" s="31" t="s">
        <v>100</v>
      </c>
    </row>
    <row r="88">
      <c r="A88" s="28" t="str">
        <f>CONCATENATE(data!F89, " ", PROPER(data!I89))</f>
        <v>A4# Treble</v>
      </c>
      <c r="B88" s="6" t="str">
        <f>IFERROR(__xludf.DUMMYFUNCTION("REGEXREPLACE(data!C89,""\W|\d|b"","""")"),"A")</f>
        <v>A</v>
      </c>
      <c r="C88" s="6" t="str">
        <f>data!E89</f>
        <v>4</v>
      </c>
      <c r="D88" s="6" t="str">
        <f>IFERROR(__xludf.DUMMYFUNCTION("REGEXREPLACE(data!F89,""[ac-zA-Z0-9]"","""")"),"#")</f>
        <v>#</v>
      </c>
      <c r="E88" s="6" t="str">
        <f>data!I89</f>
        <v>treble</v>
      </c>
      <c r="F88" s="29" t="str">
        <f>IF(ISBLANK(data!G89),"",CONCATENATE("&lt;img src=""piano/images/score/",data!G89,"-score.png","""/&gt;"))</f>
        <v>&lt;img src="piano/images/score/086-50-4-treble-A4#-score.png"/&gt;</v>
      </c>
      <c r="G88" s="29" t="str">
        <f>CONCATENATE("&lt;img src=""piano/images/keyboard/",TEXT(data!B89,"00"),"-",data!E89,"-",N88,"-keyboard.png","""/&gt;")</f>
        <v>&lt;img src="piano/images/keyboard/50-4-A4#-B4b-keyboard.png"/&gt;</v>
      </c>
      <c r="H88" s="29" t="str">
        <f>IFERROR(__xludf.DUMMYFUNCTION("IF(ISBLANK(data!G89),"""",CONCATENATE(""&lt;img src=""""piano/images/keyboard-octave/"", REGEXREPLACE(N88,""[0-9]"",""""
),""-keyboard-octave.png"",""""""/&gt;""))"),"&lt;img src=""piano/images/keyboard-octave/A#-Bb-keyboard-octave.png""/&gt;")</f>
        <v>&lt;img src="piano/images/keyboard-octave/A#-Bb-keyboard-octave.png"/&gt;</v>
      </c>
      <c r="I88" s="29" t="str">
        <f>IF(ISBLANK(data!G89),"",CONCATENATE("[sound:piano/audio/",data!G89,".mp3]"))</f>
        <v>[sound:piano/audio/086-50-4-treble-A4#.mp3]</v>
      </c>
      <c r="J88" s="28">
        <f>data!B89</f>
        <v>50</v>
      </c>
      <c r="K88" s="6">
        <f>data!D89</f>
        <v>0</v>
      </c>
      <c r="L88" s="6"/>
      <c r="M88" s="30" t="str">
        <f>IFERROR(__xludf.DUMMYFUNCTION("REGEXREPLACE(data!F89,""[ac-zA-Z0-9]"","""")"),"#")</f>
        <v>#</v>
      </c>
      <c r="N88" s="31" t="s">
        <v>140</v>
      </c>
    </row>
    <row r="89">
      <c r="A89" s="28" t="str">
        <f>CONCATENATE(data!F90, " ", PROPER(data!I90))</f>
        <v>B4b Treble</v>
      </c>
      <c r="B89" s="6" t="str">
        <f>IFERROR(__xludf.DUMMYFUNCTION("REGEXREPLACE(data!C90,""\W|\d|b"","""")"),"B")</f>
        <v>B</v>
      </c>
      <c r="C89" s="6" t="str">
        <f>data!E90</f>
        <v>4</v>
      </c>
      <c r="D89" s="6" t="str">
        <f>IFERROR(__xludf.DUMMYFUNCTION("REGEXREPLACE(data!F90,""[ac-zA-Z0-9]"","""")"),"b")</f>
        <v>b</v>
      </c>
      <c r="E89" s="6" t="str">
        <f>data!I90</f>
        <v>treble</v>
      </c>
      <c r="F89" s="29" t="str">
        <f>IF(ISBLANK(data!G90),"",CONCATENATE("&lt;img src=""piano/images/score/",data!G90,"-score.png","""/&gt;"))</f>
        <v>&lt;img src="piano/images/score/089-50-4-treble-B4b-score.png"/&gt;</v>
      </c>
      <c r="G89" s="29" t="str">
        <f>CONCATENATE("&lt;img src=""piano/images/keyboard/",TEXT(data!B90,"00"),"-",data!E90,"-",N89,"-keyboard.png","""/&gt;")</f>
        <v>&lt;img src="piano/images/keyboard/50-4-A4#-B4b-keyboard.png"/&gt;</v>
      </c>
      <c r="H89" s="29" t="str">
        <f>IFERROR(__xludf.DUMMYFUNCTION("IF(ISBLANK(data!G90),"""",CONCATENATE(""&lt;img src=""""piano/images/keyboard-octave/"", REGEXREPLACE(N89,""[0-9]"",""""
),""-keyboard-octave.png"",""""""/&gt;""))"),"&lt;img src=""piano/images/keyboard-octave/A#-Bb-keyboard-octave.png""/&gt;")</f>
        <v>&lt;img src="piano/images/keyboard-octave/A#-Bb-keyboard-octave.png"/&gt;</v>
      </c>
      <c r="I89" s="29" t="str">
        <f>IF(ISBLANK(data!G90),"",CONCATENATE("[sound:piano/audio/",data!G90,".mp3]"))</f>
        <v>[sound:piano/audio/089-50-4-treble-B4b.mp3]</v>
      </c>
      <c r="J89" s="28">
        <f>data!B90</f>
        <v>50</v>
      </c>
      <c r="K89" s="6">
        <f>data!D90</f>
        <v>0</v>
      </c>
      <c r="L89" s="6"/>
      <c r="M89" s="30" t="str">
        <f>IFERROR(__xludf.DUMMYFUNCTION("REGEXREPLACE(data!F90,""[ac-zA-Z0-9]"","""")"),"b")</f>
        <v>b</v>
      </c>
      <c r="N89" s="31" t="s">
        <v>140</v>
      </c>
    </row>
    <row r="90">
      <c r="A90" s="28" t="str">
        <f>CONCATENATE(data!F91, " ", PROPER(data!I91))</f>
        <v>B4 Treble</v>
      </c>
      <c r="B90" s="6" t="str">
        <f>IFERROR(__xludf.DUMMYFUNCTION("REGEXREPLACE(data!C91,""\W|\d|b"","""")"),"B")</f>
        <v>B</v>
      </c>
      <c r="C90" s="6" t="str">
        <f>data!E91</f>
        <v>4</v>
      </c>
      <c r="D90" s="6" t="str">
        <f>IFERROR(__xludf.DUMMYFUNCTION("REGEXREPLACE(data!F91,""[ac-zA-Z0-9]"","""")"),"")</f>
        <v/>
      </c>
      <c r="E90" s="6" t="str">
        <f>data!I91</f>
        <v>treble</v>
      </c>
      <c r="F90" s="29" t="str">
        <f>IF(ISBLANK(data!G91),"",CONCATENATE("&lt;img src=""piano/images/score/",data!G91,"-score.png","""/&gt;"))</f>
        <v>&lt;img src="piano/images/score/088-51-4-treble-B4-score.png"/&gt;</v>
      </c>
      <c r="G90" s="29" t="str">
        <f>CONCATENATE("&lt;img src=""piano/images/keyboard/",TEXT(data!B91,"00"),"-",data!E91,"-",N90,"-keyboard.png","""/&gt;")</f>
        <v>&lt;img src="piano/images/keyboard/51-4-B4-keyboard.png"/&gt;</v>
      </c>
      <c r="H90" s="29" t="str">
        <f>IFERROR(__xludf.DUMMYFUNCTION("IF(ISBLANK(data!G91),"""",CONCATENATE(""&lt;img src=""""piano/images/keyboard-octave/"", REGEXREPLACE(N90,""[0-9]"",""""
),""-keyboard-octave.png"",""""""/&gt;""))"),"&lt;img src=""piano/images/keyboard-octave/B-keyboard-octave.png""/&gt;")</f>
        <v>&lt;img src="piano/images/keyboard-octave/B-keyboard-octave.png"/&gt;</v>
      </c>
      <c r="I90" s="29" t="str">
        <f>IF(ISBLANK(data!G91),"",CONCATENATE("[sound:piano/audio/",data!G91,".mp3]"))</f>
        <v>[sound:piano/audio/088-51-4-treble-B4.mp3]</v>
      </c>
      <c r="J90" s="28">
        <f>data!B91</f>
        <v>51</v>
      </c>
      <c r="K90" s="6">
        <f>data!D91</f>
        <v>0</v>
      </c>
      <c r="L90" s="6"/>
      <c r="M90" s="30" t="str">
        <f>IFERROR(__xludf.DUMMYFUNCTION("REGEXREPLACE(data!F91,""[ac-zA-Z0-9]"","""")"),"")</f>
        <v/>
      </c>
      <c r="N90" s="31" t="s">
        <v>101</v>
      </c>
    </row>
    <row r="91">
      <c r="A91" s="4" t="str">
        <f>CONCATENATE(data!F92, " ", PROPER(data!I92))</f>
        <v>C4 Bass</v>
      </c>
      <c r="B91" s="2" t="str">
        <f>IFERROR(__xludf.DUMMYFUNCTION("REGEXREPLACE(data!C92,""\W|\d|b"","""")"),"C")</f>
        <v>C</v>
      </c>
      <c r="C91" s="2" t="str">
        <f>data!E92</f>
        <v>4</v>
      </c>
      <c r="D91" s="2" t="str">
        <f>IFERROR(__xludf.DUMMYFUNCTION("REGEXREPLACE(data!F92,""[ac-zA-Z0-9]"","""")"),"")</f>
        <v/>
      </c>
      <c r="E91" s="2" t="str">
        <f>data!I92</f>
        <v>bass</v>
      </c>
      <c r="F91" s="15" t="str">
        <f>IF(ISBLANK(data!G92),"",CONCATENATE("&lt;img src=""piano/images/score/",data!G92,"-score.png","""/&gt;"))</f>
        <v>&lt;img src="piano/images/score/090-40-4-bass-C4-score.png"/&gt;</v>
      </c>
      <c r="G91" s="15" t="str">
        <f>CONCATENATE("&lt;img src=""piano/images/keyboard/",TEXT(data!B92,"00"),"-",data!E92,"-",N91,"-keyboard.png","""/&gt;")</f>
        <v>&lt;img src="piano/images/keyboard/40-4-C4-keyboard.png"/&gt;</v>
      </c>
      <c r="H91" s="15" t="str">
        <f>IFERROR(__xludf.DUMMYFUNCTION("IF(ISBLANK(data!G92),"""",CONCATENATE(""&lt;img src=""""piano/images/keyboard-octave/"", REGEXREPLACE(N91,""[0-9]"",""""
),""-keyboard-octave.png"",""""""/&gt;""))"),"&lt;img src=""piano/images/keyboard-octave/C-keyboard-octave.png""/&gt;")</f>
        <v>&lt;img src="piano/images/keyboard-octave/C-keyboard-octave.png"/&gt;</v>
      </c>
      <c r="I91" s="15" t="str">
        <f>IF(ISBLANK(data!G92),"",CONCATENATE("[sound:piano/audio/",data!G92,".mp3]"))</f>
        <v>[sound:piano/audio/090-40-4-bass-C4.mp3]</v>
      </c>
      <c r="J91" s="4">
        <f>data!B92</f>
        <v>40</v>
      </c>
      <c r="K91" s="2">
        <f>data!D92</f>
        <v>1</v>
      </c>
      <c r="L91" s="2"/>
      <c r="M91" s="19" t="str">
        <f>IFERROR(__xludf.DUMMYFUNCTION("REGEXREPLACE(data!F92,""[ac-zA-Z0-9]"","""")"),"")</f>
        <v/>
      </c>
      <c r="N91" s="20" t="s">
        <v>92</v>
      </c>
    </row>
    <row r="92">
      <c r="A92" s="4" t="str">
        <f>CONCATENATE(data!F93, " ", PROPER(data!I93))</f>
        <v>C4# Bass</v>
      </c>
      <c r="B92" s="2" t="str">
        <f>IFERROR(__xludf.DUMMYFUNCTION("REGEXREPLACE(data!C93,""\W|\d|b"","""")"),"C")</f>
        <v>C</v>
      </c>
      <c r="C92" s="2" t="str">
        <f>data!E93</f>
        <v>4</v>
      </c>
      <c r="D92" s="2" t="str">
        <f>IFERROR(__xludf.DUMMYFUNCTION("REGEXREPLACE(data!F93,""[ac-zA-Z0-9]"","""")"),"#")</f>
        <v>#</v>
      </c>
      <c r="E92" s="2" t="str">
        <f>data!I93</f>
        <v>bass</v>
      </c>
      <c r="F92" s="15" t="str">
        <f>IF(ISBLANK(data!G93),"",CONCATENATE("&lt;img src=""piano/images/score/",data!G93,"-score.png","""/&gt;"))</f>
        <v>&lt;img src="piano/images/score/091-41-4-bass-C4#-score.png"/&gt;</v>
      </c>
      <c r="G92" s="15" t="str">
        <f>CONCATENATE("&lt;img src=""piano/images/keyboard/",TEXT(data!B93,"00"),"-",data!E93,"-",N92,"-keyboard.png","""/&gt;")</f>
        <v>&lt;img src="piano/images/keyboard/41-4-C4#-D4b-keyboard.png"/&gt;</v>
      </c>
      <c r="H92" s="15" t="str">
        <f>IFERROR(__xludf.DUMMYFUNCTION("IF(ISBLANK(data!G93),"""",CONCATENATE(""&lt;img src=""""piano/images/keyboard-octave/"", REGEXREPLACE(N92,""[0-9]"",""""
),""-keyboard-octave.png"",""""""/&gt;""))"),"&lt;img src=""piano/images/keyboard-octave/C#-Db-keyboard-octave.png""/&gt;")</f>
        <v>&lt;img src="piano/images/keyboard-octave/C#-Db-keyboard-octave.png"/&gt;</v>
      </c>
      <c r="I92" s="15" t="str">
        <f>IF(ISBLANK(data!G93),"",CONCATENATE("[sound:piano/audio/",data!G93,".mp3]"))</f>
        <v>[sound:piano/audio/091-41-4-bass-C4#.mp3]</v>
      </c>
      <c r="J92" s="4">
        <f>data!B93</f>
        <v>41</v>
      </c>
      <c r="K92" s="2">
        <f>data!D93</f>
        <v>1</v>
      </c>
      <c r="L92" s="2"/>
      <c r="M92" s="19" t="str">
        <f>IFERROR(__xludf.DUMMYFUNCTION("REGEXREPLACE(data!F93,""[ac-zA-Z0-9]"","""")"),"#")</f>
        <v>#</v>
      </c>
      <c r="N92" s="20" t="s">
        <v>136</v>
      </c>
    </row>
    <row r="93">
      <c r="A93" s="4" t="str">
        <f>CONCATENATE(data!F94, " ", PROPER(data!I94))</f>
        <v>D4b Bass</v>
      </c>
      <c r="B93" s="2" t="str">
        <f>IFERROR(__xludf.DUMMYFUNCTION("REGEXREPLACE(data!C94,""\W|\d|b"","""")"),"D")</f>
        <v>D</v>
      </c>
      <c r="C93" s="2" t="str">
        <f>data!E94</f>
        <v>4</v>
      </c>
      <c r="D93" s="2" t="str">
        <f>IFERROR(__xludf.DUMMYFUNCTION("REGEXREPLACE(data!F94,""[ac-zA-Z0-9]"","""")"),"b")</f>
        <v>b</v>
      </c>
      <c r="E93" s="2" t="str">
        <f>data!I94</f>
        <v>bass</v>
      </c>
      <c r="F93" s="15" t="str">
        <f>IF(ISBLANK(data!G94),"",CONCATENATE("&lt;img src=""piano/images/score/",data!G94,"-score.png","""/&gt;"))</f>
        <v>&lt;img src="piano/images/score/094-41-4-bass-D4b-score.png"/&gt;</v>
      </c>
      <c r="G93" s="15" t="str">
        <f>CONCATENATE("&lt;img src=""piano/images/keyboard/",TEXT(data!B94,"00"),"-",data!E94,"-",N93,"-keyboard.png","""/&gt;")</f>
        <v>&lt;img src="piano/images/keyboard/41-4-C4#-D4b-keyboard.png"/&gt;</v>
      </c>
      <c r="H93" s="15" t="str">
        <f>IFERROR(__xludf.DUMMYFUNCTION("IF(ISBLANK(data!G94),"""",CONCATENATE(""&lt;img src=""""piano/images/keyboard-octave/"", REGEXREPLACE(N93,""[0-9]"",""""
),""-keyboard-octave.png"",""""""/&gt;""))"),"&lt;img src=""piano/images/keyboard-octave/C#-Db-keyboard-octave.png""/&gt;")</f>
        <v>&lt;img src="piano/images/keyboard-octave/C#-Db-keyboard-octave.png"/&gt;</v>
      </c>
      <c r="I93" s="15" t="str">
        <f>IF(ISBLANK(data!G94),"",CONCATENATE("[sound:piano/audio/",data!G94,".mp3]"))</f>
        <v>[sound:piano/audio/094-41-4-bass-D4b.mp3]</v>
      </c>
      <c r="J93" s="4">
        <f>data!B94</f>
        <v>41</v>
      </c>
      <c r="K93" s="2">
        <f>data!D94</f>
        <v>1</v>
      </c>
      <c r="L93" s="2"/>
      <c r="M93" s="19" t="str">
        <f>IFERROR(__xludf.DUMMYFUNCTION("REGEXREPLACE(data!F94,""[ac-zA-Z0-9]"","""")"),"b")</f>
        <v>b</v>
      </c>
      <c r="N93" s="20" t="s">
        <v>136</v>
      </c>
    </row>
    <row r="94">
      <c r="A94" s="4" t="str">
        <f>CONCATENATE(data!F95, " ", PROPER(data!I95))</f>
        <v>D4 Bass</v>
      </c>
      <c r="B94" s="2" t="str">
        <f>IFERROR(__xludf.DUMMYFUNCTION("REGEXREPLACE(data!C95,""\W|\d|b"","""")"),"D")</f>
        <v>D</v>
      </c>
      <c r="C94" s="2" t="str">
        <f>data!E95</f>
        <v>4</v>
      </c>
      <c r="D94" s="2" t="str">
        <f>IFERROR(__xludf.DUMMYFUNCTION("REGEXREPLACE(data!F95,""[ac-zA-Z0-9]"","""")"),"")</f>
        <v/>
      </c>
      <c r="E94" s="2" t="str">
        <f>data!I95</f>
        <v>bass</v>
      </c>
      <c r="F94" s="15" t="str">
        <f>IF(ISBLANK(data!G95),"",CONCATENATE("&lt;img src=""piano/images/score/",data!G95,"-score.png","""/&gt;"))</f>
        <v>&lt;img src="piano/images/score/092-42-4-bass-D4-score.png"/&gt;</v>
      </c>
      <c r="G94" s="15" t="str">
        <f>CONCATENATE("&lt;img src=""piano/images/keyboard/",TEXT(data!B95,"00"),"-",data!E95,"-",N94,"-keyboard.png","""/&gt;")</f>
        <v>&lt;img src="piano/images/keyboard/42-4-D4-keyboard.png"/&gt;</v>
      </c>
      <c r="H94" s="15" t="str">
        <f>IFERROR(__xludf.DUMMYFUNCTION("IF(ISBLANK(data!G95),"""",CONCATENATE(""&lt;img src=""""piano/images/keyboard-octave/"", REGEXREPLACE(N94,""[0-9]"",""""
),""-keyboard-octave.png"",""""""/&gt;""))"),"&lt;img src=""piano/images/keyboard-octave/D-keyboard-octave.png""/&gt;")</f>
        <v>&lt;img src="piano/images/keyboard-octave/D-keyboard-octave.png"/&gt;</v>
      </c>
      <c r="I94" s="15" t="str">
        <f>IF(ISBLANK(data!G95),"",CONCATENATE("[sound:piano/audio/",data!G95,".mp3]"))</f>
        <v>[sound:piano/audio/092-42-4-bass-D4.mp3]</v>
      </c>
      <c r="J94" s="4">
        <f>data!B95</f>
        <v>42</v>
      </c>
      <c r="K94" s="2">
        <f>data!D95</f>
        <v>1</v>
      </c>
      <c r="L94" s="2"/>
      <c r="M94" s="19" t="str">
        <f>IFERROR(__xludf.DUMMYFUNCTION("REGEXREPLACE(data!F95,""[ac-zA-Z0-9]"","""")"),"")</f>
        <v/>
      </c>
      <c r="N94" s="20" t="s">
        <v>94</v>
      </c>
    </row>
    <row r="95">
      <c r="A95" s="4" t="str">
        <f>CONCATENATE(data!F96, " ", PROPER(data!I96))</f>
        <v>D4# Bass</v>
      </c>
      <c r="B95" s="2" t="str">
        <f>IFERROR(__xludf.DUMMYFUNCTION("REGEXREPLACE(data!C96,""\W|\d|b"","""")"),"D")</f>
        <v>D</v>
      </c>
      <c r="C95" s="2" t="str">
        <f>data!E96</f>
        <v>4</v>
      </c>
      <c r="D95" s="2" t="str">
        <f>IFERROR(__xludf.DUMMYFUNCTION("REGEXREPLACE(data!F96,""[ac-zA-Z0-9]"","""")"),"#")</f>
        <v>#</v>
      </c>
      <c r="E95" s="2" t="str">
        <f>data!I96</f>
        <v>bass</v>
      </c>
      <c r="F95" s="15" t="str">
        <f>IF(ISBLANK(data!G96),"",CONCATENATE("&lt;img src=""piano/images/score/",data!G96,"-score.png","""/&gt;"))</f>
        <v>&lt;img src="piano/images/score/093-43-4-bass-D4#-score.png"/&gt;</v>
      </c>
      <c r="G95" s="15" t="str">
        <f>CONCATENATE("&lt;img src=""piano/images/keyboard/",TEXT(data!B96,"00"),"-",data!E96,"-",N95,"-keyboard.png","""/&gt;")</f>
        <v>&lt;img src="piano/images/keyboard/43-4-D4#-E4b-keyboard.png"/&gt;</v>
      </c>
      <c r="H95" s="15" t="str">
        <f>IFERROR(__xludf.DUMMYFUNCTION("IF(ISBLANK(data!G96),"""",CONCATENATE(""&lt;img src=""""piano/images/keyboard-octave/"", REGEXREPLACE(N95,""[0-9]"",""""
),""-keyboard-octave.png"",""""""/&gt;""))"),"&lt;img src=""piano/images/keyboard-octave/D#-Eb-keyboard-octave.png""/&gt;")</f>
        <v>&lt;img src="piano/images/keyboard-octave/D#-Eb-keyboard-octave.png"/&gt;</v>
      </c>
      <c r="I95" s="15" t="str">
        <f>IF(ISBLANK(data!G96),"",CONCATENATE("[sound:piano/audio/",data!G96,".mp3]"))</f>
        <v>[sound:piano/audio/093-43-4-bass-D4#.mp3]</v>
      </c>
      <c r="J95" s="4">
        <f>data!B96</f>
        <v>43</v>
      </c>
      <c r="K95" s="2">
        <f>data!D96</f>
        <v>1</v>
      </c>
      <c r="L95" s="2"/>
      <c r="M95" s="19" t="str">
        <f>IFERROR(__xludf.DUMMYFUNCTION("REGEXREPLACE(data!F96,""[ac-zA-Z0-9]"","""")"),"#")</f>
        <v>#</v>
      </c>
      <c r="N95" s="20" t="s">
        <v>137</v>
      </c>
    </row>
    <row r="96">
      <c r="A96" s="4" t="str">
        <f>CONCATENATE(data!F97, " ", PROPER(data!I97))</f>
        <v>E4b Bass</v>
      </c>
      <c r="B96" s="2" t="str">
        <f>IFERROR(__xludf.DUMMYFUNCTION("REGEXREPLACE(data!C97,""\W|\d|b"","""")"),"E")</f>
        <v>E</v>
      </c>
      <c r="C96" s="2" t="str">
        <f>data!E97</f>
        <v>4</v>
      </c>
      <c r="D96" s="2" t="str">
        <f>IFERROR(__xludf.DUMMYFUNCTION("REGEXREPLACE(data!F97,""[ac-zA-Z0-9]"","""")"),"b")</f>
        <v>b</v>
      </c>
      <c r="E96" s="2" t="str">
        <f>data!I97</f>
        <v>bass</v>
      </c>
      <c r="F96" s="15" t="str">
        <f>IF(ISBLANK(data!G97),"",CONCATENATE("&lt;img src=""piano/images/score/",data!G97,"-score.png","""/&gt;"))</f>
        <v>&lt;img src="piano/images/score/096-43-4-bass-E4b-score.png"/&gt;</v>
      </c>
      <c r="G96" s="15" t="str">
        <f>CONCATENATE("&lt;img src=""piano/images/keyboard/",TEXT(data!B97,"00"),"-",data!E97,"-",N96,"-keyboard.png","""/&gt;")</f>
        <v>&lt;img src="piano/images/keyboard/43-4-D4#-E4b-keyboard.png"/&gt;</v>
      </c>
      <c r="H96" s="15" t="str">
        <f>IFERROR(__xludf.DUMMYFUNCTION("IF(ISBLANK(data!G97),"""",CONCATENATE(""&lt;img src=""""piano/images/keyboard-octave/"", REGEXREPLACE(N96,""[0-9]"",""""
),""-keyboard-octave.png"",""""""/&gt;""))"),"&lt;img src=""piano/images/keyboard-octave/D#-Eb-keyboard-octave.png""/&gt;")</f>
        <v>&lt;img src="piano/images/keyboard-octave/D#-Eb-keyboard-octave.png"/&gt;</v>
      </c>
      <c r="I96" s="15" t="str">
        <f>IF(ISBLANK(data!G97),"",CONCATENATE("[sound:piano/audio/",data!G97,".mp3]"))</f>
        <v>[sound:piano/audio/096-43-4-bass-E4b.mp3]</v>
      </c>
      <c r="J96" s="4">
        <f>data!B97</f>
        <v>43</v>
      </c>
      <c r="K96" s="2">
        <f>data!D97</f>
        <v>1</v>
      </c>
      <c r="L96" s="2"/>
      <c r="M96" s="19" t="str">
        <f>IFERROR(__xludf.DUMMYFUNCTION("REGEXREPLACE(data!F97,""[ac-zA-Z0-9]"","""")"),"b")</f>
        <v>b</v>
      </c>
      <c r="N96" s="20" t="s">
        <v>137</v>
      </c>
    </row>
    <row r="97">
      <c r="A97" s="4" t="str">
        <f>CONCATENATE(data!F98, " ", PROPER(data!I98))</f>
        <v>E4 Bass</v>
      </c>
      <c r="B97" s="2" t="str">
        <f>IFERROR(__xludf.DUMMYFUNCTION("REGEXREPLACE(data!C98,""\W|\d|b"","""")"),"E")</f>
        <v>E</v>
      </c>
      <c r="C97" s="2" t="str">
        <f>data!E98</f>
        <v>4</v>
      </c>
      <c r="D97" s="2" t="str">
        <f>IFERROR(__xludf.DUMMYFUNCTION("REGEXREPLACE(data!F98,""[ac-zA-Z0-9]"","""")"),"")</f>
        <v/>
      </c>
      <c r="E97" s="2" t="str">
        <f>data!I98</f>
        <v>bass</v>
      </c>
      <c r="F97" s="15" t="str">
        <f>IF(ISBLANK(data!G98),"",CONCATENATE("&lt;img src=""piano/images/score/",data!G98,"-score.png","""/&gt;"))</f>
        <v>&lt;img src="piano/images/score/095-44-4-bass-E4-score.png"/&gt;</v>
      </c>
      <c r="G97" s="15" t="str">
        <f>CONCATENATE("&lt;img src=""piano/images/keyboard/",TEXT(data!B98,"00"),"-",data!E98,"-",N97,"-keyboard.png","""/&gt;")</f>
        <v>&lt;img src="piano/images/keyboard/44-4-E4-keyboard.png"/&gt;</v>
      </c>
      <c r="H97" s="15" t="str">
        <f>IFERROR(__xludf.DUMMYFUNCTION("IF(ISBLANK(data!G98),"""",CONCATENATE(""&lt;img src=""""piano/images/keyboard-octave/"", REGEXREPLACE(N97,""[0-9]"",""""
),""-keyboard-octave.png"",""""""/&gt;""))"),"&lt;img src=""piano/images/keyboard-octave/E-keyboard-octave.png""/&gt;")</f>
        <v>&lt;img src="piano/images/keyboard-octave/E-keyboard-octave.png"/&gt;</v>
      </c>
      <c r="I97" s="15" t="str">
        <f>IF(ISBLANK(data!G98),"",CONCATENATE("[sound:piano/audio/",data!G98,".mp3]"))</f>
        <v>[sound:piano/audio/095-44-4-bass-E4.mp3]</v>
      </c>
      <c r="J97" s="4">
        <f>data!B98</f>
        <v>44</v>
      </c>
      <c r="K97" s="2">
        <f>data!D98</f>
        <v>1</v>
      </c>
      <c r="L97" s="2"/>
      <c r="M97" s="19" t="str">
        <f>IFERROR(__xludf.DUMMYFUNCTION("REGEXREPLACE(data!F98,""[ac-zA-Z0-9]"","""")"),"")</f>
        <v/>
      </c>
      <c r="N97" s="20" t="s">
        <v>96</v>
      </c>
    </row>
    <row r="98">
      <c r="A98" s="4" t="str">
        <f>CONCATENATE(data!F99, " ", PROPER(data!I99))</f>
        <v>F4 Bass</v>
      </c>
      <c r="B98" s="2" t="str">
        <f>IFERROR(__xludf.DUMMYFUNCTION("REGEXREPLACE(data!C99,""\W|\d|b"","""")"),"F")</f>
        <v>F</v>
      </c>
      <c r="C98" s="2" t="str">
        <f>data!E99</f>
        <v>4</v>
      </c>
      <c r="D98" s="2" t="str">
        <f>IFERROR(__xludf.DUMMYFUNCTION("REGEXREPLACE(data!F99,""[ac-zA-Z0-9]"","""")"),"")</f>
        <v/>
      </c>
      <c r="E98" s="2" t="str">
        <f>data!I99</f>
        <v>bass</v>
      </c>
      <c r="F98" s="15" t="str">
        <f>IF(ISBLANK(data!G99),"",CONCATENATE("&lt;img src=""piano/images/score/",data!G99,"-score.png","""/&gt;"))</f>
        <v>&lt;img src="piano/images/score/097-45-4-bass-F4-score.png"/&gt;</v>
      </c>
      <c r="G98" s="15" t="str">
        <f>CONCATENATE("&lt;img src=""piano/images/keyboard/",TEXT(data!B99,"00"),"-",data!E99,"-",N98,"-keyboard.png","""/&gt;")</f>
        <v>&lt;img src="piano/images/keyboard/45-4-F4-keyboard.png"/&gt;</v>
      </c>
      <c r="H98" s="15" t="str">
        <f>IFERROR(__xludf.DUMMYFUNCTION("IF(ISBLANK(data!G99),"""",CONCATENATE(""&lt;img src=""""piano/images/keyboard-octave/"", REGEXREPLACE(N98,""[0-9]"",""""
),""-keyboard-octave.png"",""""""/&gt;""))"),"&lt;img src=""piano/images/keyboard-octave/F-keyboard-octave.png""/&gt;")</f>
        <v>&lt;img src="piano/images/keyboard-octave/F-keyboard-octave.png"/&gt;</v>
      </c>
      <c r="I98" s="15" t="str">
        <f>IF(ISBLANK(data!G99),"",CONCATENATE("[sound:piano/audio/",data!G99,".mp3]"))</f>
        <v>[sound:piano/audio/097-45-4-bass-F4.mp3]</v>
      </c>
      <c r="J98" s="4">
        <f>data!B99</f>
        <v>45</v>
      </c>
      <c r="K98" s="2">
        <f>data!D99</f>
        <v>1</v>
      </c>
      <c r="L98" s="2"/>
      <c r="M98" s="19" t="str">
        <f>IFERROR(__xludf.DUMMYFUNCTION("REGEXREPLACE(data!F99,""[ac-zA-Z0-9]"","""")"),"")</f>
        <v/>
      </c>
      <c r="N98" s="20" t="s">
        <v>97</v>
      </c>
    </row>
    <row r="99">
      <c r="A99" s="4" t="str">
        <f>CONCATENATE(data!F100, " ", PROPER(data!I100))</f>
        <v>F4# Bass</v>
      </c>
      <c r="B99" s="2" t="str">
        <f>IFERROR(__xludf.DUMMYFUNCTION("REGEXREPLACE(data!C100,""\W|\d|b"","""")"),"F")</f>
        <v>F</v>
      </c>
      <c r="C99" s="2" t="str">
        <f>data!E100</f>
        <v>4</v>
      </c>
      <c r="D99" s="2" t="str">
        <f>IFERROR(__xludf.DUMMYFUNCTION("REGEXREPLACE(data!F100,""[ac-zA-Z0-9]"","""")"),"#")</f>
        <v>#</v>
      </c>
      <c r="E99" s="2" t="str">
        <f>data!I100</f>
        <v>bass</v>
      </c>
      <c r="F99" s="15" t="str">
        <f>IF(ISBLANK(data!G100),"",CONCATENATE("&lt;img src=""piano/images/score/",data!G100,"-score.png","""/&gt;"))</f>
        <v>&lt;img src="piano/images/score/098-46-4-bass-F4#-score.png"/&gt;</v>
      </c>
      <c r="G99" s="15" t="str">
        <f>CONCATENATE("&lt;img src=""piano/images/keyboard/",TEXT(data!B100,"00"),"-",data!E100,"-",N99,"-keyboard.png","""/&gt;")</f>
        <v>&lt;img src="piano/images/keyboard/46-4-F4#-G4b-keyboard.png"/&gt;</v>
      </c>
      <c r="H99" s="15" t="str">
        <f>IFERROR(__xludf.DUMMYFUNCTION("IF(ISBLANK(data!G100),"""",CONCATENATE(""&lt;img src=""""piano/images/keyboard-octave/"", REGEXREPLACE(N99,""[0-9]"",""""
),""-keyboard-octave.png"",""""""/&gt;""))"),"&lt;img src=""piano/images/keyboard-octave/F#-Gb-keyboard-octave.png""/&gt;")</f>
        <v>&lt;img src="piano/images/keyboard-octave/F#-Gb-keyboard-octave.png"/&gt;</v>
      </c>
      <c r="I99" s="15" t="str">
        <f>IF(ISBLANK(data!G100),"",CONCATENATE("[sound:piano/audio/",data!G100,".mp3]"))</f>
        <v>[sound:piano/audio/098-46-4-bass-F4#.mp3]</v>
      </c>
      <c r="J99" s="4">
        <f>data!B100</f>
        <v>46</v>
      </c>
      <c r="K99" s="2">
        <f>data!D100</f>
        <v>1</v>
      </c>
      <c r="L99" s="2"/>
      <c r="M99" s="19" t="str">
        <f>IFERROR(__xludf.DUMMYFUNCTION("REGEXREPLACE(data!F100,""[ac-zA-Z0-9]"","""")"),"#")</f>
        <v>#</v>
      </c>
      <c r="N99" s="20" t="s">
        <v>138</v>
      </c>
    </row>
    <row r="100">
      <c r="A100" s="4" t="str">
        <f>CONCATENATE(data!F101, " ", PROPER(data!I101))</f>
        <v>G4b Bass</v>
      </c>
      <c r="B100" s="2" t="str">
        <f>IFERROR(__xludf.DUMMYFUNCTION("REGEXREPLACE(data!C101,""\W|\d|b"","""")"),"G")</f>
        <v>G</v>
      </c>
      <c r="C100" s="2" t="str">
        <f>data!E101</f>
        <v>4</v>
      </c>
      <c r="D100" s="2" t="str">
        <f>IFERROR(__xludf.DUMMYFUNCTION("REGEXREPLACE(data!F101,""[ac-zA-Z0-9]"","""")"),"b")</f>
        <v>b</v>
      </c>
      <c r="E100" s="2" t="str">
        <f>data!I101</f>
        <v>bass</v>
      </c>
      <c r="F100" s="15" t="str">
        <f>IF(ISBLANK(data!G101),"",CONCATENATE("&lt;img src=""piano/images/score/",data!G101,"-score.png","""/&gt;"))</f>
        <v>&lt;img src="piano/images/score/101-46-4-bass-G4b-score.png"/&gt;</v>
      </c>
      <c r="G100" s="15" t="str">
        <f>CONCATENATE("&lt;img src=""piano/images/keyboard/",TEXT(data!B101,"00"),"-",data!E101,"-",N100,"-keyboard.png","""/&gt;")</f>
        <v>&lt;img src="piano/images/keyboard/46-4-F4#-G4b-keyboard.png"/&gt;</v>
      </c>
      <c r="H100" s="15" t="str">
        <f>IFERROR(__xludf.DUMMYFUNCTION("IF(ISBLANK(data!G101),"""",CONCATENATE(""&lt;img src=""""piano/images/keyboard-octave/"", REGEXREPLACE(N100,""[0-9]"",""""
),""-keyboard-octave.png"",""""""/&gt;""))"),"&lt;img src=""piano/images/keyboard-octave/F#-Gb-keyboard-octave.png""/&gt;")</f>
        <v>&lt;img src="piano/images/keyboard-octave/F#-Gb-keyboard-octave.png"/&gt;</v>
      </c>
      <c r="I100" s="15" t="str">
        <f>IF(ISBLANK(data!G101),"",CONCATENATE("[sound:piano/audio/",data!G101,".mp3]"))</f>
        <v>[sound:piano/audio/101-46-4-bass-G4b.mp3]</v>
      </c>
      <c r="J100" s="4">
        <f>data!B101</f>
        <v>46</v>
      </c>
      <c r="K100" s="2">
        <f>data!D101</f>
        <v>1</v>
      </c>
      <c r="L100" s="2"/>
      <c r="M100" s="19" t="str">
        <f>IFERROR(__xludf.DUMMYFUNCTION("REGEXREPLACE(data!F101,""[ac-zA-Z0-9]"","""")"),"b")</f>
        <v>b</v>
      </c>
      <c r="N100" s="20" t="s">
        <v>138</v>
      </c>
    </row>
    <row r="101">
      <c r="A101" s="4" t="str">
        <f>CONCATENATE(data!F102, " ", PROPER(data!I102))</f>
        <v>G4 Bass</v>
      </c>
      <c r="B101" s="2" t="str">
        <f>IFERROR(__xludf.DUMMYFUNCTION("REGEXREPLACE(data!C102,""\W|\d|b"","""")"),"G")</f>
        <v>G</v>
      </c>
      <c r="C101" s="2" t="str">
        <f>data!E102</f>
        <v>4</v>
      </c>
      <c r="D101" s="2" t="str">
        <f>IFERROR(__xludf.DUMMYFUNCTION("REGEXREPLACE(data!F102,""[ac-zA-Z0-9]"","""")"),"")</f>
        <v/>
      </c>
      <c r="E101" s="2" t="str">
        <f>data!I102</f>
        <v>bass</v>
      </c>
      <c r="F101" s="15" t="str">
        <f>IF(ISBLANK(data!G102),"",CONCATENATE("&lt;img src=""piano/images/score/",data!G102,"-score.png","""/&gt;"))</f>
        <v>&lt;img src="piano/images/score/099-47-4-bass-G4-score.png"/&gt;</v>
      </c>
      <c r="G101" s="15" t="str">
        <f>CONCATENATE("&lt;img src=""piano/images/keyboard/",TEXT(data!B102,"00"),"-",data!E102,"-",N101,"-keyboard.png","""/&gt;")</f>
        <v>&lt;img src="piano/images/keyboard/47-4-G4-keyboard.png"/&gt;</v>
      </c>
      <c r="H101" s="15" t="str">
        <f>IFERROR(__xludf.DUMMYFUNCTION("IF(ISBLANK(data!G102),"""",CONCATENATE(""&lt;img src=""""piano/images/keyboard-octave/"", REGEXREPLACE(N101,""[0-9]"",""""
),""-keyboard-octave.png"",""""""/&gt;""))"),"&lt;img src=""piano/images/keyboard-octave/G-keyboard-octave.png""/&gt;")</f>
        <v>&lt;img src="piano/images/keyboard-octave/G-keyboard-octave.png"/&gt;</v>
      </c>
      <c r="I101" s="15" t="str">
        <f>IF(ISBLANK(data!G102),"",CONCATENATE("[sound:piano/audio/",data!G102,".mp3]"))</f>
        <v>[sound:piano/audio/099-47-4-bass-G4.mp3]</v>
      </c>
      <c r="J101" s="4">
        <f>data!B102</f>
        <v>47</v>
      </c>
      <c r="K101" s="2">
        <f>data!D102</f>
        <v>1</v>
      </c>
      <c r="L101" s="2"/>
      <c r="M101" s="19" t="str">
        <f>IFERROR(__xludf.DUMMYFUNCTION("REGEXREPLACE(data!F102,""[ac-zA-Z0-9]"","""")"),"")</f>
        <v/>
      </c>
      <c r="N101" s="20" t="s">
        <v>98</v>
      </c>
    </row>
    <row r="102">
      <c r="A102" s="4" t="str">
        <f>CONCATENATE(data!F103, " ", PROPER(data!I103))</f>
        <v>G4# Bass</v>
      </c>
      <c r="B102" s="2" t="str">
        <f>IFERROR(__xludf.DUMMYFUNCTION("REGEXREPLACE(data!C103,""\W|\d|b"","""")"),"G")</f>
        <v>G</v>
      </c>
      <c r="C102" s="2" t="str">
        <f>data!E103</f>
        <v>4</v>
      </c>
      <c r="D102" s="2" t="str">
        <f>IFERROR(__xludf.DUMMYFUNCTION("REGEXREPLACE(data!F103,""[ac-zA-Z0-9]"","""")"),"#")</f>
        <v>#</v>
      </c>
      <c r="E102" s="2" t="str">
        <f>data!I103</f>
        <v>bass</v>
      </c>
      <c r="F102" s="15" t="str">
        <f>IF(ISBLANK(data!G103),"",CONCATENATE("&lt;img src=""piano/images/score/",data!G103,"-score.png","""/&gt;"))</f>
        <v>&lt;img src="piano/images/score/100-48-4-bass-G4#-score.png"/&gt;</v>
      </c>
      <c r="G102" s="15" t="str">
        <f>CONCATENATE("&lt;img src=""piano/images/keyboard/",TEXT(data!B103,"00"),"-",data!E103,"-",N102,"-keyboard.png","""/&gt;")</f>
        <v>&lt;img src="piano/images/keyboard/48-4-G4#-A4b-keyboard.png"/&gt;</v>
      </c>
      <c r="H102" s="15" t="str">
        <f>IFERROR(__xludf.DUMMYFUNCTION("IF(ISBLANK(data!G103),"""",CONCATENATE(""&lt;img src=""""piano/images/keyboard-octave/"", REGEXREPLACE(N102,""[0-9]"",""""
),""-keyboard-octave.png"",""""""/&gt;""))"),"&lt;img src=""piano/images/keyboard-octave/G#-Ab-keyboard-octave.png""/&gt;")</f>
        <v>&lt;img src="piano/images/keyboard-octave/G#-Ab-keyboard-octave.png"/&gt;</v>
      </c>
      <c r="I102" s="15" t="str">
        <f>IF(ISBLANK(data!G103),"",CONCATENATE("[sound:piano/audio/",data!G103,".mp3]"))</f>
        <v>[sound:piano/audio/100-48-4-bass-G4#.mp3]</v>
      </c>
      <c r="J102" s="4">
        <f>data!B103</f>
        <v>48</v>
      </c>
      <c r="K102" s="2">
        <f>data!D103</f>
        <v>1</v>
      </c>
      <c r="L102" s="2"/>
      <c r="M102" s="19" t="str">
        <f>IFERROR(__xludf.DUMMYFUNCTION("REGEXREPLACE(data!F103,""[ac-zA-Z0-9]"","""")"),"#")</f>
        <v>#</v>
      </c>
      <c r="N102" s="20" t="s">
        <v>139</v>
      </c>
    </row>
    <row r="103">
      <c r="A103" s="4" t="str">
        <f>CONCATENATE(data!F104, " ", PROPER(data!I104))</f>
        <v>A4b Bass</v>
      </c>
      <c r="B103" s="2" t="str">
        <f>IFERROR(__xludf.DUMMYFUNCTION("REGEXREPLACE(data!C104,""\W|\d|b"","""")"),"A")</f>
        <v>A</v>
      </c>
      <c r="C103" s="2" t="str">
        <f>data!E104</f>
        <v>4</v>
      </c>
      <c r="D103" s="2" t="str">
        <f>IFERROR(__xludf.DUMMYFUNCTION("REGEXREPLACE(data!F104,""[ac-zA-Z0-9]"","""")"),"b")</f>
        <v>b</v>
      </c>
      <c r="E103" s="2" t="str">
        <f>data!I104</f>
        <v>bass</v>
      </c>
      <c r="F103" s="15" t="str">
        <f>IF(ISBLANK(data!G104),"",CONCATENATE("&lt;img src=""piano/images/score/",data!G104,"-score.png","""/&gt;"))</f>
        <v>&lt;img src="piano/images/score/104-48-4-bass-A4b-score.png"/&gt;</v>
      </c>
      <c r="G103" s="15" t="str">
        <f>CONCATENATE("&lt;img src=""piano/images/keyboard/",TEXT(data!B104,"00"),"-",data!E104,"-",N103,"-keyboard.png","""/&gt;")</f>
        <v>&lt;img src="piano/images/keyboard/48-4-G4#-A4b-keyboard.png"/&gt;</v>
      </c>
      <c r="H103" s="15" t="str">
        <f>IFERROR(__xludf.DUMMYFUNCTION("IF(ISBLANK(data!G104),"""",CONCATENATE(""&lt;img src=""""piano/images/keyboard-octave/"", REGEXREPLACE(N103,""[0-9]"",""""
),""-keyboard-octave.png"",""""""/&gt;""))"),"&lt;img src=""piano/images/keyboard-octave/G#-Ab-keyboard-octave.png""/&gt;")</f>
        <v>&lt;img src="piano/images/keyboard-octave/G#-Ab-keyboard-octave.png"/&gt;</v>
      </c>
      <c r="I103" s="15" t="str">
        <f>IF(ISBLANK(data!G104),"",CONCATENATE("[sound:piano/audio/",data!G104,".mp3]"))</f>
        <v>[sound:piano/audio/104-48-4-bass-A4b.mp3]</v>
      </c>
      <c r="J103" s="4">
        <f>data!B104</f>
        <v>48</v>
      </c>
      <c r="K103" s="2">
        <f>data!D104</f>
        <v>1</v>
      </c>
      <c r="L103" s="2"/>
      <c r="M103" s="19" t="str">
        <f>IFERROR(__xludf.DUMMYFUNCTION("REGEXREPLACE(data!F104,""[ac-zA-Z0-9]"","""")"),"b")</f>
        <v>b</v>
      </c>
      <c r="N103" s="20" t="s">
        <v>139</v>
      </c>
    </row>
    <row r="104">
      <c r="A104" s="4" t="str">
        <f>CONCATENATE(data!F105, " ", PROPER(data!I105))</f>
        <v>A4 Bass</v>
      </c>
      <c r="B104" s="2" t="str">
        <f>IFERROR(__xludf.DUMMYFUNCTION("REGEXREPLACE(data!C105,""\W|\d|b"","""")"),"A")</f>
        <v>A</v>
      </c>
      <c r="C104" s="2" t="str">
        <f>data!E105</f>
        <v>4</v>
      </c>
      <c r="D104" s="2" t="str">
        <f>IFERROR(__xludf.DUMMYFUNCTION("REGEXREPLACE(data!F105,""[ac-zA-Z0-9]"","""")"),"")</f>
        <v/>
      </c>
      <c r="E104" s="2" t="str">
        <f>data!I105</f>
        <v>bass</v>
      </c>
      <c r="F104" s="15" t="str">
        <f>IF(ISBLANK(data!G105),"",CONCATENATE("&lt;img src=""piano/images/score/",data!G105,"-score.png","""/&gt;"))</f>
        <v>&lt;img src="piano/images/score/102-49-4-bass-A4-score.png"/&gt;</v>
      </c>
      <c r="G104" s="15" t="str">
        <f>CONCATENATE("&lt;img src=""piano/images/keyboard/",TEXT(data!B105,"00"),"-",data!E105,"-",N104,"-keyboard.png","""/&gt;")</f>
        <v>&lt;img src="piano/images/keyboard/49-4-A4-keyboard.png"/&gt;</v>
      </c>
      <c r="H104" s="15" t="str">
        <f>IFERROR(__xludf.DUMMYFUNCTION("IF(ISBLANK(data!G105),"""",CONCATENATE(""&lt;img src=""""piano/images/keyboard-octave/"", REGEXREPLACE(N104,""[0-9]"",""""
),""-keyboard-octave.png"",""""""/&gt;""))"),"&lt;img src=""piano/images/keyboard-octave/A-keyboard-octave.png""/&gt;")</f>
        <v>&lt;img src="piano/images/keyboard-octave/A-keyboard-octave.png"/&gt;</v>
      </c>
      <c r="I104" s="15" t="str">
        <f>IF(ISBLANK(data!G105),"",CONCATENATE("[sound:piano/audio/",data!G105,".mp3]"))</f>
        <v>[sound:piano/audio/102-49-4-bass-A4.mp3]</v>
      </c>
      <c r="J104" s="4">
        <f>data!B105</f>
        <v>49</v>
      </c>
      <c r="K104" s="2">
        <f>data!D105</f>
        <v>1</v>
      </c>
      <c r="L104" s="2"/>
      <c r="M104" s="19" t="str">
        <f>IFERROR(__xludf.DUMMYFUNCTION("REGEXREPLACE(data!F105,""[ac-zA-Z0-9]"","""")"),"")</f>
        <v/>
      </c>
      <c r="N104" s="20" t="s">
        <v>100</v>
      </c>
    </row>
    <row r="105">
      <c r="A105" s="4" t="str">
        <f>CONCATENATE(data!F106, " ", PROPER(data!I106))</f>
        <v>A4# Bass</v>
      </c>
      <c r="B105" s="2" t="str">
        <f>IFERROR(__xludf.DUMMYFUNCTION("REGEXREPLACE(data!C106,""\W|\d|b"","""")"),"A")</f>
        <v>A</v>
      </c>
      <c r="C105" s="2" t="str">
        <f>data!E106</f>
        <v>4</v>
      </c>
      <c r="D105" s="2" t="str">
        <f>IFERROR(__xludf.DUMMYFUNCTION("REGEXREPLACE(data!F106,""[ac-zA-Z0-9]"","""")"),"#")</f>
        <v>#</v>
      </c>
      <c r="E105" s="2" t="str">
        <f>data!I106</f>
        <v>bass</v>
      </c>
      <c r="F105" s="15" t="str">
        <f>IF(ISBLANK(data!G106),"",CONCATENATE("&lt;img src=""piano/images/score/",data!G106,"-score.png","""/&gt;"))</f>
        <v>&lt;img src="piano/images/score/103-50-4-bass-A4#-score.png"/&gt;</v>
      </c>
      <c r="G105" s="15" t="str">
        <f>CONCATENATE("&lt;img src=""piano/images/keyboard/",TEXT(data!B106,"00"),"-",data!E106,"-",N105,"-keyboard.png","""/&gt;")</f>
        <v>&lt;img src="piano/images/keyboard/50-4-A4#-B4b-keyboard.png"/&gt;</v>
      </c>
      <c r="H105" s="15" t="str">
        <f>IFERROR(__xludf.DUMMYFUNCTION("IF(ISBLANK(data!G106),"""",CONCATENATE(""&lt;img src=""""piano/images/keyboard-octave/"", REGEXREPLACE(N105,""[0-9]"",""""
),""-keyboard-octave.png"",""""""/&gt;""))"),"&lt;img src=""piano/images/keyboard-octave/A#-Bb-keyboard-octave.png""/&gt;")</f>
        <v>&lt;img src="piano/images/keyboard-octave/A#-Bb-keyboard-octave.png"/&gt;</v>
      </c>
      <c r="I105" s="15" t="str">
        <f>IF(ISBLANK(data!G106),"",CONCATENATE("[sound:piano/audio/",data!G106,".mp3]"))</f>
        <v>[sound:piano/audio/103-50-4-bass-A4#.mp3]</v>
      </c>
      <c r="J105" s="4">
        <f>data!B106</f>
        <v>50</v>
      </c>
      <c r="K105" s="2">
        <f>data!D106</f>
        <v>1</v>
      </c>
      <c r="L105" s="2"/>
      <c r="M105" s="19" t="str">
        <f>IFERROR(__xludf.DUMMYFUNCTION("REGEXREPLACE(data!F106,""[ac-zA-Z0-9]"","""")"),"#")</f>
        <v>#</v>
      </c>
      <c r="N105" s="20" t="s">
        <v>140</v>
      </c>
    </row>
    <row r="106">
      <c r="A106" s="4" t="str">
        <f>CONCATENATE(data!F107, " ", PROPER(data!I107))</f>
        <v>B4b Bass</v>
      </c>
      <c r="B106" s="2" t="str">
        <f>IFERROR(__xludf.DUMMYFUNCTION("REGEXREPLACE(data!C107,""\W|\d|b"","""")"),"B")</f>
        <v>B</v>
      </c>
      <c r="C106" s="2" t="str">
        <f>data!E107</f>
        <v>4</v>
      </c>
      <c r="D106" s="2" t="str">
        <f>IFERROR(__xludf.DUMMYFUNCTION("REGEXREPLACE(data!F107,""[ac-zA-Z0-9]"","""")"),"b")</f>
        <v>b</v>
      </c>
      <c r="E106" s="2" t="str">
        <f>data!I107</f>
        <v>bass</v>
      </c>
      <c r="F106" s="15" t="str">
        <f>IF(ISBLANK(data!G107),"",CONCATENATE("&lt;img src=""piano/images/score/",data!G107,"-score.png","""/&gt;"))</f>
        <v>&lt;img src="piano/images/score/106-50-4-bass-B4b-score.png"/&gt;</v>
      </c>
      <c r="G106" s="15" t="str">
        <f>CONCATENATE("&lt;img src=""piano/images/keyboard/",TEXT(data!B107,"00"),"-",data!E107,"-",N106,"-keyboard.png","""/&gt;")</f>
        <v>&lt;img src="piano/images/keyboard/50-4-A4#-B4b-keyboard.png"/&gt;</v>
      </c>
      <c r="H106" s="15" t="str">
        <f>IFERROR(__xludf.DUMMYFUNCTION("IF(ISBLANK(data!G107),"""",CONCATENATE(""&lt;img src=""""piano/images/keyboard-octave/"", REGEXREPLACE(N106,""[0-9]"",""""
),""-keyboard-octave.png"",""""""/&gt;""))"),"&lt;img src=""piano/images/keyboard-octave/A#-Bb-keyboard-octave.png""/&gt;")</f>
        <v>&lt;img src="piano/images/keyboard-octave/A#-Bb-keyboard-octave.png"/&gt;</v>
      </c>
      <c r="I106" s="15" t="str">
        <f>IF(ISBLANK(data!G107),"",CONCATENATE("[sound:piano/audio/",data!G107,".mp3]"))</f>
        <v>[sound:piano/audio/106-50-4-bass-B4b.mp3]</v>
      </c>
      <c r="J106" s="4">
        <f>data!B107</f>
        <v>50</v>
      </c>
      <c r="K106" s="2">
        <f>data!D107</f>
        <v>1</v>
      </c>
      <c r="L106" s="2"/>
      <c r="M106" s="19" t="str">
        <f>IFERROR(__xludf.DUMMYFUNCTION("REGEXREPLACE(data!F107,""[ac-zA-Z0-9]"","""")"),"b")</f>
        <v>b</v>
      </c>
      <c r="N106" s="20" t="s">
        <v>140</v>
      </c>
    </row>
    <row r="107">
      <c r="A107" s="4" t="str">
        <f>CONCATENATE(data!F108, " ", PROPER(data!I108))</f>
        <v>B4 Bass</v>
      </c>
      <c r="B107" s="2" t="str">
        <f>IFERROR(__xludf.DUMMYFUNCTION("REGEXREPLACE(data!C108,""\W|\d|b"","""")"),"B")</f>
        <v>B</v>
      </c>
      <c r="C107" s="2" t="str">
        <f>data!E108</f>
        <v>4</v>
      </c>
      <c r="D107" s="2" t="str">
        <f>IFERROR(__xludf.DUMMYFUNCTION("REGEXREPLACE(data!F108,""[ac-zA-Z0-9]"","""")"),"")</f>
        <v/>
      </c>
      <c r="E107" s="2" t="str">
        <f>data!I108</f>
        <v>bass</v>
      </c>
      <c r="F107" s="15" t="str">
        <f>IF(ISBLANK(data!G108),"",CONCATENATE("&lt;img src=""piano/images/score/",data!G108,"-score.png","""/&gt;"))</f>
        <v>&lt;img src="piano/images/score/105-51-4-bass-B4-score.png"/&gt;</v>
      </c>
      <c r="G107" s="15" t="str">
        <f>CONCATENATE("&lt;img src=""piano/images/keyboard/",TEXT(data!B108,"00"),"-",data!E108,"-",N107,"-keyboard.png","""/&gt;")</f>
        <v>&lt;img src="piano/images/keyboard/51-4-B4-keyboard.png"/&gt;</v>
      </c>
      <c r="H107" s="15" t="str">
        <f>IFERROR(__xludf.DUMMYFUNCTION("IF(ISBLANK(data!G108),"""",CONCATENATE(""&lt;img src=""""piano/images/keyboard-octave/"", REGEXREPLACE(N107,""[0-9]"",""""
),""-keyboard-octave.png"",""""""/&gt;""))"),"&lt;img src=""piano/images/keyboard-octave/B-keyboard-octave.png""/&gt;")</f>
        <v>&lt;img src="piano/images/keyboard-octave/B-keyboard-octave.png"/&gt;</v>
      </c>
      <c r="I107" s="15" t="str">
        <f>IF(ISBLANK(data!G108),"",CONCATENATE("[sound:piano/audio/",data!G108,".mp3]"))</f>
        <v>[sound:piano/audio/105-51-4-bass-B4.mp3]</v>
      </c>
      <c r="J107" s="4">
        <f>data!B108</f>
        <v>51</v>
      </c>
      <c r="K107" s="2">
        <f>data!D108</f>
        <v>1</v>
      </c>
      <c r="L107" s="2"/>
      <c r="M107" s="19" t="str">
        <f>IFERROR(__xludf.DUMMYFUNCTION("REGEXREPLACE(data!F108,""[ac-zA-Z0-9]"","""")"),"")</f>
        <v/>
      </c>
      <c r="N107" s="20" t="s">
        <v>101</v>
      </c>
    </row>
    <row r="108">
      <c r="A108" s="4" t="str">
        <f>CONCATENATE(data!F109, " ", PROPER(data!I109))</f>
        <v>C5 Bass</v>
      </c>
      <c r="B108" s="2" t="str">
        <f>IFERROR(__xludf.DUMMYFUNCTION("REGEXREPLACE(data!C109,""\W|\d|b"","""")"),"C")</f>
        <v>C</v>
      </c>
      <c r="C108" s="2" t="str">
        <f>data!E109</f>
        <v>5</v>
      </c>
      <c r="D108" s="2" t="str">
        <f>IFERROR(__xludf.DUMMYFUNCTION("REGEXREPLACE(data!F109,""[ac-zA-Z0-9]"","""")"),"")</f>
        <v/>
      </c>
      <c r="E108" s="2" t="str">
        <f>data!I109</f>
        <v>bass</v>
      </c>
      <c r="F108" s="15" t="str">
        <f>IF(ISBLANK(data!G109),"",CONCATENATE("&lt;img src=""piano/images/score/",data!G109,"-score.png","""/&gt;"))</f>
        <v>&lt;img src="piano/images/score/107-52-5-bass-C5-score.png"/&gt;</v>
      </c>
      <c r="G108" s="15" t="str">
        <f>CONCATENATE("&lt;img src=""piano/images/keyboard/",TEXT(data!B109,"00"),"-",data!E109,"-",N108,"-keyboard.png","""/&gt;")</f>
        <v>&lt;img src="piano/images/keyboard/52-5-C5-keyboard.png"/&gt;</v>
      </c>
      <c r="H108" s="15" t="str">
        <f>IFERROR(__xludf.DUMMYFUNCTION("IF(ISBLANK(data!G109),"""",CONCATENATE(""&lt;img src=""""piano/images/keyboard-octave/"", REGEXREPLACE(N108,""[0-9]"",""""
),""-keyboard-octave.png"",""""""/&gt;""))"),"&lt;img src=""piano/images/keyboard-octave/C-keyboard-octave.png""/&gt;")</f>
        <v>&lt;img src="piano/images/keyboard-octave/C-keyboard-octave.png"/&gt;</v>
      </c>
      <c r="I108" s="15" t="str">
        <f>IF(ISBLANK(data!G109),"",CONCATENATE("[sound:piano/audio/",data!G109,".mp3]"))</f>
        <v>[sound:piano/audio/107-52-5-bass-C5.mp3]</v>
      </c>
      <c r="J108" s="4">
        <f>data!B109</f>
        <v>52</v>
      </c>
      <c r="K108" s="2">
        <f>data!D109</f>
        <v>1</v>
      </c>
      <c r="L108" s="2"/>
      <c r="M108" s="19" t="str">
        <f>IFERROR(__xludf.DUMMYFUNCTION("REGEXREPLACE(data!F109,""[ac-zA-Z0-9]"","""")"),"")</f>
        <v/>
      </c>
      <c r="N108" s="20" t="s">
        <v>104</v>
      </c>
    </row>
    <row r="109">
      <c r="A109" s="4" t="str">
        <f>CONCATENATE(data!F110, " ", PROPER(data!I110))</f>
        <v>C5# Bass</v>
      </c>
      <c r="B109" s="2" t="str">
        <f>IFERROR(__xludf.DUMMYFUNCTION("REGEXREPLACE(data!C110,""\W|\d|b"","""")"),"C")</f>
        <v>C</v>
      </c>
      <c r="C109" s="2" t="str">
        <f>data!E110</f>
        <v>5</v>
      </c>
      <c r="D109" s="2" t="str">
        <f>IFERROR(__xludf.DUMMYFUNCTION("REGEXREPLACE(data!F110,""[ac-zA-Z0-9]"","""")"),"#")</f>
        <v>#</v>
      </c>
      <c r="E109" s="2" t="str">
        <f>data!I110</f>
        <v>bass</v>
      </c>
      <c r="F109" s="15" t="str">
        <f>IF(ISBLANK(data!G110),"",CONCATENATE("&lt;img src=""piano/images/score/",data!G110,"-score.png","""/&gt;"))</f>
        <v>&lt;img src="piano/images/score/108-53-5-bass-C5#-score.png"/&gt;</v>
      </c>
      <c r="G109" s="15" t="str">
        <f>CONCATENATE("&lt;img src=""piano/images/keyboard/",TEXT(data!B110,"00"),"-",data!E110,"-",N109,"-keyboard.png","""/&gt;")</f>
        <v>&lt;img src="piano/images/keyboard/53-5-C5#-D5b-keyboard.png"/&gt;</v>
      </c>
      <c r="H109" s="15" t="str">
        <f>IFERROR(__xludf.DUMMYFUNCTION("IF(ISBLANK(data!G110),"""",CONCATENATE(""&lt;img src=""""piano/images/keyboard-octave/"", REGEXREPLACE(N109,""[0-9]"",""""
),""-keyboard-octave.png"",""""""/&gt;""))"),"&lt;img src=""piano/images/keyboard-octave/C#-Db-keyboard-octave.png""/&gt;")</f>
        <v>&lt;img src="piano/images/keyboard-octave/C#-Db-keyboard-octave.png"/&gt;</v>
      </c>
      <c r="I109" s="15" t="str">
        <f>IF(ISBLANK(data!G110),"",CONCATENATE("[sound:piano/audio/",data!G110,".mp3]"))</f>
        <v>[sound:piano/audio/108-53-5-bass-C5#.mp3]</v>
      </c>
      <c r="J109" s="4">
        <f>data!B110</f>
        <v>53</v>
      </c>
      <c r="K109" s="2">
        <f>data!D110</f>
        <v>1</v>
      </c>
      <c r="L109" s="2"/>
      <c r="M109" s="19" t="str">
        <f>IFERROR(__xludf.DUMMYFUNCTION("REGEXREPLACE(data!F110,""[ac-zA-Z0-9]"","""")"),"#")</f>
        <v>#</v>
      </c>
      <c r="N109" s="20" t="s">
        <v>141</v>
      </c>
    </row>
    <row r="110">
      <c r="A110" s="4" t="str">
        <f>CONCATENATE(data!F111, " ", PROPER(data!I111))</f>
        <v>C5 Treble</v>
      </c>
      <c r="B110" s="2" t="str">
        <f>IFERROR(__xludf.DUMMYFUNCTION("REGEXREPLACE(data!C111,""\W|\d|b"","""")"),"C")</f>
        <v>C</v>
      </c>
      <c r="C110" s="2" t="str">
        <f>data!E111</f>
        <v>5</v>
      </c>
      <c r="D110" s="2" t="str">
        <f>IFERROR(__xludf.DUMMYFUNCTION("REGEXREPLACE(data!F111,""[ac-zA-Z0-9]"","""")"),"")</f>
        <v/>
      </c>
      <c r="E110" s="2" t="str">
        <f>data!I111</f>
        <v>treble</v>
      </c>
      <c r="F110" s="15" t="str">
        <f>IF(ISBLANK(data!G111),"",CONCATENATE("&lt;img src=""piano/images/score/",data!G111,"-score.png","""/&gt;"))</f>
        <v>&lt;img src="piano/images/score/109-52-5-treble-C5-score.png"/&gt;</v>
      </c>
      <c r="G110" s="15" t="str">
        <f>CONCATENATE("&lt;img src=""piano/images/keyboard/",TEXT(data!B111,"00"),"-",data!E111,"-",N110,"-keyboard.png","""/&gt;")</f>
        <v>&lt;img src="piano/images/keyboard/52-5-C5-keyboard.png"/&gt;</v>
      </c>
      <c r="H110" s="15" t="str">
        <f>IFERROR(__xludf.DUMMYFUNCTION("IF(ISBLANK(data!G111),"""",CONCATENATE(""&lt;img src=""""piano/images/keyboard-octave/"", REGEXREPLACE(N110,""[0-9]"",""""
),""-keyboard-octave.png"",""""""/&gt;""))"),"&lt;img src=""piano/images/keyboard-octave/C-keyboard-octave.png""/&gt;")</f>
        <v>&lt;img src="piano/images/keyboard-octave/C-keyboard-octave.png"/&gt;</v>
      </c>
      <c r="I110" s="15" t="str">
        <f>IF(ISBLANK(data!G111),"",CONCATENATE("[sound:piano/audio/",data!G111,".mp3]"))</f>
        <v>[sound:piano/audio/109-52-5-treble-C5.mp3]</v>
      </c>
      <c r="J110" s="4">
        <f>data!B111</f>
        <v>52</v>
      </c>
      <c r="K110" s="2">
        <f>data!D111</f>
        <v>0</v>
      </c>
      <c r="L110" s="2"/>
      <c r="M110" s="19" t="str">
        <f>IFERROR(__xludf.DUMMYFUNCTION("REGEXREPLACE(data!F111,""[ac-zA-Z0-9]"","""")"),"")</f>
        <v/>
      </c>
      <c r="N110" s="20" t="s">
        <v>104</v>
      </c>
    </row>
    <row r="111">
      <c r="A111" s="4" t="str">
        <f>CONCATENATE(data!F112, " ", PROPER(data!I112))</f>
        <v>C5# Treble</v>
      </c>
      <c r="B111" s="2" t="str">
        <f>IFERROR(__xludf.DUMMYFUNCTION("REGEXREPLACE(data!C112,""\W|\d|b"","""")"),"C")</f>
        <v>C</v>
      </c>
      <c r="C111" s="2" t="str">
        <f>data!E112</f>
        <v>5</v>
      </c>
      <c r="D111" s="2" t="str">
        <f>IFERROR(__xludf.DUMMYFUNCTION("REGEXREPLACE(data!F112,""[ac-zA-Z0-9]"","""")"),"#")</f>
        <v>#</v>
      </c>
      <c r="E111" s="2" t="str">
        <f>data!I112</f>
        <v>treble</v>
      </c>
      <c r="F111" s="15" t="str">
        <f>IF(ISBLANK(data!G112),"",CONCATENATE("&lt;img src=""piano/images/score/",data!G112,"-score.png","""/&gt;"))</f>
        <v>&lt;img src="piano/images/score/110-53-5-treble-C5#-score.png"/&gt;</v>
      </c>
      <c r="G111" s="15" t="str">
        <f>CONCATENATE("&lt;img src=""piano/images/keyboard/",TEXT(data!B112,"00"),"-",data!E112,"-",N111,"-keyboard.png","""/&gt;")</f>
        <v>&lt;img src="piano/images/keyboard/53-5-C5#-D5b-keyboard.png"/&gt;</v>
      </c>
      <c r="H111" s="15" t="str">
        <f>IFERROR(__xludf.DUMMYFUNCTION("IF(ISBLANK(data!G112),"""",CONCATENATE(""&lt;img src=""""piano/images/keyboard-octave/"", REGEXREPLACE(N111,""[0-9]"",""""
),""-keyboard-octave.png"",""""""/&gt;""))"),"&lt;img src=""piano/images/keyboard-octave/C#-Db-keyboard-octave.png""/&gt;")</f>
        <v>&lt;img src="piano/images/keyboard-octave/C#-Db-keyboard-octave.png"/&gt;</v>
      </c>
      <c r="I111" s="15" t="str">
        <f>IF(ISBLANK(data!G112),"",CONCATENATE("[sound:piano/audio/",data!G112,".mp3]"))</f>
        <v>[sound:piano/audio/110-53-5-treble-C5#.mp3]</v>
      </c>
      <c r="J111" s="4">
        <f>data!B112</f>
        <v>53</v>
      </c>
      <c r="K111" s="2">
        <f>data!D112</f>
        <v>0</v>
      </c>
      <c r="L111" s="2"/>
      <c r="M111" s="19" t="str">
        <f>IFERROR(__xludf.DUMMYFUNCTION("REGEXREPLACE(data!F112,""[ac-zA-Z0-9]"","""")"),"#")</f>
        <v>#</v>
      </c>
      <c r="N111" s="20" t="s">
        <v>141</v>
      </c>
    </row>
    <row r="112">
      <c r="A112" s="4" t="str">
        <f>CONCATENATE(data!F113, " ", PROPER(data!I113))</f>
        <v>D5b Treble</v>
      </c>
      <c r="B112" s="2" t="str">
        <f>IFERROR(__xludf.DUMMYFUNCTION("REGEXREPLACE(data!C113,""\W|\d|b"","""")"),"D")</f>
        <v>D</v>
      </c>
      <c r="C112" s="2" t="str">
        <f>data!E113</f>
        <v>5</v>
      </c>
      <c r="D112" s="2" t="str">
        <f>IFERROR(__xludf.DUMMYFUNCTION("REGEXREPLACE(data!F113,""[ac-zA-Z0-9]"","""")"),"b")</f>
        <v>b</v>
      </c>
      <c r="E112" s="2" t="str">
        <f>data!I113</f>
        <v>treble</v>
      </c>
      <c r="F112" s="15" t="str">
        <f>IF(ISBLANK(data!G113),"",CONCATENATE("&lt;img src=""piano/images/score/",data!G113,"-score.png","""/&gt;"))</f>
        <v>&lt;img src="piano/images/score/113-53-5-treble-D5b-score.png"/&gt;</v>
      </c>
      <c r="G112" s="15" t="str">
        <f>CONCATENATE("&lt;img src=""piano/images/keyboard/",TEXT(data!B113,"00"),"-",data!E113,"-",N112,"-keyboard.png","""/&gt;")</f>
        <v>&lt;img src="piano/images/keyboard/53-5-C5#-D5b-keyboard.png"/&gt;</v>
      </c>
      <c r="H112" s="15" t="str">
        <f>IFERROR(__xludf.DUMMYFUNCTION("IF(ISBLANK(data!G113),"""",CONCATENATE(""&lt;img src=""""piano/images/keyboard-octave/"", REGEXREPLACE(N112,""[0-9]"",""""
),""-keyboard-octave.png"",""""""/&gt;""))"),"&lt;img src=""piano/images/keyboard-octave/C#-Db-keyboard-octave.png""/&gt;")</f>
        <v>&lt;img src="piano/images/keyboard-octave/C#-Db-keyboard-octave.png"/&gt;</v>
      </c>
      <c r="I112" s="15" t="str">
        <f>IF(ISBLANK(data!G113),"",CONCATENATE("[sound:piano/audio/",data!G113,".mp3]"))</f>
        <v>[sound:piano/audio/113-53-5-treble-D5b.mp3]</v>
      </c>
      <c r="J112" s="4">
        <f>data!B113</f>
        <v>53</v>
      </c>
      <c r="K112" s="2">
        <f>data!D113</f>
        <v>0</v>
      </c>
      <c r="L112" s="2"/>
      <c r="M112" s="19" t="str">
        <f>IFERROR(__xludf.DUMMYFUNCTION("REGEXREPLACE(data!F113,""[ac-zA-Z0-9]"","""")"),"b")</f>
        <v>b</v>
      </c>
      <c r="N112" s="20" t="s">
        <v>141</v>
      </c>
    </row>
    <row r="113">
      <c r="A113" s="4" t="str">
        <f>CONCATENATE(data!F114, " ", PROPER(data!I114))</f>
        <v>D5 Treble</v>
      </c>
      <c r="B113" s="2" t="str">
        <f>IFERROR(__xludf.DUMMYFUNCTION("REGEXREPLACE(data!C114,""\W|\d|b"","""")"),"D")</f>
        <v>D</v>
      </c>
      <c r="C113" s="2" t="str">
        <f>data!E114</f>
        <v>5</v>
      </c>
      <c r="D113" s="2" t="str">
        <f>IFERROR(__xludf.DUMMYFUNCTION("REGEXREPLACE(data!F114,""[ac-zA-Z0-9]"","""")"),"")</f>
        <v/>
      </c>
      <c r="E113" s="2" t="str">
        <f>data!I114</f>
        <v>treble</v>
      </c>
      <c r="F113" s="15" t="str">
        <f>IF(ISBLANK(data!G114),"",CONCATENATE("&lt;img src=""piano/images/score/",data!G114,"-score.png","""/&gt;"))</f>
        <v>&lt;img src="piano/images/score/111-54-5-treble-D5-score.png"/&gt;</v>
      </c>
      <c r="G113" s="15" t="str">
        <f>CONCATENATE("&lt;img src=""piano/images/keyboard/",TEXT(data!B114,"00"),"-",data!E114,"-",N113,"-keyboard.png","""/&gt;")</f>
        <v>&lt;img src="piano/images/keyboard/54-5-D5-keyboard.png"/&gt;</v>
      </c>
      <c r="H113" s="15" t="str">
        <f>IFERROR(__xludf.DUMMYFUNCTION("IF(ISBLANK(data!G114),"""",CONCATENATE(""&lt;img src=""""piano/images/keyboard-octave/"", REGEXREPLACE(N113,""[0-9]"",""""
),""-keyboard-octave.png"",""""""/&gt;""))"),"&lt;img src=""piano/images/keyboard-octave/D-keyboard-octave.png""/&gt;")</f>
        <v>&lt;img src="piano/images/keyboard-octave/D-keyboard-octave.png"/&gt;</v>
      </c>
      <c r="I113" s="15" t="str">
        <f>IF(ISBLANK(data!G114),"",CONCATENATE("[sound:piano/audio/",data!G114,".mp3]"))</f>
        <v>[sound:piano/audio/111-54-5-treble-D5.mp3]</v>
      </c>
      <c r="J113" s="4">
        <f>data!B114</f>
        <v>54</v>
      </c>
      <c r="K113" s="2">
        <f>data!D114</f>
        <v>0</v>
      </c>
      <c r="L113" s="2"/>
      <c r="M113" s="19" t="str">
        <f>IFERROR(__xludf.DUMMYFUNCTION("REGEXREPLACE(data!F114,""[ac-zA-Z0-9]"","""")"),"")</f>
        <v/>
      </c>
      <c r="N113" s="20" t="s">
        <v>107</v>
      </c>
    </row>
    <row r="114">
      <c r="A114" s="4" t="str">
        <f>CONCATENATE(data!F115, " ", PROPER(data!I115))</f>
        <v>D5# Treble</v>
      </c>
      <c r="B114" s="2" t="str">
        <f>IFERROR(__xludf.DUMMYFUNCTION("REGEXREPLACE(data!C115,""\W|\d|b"","""")"),"D")</f>
        <v>D</v>
      </c>
      <c r="C114" s="2" t="str">
        <f>data!E115</f>
        <v>5</v>
      </c>
      <c r="D114" s="2" t="str">
        <f>IFERROR(__xludf.DUMMYFUNCTION("REGEXREPLACE(data!F115,""[ac-zA-Z0-9]"","""")"),"#")</f>
        <v>#</v>
      </c>
      <c r="E114" s="2" t="str">
        <f>data!I115</f>
        <v>treble</v>
      </c>
      <c r="F114" s="15" t="str">
        <f>IF(ISBLANK(data!G115),"",CONCATENATE("&lt;img src=""piano/images/score/",data!G115,"-score.png","""/&gt;"))</f>
        <v>&lt;img src="piano/images/score/112-55-5-treble-D5#-score.png"/&gt;</v>
      </c>
      <c r="G114" s="15" t="str">
        <f>CONCATENATE("&lt;img src=""piano/images/keyboard/",TEXT(data!B115,"00"),"-",data!E115,"-",N114,"-keyboard.png","""/&gt;")</f>
        <v>&lt;img src="piano/images/keyboard/55-5-D5#-E5b-keyboard.png"/&gt;</v>
      </c>
      <c r="H114" s="15" t="str">
        <f>IFERROR(__xludf.DUMMYFUNCTION("IF(ISBLANK(data!G115),"""",CONCATENATE(""&lt;img src=""""piano/images/keyboard-octave/"", REGEXREPLACE(N114,""[0-9]"",""""
),""-keyboard-octave.png"",""""""/&gt;""))"),"&lt;img src=""piano/images/keyboard-octave/D#-Eb-keyboard-octave.png""/&gt;")</f>
        <v>&lt;img src="piano/images/keyboard-octave/D#-Eb-keyboard-octave.png"/&gt;</v>
      </c>
      <c r="I114" s="15" t="str">
        <f>IF(ISBLANK(data!G115),"",CONCATENATE("[sound:piano/audio/",data!G115,".mp3]"))</f>
        <v>[sound:piano/audio/112-55-5-treble-D5#.mp3]</v>
      </c>
      <c r="J114" s="4">
        <f>data!B115</f>
        <v>55</v>
      </c>
      <c r="K114" s="2">
        <f>data!D115</f>
        <v>0</v>
      </c>
      <c r="L114" s="2"/>
      <c r="M114" s="19" t="str">
        <f>IFERROR(__xludf.DUMMYFUNCTION("REGEXREPLACE(data!F115,""[ac-zA-Z0-9]"","""")"),"#")</f>
        <v>#</v>
      </c>
      <c r="N114" s="20" t="s">
        <v>142</v>
      </c>
    </row>
    <row r="115">
      <c r="A115" s="4" t="str">
        <f>CONCATENATE(data!F116, " ", PROPER(data!I116))</f>
        <v>E5b Treble</v>
      </c>
      <c r="B115" s="2" t="str">
        <f>IFERROR(__xludf.DUMMYFUNCTION("REGEXREPLACE(data!C116,""\W|\d|b"","""")"),"E")</f>
        <v>E</v>
      </c>
      <c r="C115" s="2" t="str">
        <f>data!E116</f>
        <v>5</v>
      </c>
      <c r="D115" s="2" t="str">
        <f>IFERROR(__xludf.DUMMYFUNCTION("REGEXREPLACE(data!F116,""[ac-zA-Z0-9]"","""")"),"b")</f>
        <v>b</v>
      </c>
      <c r="E115" s="2" t="str">
        <f>data!I116</f>
        <v>treble</v>
      </c>
      <c r="F115" s="15" t="str">
        <f>IF(ISBLANK(data!G116),"",CONCATENATE("&lt;img src=""piano/images/score/",data!G116,"-score.png","""/&gt;"))</f>
        <v>&lt;img src="piano/images/score/115-55-5-treble-E5b-score.png"/&gt;</v>
      </c>
      <c r="G115" s="15" t="str">
        <f>CONCATENATE("&lt;img src=""piano/images/keyboard/",TEXT(data!B116,"00"),"-",data!E116,"-",N115,"-keyboard.png","""/&gt;")</f>
        <v>&lt;img src="piano/images/keyboard/55-5-D5#-E5b-keyboard.png"/&gt;</v>
      </c>
      <c r="H115" s="15" t="str">
        <f>IFERROR(__xludf.DUMMYFUNCTION("IF(ISBLANK(data!G116),"""",CONCATENATE(""&lt;img src=""""piano/images/keyboard-octave/"", REGEXREPLACE(N115,""[0-9]"",""""
),""-keyboard-octave.png"",""""""/&gt;""))"),"&lt;img src=""piano/images/keyboard-octave/D#-Eb-keyboard-octave.png""/&gt;")</f>
        <v>&lt;img src="piano/images/keyboard-octave/D#-Eb-keyboard-octave.png"/&gt;</v>
      </c>
      <c r="I115" s="15" t="str">
        <f>IF(ISBLANK(data!G116),"",CONCATENATE("[sound:piano/audio/",data!G116,".mp3]"))</f>
        <v>[sound:piano/audio/115-55-5-treble-E5b.mp3]</v>
      </c>
      <c r="J115" s="4">
        <f>data!B116</f>
        <v>55</v>
      </c>
      <c r="K115" s="2">
        <f>data!D116</f>
        <v>0</v>
      </c>
      <c r="L115" s="2"/>
      <c r="M115" s="19" t="str">
        <f>IFERROR(__xludf.DUMMYFUNCTION("REGEXREPLACE(data!F116,""[ac-zA-Z0-9]"","""")"),"b")</f>
        <v>b</v>
      </c>
      <c r="N115" s="20" t="s">
        <v>142</v>
      </c>
    </row>
    <row r="116">
      <c r="A116" s="4" t="str">
        <f>CONCATENATE(data!F117, " ", PROPER(data!I117))</f>
        <v>E5 Treble</v>
      </c>
      <c r="B116" s="2" t="str">
        <f>IFERROR(__xludf.DUMMYFUNCTION("REGEXREPLACE(data!C117,""\W|\d|b"","""")"),"E")</f>
        <v>E</v>
      </c>
      <c r="C116" s="2" t="str">
        <f>data!E117</f>
        <v>5</v>
      </c>
      <c r="D116" s="2" t="str">
        <f>IFERROR(__xludf.DUMMYFUNCTION("REGEXREPLACE(data!F117,""[ac-zA-Z0-9]"","""")"),"")</f>
        <v/>
      </c>
      <c r="E116" s="2" t="str">
        <f>data!I117</f>
        <v>treble</v>
      </c>
      <c r="F116" s="15" t="str">
        <f>IF(ISBLANK(data!G117),"",CONCATENATE("&lt;img src=""piano/images/score/",data!G117,"-score.png","""/&gt;"))</f>
        <v>&lt;img src="piano/images/score/114-56-5-treble-E5-score.png"/&gt;</v>
      </c>
      <c r="G116" s="15" t="str">
        <f>CONCATENATE("&lt;img src=""piano/images/keyboard/",TEXT(data!B117,"00"),"-",data!E117,"-",N116,"-keyboard.png","""/&gt;")</f>
        <v>&lt;img src="piano/images/keyboard/56-5-E5-keyboard.png"/&gt;</v>
      </c>
      <c r="H116" s="15" t="str">
        <f>IFERROR(__xludf.DUMMYFUNCTION("IF(ISBLANK(data!G117),"""",CONCATENATE(""&lt;img src=""""piano/images/keyboard-octave/"", REGEXREPLACE(N116,""[0-9]"",""""
),""-keyboard-octave.png"",""""""/&gt;""))"),"&lt;img src=""piano/images/keyboard-octave/E-keyboard-octave.png""/&gt;")</f>
        <v>&lt;img src="piano/images/keyboard-octave/E-keyboard-octave.png"/&gt;</v>
      </c>
      <c r="I116" s="15" t="str">
        <f>IF(ISBLANK(data!G117),"",CONCATENATE("[sound:piano/audio/",data!G117,".mp3]"))</f>
        <v>[sound:piano/audio/114-56-5-treble-E5.mp3]</v>
      </c>
      <c r="J116" s="4">
        <f>data!B117</f>
        <v>56</v>
      </c>
      <c r="K116" s="2">
        <f>data!D117</f>
        <v>0</v>
      </c>
      <c r="L116" s="2"/>
      <c r="M116" s="19" t="str">
        <f>IFERROR(__xludf.DUMMYFUNCTION("REGEXREPLACE(data!F117,""[ac-zA-Z0-9]"","""")"),"")</f>
        <v/>
      </c>
      <c r="N116" s="20" t="s">
        <v>108</v>
      </c>
    </row>
    <row r="117">
      <c r="A117" s="4" t="str">
        <f>CONCATENATE(data!F118, " ", PROPER(data!I118))</f>
        <v>F5 Treble</v>
      </c>
      <c r="B117" s="2" t="str">
        <f>IFERROR(__xludf.DUMMYFUNCTION("REGEXREPLACE(data!C118,""\W|\d|b"","""")"),"F")</f>
        <v>F</v>
      </c>
      <c r="C117" s="2" t="str">
        <f>data!E118</f>
        <v>5</v>
      </c>
      <c r="D117" s="2" t="str">
        <f>IFERROR(__xludf.DUMMYFUNCTION("REGEXREPLACE(data!F118,""[ac-zA-Z0-9]"","""")"),"")</f>
        <v/>
      </c>
      <c r="E117" s="2" t="str">
        <f>data!I118</f>
        <v>treble</v>
      </c>
      <c r="F117" s="15" t="str">
        <f>IF(ISBLANK(data!G118),"",CONCATENATE("&lt;img src=""piano/images/score/",data!G118,"-score.png","""/&gt;"))</f>
        <v>&lt;img src="piano/images/score/116-57-5-treble-F5-score.png"/&gt;</v>
      </c>
      <c r="G117" s="15" t="str">
        <f>CONCATENATE("&lt;img src=""piano/images/keyboard/",TEXT(data!B118,"00"),"-",data!E118,"-",N117,"-keyboard.png","""/&gt;")</f>
        <v>&lt;img src="piano/images/keyboard/57-5-F5-keyboard.png"/&gt;</v>
      </c>
      <c r="H117" s="15" t="str">
        <f>IFERROR(__xludf.DUMMYFUNCTION("IF(ISBLANK(data!G118),"""",CONCATENATE(""&lt;img src=""""piano/images/keyboard-octave/"", REGEXREPLACE(N117,""[0-9]"",""""
),""-keyboard-octave.png"",""""""/&gt;""))"),"&lt;img src=""piano/images/keyboard-octave/F-keyboard-octave.png""/&gt;")</f>
        <v>&lt;img src="piano/images/keyboard-octave/F-keyboard-octave.png"/&gt;</v>
      </c>
      <c r="I117" s="15" t="str">
        <f>IF(ISBLANK(data!G118),"",CONCATENATE("[sound:piano/audio/",data!G118,".mp3]"))</f>
        <v>[sound:piano/audio/116-57-5-treble-F5.mp3]</v>
      </c>
      <c r="J117" s="4">
        <f>data!B118</f>
        <v>57</v>
      </c>
      <c r="K117" s="2">
        <f>data!D118</f>
        <v>0</v>
      </c>
      <c r="L117" s="2"/>
      <c r="M117" s="19" t="str">
        <f>IFERROR(__xludf.DUMMYFUNCTION("REGEXREPLACE(data!F118,""[ac-zA-Z0-9]"","""")"),"")</f>
        <v/>
      </c>
      <c r="N117" s="20" t="s">
        <v>109</v>
      </c>
    </row>
    <row r="118">
      <c r="A118" s="4" t="str">
        <f>CONCATENATE(data!F119, " ", PROPER(data!I119))</f>
        <v>F5# Treble</v>
      </c>
      <c r="B118" s="2" t="str">
        <f>IFERROR(__xludf.DUMMYFUNCTION("REGEXREPLACE(data!C119,""\W|\d|b"","""")"),"F")</f>
        <v>F</v>
      </c>
      <c r="C118" s="2" t="str">
        <f>data!E119</f>
        <v>5</v>
      </c>
      <c r="D118" s="2" t="str">
        <f>IFERROR(__xludf.DUMMYFUNCTION("REGEXREPLACE(data!F119,""[ac-zA-Z0-9]"","""")"),"#")</f>
        <v>#</v>
      </c>
      <c r="E118" s="2" t="str">
        <f>data!I119</f>
        <v>treble</v>
      </c>
      <c r="F118" s="15" t="str">
        <f>IF(ISBLANK(data!G119),"",CONCATENATE("&lt;img src=""piano/images/score/",data!G119,"-score.png","""/&gt;"))</f>
        <v>&lt;img src="piano/images/score/117-58-5-treble-F5#-score.png"/&gt;</v>
      </c>
      <c r="G118" s="15" t="str">
        <f>CONCATENATE("&lt;img src=""piano/images/keyboard/",TEXT(data!B119,"00"),"-",data!E119,"-",N118,"-keyboard.png","""/&gt;")</f>
        <v>&lt;img src="piano/images/keyboard/58-5-F5#-G5b-keyboard.png"/&gt;</v>
      </c>
      <c r="H118" s="15" t="str">
        <f>IFERROR(__xludf.DUMMYFUNCTION("IF(ISBLANK(data!G119),"""",CONCATENATE(""&lt;img src=""""piano/images/keyboard-octave/"", REGEXREPLACE(N118,""[0-9]"",""""
),""-keyboard-octave.png"",""""""/&gt;""))"),"&lt;img src=""piano/images/keyboard-octave/F#-Gb-keyboard-octave.png""/&gt;")</f>
        <v>&lt;img src="piano/images/keyboard-octave/F#-Gb-keyboard-octave.png"/&gt;</v>
      </c>
      <c r="I118" s="15" t="str">
        <f>IF(ISBLANK(data!G119),"",CONCATENATE("[sound:piano/audio/",data!G119,".mp3]"))</f>
        <v>[sound:piano/audio/117-58-5-treble-F5#.mp3]</v>
      </c>
      <c r="J118" s="4">
        <f>data!B119</f>
        <v>58</v>
      </c>
      <c r="K118" s="2">
        <f>data!D119</f>
        <v>0</v>
      </c>
      <c r="L118" s="2"/>
      <c r="M118" s="19" t="str">
        <f>IFERROR(__xludf.DUMMYFUNCTION("REGEXREPLACE(data!F119,""[ac-zA-Z0-9]"","""")"),"#")</f>
        <v>#</v>
      </c>
      <c r="N118" s="20" t="s">
        <v>143</v>
      </c>
    </row>
    <row r="119">
      <c r="A119" s="4" t="str">
        <f>CONCATENATE(data!F120, " ", PROPER(data!I120))</f>
        <v>G5b Treble</v>
      </c>
      <c r="B119" s="2" t="str">
        <f>IFERROR(__xludf.DUMMYFUNCTION("REGEXREPLACE(data!C120,""\W|\d|b"","""")"),"G")</f>
        <v>G</v>
      </c>
      <c r="C119" s="2" t="str">
        <f>data!E120</f>
        <v>5</v>
      </c>
      <c r="D119" s="2" t="str">
        <f>IFERROR(__xludf.DUMMYFUNCTION("REGEXREPLACE(data!F120,""[ac-zA-Z0-9]"","""")"),"b")</f>
        <v>b</v>
      </c>
      <c r="E119" s="2" t="str">
        <f>data!I120</f>
        <v>treble</v>
      </c>
      <c r="F119" s="15" t="str">
        <f>IF(ISBLANK(data!G120),"",CONCATENATE("&lt;img src=""piano/images/score/",data!G120,"-score.png","""/&gt;"))</f>
        <v>&lt;img src="piano/images/score/120-58-5-treble-G5b-score.png"/&gt;</v>
      </c>
      <c r="G119" s="15" t="str">
        <f>CONCATENATE("&lt;img src=""piano/images/keyboard/",TEXT(data!B120,"00"),"-",data!E120,"-",N119,"-keyboard.png","""/&gt;")</f>
        <v>&lt;img src="piano/images/keyboard/58-5-F5#-G5b-keyboard.png"/&gt;</v>
      </c>
      <c r="H119" s="15" t="str">
        <f>IFERROR(__xludf.DUMMYFUNCTION("IF(ISBLANK(data!G120),"""",CONCATENATE(""&lt;img src=""""piano/images/keyboard-octave/"", REGEXREPLACE(N119,""[0-9]"",""""
),""-keyboard-octave.png"",""""""/&gt;""))"),"&lt;img src=""piano/images/keyboard-octave/F#-Gb-keyboard-octave.png""/&gt;")</f>
        <v>&lt;img src="piano/images/keyboard-octave/F#-Gb-keyboard-octave.png"/&gt;</v>
      </c>
      <c r="I119" s="15" t="str">
        <f>IF(ISBLANK(data!G120),"",CONCATENATE("[sound:piano/audio/",data!G120,".mp3]"))</f>
        <v>[sound:piano/audio/120-58-5-treble-G5b.mp3]</v>
      </c>
      <c r="J119" s="4">
        <f>data!B120</f>
        <v>58</v>
      </c>
      <c r="K119" s="2">
        <f>data!D120</f>
        <v>0</v>
      </c>
      <c r="L119" s="2"/>
      <c r="M119" s="19" t="str">
        <f>IFERROR(__xludf.DUMMYFUNCTION("REGEXREPLACE(data!F120,""[ac-zA-Z0-9]"","""")"),"b")</f>
        <v>b</v>
      </c>
      <c r="N119" s="20" t="s">
        <v>143</v>
      </c>
    </row>
    <row r="120">
      <c r="A120" s="4" t="str">
        <f>CONCATENATE(data!F121, " ", PROPER(data!I121))</f>
        <v>G5 Treble</v>
      </c>
      <c r="B120" s="2" t="str">
        <f>IFERROR(__xludf.DUMMYFUNCTION("REGEXREPLACE(data!C121,""\W|\d|b"","""")"),"G")</f>
        <v>G</v>
      </c>
      <c r="C120" s="2" t="str">
        <f>data!E121</f>
        <v>5</v>
      </c>
      <c r="D120" s="2" t="str">
        <f>IFERROR(__xludf.DUMMYFUNCTION("REGEXREPLACE(data!F121,""[ac-zA-Z0-9]"","""")"),"")</f>
        <v/>
      </c>
      <c r="E120" s="2" t="str">
        <f>data!I121</f>
        <v>treble</v>
      </c>
      <c r="F120" s="15" t="str">
        <f>IF(ISBLANK(data!G121),"",CONCATENATE("&lt;img src=""piano/images/score/",data!G121,"-score.png","""/&gt;"))</f>
        <v>&lt;img src="piano/images/score/118-59-5-treble-G5-score.png"/&gt;</v>
      </c>
      <c r="G120" s="15" t="str">
        <f>CONCATENATE("&lt;img src=""piano/images/keyboard/",TEXT(data!B121,"00"),"-",data!E121,"-",N120,"-keyboard.png","""/&gt;")</f>
        <v>&lt;img src="piano/images/keyboard/59-5-G5-keyboard.png"/&gt;</v>
      </c>
      <c r="H120" s="15" t="str">
        <f>IFERROR(__xludf.DUMMYFUNCTION("IF(ISBLANK(data!G121),"""",CONCATENATE(""&lt;img src=""""piano/images/keyboard-octave/"", REGEXREPLACE(N120,""[0-9]"",""""
),""-keyboard-octave.png"",""""""/&gt;""))"),"&lt;img src=""piano/images/keyboard-octave/G-keyboard-octave.png""/&gt;")</f>
        <v>&lt;img src="piano/images/keyboard-octave/G-keyboard-octave.png"/&gt;</v>
      </c>
      <c r="I120" s="15" t="str">
        <f>IF(ISBLANK(data!G121),"",CONCATENATE("[sound:piano/audio/",data!G121,".mp3]"))</f>
        <v>[sound:piano/audio/118-59-5-treble-G5.mp3]</v>
      </c>
      <c r="J120" s="4">
        <f>data!B121</f>
        <v>59</v>
      </c>
      <c r="K120" s="2">
        <f>data!D121</f>
        <v>0</v>
      </c>
      <c r="L120" s="2"/>
      <c r="M120" s="19" t="str">
        <f>IFERROR(__xludf.DUMMYFUNCTION("REGEXREPLACE(data!F121,""[ac-zA-Z0-9]"","""")"),"")</f>
        <v/>
      </c>
      <c r="N120" s="20" t="s">
        <v>110</v>
      </c>
    </row>
    <row r="121">
      <c r="A121" s="4" t="str">
        <f>CONCATENATE(data!F122, " ", PROPER(data!I122))</f>
        <v>G5# Treble</v>
      </c>
      <c r="B121" s="2" t="str">
        <f>IFERROR(__xludf.DUMMYFUNCTION("REGEXREPLACE(data!C122,""\W|\d|b"","""")"),"G")</f>
        <v>G</v>
      </c>
      <c r="C121" s="2" t="str">
        <f>data!E122</f>
        <v>5</v>
      </c>
      <c r="D121" s="2" t="str">
        <f>IFERROR(__xludf.DUMMYFUNCTION("REGEXREPLACE(data!F122,""[ac-zA-Z0-9]"","""")"),"#")</f>
        <v>#</v>
      </c>
      <c r="E121" s="2" t="str">
        <f>data!I122</f>
        <v>treble</v>
      </c>
      <c r="F121" s="15" t="str">
        <f>IF(ISBLANK(data!G122),"",CONCATENATE("&lt;img src=""piano/images/score/",data!G122,"-score.png","""/&gt;"))</f>
        <v>&lt;img src="piano/images/score/119-60-5-treble-G5#-score.png"/&gt;</v>
      </c>
      <c r="G121" s="15" t="str">
        <f>CONCATENATE("&lt;img src=""piano/images/keyboard/",TEXT(data!B122,"00"),"-",data!E122,"-",N121,"-keyboard.png","""/&gt;")</f>
        <v>&lt;img src="piano/images/keyboard/60-5-G5#-A5b-keyboard.png"/&gt;</v>
      </c>
      <c r="H121" s="15" t="str">
        <f>IFERROR(__xludf.DUMMYFUNCTION("IF(ISBLANK(data!G122),"""",CONCATENATE(""&lt;img src=""""piano/images/keyboard-octave/"", REGEXREPLACE(N121,""[0-9]"",""""
),""-keyboard-octave.png"",""""""/&gt;""))"),"&lt;img src=""piano/images/keyboard-octave/G#-Ab-keyboard-octave.png""/&gt;")</f>
        <v>&lt;img src="piano/images/keyboard-octave/G#-Ab-keyboard-octave.png"/&gt;</v>
      </c>
      <c r="I121" s="15" t="str">
        <f>IF(ISBLANK(data!G122),"",CONCATENATE("[sound:piano/audio/",data!G122,".mp3]"))</f>
        <v>[sound:piano/audio/119-60-5-treble-G5#.mp3]</v>
      </c>
      <c r="J121" s="4">
        <f>data!B122</f>
        <v>60</v>
      </c>
      <c r="K121" s="2">
        <f>data!D122</f>
        <v>0</v>
      </c>
      <c r="L121" s="2"/>
      <c r="M121" s="19" t="str">
        <f>IFERROR(__xludf.DUMMYFUNCTION("REGEXREPLACE(data!F122,""[ac-zA-Z0-9]"","""")"),"#")</f>
        <v>#</v>
      </c>
      <c r="N121" s="20" t="s">
        <v>144</v>
      </c>
    </row>
    <row r="122">
      <c r="A122" s="4" t="str">
        <f>CONCATENATE(data!F123, " ", PROPER(data!I123))</f>
        <v>A5b Treble</v>
      </c>
      <c r="B122" s="2" t="str">
        <f>IFERROR(__xludf.DUMMYFUNCTION("REGEXREPLACE(data!C123,""\W|\d|b"","""")"),"A")</f>
        <v>A</v>
      </c>
      <c r="C122" s="2" t="str">
        <f>data!E123</f>
        <v>5</v>
      </c>
      <c r="D122" s="2" t="str">
        <f>IFERROR(__xludf.DUMMYFUNCTION("REGEXREPLACE(data!F123,""[ac-zA-Z0-9]"","""")"),"b")</f>
        <v>b</v>
      </c>
      <c r="E122" s="2" t="str">
        <f>data!I123</f>
        <v>treble</v>
      </c>
      <c r="F122" s="15" t="str">
        <f>IF(ISBLANK(data!G123),"",CONCATENATE("&lt;img src=""piano/images/score/",data!G123,"-score.png","""/&gt;"))</f>
        <v>&lt;img src="piano/images/score/123-60-5-treble-A5b-score.png"/&gt;</v>
      </c>
      <c r="G122" s="15" t="str">
        <f>CONCATENATE("&lt;img src=""piano/images/keyboard/",TEXT(data!B123,"00"),"-",data!E123,"-",N122,"-keyboard.png","""/&gt;")</f>
        <v>&lt;img src="piano/images/keyboard/60-5-G5#-A5b-keyboard.png"/&gt;</v>
      </c>
      <c r="H122" s="15" t="str">
        <f>IFERROR(__xludf.DUMMYFUNCTION("IF(ISBLANK(data!G123),"""",CONCATENATE(""&lt;img src=""""piano/images/keyboard-octave/"", REGEXREPLACE(N122,""[0-9]"",""""
),""-keyboard-octave.png"",""""""/&gt;""))"),"&lt;img src=""piano/images/keyboard-octave/G#-Ab-keyboard-octave.png""/&gt;")</f>
        <v>&lt;img src="piano/images/keyboard-octave/G#-Ab-keyboard-octave.png"/&gt;</v>
      </c>
      <c r="I122" s="15" t="str">
        <f>IF(ISBLANK(data!G123),"",CONCATENATE("[sound:piano/audio/",data!G123,".mp3]"))</f>
        <v>[sound:piano/audio/123-60-5-treble-A5b.mp3]</v>
      </c>
      <c r="J122" s="4">
        <f>data!B123</f>
        <v>60</v>
      </c>
      <c r="K122" s="2">
        <f>data!D123</f>
        <v>0</v>
      </c>
      <c r="L122" s="2"/>
      <c r="M122" s="19" t="str">
        <f>IFERROR(__xludf.DUMMYFUNCTION("REGEXREPLACE(data!F123,""[ac-zA-Z0-9]"","""")"),"b")</f>
        <v>b</v>
      </c>
      <c r="N122" s="20" t="s">
        <v>144</v>
      </c>
    </row>
    <row r="123">
      <c r="A123" s="4" t="str">
        <f>CONCATENATE(data!F124, " ", PROPER(data!I124))</f>
        <v>A5 Treble</v>
      </c>
      <c r="B123" s="2" t="str">
        <f>IFERROR(__xludf.DUMMYFUNCTION("REGEXREPLACE(data!C124,""\W|\d|b"","""")"),"A")</f>
        <v>A</v>
      </c>
      <c r="C123" s="2" t="str">
        <f>data!E124</f>
        <v>5</v>
      </c>
      <c r="D123" s="2" t="str">
        <f>IFERROR(__xludf.DUMMYFUNCTION("REGEXREPLACE(data!F124,""[ac-zA-Z0-9]"","""")"),"")</f>
        <v/>
      </c>
      <c r="E123" s="2" t="str">
        <f>data!I124</f>
        <v>treble</v>
      </c>
      <c r="F123" s="15" t="str">
        <f>IF(ISBLANK(data!G124),"",CONCATENATE("&lt;img src=""piano/images/score/",data!G124,"-score.png","""/&gt;"))</f>
        <v>&lt;img src="piano/images/score/121-61-5-treble-A5-score.png"/&gt;</v>
      </c>
      <c r="G123" s="15" t="str">
        <f>CONCATENATE("&lt;img src=""piano/images/keyboard/",TEXT(data!B124,"00"),"-",data!E124,"-",N123,"-keyboard.png","""/&gt;")</f>
        <v>&lt;img src="piano/images/keyboard/61-5-A5-keyboard.png"/&gt;</v>
      </c>
      <c r="H123" s="15" t="str">
        <f>IFERROR(__xludf.DUMMYFUNCTION("IF(ISBLANK(data!G124),"""",CONCATENATE(""&lt;img src=""""piano/images/keyboard-octave/"", REGEXREPLACE(N123,""[0-9]"",""""
),""-keyboard-octave.png"",""""""/&gt;""))"),"&lt;img src=""piano/images/keyboard-octave/A-keyboard-octave.png""/&gt;")</f>
        <v>&lt;img src="piano/images/keyboard-octave/A-keyboard-octave.png"/&gt;</v>
      </c>
      <c r="I123" s="15" t="str">
        <f>IF(ISBLANK(data!G124),"",CONCATENATE("[sound:piano/audio/",data!G124,".mp3]"))</f>
        <v>[sound:piano/audio/121-61-5-treble-A5.mp3]</v>
      </c>
      <c r="J123" s="4">
        <f>data!B124</f>
        <v>61</v>
      </c>
      <c r="K123" s="2">
        <f>data!D124</f>
        <v>0</v>
      </c>
      <c r="L123" s="2"/>
      <c r="M123" s="19" t="str">
        <f>IFERROR(__xludf.DUMMYFUNCTION("REGEXREPLACE(data!F124,""[ac-zA-Z0-9]"","""")"),"")</f>
        <v/>
      </c>
      <c r="N123" s="20" t="s">
        <v>111</v>
      </c>
    </row>
    <row r="124">
      <c r="A124" s="4" t="str">
        <f>CONCATENATE(data!F125, " ", PROPER(data!I125))</f>
        <v>A5# Treble</v>
      </c>
      <c r="B124" s="2" t="str">
        <f>IFERROR(__xludf.DUMMYFUNCTION("REGEXREPLACE(data!C125,""\W|\d|b"","""")"),"A")</f>
        <v>A</v>
      </c>
      <c r="C124" s="2" t="str">
        <f>data!E125</f>
        <v>5</v>
      </c>
      <c r="D124" s="2" t="str">
        <f>IFERROR(__xludf.DUMMYFUNCTION("REGEXREPLACE(data!F125,""[ac-zA-Z0-9]"","""")"),"#")</f>
        <v>#</v>
      </c>
      <c r="E124" s="2" t="str">
        <f>data!I125</f>
        <v>treble</v>
      </c>
      <c r="F124" s="15" t="str">
        <f>IF(ISBLANK(data!G125),"",CONCATENATE("&lt;img src=""piano/images/score/",data!G125,"-score.png","""/&gt;"))</f>
        <v>&lt;img src="piano/images/score/122-62-5-treble-A5#-score.png"/&gt;</v>
      </c>
      <c r="G124" s="15" t="str">
        <f>CONCATENATE("&lt;img src=""piano/images/keyboard/",TEXT(data!B125,"00"),"-",data!E125,"-",N124,"-keyboard.png","""/&gt;")</f>
        <v>&lt;img src="piano/images/keyboard/62-5-A5#-B5b-keyboard.png"/&gt;</v>
      </c>
      <c r="H124" s="15" t="str">
        <f>IFERROR(__xludf.DUMMYFUNCTION("IF(ISBLANK(data!G125),"""",CONCATENATE(""&lt;img src=""""piano/images/keyboard-octave/"", REGEXREPLACE(N124,""[0-9]"",""""
),""-keyboard-octave.png"",""""""/&gt;""))"),"&lt;img src=""piano/images/keyboard-octave/A#-Bb-keyboard-octave.png""/&gt;")</f>
        <v>&lt;img src="piano/images/keyboard-octave/A#-Bb-keyboard-octave.png"/&gt;</v>
      </c>
      <c r="I124" s="15" t="str">
        <f>IF(ISBLANK(data!G125),"",CONCATENATE("[sound:piano/audio/",data!G125,".mp3]"))</f>
        <v>[sound:piano/audio/122-62-5-treble-A5#.mp3]</v>
      </c>
      <c r="J124" s="4">
        <f>data!B125</f>
        <v>62</v>
      </c>
      <c r="K124" s="2">
        <f>data!D125</f>
        <v>0</v>
      </c>
      <c r="L124" s="2"/>
      <c r="M124" s="19" t="str">
        <f>IFERROR(__xludf.DUMMYFUNCTION("REGEXREPLACE(data!F125,""[ac-zA-Z0-9]"","""")"),"#")</f>
        <v>#</v>
      </c>
      <c r="N124" s="20" t="s">
        <v>145</v>
      </c>
    </row>
    <row r="125">
      <c r="A125" s="4" t="str">
        <f>CONCATENATE(data!F126, " ", PROPER(data!I126))</f>
        <v>B5b Treble</v>
      </c>
      <c r="B125" s="2" t="str">
        <f>IFERROR(__xludf.DUMMYFUNCTION("REGEXREPLACE(data!C126,""\W|\d|b"","""")"),"B")</f>
        <v>B</v>
      </c>
      <c r="C125" s="2" t="str">
        <f>data!E126</f>
        <v>5</v>
      </c>
      <c r="D125" s="2" t="str">
        <f>IFERROR(__xludf.DUMMYFUNCTION("REGEXREPLACE(data!F126,""[ac-zA-Z0-9]"","""")"),"b")</f>
        <v>b</v>
      </c>
      <c r="E125" s="2" t="str">
        <f>data!I126</f>
        <v>treble</v>
      </c>
      <c r="F125" s="15" t="str">
        <f>IF(ISBLANK(data!G126),"",CONCATENATE("&lt;img src=""piano/images/score/",data!G126,"-score.png","""/&gt;"))</f>
        <v>&lt;img src="piano/images/score/125-62-5-treble-B5b-score.png"/&gt;</v>
      </c>
      <c r="G125" s="15" t="str">
        <f>CONCATENATE("&lt;img src=""piano/images/keyboard/",TEXT(data!B126,"00"),"-",data!E126,"-",N125,"-keyboard.png","""/&gt;")</f>
        <v>&lt;img src="piano/images/keyboard/62-5-A5#-B5b-keyboard.png"/&gt;</v>
      </c>
      <c r="H125" s="15" t="str">
        <f>IFERROR(__xludf.DUMMYFUNCTION("IF(ISBLANK(data!G126),"""",CONCATENATE(""&lt;img src=""""piano/images/keyboard-octave/"", REGEXREPLACE(N125,""[0-9]"",""""
),""-keyboard-octave.png"",""""""/&gt;""))"),"&lt;img src=""piano/images/keyboard-octave/A#-Bb-keyboard-octave.png""/&gt;")</f>
        <v>&lt;img src="piano/images/keyboard-octave/A#-Bb-keyboard-octave.png"/&gt;</v>
      </c>
      <c r="I125" s="15" t="str">
        <f>IF(ISBLANK(data!G126),"",CONCATENATE("[sound:piano/audio/",data!G126,".mp3]"))</f>
        <v>[sound:piano/audio/125-62-5-treble-B5b.mp3]</v>
      </c>
      <c r="J125" s="4">
        <f>data!B126</f>
        <v>62</v>
      </c>
      <c r="K125" s="2">
        <f>data!D126</f>
        <v>0</v>
      </c>
      <c r="L125" s="2"/>
      <c r="M125" s="19" t="str">
        <f>IFERROR(__xludf.DUMMYFUNCTION("REGEXREPLACE(data!F126,""[ac-zA-Z0-9]"","""")"),"b")</f>
        <v>b</v>
      </c>
      <c r="N125" s="20" t="s">
        <v>145</v>
      </c>
    </row>
    <row r="126">
      <c r="A126" s="4" t="str">
        <f>CONCATENATE(data!F127, " ", PROPER(data!I127))</f>
        <v>B5 Treble</v>
      </c>
      <c r="B126" s="2" t="str">
        <f>IFERROR(__xludf.DUMMYFUNCTION("REGEXREPLACE(data!C127,""\W|\d|b"","""")"),"B")</f>
        <v>B</v>
      </c>
      <c r="C126" s="2" t="str">
        <f>data!E127</f>
        <v>5</v>
      </c>
      <c r="D126" s="2" t="str">
        <f>IFERROR(__xludf.DUMMYFUNCTION("REGEXREPLACE(data!F127,""[ac-zA-Z0-9]"","""")"),"")</f>
        <v/>
      </c>
      <c r="E126" s="2" t="str">
        <f>data!I127</f>
        <v>treble</v>
      </c>
      <c r="F126" s="15" t="str">
        <f>IF(ISBLANK(data!G127),"",CONCATENATE("&lt;img src=""piano/images/score/",data!G127,"-score.png","""/&gt;"))</f>
        <v>&lt;img src="piano/images/score/124-63-5-treble-B5-score.png"/&gt;</v>
      </c>
      <c r="G126" s="15" t="str">
        <f>CONCATENATE("&lt;img src=""piano/images/keyboard/",TEXT(data!B127,"00"),"-",data!E127,"-",N126,"-keyboard.png","""/&gt;")</f>
        <v>&lt;img src="piano/images/keyboard/63-5-B5-keyboard.png"/&gt;</v>
      </c>
      <c r="H126" s="15" t="str">
        <f>IFERROR(__xludf.DUMMYFUNCTION("IF(ISBLANK(data!G127),"""",CONCATENATE(""&lt;img src=""""piano/images/keyboard-octave/"", REGEXREPLACE(N126,""[0-9]"",""""
),""-keyboard-octave.png"",""""""/&gt;""))"),"&lt;img src=""piano/images/keyboard-octave/B-keyboard-octave.png""/&gt;")</f>
        <v>&lt;img src="piano/images/keyboard-octave/B-keyboard-octave.png"/&gt;</v>
      </c>
      <c r="I126" s="15" t="str">
        <f>IF(ISBLANK(data!G127),"",CONCATENATE("[sound:piano/audio/",data!G127,".mp3]"))</f>
        <v>[sound:piano/audio/124-63-5-treble-B5.mp3]</v>
      </c>
      <c r="J126" s="4">
        <f>data!B127</f>
        <v>63</v>
      </c>
      <c r="K126" s="2">
        <f>data!D127</f>
        <v>0</v>
      </c>
      <c r="L126" s="2"/>
      <c r="M126" s="19" t="str">
        <f>IFERROR(__xludf.DUMMYFUNCTION("REGEXREPLACE(data!F127,""[ac-zA-Z0-9]"","""")"),"")</f>
        <v/>
      </c>
      <c r="N126" s="20" t="s">
        <v>113</v>
      </c>
    </row>
    <row r="127">
      <c r="A127" s="4" t="str">
        <f>CONCATENATE(data!F128, " ", PROPER(data!I128))</f>
        <v>C6 Treble</v>
      </c>
      <c r="B127" s="2" t="str">
        <f>IFERROR(__xludf.DUMMYFUNCTION("REGEXREPLACE(data!C128,""\W|\d|b"","""")"),"C")</f>
        <v>C</v>
      </c>
      <c r="C127" s="2" t="str">
        <f>data!E128</f>
        <v>6</v>
      </c>
      <c r="D127" s="2" t="str">
        <f>IFERROR(__xludf.DUMMYFUNCTION("REGEXREPLACE(data!F128,""[ac-zA-Z0-9]"","""")"),"")</f>
        <v/>
      </c>
      <c r="E127" s="2" t="str">
        <f>data!I128</f>
        <v>treble</v>
      </c>
      <c r="F127" s="15" t="str">
        <f>IF(ISBLANK(data!G128),"",CONCATENATE("&lt;img src=""piano/images/score/",data!G128,"-score.png","""/&gt;"))</f>
        <v>&lt;img src="piano/images/score/126-64-6-treble-C6-score.png"/&gt;</v>
      </c>
      <c r="G127" s="15" t="str">
        <f>CONCATENATE("&lt;img src=""piano/images/keyboard/",TEXT(data!B128,"00"),"-",data!E128,"-",N127,"-keyboard.png","""/&gt;")</f>
        <v>&lt;img src="piano/images/keyboard/64-6-C6-keyboard.png"/&gt;</v>
      </c>
      <c r="H127" s="15" t="str">
        <f>IFERROR(__xludf.DUMMYFUNCTION("IF(ISBLANK(data!G128),"""",CONCATENATE(""&lt;img src=""""piano/images/keyboard-octave/"", REGEXREPLACE(N127,""[0-9]"",""""
),""-keyboard-octave.png"",""""""/&gt;""))"),"&lt;img src=""piano/images/keyboard-octave/C-keyboard-octave.png""/&gt;")</f>
        <v>&lt;img src="piano/images/keyboard-octave/C-keyboard-octave.png"/&gt;</v>
      </c>
      <c r="I127" s="15" t="str">
        <f>IF(ISBLANK(data!G128),"",CONCATENATE("[sound:piano/audio/",data!G128,".mp3]"))</f>
        <v>[sound:piano/audio/126-64-6-treble-C6.mp3]</v>
      </c>
      <c r="J127" s="4">
        <f>data!B128</f>
        <v>64</v>
      </c>
      <c r="K127" s="2">
        <f>data!D128</f>
        <v>1</v>
      </c>
      <c r="L127" s="2"/>
      <c r="M127" s="19" t="str">
        <f>IFERROR(__xludf.DUMMYFUNCTION("REGEXREPLACE(data!F128,""[ac-zA-Z0-9]"","""")"),"")</f>
        <v/>
      </c>
      <c r="N127" s="20" t="s">
        <v>114</v>
      </c>
    </row>
    <row r="128">
      <c r="A128" s="4" t="str">
        <f>CONCATENATE(data!F129, " ", PROPER(data!I129))</f>
        <v>C6# Treble</v>
      </c>
      <c r="B128" s="2" t="str">
        <f>IFERROR(__xludf.DUMMYFUNCTION("REGEXREPLACE(data!C129,""\W|\d|b"","""")"),"C")</f>
        <v>C</v>
      </c>
      <c r="C128" s="2" t="str">
        <f>data!E129</f>
        <v>6</v>
      </c>
      <c r="D128" s="2" t="str">
        <f>IFERROR(__xludf.DUMMYFUNCTION("REGEXREPLACE(data!F129,""[ac-zA-Z0-9]"","""")"),"#")</f>
        <v>#</v>
      </c>
      <c r="E128" s="2" t="str">
        <f>data!I129</f>
        <v>treble</v>
      </c>
      <c r="F128" s="15" t="str">
        <f>IF(ISBLANK(data!G129),"",CONCATENATE("&lt;img src=""piano/images/score/",data!G129,"-score.png","""/&gt;"))</f>
        <v>&lt;img src="piano/images/score/127-65-6-treble-C6#-score.png"/&gt;</v>
      </c>
      <c r="G128" s="15" t="str">
        <f>CONCATENATE("&lt;img src=""piano/images/keyboard/",TEXT(data!B129,"00"),"-",data!E129,"-",N128,"-keyboard.png","""/&gt;")</f>
        <v>&lt;img src="piano/images/keyboard/65-6-C6#-D6b-keyboard.png"/&gt;</v>
      </c>
      <c r="H128" s="15" t="str">
        <f>IFERROR(__xludf.DUMMYFUNCTION("IF(ISBLANK(data!G129),"""",CONCATENATE(""&lt;img src=""""piano/images/keyboard-octave/"", REGEXREPLACE(N128,""[0-9]"",""""
),""-keyboard-octave.png"",""""""/&gt;""))"),"&lt;img src=""piano/images/keyboard-octave/C#-Db-keyboard-octave.png""/&gt;")</f>
        <v>&lt;img src="piano/images/keyboard-octave/C#-Db-keyboard-octave.png"/&gt;</v>
      </c>
      <c r="I128" s="15" t="str">
        <f>IF(ISBLANK(data!G129),"",CONCATENATE("[sound:piano/audio/",data!G129,".mp3]"))</f>
        <v>[sound:piano/audio/127-65-6-treble-C6#.mp3]</v>
      </c>
      <c r="J128" s="4">
        <f>data!B129</f>
        <v>65</v>
      </c>
      <c r="K128" s="2">
        <f>data!D129</f>
        <v>1</v>
      </c>
      <c r="L128" s="2"/>
      <c r="M128" s="19" t="str">
        <f>IFERROR(__xludf.DUMMYFUNCTION("REGEXREPLACE(data!F129,""[ac-zA-Z0-9]"","""")"),"#")</f>
        <v>#</v>
      </c>
      <c r="N128" s="20" t="s">
        <v>146</v>
      </c>
    </row>
    <row r="129">
      <c r="A129" s="4" t="str">
        <f>CONCATENATE(data!F130, " ", PROPER(data!I130))</f>
        <v>D6b Treble</v>
      </c>
      <c r="B129" s="2" t="str">
        <f>IFERROR(__xludf.DUMMYFUNCTION("REGEXREPLACE(data!C130,""\W|\d|b"","""")"),"D")</f>
        <v>D</v>
      </c>
      <c r="C129" s="2" t="str">
        <f>data!E130</f>
        <v>6</v>
      </c>
      <c r="D129" s="2" t="str">
        <f>IFERROR(__xludf.DUMMYFUNCTION("REGEXREPLACE(data!F130,""[ac-zA-Z0-9]"","""")"),"b")</f>
        <v>b</v>
      </c>
      <c r="E129" s="2" t="str">
        <f>data!I130</f>
        <v>treble</v>
      </c>
      <c r="F129" s="15" t="str">
        <f>IF(ISBLANK(data!G130),"",CONCATENATE("&lt;img src=""piano/images/score/",data!G130,"-score.png","""/&gt;"))</f>
        <v>&lt;img src="piano/images/score/130-65-6-treble-D6b-score.png"/&gt;</v>
      </c>
      <c r="G129" s="15" t="str">
        <f>CONCATENATE("&lt;img src=""piano/images/keyboard/",TEXT(data!B130,"00"),"-",data!E130,"-",N129,"-keyboard.png","""/&gt;")</f>
        <v>&lt;img src="piano/images/keyboard/65-6-C6#-D6b-keyboard.png"/&gt;</v>
      </c>
      <c r="H129" s="15" t="str">
        <f>IFERROR(__xludf.DUMMYFUNCTION("IF(ISBLANK(data!G130),"""",CONCATENATE(""&lt;img src=""""piano/images/keyboard-octave/"", REGEXREPLACE(N129,""[0-9]"",""""
),""-keyboard-octave.png"",""""""/&gt;""))"),"&lt;img src=""piano/images/keyboard-octave/C#-Db-keyboard-octave.png""/&gt;")</f>
        <v>&lt;img src="piano/images/keyboard-octave/C#-Db-keyboard-octave.png"/&gt;</v>
      </c>
      <c r="I129" s="15" t="str">
        <f>IF(ISBLANK(data!G130),"",CONCATENATE("[sound:piano/audio/",data!G130,".mp3]"))</f>
        <v>[sound:piano/audio/130-65-6-treble-D6b.mp3]</v>
      </c>
      <c r="J129" s="4">
        <f>data!B130</f>
        <v>65</v>
      </c>
      <c r="K129" s="2">
        <f>data!D130</f>
        <v>1</v>
      </c>
      <c r="L129" s="2"/>
      <c r="M129" s="19" t="str">
        <f>IFERROR(__xludf.DUMMYFUNCTION("REGEXREPLACE(data!F130,""[ac-zA-Z0-9]"","""")"),"b")</f>
        <v>b</v>
      </c>
      <c r="N129" s="20" t="s">
        <v>146</v>
      </c>
    </row>
    <row r="130">
      <c r="A130" s="4" t="str">
        <f>CONCATENATE(data!F131, " ", PROPER(data!I131))</f>
        <v>D6 Treble</v>
      </c>
      <c r="B130" s="2" t="str">
        <f>IFERROR(__xludf.DUMMYFUNCTION("REGEXREPLACE(data!C131,""\W|\d|b"","""")"),"D")</f>
        <v>D</v>
      </c>
      <c r="C130" s="2" t="str">
        <f>data!E131</f>
        <v>6</v>
      </c>
      <c r="D130" s="2" t="str">
        <f>IFERROR(__xludf.DUMMYFUNCTION("REGEXREPLACE(data!F131,""[ac-zA-Z0-9]"","""")"),"")</f>
        <v/>
      </c>
      <c r="E130" s="2" t="str">
        <f>data!I131</f>
        <v>treble</v>
      </c>
      <c r="F130" s="15" t="str">
        <f>IF(ISBLANK(data!G131),"",CONCATENATE("&lt;img src=""piano/images/score/",data!G131,"-score.png","""/&gt;"))</f>
        <v>&lt;img src="piano/images/score/128-66-6-treble-D6-score.png"/&gt;</v>
      </c>
      <c r="G130" s="15" t="str">
        <f>CONCATENATE("&lt;img src=""piano/images/keyboard/",TEXT(data!B131,"00"),"-",data!E131,"-",N130,"-keyboard.png","""/&gt;")</f>
        <v>&lt;img src="piano/images/keyboard/66-6-D6-keyboard.png"/&gt;</v>
      </c>
      <c r="H130" s="15" t="str">
        <f>IFERROR(__xludf.DUMMYFUNCTION("IF(ISBLANK(data!G131),"""",CONCATENATE(""&lt;img src=""""piano/images/keyboard-octave/"", REGEXREPLACE(N130,""[0-9]"",""""
),""-keyboard-octave.png"",""""""/&gt;""))"),"&lt;img src=""piano/images/keyboard-octave/D-keyboard-octave.png""/&gt;")</f>
        <v>&lt;img src="piano/images/keyboard-octave/D-keyboard-octave.png"/&gt;</v>
      </c>
      <c r="I130" s="15" t="str">
        <f>IF(ISBLANK(data!G131),"",CONCATENATE("[sound:piano/audio/",data!G131,".mp3]"))</f>
        <v>[sound:piano/audio/128-66-6-treble-D6.mp3]</v>
      </c>
      <c r="J130" s="4">
        <f>data!B131</f>
        <v>66</v>
      </c>
      <c r="K130" s="2">
        <f>data!D131</f>
        <v>1</v>
      </c>
      <c r="L130" s="2"/>
      <c r="M130" s="19" t="str">
        <f>IFERROR(__xludf.DUMMYFUNCTION("REGEXREPLACE(data!F131,""[ac-zA-Z0-9]"","""")"),"")</f>
        <v/>
      </c>
      <c r="N130" s="20" t="s">
        <v>116</v>
      </c>
    </row>
    <row r="131">
      <c r="A131" s="4" t="str">
        <f>CONCATENATE(data!F132, " ", PROPER(data!I132))</f>
        <v>D6# Treble</v>
      </c>
      <c r="B131" s="2" t="str">
        <f>IFERROR(__xludf.DUMMYFUNCTION("REGEXREPLACE(data!C132,""\W|\d|b"","""")"),"D")</f>
        <v>D</v>
      </c>
      <c r="C131" s="2" t="str">
        <f>data!E132</f>
        <v>6</v>
      </c>
      <c r="D131" s="2" t="str">
        <f>IFERROR(__xludf.DUMMYFUNCTION("REGEXREPLACE(data!F132,""[ac-zA-Z0-9]"","""")"),"#")</f>
        <v>#</v>
      </c>
      <c r="E131" s="2" t="str">
        <f>data!I132</f>
        <v>treble</v>
      </c>
      <c r="F131" s="15" t="str">
        <f>IF(ISBLANK(data!G132),"",CONCATENATE("&lt;img src=""piano/images/score/",data!G132,"-score.png","""/&gt;"))</f>
        <v>&lt;img src="piano/images/score/129-67-6-treble-D6#-score.png"/&gt;</v>
      </c>
      <c r="G131" s="15" t="str">
        <f>CONCATENATE("&lt;img src=""piano/images/keyboard/",TEXT(data!B132,"00"),"-",data!E132,"-",N131,"-keyboard.png","""/&gt;")</f>
        <v>&lt;img src="piano/images/keyboard/67-6-D6#-E6b-keyboard.png"/&gt;</v>
      </c>
      <c r="H131" s="15" t="str">
        <f>IFERROR(__xludf.DUMMYFUNCTION("IF(ISBLANK(data!G132),"""",CONCATENATE(""&lt;img src=""""piano/images/keyboard-octave/"", REGEXREPLACE(N131,""[0-9]"",""""
),""-keyboard-octave.png"",""""""/&gt;""))"),"&lt;img src=""piano/images/keyboard-octave/D#-Eb-keyboard-octave.png""/&gt;")</f>
        <v>&lt;img src="piano/images/keyboard-octave/D#-Eb-keyboard-octave.png"/&gt;</v>
      </c>
      <c r="I131" s="15" t="str">
        <f>IF(ISBLANK(data!G132),"",CONCATENATE("[sound:piano/audio/",data!G132,".mp3]"))</f>
        <v>[sound:piano/audio/129-67-6-treble-D6#.mp3]</v>
      </c>
      <c r="J131" s="4">
        <f>data!B132</f>
        <v>67</v>
      </c>
      <c r="K131" s="2">
        <f>data!D132</f>
        <v>1</v>
      </c>
      <c r="L131" s="2"/>
      <c r="M131" s="19" t="str">
        <f>IFERROR(__xludf.DUMMYFUNCTION("REGEXREPLACE(data!F132,""[ac-zA-Z0-9]"","""")"),"#")</f>
        <v>#</v>
      </c>
      <c r="N131" s="20" t="s">
        <v>147</v>
      </c>
    </row>
    <row r="132">
      <c r="A132" s="4" t="str">
        <f>CONCATENATE(data!F133, " ", PROPER(data!I133))</f>
        <v>E6b Treble</v>
      </c>
      <c r="B132" s="2" t="str">
        <f>IFERROR(__xludf.DUMMYFUNCTION("REGEXREPLACE(data!C133,""\W|\d|b"","""")"),"E")</f>
        <v>E</v>
      </c>
      <c r="C132" s="2" t="str">
        <f>data!E133</f>
        <v>6</v>
      </c>
      <c r="D132" s="2" t="str">
        <f>IFERROR(__xludf.DUMMYFUNCTION("REGEXREPLACE(data!F133,""[ac-zA-Z0-9]"","""")"),"b")</f>
        <v>b</v>
      </c>
      <c r="E132" s="2" t="str">
        <f>data!I133</f>
        <v>treble</v>
      </c>
      <c r="F132" s="15" t="str">
        <f>IF(ISBLANK(data!G133),"",CONCATENATE("&lt;img src=""piano/images/score/",data!G133,"-score.png","""/&gt;"))</f>
        <v>&lt;img src="piano/images/score/132-67-6-treble-E6b-score.png"/&gt;</v>
      </c>
      <c r="G132" s="15" t="str">
        <f>CONCATENATE("&lt;img src=""piano/images/keyboard/",TEXT(data!B133,"00"),"-",data!E133,"-",N132,"-keyboard.png","""/&gt;")</f>
        <v>&lt;img src="piano/images/keyboard/67-6-D6#-E6b-keyboard.png"/&gt;</v>
      </c>
      <c r="H132" s="15" t="str">
        <f>IFERROR(__xludf.DUMMYFUNCTION("IF(ISBLANK(data!G133),"""",CONCATENATE(""&lt;img src=""""piano/images/keyboard-octave/"", REGEXREPLACE(N132,""[0-9]"",""""
),""-keyboard-octave.png"",""""""/&gt;""))"),"&lt;img src=""piano/images/keyboard-octave/D#-Eb-keyboard-octave.png""/&gt;")</f>
        <v>&lt;img src="piano/images/keyboard-octave/D#-Eb-keyboard-octave.png"/&gt;</v>
      </c>
      <c r="I132" s="15" t="str">
        <f>IF(ISBLANK(data!G133),"",CONCATENATE("[sound:piano/audio/",data!G133,".mp3]"))</f>
        <v>[sound:piano/audio/132-67-6-treble-E6b.mp3]</v>
      </c>
      <c r="J132" s="4">
        <f>data!B133</f>
        <v>67</v>
      </c>
      <c r="K132" s="2">
        <f>data!D133</f>
        <v>1</v>
      </c>
      <c r="L132" s="2"/>
      <c r="M132" s="19" t="str">
        <f>IFERROR(__xludf.DUMMYFUNCTION("REGEXREPLACE(data!F133,""[ac-zA-Z0-9]"","""")"),"b")</f>
        <v>b</v>
      </c>
      <c r="N132" s="20" t="s">
        <v>147</v>
      </c>
    </row>
    <row r="133">
      <c r="A133" s="4" t="str">
        <f>CONCATENATE(data!F134, " ", PROPER(data!I134))</f>
        <v>E6 Treble</v>
      </c>
      <c r="B133" s="2" t="str">
        <f>IFERROR(__xludf.DUMMYFUNCTION("REGEXREPLACE(data!C134,""\W|\d|b"","""")"),"E")</f>
        <v>E</v>
      </c>
      <c r="C133" s="2" t="str">
        <f>data!E134</f>
        <v>6</v>
      </c>
      <c r="D133" s="2" t="str">
        <f>IFERROR(__xludf.DUMMYFUNCTION("REGEXREPLACE(data!F134,""[ac-zA-Z0-9]"","""")"),"")</f>
        <v/>
      </c>
      <c r="E133" s="2" t="str">
        <f>data!I134</f>
        <v>treble</v>
      </c>
      <c r="F133" s="15" t="str">
        <f>IF(ISBLANK(data!G134),"",CONCATENATE("&lt;img src=""piano/images/score/",data!G134,"-score.png","""/&gt;"))</f>
        <v>&lt;img src="piano/images/score/131-68-6-treble-E6-score.png"/&gt;</v>
      </c>
      <c r="G133" s="15" t="str">
        <f>CONCATENATE("&lt;img src=""piano/images/keyboard/",TEXT(data!B134,"00"),"-",data!E134,"-",N133,"-keyboard.png","""/&gt;")</f>
        <v>&lt;img src="piano/images/keyboard/68-6-E6-keyboard.png"/&gt;</v>
      </c>
      <c r="H133" s="15" t="str">
        <f>IFERROR(__xludf.DUMMYFUNCTION("IF(ISBLANK(data!G134),"""",CONCATENATE(""&lt;img src=""""piano/images/keyboard-octave/"", REGEXREPLACE(N133,""[0-9]"",""""
),""-keyboard-octave.png"",""""""/&gt;""))"),"&lt;img src=""piano/images/keyboard-octave/E-keyboard-octave.png""/&gt;")</f>
        <v>&lt;img src="piano/images/keyboard-octave/E-keyboard-octave.png"/&gt;</v>
      </c>
      <c r="I133" s="15" t="str">
        <f>IF(ISBLANK(data!G134),"",CONCATENATE("[sound:piano/audio/",data!G134,".mp3]"))</f>
        <v>[sound:piano/audio/131-68-6-treble-E6.mp3]</v>
      </c>
      <c r="J133" s="4">
        <f>data!B134</f>
        <v>68</v>
      </c>
      <c r="K133" s="2">
        <f>data!D134</f>
        <v>1</v>
      </c>
      <c r="L133" s="2"/>
      <c r="M133" s="19" t="str">
        <f>IFERROR(__xludf.DUMMYFUNCTION("REGEXREPLACE(data!F134,""[ac-zA-Z0-9]"","""")"),"")</f>
        <v/>
      </c>
      <c r="N133" s="20" t="s">
        <v>118</v>
      </c>
    </row>
    <row r="134">
      <c r="A134" s="4" t="str">
        <f>CONCATENATE(data!F135, " ", PROPER(data!I135))</f>
        <v>F6 Treble</v>
      </c>
      <c r="B134" s="2" t="str">
        <f>IFERROR(__xludf.DUMMYFUNCTION("REGEXREPLACE(data!C135,""\W|\d|b"","""")"),"F")</f>
        <v>F</v>
      </c>
      <c r="C134" s="2" t="str">
        <f>data!E135</f>
        <v>6</v>
      </c>
      <c r="D134" s="2" t="str">
        <f>IFERROR(__xludf.DUMMYFUNCTION("REGEXREPLACE(data!F135,""[ac-zA-Z0-9]"","""")"),"")</f>
        <v/>
      </c>
      <c r="E134" s="2" t="str">
        <f>data!I135</f>
        <v>treble</v>
      </c>
      <c r="F134" s="15" t="str">
        <f>IF(ISBLANK(data!G135),"",CONCATENATE("&lt;img src=""piano/images/score/",data!G135,"-score.png","""/&gt;"))</f>
        <v>&lt;img src="piano/images/score/133-69-6-treble-F6-score.png"/&gt;</v>
      </c>
      <c r="G134" s="15" t="str">
        <f>CONCATENATE("&lt;img src=""piano/images/keyboard/",TEXT(data!B135,"00"),"-",data!E135,"-",N134,"-keyboard.png","""/&gt;")</f>
        <v>&lt;img src="piano/images/keyboard/69-6-F6-keyboard.png"/&gt;</v>
      </c>
      <c r="H134" s="15" t="str">
        <f>IFERROR(__xludf.DUMMYFUNCTION("IF(ISBLANK(data!G135),"""",CONCATENATE(""&lt;img src=""""piano/images/keyboard-octave/"", REGEXREPLACE(N134,""[0-9]"",""""
),""-keyboard-octave.png"",""""""/&gt;""))"),"&lt;img src=""piano/images/keyboard-octave/F-keyboard-octave.png""/&gt;")</f>
        <v>&lt;img src="piano/images/keyboard-octave/F-keyboard-octave.png"/&gt;</v>
      </c>
      <c r="I134" s="15" t="str">
        <f>IF(ISBLANK(data!G135),"",CONCATENATE("[sound:piano/audio/",data!G135,".mp3]"))</f>
        <v>[sound:piano/audio/133-69-6-treble-F6.mp3]</v>
      </c>
      <c r="J134" s="4">
        <f>data!B135</f>
        <v>69</v>
      </c>
      <c r="K134" s="2">
        <f>data!D135</f>
        <v>1</v>
      </c>
      <c r="L134" s="2"/>
      <c r="M134" s="19" t="str">
        <f>IFERROR(__xludf.DUMMYFUNCTION("REGEXREPLACE(data!F135,""[ac-zA-Z0-9]"","""")"),"")</f>
        <v/>
      </c>
      <c r="N134" s="20" t="s">
        <v>119</v>
      </c>
    </row>
    <row r="135">
      <c r="A135" s="4" t="str">
        <f>CONCATENATE(data!F136, " ", PROPER(data!I136))</f>
        <v>F6# Treble</v>
      </c>
      <c r="B135" s="2" t="str">
        <f>IFERROR(__xludf.DUMMYFUNCTION("REGEXREPLACE(data!C136,""\W|\d|b"","""")"),"F")</f>
        <v>F</v>
      </c>
      <c r="C135" s="2" t="str">
        <f>data!E136</f>
        <v>6</v>
      </c>
      <c r="D135" s="2" t="str">
        <f>IFERROR(__xludf.DUMMYFUNCTION("REGEXREPLACE(data!F136,""[ac-zA-Z0-9]"","""")"),"#")</f>
        <v>#</v>
      </c>
      <c r="E135" s="2" t="str">
        <f>data!I136</f>
        <v>treble</v>
      </c>
      <c r="F135" s="15" t="str">
        <f>IF(ISBLANK(data!G136),"",CONCATENATE("&lt;img src=""piano/images/score/",data!G136,"-score.png","""/&gt;"))</f>
        <v>&lt;img src="piano/images/score/134-70-6-treble-F6#-score.png"/&gt;</v>
      </c>
      <c r="G135" s="15" t="str">
        <f>CONCATENATE("&lt;img src=""piano/images/keyboard/",TEXT(data!B136,"00"),"-",data!E136,"-",N135,"-keyboard.png","""/&gt;")</f>
        <v>&lt;img src="piano/images/keyboard/70-6-F6#-G6b-keyboard.png"/&gt;</v>
      </c>
      <c r="H135" s="15" t="str">
        <f>IFERROR(__xludf.DUMMYFUNCTION("IF(ISBLANK(data!G136),"""",CONCATENATE(""&lt;img src=""""piano/images/keyboard-octave/"", REGEXREPLACE(N135,""[0-9]"",""""
),""-keyboard-octave.png"",""""""/&gt;""))"),"&lt;img src=""piano/images/keyboard-octave/F#-Gb-keyboard-octave.png""/&gt;")</f>
        <v>&lt;img src="piano/images/keyboard-octave/F#-Gb-keyboard-octave.png"/&gt;</v>
      </c>
      <c r="I135" s="15" t="str">
        <f>IF(ISBLANK(data!G136),"",CONCATENATE("[sound:piano/audio/",data!G136,".mp3]"))</f>
        <v>[sound:piano/audio/134-70-6-treble-F6#.mp3]</v>
      </c>
      <c r="J135" s="4">
        <f>data!B136</f>
        <v>70</v>
      </c>
      <c r="K135" s="2">
        <f>data!D136</f>
        <v>1</v>
      </c>
      <c r="L135" s="2"/>
      <c r="M135" s="19" t="str">
        <f>IFERROR(__xludf.DUMMYFUNCTION("REGEXREPLACE(data!F136,""[ac-zA-Z0-9]"","""")"),"#")</f>
        <v>#</v>
      </c>
      <c r="N135" s="20" t="s">
        <v>148</v>
      </c>
    </row>
    <row r="136">
      <c r="A136" s="4" t="str">
        <f>CONCATENATE(data!F137, " ", PROPER(data!I137))</f>
        <v>G6b Treble</v>
      </c>
      <c r="B136" s="2" t="str">
        <f>IFERROR(__xludf.DUMMYFUNCTION("REGEXREPLACE(data!C137,""\W|\d|b"","""")"),"G")</f>
        <v>G</v>
      </c>
      <c r="C136" s="2" t="str">
        <f>data!E137</f>
        <v>6</v>
      </c>
      <c r="D136" s="2" t="str">
        <f>IFERROR(__xludf.DUMMYFUNCTION("REGEXREPLACE(data!F137,""[ac-zA-Z0-9]"","""")"),"b")</f>
        <v>b</v>
      </c>
      <c r="E136" s="2" t="str">
        <f>data!I137</f>
        <v>treble</v>
      </c>
      <c r="F136" s="15" t="str">
        <f>IF(ISBLANK(data!G137),"",CONCATENATE("&lt;img src=""piano/images/score/",data!G137,"-score.png","""/&gt;"))</f>
        <v>&lt;img src="piano/images/score/137-70-6-treble-G6b-score.png"/&gt;</v>
      </c>
      <c r="G136" s="15" t="str">
        <f>CONCATENATE("&lt;img src=""piano/images/keyboard/",TEXT(data!B137,"00"),"-",data!E137,"-",N136,"-keyboard.png","""/&gt;")</f>
        <v>&lt;img src="piano/images/keyboard/70-6-F6#-G6b-keyboard.png"/&gt;</v>
      </c>
      <c r="H136" s="15" t="str">
        <f>IFERROR(__xludf.DUMMYFUNCTION("IF(ISBLANK(data!G137),"""",CONCATENATE(""&lt;img src=""""piano/images/keyboard-octave/"", REGEXREPLACE(N136,""[0-9]"",""""
),""-keyboard-octave.png"",""""""/&gt;""))"),"&lt;img src=""piano/images/keyboard-octave/F#-Gb-keyboard-octave.png""/&gt;")</f>
        <v>&lt;img src="piano/images/keyboard-octave/F#-Gb-keyboard-octave.png"/&gt;</v>
      </c>
      <c r="I136" s="15" t="str">
        <f>IF(ISBLANK(data!G137),"",CONCATENATE("[sound:piano/audio/",data!G137,".mp3]"))</f>
        <v>[sound:piano/audio/137-70-6-treble-G6b.mp3]</v>
      </c>
      <c r="J136" s="4">
        <f>data!B137</f>
        <v>70</v>
      </c>
      <c r="K136" s="2">
        <f>data!D137</f>
        <v>1</v>
      </c>
      <c r="L136" s="2"/>
      <c r="M136" s="19" t="str">
        <f>IFERROR(__xludf.DUMMYFUNCTION("REGEXREPLACE(data!F137,""[ac-zA-Z0-9]"","""")"),"b")</f>
        <v>b</v>
      </c>
      <c r="N136" s="20" t="s">
        <v>148</v>
      </c>
    </row>
    <row r="137">
      <c r="A137" s="4" t="str">
        <f>CONCATENATE(data!F138, " ", PROPER(data!I138))</f>
        <v>G6 Treble</v>
      </c>
      <c r="B137" s="2" t="str">
        <f>IFERROR(__xludf.DUMMYFUNCTION("REGEXREPLACE(data!C138,""\W|\d|b"","""")"),"G")</f>
        <v>G</v>
      </c>
      <c r="C137" s="2" t="str">
        <f>data!E138</f>
        <v>6</v>
      </c>
      <c r="D137" s="2" t="str">
        <f>IFERROR(__xludf.DUMMYFUNCTION("REGEXREPLACE(data!F138,""[ac-zA-Z0-9]"","""")"),"")</f>
        <v/>
      </c>
      <c r="E137" s="2" t="str">
        <f>data!I138</f>
        <v>treble</v>
      </c>
      <c r="F137" s="15" t="str">
        <f>IF(ISBLANK(data!G138),"",CONCATENATE("&lt;img src=""piano/images/score/",data!G138,"-score.png","""/&gt;"))</f>
        <v>&lt;img src="piano/images/score/135-71-6-treble-G6-score.png"/&gt;</v>
      </c>
      <c r="G137" s="15" t="str">
        <f>CONCATENATE("&lt;img src=""piano/images/keyboard/",TEXT(data!B138,"00"),"-",data!E138,"-",N137,"-keyboard.png","""/&gt;")</f>
        <v>&lt;img src="piano/images/keyboard/71-6-G6-keyboard.png"/&gt;</v>
      </c>
      <c r="H137" s="15" t="str">
        <f>IFERROR(__xludf.DUMMYFUNCTION("IF(ISBLANK(data!G138),"""",CONCATENATE(""&lt;img src=""""piano/images/keyboard-octave/"", REGEXREPLACE(N137,""[0-9]"",""""
),""-keyboard-octave.png"",""""""/&gt;""))"),"&lt;img src=""piano/images/keyboard-octave/G-keyboard-octave.png""/&gt;")</f>
        <v>&lt;img src="piano/images/keyboard-octave/G-keyboard-octave.png"/&gt;</v>
      </c>
      <c r="I137" s="15" t="str">
        <f>IF(ISBLANK(data!G138),"",CONCATENATE("[sound:piano/audio/",data!G138,".mp3]"))</f>
        <v>[sound:piano/audio/135-71-6-treble-G6.mp3]</v>
      </c>
      <c r="J137" s="4">
        <f>data!B138</f>
        <v>71</v>
      </c>
      <c r="K137" s="2">
        <f>data!D138</f>
        <v>1</v>
      </c>
      <c r="L137" s="2"/>
      <c r="M137" s="19" t="str">
        <f>IFERROR(__xludf.DUMMYFUNCTION("REGEXREPLACE(data!F138,""[ac-zA-Z0-9]"","""")"),"")</f>
        <v/>
      </c>
      <c r="N137" s="20" t="s">
        <v>120</v>
      </c>
    </row>
    <row r="138">
      <c r="A138" s="4" t="str">
        <f>CONCATENATE(data!F139, " ", PROPER(data!I139))</f>
        <v>G6# Treble</v>
      </c>
      <c r="B138" s="2" t="str">
        <f>IFERROR(__xludf.DUMMYFUNCTION("REGEXREPLACE(data!C139,""\W|\d|b"","""")"),"G")</f>
        <v>G</v>
      </c>
      <c r="C138" s="2" t="str">
        <f>data!E139</f>
        <v>6</v>
      </c>
      <c r="D138" s="2" t="str">
        <f>IFERROR(__xludf.DUMMYFUNCTION("REGEXREPLACE(data!F139,""[ac-zA-Z0-9]"","""")"),"#")</f>
        <v>#</v>
      </c>
      <c r="E138" s="2" t="str">
        <f>data!I139</f>
        <v>treble</v>
      </c>
      <c r="F138" s="15" t="str">
        <f>IF(ISBLANK(data!G139),"",CONCATENATE("&lt;img src=""piano/images/score/",data!G139,"-score.png","""/&gt;"))</f>
        <v>&lt;img src="piano/images/score/136-72-6-treble-G6#-score.png"/&gt;</v>
      </c>
      <c r="G138" s="15" t="str">
        <f>CONCATENATE("&lt;img src=""piano/images/keyboard/",TEXT(data!B139,"00"),"-",data!E139,"-",N138,"-keyboard.png","""/&gt;")</f>
        <v>&lt;img src="piano/images/keyboard/72-6-G6#-A6b-keyboard.png"/&gt;</v>
      </c>
      <c r="H138" s="15" t="str">
        <f>IFERROR(__xludf.DUMMYFUNCTION("IF(ISBLANK(data!G139),"""",CONCATENATE(""&lt;img src=""""piano/images/keyboard-octave/"", REGEXREPLACE(N138,""[0-9]"",""""
),""-keyboard-octave.png"",""""""/&gt;""))"),"&lt;img src=""piano/images/keyboard-octave/G#-Ab-keyboard-octave.png""/&gt;")</f>
        <v>&lt;img src="piano/images/keyboard-octave/G#-Ab-keyboard-octave.png"/&gt;</v>
      </c>
      <c r="I138" s="15" t="str">
        <f>IF(ISBLANK(data!G139),"",CONCATENATE("[sound:piano/audio/",data!G139,".mp3]"))</f>
        <v>[sound:piano/audio/136-72-6-treble-G6#.mp3]</v>
      </c>
      <c r="J138" s="4">
        <f>data!B139</f>
        <v>72</v>
      </c>
      <c r="K138" s="2">
        <f>data!D139</f>
        <v>1</v>
      </c>
      <c r="L138" s="2"/>
      <c r="M138" s="19" t="str">
        <f>IFERROR(__xludf.DUMMYFUNCTION("REGEXREPLACE(data!F139,""[ac-zA-Z0-9]"","""")"),"#")</f>
        <v>#</v>
      </c>
      <c r="N138" s="20" t="s">
        <v>149</v>
      </c>
    </row>
    <row r="139">
      <c r="A139" s="4" t="str">
        <f>CONCATENATE(data!F140, " ", PROPER(data!I140))</f>
        <v>A6b Treble</v>
      </c>
      <c r="B139" s="2" t="str">
        <f>IFERROR(__xludf.DUMMYFUNCTION("REGEXREPLACE(data!C140,""\W|\d|b"","""")"),"A")</f>
        <v>A</v>
      </c>
      <c r="C139" s="2" t="str">
        <f>data!E140</f>
        <v>6</v>
      </c>
      <c r="D139" s="2" t="str">
        <f>IFERROR(__xludf.DUMMYFUNCTION("REGEXREPLACE(data!F140,""[ac-zA-Z0-9]"","""")"),"b")</f>
        <v>b</v>
      </c>
      <c r="E139" s="2" t="str">
        <f>data!I140</f>
        <v>treble</v>
      </c>
      <c r="F139" s="15" t="str">
        <f>IF(ISBLANK(data!G140),"",CONCATENATE("&lt;img src=""piano/images/score/",data!G140,"-score.png","""/&gt;"))</f>
        <v>&lt;img src="piano/images/score/140-72-6-treble-A6b-score.png"/&gt;</v>
      </c>
      <c r="G139" s="15" t="str">
        <f>CONCATENATE("&lt;img src=""piano/images/keyboard/",TEXT(data!B140,"00"),"-",data!E140,"-",N139,"-keyboard.png","""/&gt;")</f>
        <v>&lt;img src="piano/images/keyboard/72-6-G6#-A6b-keyboard.png"/&gt;</v>
      </c>
      <c r="H139" s="15" t="str">
        <f>IFERROR(__xludf.DUMMYFUNCTION("IF(ISBLANK(data!G140),"""",CONCATENATE(""&lt;img src=""""piano/images/keyboard-octave/"", REGEXREPLACE(N139,""[0-9]"",""""
),""-keyboard-octave.png"",""""""/&gt;""))"),"&lt;img src=""piano/images/keyboard-octave/G#-Ab-keyboard-octave.png""/&gt;")</f>
        <v>&lt;img src="piano/images/keyboard-octave/G#-Ab-keyboard-octave.png"/&gt;</v>
      </c>
      <c r="I139" s="15" t="str">
        <f>IF(ISBLANK(data!G140),"",CONCATENATE("[sound:piano/audio/",data!G140,".mp3]"))</f>
        <v>[sound:piano/audio/140-72-6-treble-A6b.mp3]</v>
      </c>
      <c r="J139" s="4">
        <f>data!B140</f>
        <v>72</v>
      </c>
      <c r="K139" s="2">
        <f>data!D140</f>
        <v>1</v>
      </c>
      <c r="L139" s="2"/>
      <c r="M139" s="19" t="str">
        <f>IFERROR(__xludf.DUMMYFUNCTION("REGEXREPLACE(data!F140,""[ac-zA-Z0-9]"","""")"),"b")</f>
        <v>b</v>
      </c>
      <c r="N139" s="20" t="s">
        <v>149</v>
      </c>
    </row>
    <row r="140">
      <c r="A140" s="4" t="str">
        <f>CONCATENATE(data!F141, " ", PROPER(data!I141))</f>
        <v>A6 Treble</v>
      </c>
      <c r="B140" s="2" t="str">
        <f>IFERROR(__xludf.DUMMYFUNCTION("REGEXREPLACE(data!C141,""\W|\d|b"","""")"),"A")</f>
        <v>A</v>
      </c>
      <c r="C140" s="2" t="str">
        <f>data!E141</f>
        <v>6</v>
      </c>
      <c r="D140" s="2" t="str">
        <f>IFERROR(__xludf.DUMMYFUNCTION("REGEXREPLACE(data!F141,""[ac-zA-Z0-9]"","""")"),"")</f>
        <v/>
      </c>
      <c r="E140" s="2" t="str">
        <f>data!I141</f>
        <v>treble</v>
      </c>
      <c r="F140" s="15" t="str">
        <f>IF(ISBLANK(data!G141),"",CONCATENATE("&lt;img src=""piano/images/score/",data!G141,"-score.png","""/&gt;"))</f>
        <v>&lt;img src="piano/images/score/138-73-6-treble-A6-score.png"/&gt;</v>
      </c>
      <c r="G140" s="15" t="str">
        <f>CONCATENATE("&lt;img src=""piano/images/keyboard/",TEXT(data!B141,"00"),"-",data!E141,"-",N140,"-keyboard.png","""/&gt;")</f>
        <v>&lt;img src="piano/images/keyboard/73-6-A6-keyboard.png"/&gt;</v>
      </c>
      <c r="H140" s="15" t="str">
        <f>IFERROR(__xludf.DUMMYFUNCTION("IF(ISBLANK(data!G141),"""",CONCATENATE(""&lt;img src=""""piano/images/keyboard-octave/"", REGEXREPLACE(N140,""[0-9]"",""""
),""-keyboard-octave.png"",""""""/&gt;""))"),"&lt;img src=""piano/images/keyboard-octave/A-keyboard-octave.png""/&gt;")</f>
        <v>&lt;img src="piano/images/keyboard-octave/A-keyboard-octave.png"/&gt;</v>
      </c>
      <c r="I140" s="15" t="str">
        <f>IF(ISBLANK(data!G141),"",CONCATENATE("[sound:piano/audio/",data!G141,".mp3]"))</f>
        <v>[sound:piano/audio/138-73-6-treble-A6.mp3]</v>
      </c>
      <c r="J140" s="4">
        <f>data!B141</f>
        <v>73</v>
      </c>
      <c r="K140" s="2">
        <f>data!D141</f>
        <v>1</v>
      </c>
      <c r="L140" s="2"/>
      <c r="M140" s="19" t="str">
        <f>IFERROR(__xludf.DUMMYFUNCTION("REGEXREPLACE(data!F141,""[ac-zA-Z0-9]"","""")"),"")</f>
        <v/>
      </c>
      <c r="N140" s="20" t="s">
        <v>122</v>
      </c>
    </row>
    <row r="141">
      <c r="A141" s="4" t="str">
        <f>CONCATENATE(data!F142, " ", PROPER(data!I142))</f>
        <v>A6# Treble</v>
      </c>
      <c r="B141" s="2" t="str">
        <f>IFERROR(__xludf.DUMMYFUNCTION("REGEXREPLACE(data!C142,""\W|\d|b"","""")"),"A")</f>
        <v>A</v>
      </c>
      <c r="C141" s="2" t="str">
        <f>data!E142</f>
        <v>6</v>
      </c>
      <c r="D141" s="2" t="str">
        <f>IFERROR(__xludf.DUMMYFUNCTION("REGEXREPLACE(data!F142,""[ac-zA-Z0-9]"","""")"),"#")</f>
        <v>#</v>
      </c>
      <c r="E141" s="2" t="str">
        <f>data!I142</f>
        <v>treble</v>
      </c>
      <c r="F141" s="15" t="str">
        <f>IF(ISBLANK(data!G142),"",CONCATENATE("&lt;img src=""piano/images/score/",data!G142,"-score.png","""/&gt;"))</f>
        <v>&lt;img src="piano/images/score/139-74-6-treble-A6#-score.png"/&gt;</v>
      </c>
      <c r="G141" s="15" t="str">
        <f>CONCATENATE("&lt;img src=""piano/images/keyboard/",TEXT(data!B142,"00"),"-",data!E142,"-",N141,"-keyboard.png","""/&gt;")</f>
        <v>&lt;img src="piano/images/keyboard/74-6-A6#-B6b-keyboard.png"/&gt;</v>
      </c>
      <c r="H141" s="15" t="str">
        <f>IFERROR(__xludf.DUMMYFUNCTION("IF(ISBLANK(data!G142),"""",CONCATENATE(""&lt;img src=""""piano/images/keyboard-octave/"", REGEXREPLACE(N141,""[0-9]"",""""
),""-keyboard-octave.png"",""""""/&gt;""))"),"&lt;img src=""piano/images/keyboard-octave/A#-Bb-keyboard-octave.png""/&gt;")</f>
        <v>&lt;img src="piano/images/keyboard-octave/A#-Bb-keyboard-octave.png"/&gt;</v>
      </c>
      <c r="I141" s="15" t="str">
        <f>IF(ISBLANK(data!G142),"",CONCATENATE("[sound:piano/audio/",data!G142,".mp3]"))</f>
        <v>[sound:piano/audio/139-74-6-treble-A6#.mp3]</v>
      </c>
      <c r="J141" s="4">
        <f>data!B142</f>
        <v>74</v>
      </c>
      <c r="K141" s="2">
        <f>data!D142</f>
        <v>1</v>
      </c>
      <c r="L141" s="2"/>
      <c r="M141" s="19" t="str">
        <f>IFERROR(__xludf.DUMMYFUNCTION("REGEXREPLACE(data!F142,""[ac-zA-Z0-9]"","""")"),"#")</f>
        <v>#</v>
      </c>
      <c r="N141" s="20" t="s">
        <v>150</v>
      </c>
    </row>
    <row r="142">
      <c r="A142" s="4" t="str">
        <f>CONCATENATE(data!F143, " ", PROPER(data!I143))</f>
        <v>B6b Treble</v>
      </c>
      <c r="B142" s="2" t="str">
        <f>IFERROR(__xludf.DUMMYFUNCTION("REGEXREPLACE(data!C143,""\W|\d|b"","""")"),"B")</f>
        <v>B</v>
      </c>
      <c r="C142" s="2" t="str">
        <f>data!E143</f>
        <v>6</v>
      </c>
      <c r="D142" s="2" t="str">
        <f>IFERROR(__xludf.DUMMYFUNCTION("REGEXREPLACE(data!F143,""[ac-zA-Z0-9]"","""")"),"b")</f>
        <v>b</v>
      </c>
      <c r="E142" s="2" t="str">
        <f>data!I143</f>
        <v>treble</v>
      </c>
      <c r="F142" s="15" t="str">
        <f>IF(ISBLANK(data!G143),"",CONCATENATE("&lt;img src=""piano/images/score/",data!G143,"-score.png","""/&gt;"))</f>
        <v>&lt;img src="piano/images/score/142-74-6-treble-B6b-score.png"/&gt;</v>
      </c>
      <c r="G142" s="15" t="str">
        <f>CONCATENATE("&lt;img src=""piano/images/keyboard/",TEXT(data!B143,"00"),"-",data!E143,"-",N142,"-keyboard.png","""/&gt;")</f>
        <v>&lt;img src="piano/images/keyboard/74-6-A6#-B6b-keyboard.png"/&gt;</v>
      </c>
      <c r="H142" s="15" t="str">
        <f>IFERROR(__xludf.DUMMYFUNCTION("IF(ISBLANK(data!G143),"""",CONCATENATE(""&lt;img src=""""piano/images/keyboard-octave/"", REGEXREPLACE(N142,""[0-9]"",""""
),""-keyboard-octave.png"",""""""/&gt;""))"),"&lt;img src=""piano/images/keyboard-octave/A#-Bb-keyboard-octave.png""/&gt;")</f>
        <v>&lt;img src="piano/images/keyboard-octave/A#-Bb-keyboard-octave.png"/&gt;</v>
      </c>
      <c r="I142" s="15" t="str">
        <f>IF(ISBLANK(data!G143),"",CONCATENATE("[sound:piano/audio/",data!G143,".mp3]"))</f>
        <v>[sound:piano/audio/142-74-6-treble-B6b.mp3]</v>
      </c>
      <c r="J142" s="4">
        <f>data!B143</f>
        <v>74</v>
      </c>
      <c r="K142" s="2">
        <f>data!D143</f>
        <v>1</v>
      </c>
      <c r="L142" s="2"/>
      <c r="M142" s="19" t="str">
        <f>IFERROR(__xludf.DUMMYFUNCTION("REGEXREPLACE(data!F143,""[ac-zA-Z0-9]"","""")"),"b")</f>
        <v>b</v>
      </c>
      <c r="N142" s="20" t="s">
        <v>150</v>
      </c>
    </row>
    <row r="143">
      <c r="A143" s="4" t="str">
        <f>CONCATENATE(data!F144, " ", PROPER(data!I144))</f>
        <v>B6 Treble</v>
      </c>
      <c r="B143" s="2" t="str">
        <f>IFERROR(__xludf.DUMMYFUNCTION("REGEXREPLACE(data!C144,""\W|\d|b"","""")"),"B")</f>
        <v>B</v>
      </c>
      <c r="C143" s="2" t="str">
        <f>data!E144</f>
        <v>6</v>
      </c>
      <c r="D143" s="2" t="str">
        <f>IFERROR(__xludf.DUMMYFUNCTION("REGEXREPLACE(data!F144,""[ac-zA-Z0-9]"","""")"),"")</f>
        <v/>
      </c>
      <c r="E143" s="2" t="str">
        <f>data!I144</f>
        <v>treble</v>
      </c>
      <c r="F143" s="15" t="str">
        <f>IF(ISBLANK(data!G144),"",CONCATENATE("&lt;img src=""piano/images/score/",data!G144,"-score.png","""/&gt;"))</f>
        <v>&lt;img src="piano/images/score/141-75-6-treble-B6-score.png"/&gt;</v>
      </c>
      <c r="G143" s="15" t="str">
        <f>CONCATENATE("&lt;img src=""piano/images/keyboard/",TEXT(data!B144,"00"),"-",data!E144,"-",N143,"-keyboard.png","""/&gt;")</f>
        <v>&lt;img src="piano/images/keyboard/75-6-B6-keyboard.png"/&gt;</v>
      </c>
      <c r="H143" s="15" t="str">
        <f>IFERROR(__xludf.DUMMYFUNCTION("IF(ISBLANK(data!G144),"""",CONCATENATE(""&lt;img src=""""piano/images/keyboard-octave/"", REGEXREPLACE(N143,""[0-9]"",""""
),""-keyboard-octave.png"",""""""/&gt;""))"),"&lt;img src=""piano/images/keyboard-octave/B-keyboard-octave.png""/&gt;")</f>
        <v>&lt;img src="piano/images/keyboard-octave/B-keyboard-octave.png"/&gt;</v>
      </c>
      <c r="I143" s="15" t="str">
        <f>IF(ISBLANK(data!G144),"",CONCATENATE("[sound:piano/audio/",data!G144,".mp3]"))</f>
        <v>[sound:piano/audio/141-75-6-treble-B6.mp3]</v>
      </c>
      <c r="J143" s="4">
        <f>data!B144</f>
        <v>75</v>
      </c>
      <c r="K143" s="2">
        <f>data!D144</f>
        <v>1</v>
      </c>
      <c r="L143" s="2"/>
      <c r="M143" s="19" t="str">
        <f>IFERROR(__xludf.DUMMYFUNCTION("REGEXREPLACE(data!F144,""[ac-zA-Z0-9]"","""")"),"")</f>
        <v/>
      </c>
      <c r="N143" s="20" t="s">
        <v>123</v>
      </c>
    </row>
    <row r="144">
      <c r="A144" s="4" t="str">
        <f>CONCATENATE(data!F145, " ", PROPER(data!I145))</f>
        <v>C7 Treble</v>
      </c>
      <c r="B144" s="2" t="str">
        <f>IFERROR(__xludf.DUMMYFUNCTION("REGEXREPLACE(data!C145,""\W|\d|b"","""")"),"C")</f>
        <v>C</v>
      </c>
      <c r="C144" s="2" t="str">
        <f>data!E145</f>
        <v>7</v>
      </c>
      <c r="D144" s="2" t="str">
        <f>IFERROR(__xludf.DUMMYFUNCTION("REGEXREPLACE(data!F145,""[ac-zA-Z0-9]"","""")"),"")</f>
        <v/>
      </c>
      <c r="E144" s="2" t="str">
        <f>data!I145</f>
        <v>treble</v>
      </c>
      <c r="F144" s="15" t="str">
        <f>IF(ISBLANK(data!G145),"",CONCATENATE("&lt;img src=""piano/images/score/",data!G145,"-score.png","""/&gt;"))</f>
        <v>&lt;img src="piano/images/score/143-76-7-treble-C7-score.png"/&gt;</v>
      </c>
      <c r="G144" s="15" t="str">
        <f>CONCATENATE("&lt;img src=""piano/images/keyboard/",TEXT(data!B145,"00"),"-",data!E145,"-",N144,"-keyboard.png","""/&gt;")</f>
        <v>&lt;img src="piano/images/keyboard/76-7-C7-keyboard.png"/&gt;</v>
      </c>
      <c r="H144" s="15" t="str">
        <f>IFERROR(__xludf.DUMMYFUNCTION("IF(ISBLANK(data!G145),"""",CONCATENATE(""&lt;img src=""""piano/images/keyboard-octave/"", REGEXREPLACE(N144,""[0-9]"",""""
),""-keyboard-octave.png"",""""""/&gt;""))"),"&lt;img src=""piano/images/keyboard-octave/C-keyboard-octave.png""/&gt;")</f>
        <v>&lt;img src="piano/images/keyboard-octave/C-keyboard-octave.png"/&gt;</v>
      </c>
      <c r="I144" s="15" t="str">
        <f>IF(ISBLANK(data!G145),"",CONCATENATE("[sound:piano/audio/",data!G145,".mp3]"))</f>
        <v>[sound:piano/audio/143-76-7-treble-C7.mp3]</v>
      </c>
      <c r="J144" s="4">
        <f>data!B145</f>
        <v>76</v>
      </c>
      <c r="K144" s="2">
        <f>data!D145</f>
        <v>3</v>
      </c>
      <c r="L144" s="2"/>
      <c r="M144" s="19" t="str">
        <f>IFERROR(__xludf.DUMMYFUNCTION("REGEXREPLACE(data!F145,""[ac-zA-Z0-9]"","""")"),"")</f>
        <v/>
      </c>
      <c r="N144" s="20" t="s">
        <v>124</v>
      </c>
    </row>
    <row r="145">
      <c r="A145" s="4" t="str">
        <f>CONCATENATE(data!F146, " ", PROPER(data!I146))</f>
        <v>C7# Treble</v>
      </c>
      <c r="B145" s="2" t="str">
        <f>IFERROR(__xludf.DUMMYFUNCTION("REGEXREPLACE(data!C146,""\W|\d|b"","""")"),"C")</f>
        <v>C</v>
      </c>
      <c r="C145" s="2" t="str">
        <f>data!E146</f>
        <v>7</v>
      </c>
      <c r="D145" s="2" t="str">
        <f>IFERROR(__xludf.DUMMYFUNCTION("REGEXREPLACE(data!F146,""[ac-zA-Z0-9]"","""")"),"#")</f>
        <v>#</v>
      </c>
      <c r="E145" s="2" t="str">
        <f>data!I146</f>
        <v>treble</v>
      </c>
      <c r="F145" s="15" t="str">
        <f>IF(ISBLANK(data!G146),"",CONCATENATE("&lt;img src=""piano/images/score/",data!G146,"-score.png","""/&gt;"))</f>
        <v>&lt;img src="piano/images/score/144-77-7-treble-C7#-score.png"/&gt;</v>
      </c>
      <c r="G145" s="15" t="str">
        <f>CONCATENATE("&lt;img src=""piano/images/keyboard/",TEXT(data!B146,"00"),"-",data!E146,"-",N145,"-keyboard.png","""/&gt;")</f>
        <v>&lt;img src="piano/images/keyboard/77-7-C7#-D7b-keyboard.png"/&gt;</v>
      </c>
      <c r="H145" s="15" t="str">
        <f>IFERROR(__xludf.DUMMYFUNCTION("IF(ISBLANK(data!G146),"""",CONCATENATE(""&lt;img src=""""piano/images/keyboard-octave/"", REGEXREPLACE(N145,""[0-9]"",""""
),""-keyboard-octave.png"",""""""/&gt;""))"),"&lt;img src=""piano/images/keyboard-octave/C#-Db-keyboard-octave.png""/&gt;")</f>
        <v>&lt;img src="piano/images/keyboard-octave/C#-Db-keyboard-octave.png"/&gt;</v>
      </c>
      <c r="I145" s="15" t="str">
        <f>IF(ISBLANK(data!G146),"",CONCATENATE("[sound:piano/audio/",data!G146,".mp3]"))</f>
        <v>[sound:piano/audio/144-77-7-treble-C7#.mp3]</v>
      </c>
      <c r="J145" s="4">
        <f>data!B146</f>
        <v>77</v>
      </c>
      <c r="K145" s="2">
        <f>data!D146</f>
        <v>3</v>
      </c>
      <c r="L145" s="2"/>
      <c r="M145" s="19" t="str">
        <f>IFERROR(__xludf.DUMMYFUNCTION("REGEXREPLACE(data!F146,""[ac-zA-Z0-9]"","""")"),"#")</f>
        <v>#</v>
      </c>
      <c r="N145" s="20" t="s">
        <v>151</v>
      </c>
    </row>
    <row r="146">
      <c r="A146" s="4" t="str">
        <f>CONCATENATE(data!F147, " ", PROPER(data!I147))</f>
        <v>D7b Treble</v>
      </c>
      <c r="B146" s="2" t="str">
        <f>IFERROR(__xludf.DUMMYFUNCTION("REGEXREPLACE(data!C147,""\W|\d|b"","""")"),"D")</f>
        <v>D</v>
      </c>
      <c r="C146" s="2" t="str">
        <f>data!E147</f>
        <v>7</v>
      </c>
      <c r="D146" s="2" t="str">
        <f>IFERROR(__xludf.DUMMYFUNCTION("REGEXREPLACE(data!F147,""[ac-zA-Z0-9]"","""")"),"b")</f>
        <v>b</v>
      </c>
      <c r="E146" s="2" t="str">
        <f>data!I147</f>
        <v>treble</v>
      </c>
      <c r="F146" s="15" t="str">
        <f>IF(ISBLANK(data!G147),"",CONCATENATE("&lt;img src=""piano/images/score/",data!G147,"-score.png","""/&gt;"))</f>
        <v>&lt;img src="piano/images/score/147-77-7-treble-D7b-score.png"/&gt;</v>
      </c>
      <c r="G146" s="15" t="str">
        <f>CONCATENATE("&lt;img src=""piano/images/keyboard/",TEXT(data!B147,"00"),"-",data!E147,"-",N146,"-keyboard.png","""/&gt;")</f>
        <v>&lt;img src="piano/images/keyboard/77-7-C7#-D7b-keyboard.png"/&gt;</v>
      </c>
      <c r="H146" s="15" t="str">
        <f>IFERROR(__xludf.DUMMYFUNCTION("IF(ISBLANK(data!G147),"""",CONCATENATE(""&lt;img src=""""piano/images/keyboard-octave/"", REGEXREPLACE(N146,""[0-9]"",""""
),""-keyboard-octave.png"",""""""/&gt;""))"),"&lt;img src=""piano/images/keyboard-octave/C#-Db-keyboard-octave.png""/&gt;")</f>
        <v>&lt;img src="piano/images/keyboard-octave/C#-Db-keyboard-octave.png"/&gt;</v>
      </c>
      <c r="I146" s="15" t="str">
        <f>IF(ISBLANK(data!G147),"",CONCATENATE("[sound:piano/audio/",data!G147,".mp3]"))</f>
        <v>[sound:piano/audio/147-77-7-treble-D7b.mp3]</v>
      </c>
      <c r="J146" s="4">
        <f>data!B147</f>
        <v>77</v>
      </c>
      <c r="K146" s="2">
        <f>data!D147</f>
        <v>3</v>
      </c>
      <c r="L146" s="2"/>
      <c r="M146" s="19" t="str">
        <f>IFERROR(__xludf.DUMMYFUNCTION("REGEXREPLACE(data!F147,""[ac-zA-Z0-9]"","""")"),"b")</f>
        <v>b</v>
      </c>
      <c r="N146" s="20" t="s">
        <v>151</v>
      </c>
    </row>
    <row r="147">
      <c r="A147" s="4" t="str">
        <f>CONCATENATE(data!F148, " ", PROPER(data!I148))</f>
        <v>D7 Treble</v>
      </c>
      <c r="B147" s="2" t="str">
        <f>IFERROR(__xludf.DUMMYFUNCTION("REGEXREPLACE(data!C148,""\W|\d|b"","""")"),"D")</f>
        <v>D</v>
      </c>
      <c r="C147" s="2" t="str">
        <f>data!E148</f>
        <v>7</v>
      </c>
      <c r="D147" s="2" t="str">
        <f>IFERROR(__xludf.DUMMYFUNCTION("REGEXREPLACE(data!F148,""[ac-zA-Z0-9]"","""")"),"")</f>
        <v/>
      </c>
      <c r="E147" s="2" t="str">
        <f>data!I148</f>
        <v>treble</v>
      </c>
      <c r="F147" s="15" t="str">
        <f>IF(ISBLANK(data!G148),"",CONCATENATE("&lt;img src=""piano/images/score/",data!G148,"-score.png","""/&gt;"))</f>
        <v>&lt;img src="piano/images/score/145-78-7-treble-D7-score.png"/&gt;</v>
      </c>
      <c r="G147" s="15" t="str">
        <f>CONCATENATE("&lt;img src=""piano/images/keyboard/",TEXT(data!B148,"00"),"-",data!E148,"-",N147,"-keyboard.png","""/&gt;")</f>
        <v>&lt;img src="piano/images/keyboard/78-7-D7-keyboard.png"/&gt;</v>
      </c>
      <c r="H147" s="15" t="str">
        <f>IFERROR(__xludf.DUMMYFUNCTION("IF(ISBLANK(data!G148),"""",CONCATENATE(""&lt;img src=""""piano/images/keyboard-octave/"", REGEXREPLACE(N147,""[0-9]"",""""
),""-keyboard-octave.png"",""""""/&gt;""))"),"&lt;img src=""piano/images/keyboard-octave/D-keyboard-octave.png""/&gt;")</f>
        <v>&lt;img src="piano/images/keyboard-octave/D-keyboard-octave.png"/&gt;</v>
      </c>
      <c r="I147" s="15" t="str">
        <f>IF(ISBLANK(data!G148),"",CONCATENATE("[sound:piano/audio/",data!G148,".mp3]"))</f>
        <v>[sound:piano/audio/145-78-7-treble-D7.mp3]</v>
      </c>
      <c r="J147" s="4">
        <f>data!B148</f>
        <v>78</v>
      </c>
      <c r="K147" s="2">
        <f>data!D148</f>
        <v>3</v>
      </c>
      <c r="L147" s="2"/>
      <c r="M147" s="19" t="str">
        <f>IFERROR(__xludf.DUMMYFUNCTION("REGEXREPLACE(data!F148,""[ac-zA-Z0-9]"","""")"),"")</f>
        <v/>
      </c>
      <c r="N147" s="20" t="s">
        <v>126</v>
      </c>
    </row>
    <row r="148">
      <c r="A148" s="4" t="str">
        <f>CONCATENATE(data!F149, " ", PROPER(data!I149))</f>
        <v>D7# Treble</v>
      </c>
      <c r="B148" s="2" t="str">
        <f>IFERROR(__xludf.DUMMYFUNCTION("REGEXREPLACE(data!C149,""\W|\d|b"","""")"),"D")</f>
        <v>D</v>
      </c>
      <c r="C148" s="2" t="str">
        <f>data!E149</f>
        <v>7</v>
      </c>
      <c r="D148" s="2" t="str">
        <f>IFERROR(__xludf.DUMMYFUNCTION("REGEXREPLACE(data!F149,""[ac-zA-Z0-9]"","""")"),"#")</f>
        <v>#</v>
      </c>
      <c r="E148" s="2" t="str">
        <f>data!I149</f>
        <v>treble</v>
      </c>
      <c r="F148" s="15" t="str">
        <f>IF(ISBLANK(data!G149),"",CONCATENATE("&lt;img src=""piano/images/score/",data!G149,"-score.png","""/&gt;"))</f>
        <v>&lt;img src="piano/images/score/146-79-7-treble-D7#-score.png"/&gt;</v>
      </c>
      <c r="G148" s="15" t="str">
        <f>CONCATENATE("&lt;img src=""piano/images/keyboard/",TEXT(data!B149,"00"),"-",data!E149,"-",N148,"-keyboard.png","""/&gt;")</f>
        <v>&lt;img src="piano/images/keyboard/79-7-D7#-E7b-keyboard.png"/&gt;</v>
      </c>
      <c r="H148" s="15" t="str">
        <f>IFERROR(__xludf.DUMMYFUNCTION("IF(ISBLANK(data!G149),"""",CONCATENATE(""&lt;img src=""""piano/images/keyboard-octave/"", REGEXREPLACE(N148,""[0-9]"",""""
),""-keyboard-octave.png"",""""""/&gt;""))"),"&lt;img src=""piano/images/keyboard-octave/D#-Eb-keyboard-octave.png""/&gt;")</f>
        <v>&lt;img src="piano/images/keyboard-octave/D#-Eb-keyboard-octave.png"/&gt;</v>
      </c>
      <c r="I148" s="15" t="str">
        <f>IF(ISBLANK(data!G149),"",CONCATENATE("[sound:piano/audio/",data!G149,".mp3]"))</f>
        <v>[sound:piano/audio/146-79-7-treble-D7#.mp3]</v>
      </c>
      <c r="J148" s="4">
        <f>data!B149</f>
        <v>79</v>
      </c>
      <c r="K148" s="2">
        <f>data!D149</f>
        <v>3</v>
      </c>
      <c r="L148" s="2"/>
      <c r="M148" s="19" t="str">
        <f>IFERROR(__xludf.DUMMYFUNCTION("REGEXREPLACE(data!F149,""[ac-zA-Z0-9]"","""")"),"#")</f>
        <v>#</v>
      </c>
      <c r="N148" s="20" t="s">
        <v>152</v>
      </c>
    </row>
    <row r="149">
      <c r="A149" s="4" t="str">
        <f>CONCATENATE(data!F150, " ", PROPER(data!I150))</f>
        <v>E7b Treble</v>
      </c>
      <c r="B149" s="2" t="str">
        <f>IFERROR(__xludf.DUMMYFUNCTION("REGEXREPLACE(data!C150,""\W|\d|b"","""")"),"E")</f>
        <v>E</v>
      </c>
      <c r="C149" s="2" t="str">
        <f>data!E150</f>
        <v>7</v>
      </c>
      <c r="D149" s="2" t="str">
        <f>IFERROR(__xludf.DUMMYFUNCTION("REGEXREPLACE(data!F150,""[ac-zA-Z0-9]"","""")"),"b")</f>
        <v>b</v>
      </c>
      <c r="E149" s="2" t="str">
        <f>data!I150</f>
        <v>treble</v>
      </c>
      <c r="F149" s="15" t="str">
        <f>IF(ISBLANK(data!G150),"",CONCATENATE("&lt;img src=""piano/images/score/",data!G150,"-score.png","""/&gt;"))</f>
        <v>&lt;img src="piano/images/score/149-79-7-treble-E7b-score.png"/&gt;</v>
      </c>
      <c r="G149" s="15" t="str">
        <f>CONCATENATE("&lt;img src=""piano/images/keyboard/",TEXT(data!B150,"00"),"-",data!E150,"-",N149,"-keyboard.png","""/&gt;")</f>
        <v>&lt;img src="piano/images/keyboard/79-7-D7#-E7b-keyboard.png"/&gt;</v>
      </c>
      <c r="H149" s="15" t="str">
        <f>IFERROR(__xludf.DUMMYFUNCTION("IF(ISBLANK(data!G150),"""",CONCATENATE(""&lt;img src=""""piano/images/keyboard-octave/"", REGEXREPLACE(N149,""[0-9]"",""""
),""-keyboard-octave.png"",""""""/&gt;""))"),"&lt;img src=""piano/images/keyboard-octave/D#-Eb-keyboard-octave.png""/&gt;")</f>
        <v>&lt;img src="piano/images/keyboard-octave/D#-Eb-keyboard-octave.png"/&gt;</v>
      </c>
      <c r="I149" s="15" t="str">
        <f>IF(ISBLANK(data!G150),"",CONCATENATE("[sound:piano/audio/",data!G150,".mp3]"))</f>
        <v>[sound:piano/audio/149-79-7-treble-E7b.mp3]</v>
      </c>
      <c r="J149" s="4">
        <f>data!B150</f>
        <v>79</v>
      </c>
      <c r="K149" s="2">
        <f>data!D150</f>
        <v>3</v>
      </c>
      <c r="L149" s="2"/>
      <c r="M149" s="19" t="str">
        <f>IFERROR(__xludf.DUMMYFUNCTION("REGEXREPLACE(data!F150,""[ac-zA-Z0-9]"","""")"),"b")</f>
        <v>b</v>
      </c>
      <c r="N149" s="20" t="s">
        <v>152</v>
      </c>
    </row>
    <row r="150">
      <c r="A150" s="4" t="str">
        <f>CONCATENATE(data!F151, " ", PROPER(data!I151))</f>
        <v>E7 Treble</v>
      </c>
      <c r="B150" s="2" t="str">
        <f>IFERROR(__xludf.DUMMYFUNCTION("REGEXREPLACE(data!C151,""\W|\d|b"","""")"),"E")</f>
        <v>E</v>
      </c>
      <c r="C150" s="2" t="str">
        <f>data!E151</f>
        <v>7</v>
      </c>
      <c r="D150" s="2" t="str">
        <f>IFERROR(__xludf.DUMMYFUNCTION("REGEXREPLACE(data!F151,""[ac-zA-Z0-9]"","""")"),"")</f>
        <v/>
      </c>
      <c r="E150" s="2" t="str">
        <f>data!I151</f>
        <v>treble</v>
      </c>
      <c r="F150" s="15" t="str">
        <f>IF(ISBLANK(data!G151),"",CONCATENATE("&lt;img src=""piano/images/score/",data!G151,"-score.png","""/&gt;"))</f>
        <v>&lt;img src="piano/images/score/148-80-7-treble-E7-score.png"/&gt;</v>
      </c>
      <c r="G150" s="15" t="str">
        <f>CONCATENATE("&lt;img src=""piano/images/keyboard/",TEXT(data!B151,"00"),"-",data!E151,"-",N150,"-keyboard.png","""/&gt;")</f>
        <v>&lt;img src="piano/images/keyboard/80-7-E7-keyboard.png"/&gt;</v>
      </c>
      <c r="H150" s="15" t="str">
        <f>IFERROR(__xludf.DUMMYFUNCTION("IF(ISBLANK(data!G151),"""",CONCATENATE(""&lt;img src=""""piano/images/keyboard-octave/"", REGEXREPLACE(N150,""[0-9]"",""""
),""-keyboard-octave.png"",""""""/&gt;""))"),"&lt;img src=""piano/images/keyboard-octave/E-keyboard-octave.png""/&gt;")</f>
        <v>&lt;img src="piano/images/keyboard-octave/E-keyboard-octave.png"/&gt;</v>
      </c>
      <c r="I150" s="15" t="str">
        <f>IF(ISBLANK(data!G151),"",CONCATENATE("[sound:piano/audio/",data!G151,".mp3]"))</f>
        <v>[sound:piano/audio/148-80-7-treble-E7.mp3]</v>
      </c>
      <c r="J150" s="4">
        <f>data!B151</f>
        <v>80</v>
      </c>
      <c r="K150" s="2">
        <f>data!D151</f>
        <v>3</v>
      </c>
      <c r="L150" s="2"/>
      <c r="M150" s="19" t="str">
        <f>IFERROR(__xludf.DUMMYFUNCTION("REGEXREPLACE(data!F151,""[ac-zA-Z0-9]"","""")"),"")</f>
        <v/>
      </c>
      <c r="N150" s="20" t="s">
        <v>127</v>
      </c>
    </row>
    <row r="151">
      <c r="A151" s="4" t="str">
        <f>CONCATENATE(data!F152, " ", PROPER(data!I152))</f>
        <v>F7 Treble</v>
      </c>
      <c r="B151" s="2" t="str">
        <f>IFERROR(__xludf.DUMMYFUNCTION("REGEXREPLACE(data!C152,""\W|\d|b"","""")"),"F")</f>
        <v>F</v>
      </c>
      <c r="C151" s="2" t="str">
        <f>data!E152</f>
        <v>7</v>
      </c>
      <c r="D151" s="2" t="str">
        <f>IFERROR(__xludf.DUMMYFUNCTION("REGEXREPLACE(data!F152,""[ac-zA-Z0-9]"","""")"),"")</f>
        <v/>
      </c>
      <c r="E151" s="2" t="str">
        <f>data!I152</f>
        <v>treble</v>
      </c>
      <c r="F151" s="15" t="str">
        <f>IF(ISBLANK(data!G152),"",CONCATENATE("&lt;img src=""piano/images/score/",data!G152,"-score.png","""/&gt;"))</f>
        <v>&lt;img src="piano/images/score/150-81-7-treble-F7-score.png"/&gt;</v>
      </c>
      <c r="G151" s="15" t="str">
        <f>CONCATENATE("&lt;img src=""piano/images/keyboard/",TEXT(data!B152,"00"),"-",data!E152,"-",N151,"-keyboard.png","""/&gt;")</f>
        <v>&lt;img src="piano/images/keyboard/81-7-F7-keyboard.png"/&gt;</v>
      </c>
      <c r="H151" s="15" t="str">
        <f>IFERROR(__xludf.DUMMYFUNCTION("IF(ISBLANK(data!G152),"""",CONCATENATE(""&lt;img src=""""piano/images/keyboard-octave/"", REGEXREPLACE(N151,""[0-9]"",""""
),""-keyboard-octave.png"",""""""/&gt;""))"),"&lt;img src=""piano/images/keyboard-octave/F-keyboard-octave.png""/&gt;")</f>
        <v>&lt;img src="piano/images/keyboard-octave/F-keyboard-octave.png"/&gt;</v>
      </c>
      <c r="I151" s="15" t="str">
        <f>IF(ISBLANK(data!G152),"",CONCATENATE("[sound:piano/audio/",data!G152,".mp3]"))</f>
        <v>[sound:piano/audio/150-81-7-treble-F7.mp3]</v>
      </c>
      <c r="J151" s="4">
        <f>data!B152</f>
        <v>81</v>
      </c>
      <c r="K151" s="2">
        <f>data!D152</f>
        <v>3</v>
      </c>
      <c r="L151" s="2"/>
      <c r="M151" s="19" t="str">
        <f>IFERROR(__xludf.DUMMYFUNCTION("REGEXREPLACE(data!F152,""[ac-zA-Z0-9]"","""")"),"")</f>
        <v/>
      </c>
      <c r="N151" s="20" t="s">
        <v>128</v>
      </c>
    </row>
    <row r="152">
      <c r="A152" s="4" t="str">
        <f>CONCATENATE(data!F153, " ", PROPER(data!I153))</f>
        <v>F7# Treble</v>
      </c>
      <c r="B152" s="2" t="str">
        <f>IFERROR(__xludf.DUMMYFUNCTION("REGEXREPLACE(data!C153,""\W|\d|b"","""")"),"F")</f>
        <v>F</v>
      </c>
      <c r="C152" s="2" t="str">
        <f>data!E153</f>
        <v>7</v>
      </c>
      <c r="D152" s="2" t="str">
        <f>IFERROR(__xludf.DUMMYFUNCTION("REGEXREPLACE(data!F153,""[ac-zA-Z0-9]"","""")"),"#")</f>
        <v>#</v>
      </c>
      <c r="E152" s="2" t="str">
        <f>data!I153</f>
        <v>treble</v>
      </c>
      <c r="F152" s="15" t="str">
        <f>IF(ISBLANK(data!G153),"",CONCATENATE("&lt;img src=""piano/images/score/",data!G153,"-score.png","""/&gt;"))</f>
        <v>&lt;img src="piano/images/score/151-82-7-treble-F7#-score.png"/&gt;</v>
      </c>
      <c r="G152" s="15" t="str">
        <f>CONCATENATE("&lt;img src=""piano/images/keyboard/",TEXT(data!B153,"00"),"-",data!E153,"-",N152,"-keyboard.png","""/&gt;")</f>
        <v>&lt;img src="piano/images/keyboard/82-7-F7#-G7b-keyboard.png"/&gt;</v>
      </c>
      <c r="H152" s="15" t="str">
        <f>IFERROR(__xludf.DUMMYFUNCTION("IF(ISBLANK(data!G153),"""",CONCATENATE(""&lt;img src=""""piano/images/keyboard-octave/"", REGEXREPLACE(N152,""[0-9]"",""""
),""-keyboard-octave.png"",""""""/&gt;""))"),"&lt;img src=""piano/images/keyboard-octave/F#-Gb-keyboard-octave.png""/&gt;")</f>
        <v>&lt;img src="piano/images/keyboard-octave/F#-Gb-keyboard-octave.png"/&gt;</v>
      </c>
      <c r="I152" s="15" t="str">
        <f>IF(ISBLANK(data!G153),"",CONCATENATE("[sound:piano/audio/",data!G153,".mp3]"))</f>
        <v>[sound:piano/audio/151-82-7-treble-F7#.mp3]</v>
      </c>
      <c r="J152" s="4">
        <f>data!B153</f>
        <v>82</v>
      </c>
      <c r="K152" s="2">
        <f>data!D153</f>
        <v>3</v>
      </c>
      <c r="L152" s="2"/>
      <c r="M152" s="19" t="str">
        <f>IFERROR(__xludf.DUMMYFUNCTION("REGEXREPLACE(data!F153,""[ac-zA-Z0-9]"","""")"),"#")</f>
        <v>#</v>
      </c>
      <c r="N152" s="20" t="s">
        <v>153</v>
      </c>
    </row>
    <row r="153">
      <c r="A153" s="4" t="str">
        <f>CONCATENATE(data!F154, " ", PROPER(data!I154))</f>
        <v>G7b Treble</v>
      </c>
      <c r="B153" s="2" t="str">
        <f>IFERROR(__xludf.DUMMYFUNCTION("REGEXREPLACE(data!C154,""\W|\d|b"","""")"),"G")</f>
        <v>G</v>
      </c>
      <c r="C153" s="2" t="str">
        <f>data!E154</f>
        <v>7</v>
      </c>
      <c r="D153" s="2" t="str">
        <f>IFERROR(__xludf.DUMMYFUNCTION("REGEXREPLACE(data!F154,""[ac-zA-Z0-9]"","""")"),"b")</f>
        <v>b</v>
      </c>
      <c r="E153" s="2" t="str">
        <f>data!I154</f>
        <v>treble</v>
      </c>
      <c r="F153" s="15" t="str">
        <f>IF(ISBLANK(data!G154),"",CONCATENATE("&lt;img src=""piano/images/score/",data!G154,"-score.png","""/&gt;"))</f>
        <v>&lt;img src="piano/images/score/154-82-7-treble-G7b-score.png"/&gt;</v>
      </c>
      <c r="G153" s="15" t="str">
        <f>CONCATENATE("&lt;img src=""piano/images/keyboard/",TEXT(data!B154,"00"),"-",data!E154,"-",N153,"-keyboard.png","""/&gt;")</f>
        <v>&lt;img src="piano/images/keyboard/82-7-F7#-G7b-keyboard.png"/&gt;</v>
      </c>
      <c r="H153" s="15" t="str">
        <f>IFERROR(__xludf.DUMMYFUNCTION("IF(ISBLANK(data!G154),"""",CONCATENATE(""&lt;img src=""""piano/images/keyboard-octave/"", REGEXREPLACE(N153,""[0-9]"",""""
),""-keyboard-octave.png"",""""""/&gt;""))"),"&lt;img src=""piano/images/keyboard-octave/F#-Gb-keyboard-octave.png""/&gt;")</f>
        <v>&lt;img src="piano/images/keyboard-octave/F#-Gb-keyboard-octave.png"/&gt;</v>
      </c>
      <c r="I153" s="15" t="str">
        <f>IF(ISBLANK(data!G154),"",CONCATENATE("[sound:piano/audio/",data!G154,".mp3]"))</f>
        <v>[sound:piano/audio/154-82-7-treble-G7b.mp3]</v>
      </c>
      <c r="J153" s="4">
        <f>data!B154</f>
        <v>82</v>
      </c>
      <c r="K153" s="2">
        <f>data!D154</f>
        <v>3</v>
      </c>
      <c r="L153" s="2"/>
      <c r="M153" s="19" t="str">
        <f>IFERROR(__xludf.DUMMYFUNCTION("REGEXREPLACE(data!F154,""[ac-zA-Z0-9]"","""")"),"b")</f>
        <v>b</v>
      </c>
      <c r="N153" s="20" t="s">
        <v>153</v>
      </c>
    </row>
    <row r="154">
      <c r="A154" s="4" t="str">
        <f>CONCATENATE(data!F155, " ", PROPER(data!I155))</f>
        <v>G7 Treble</v>
      </c>
      <c r="B154" s="2" t="str">
        <f>IFERROR(__xludf.DUMMYFUNCTION("REGEXREPLACE(data!C155,""\W|\d|b"","""")"),"G")</f>
        <v>G</v>
      </c>
      <c r="C154" s="2" t="str">
        <f>data!E155</f>
        <v>7</v>
      </c>
      <c r="D154" s="2" t="str">
        <f>IFERROR(__xludf.DUMMYFUNCTION("REGEXREPLACE(data!F155,""[ac-zA-Z0-9]"","""")"),"")</f>
        <v/>
      </c>
      <c r="E154" s="2" t="str">
        <f>data!I155</f>
        <v>treble</v>
      </c>
      <c r="F154" s="15" t="str">
        <f>IF(ISBLANK(data!G155),"",CONCATENATE("&lt;img src=""piano/images/score/",data!G155,"-score.png","""/&gt;"))</f>
        <v>&lt;img src="piano/images/score/152-83-7-treble-G7-score.png"/&gt;</v>
      </c>
      <c r="G154" s="15" t="str">
        <f>CONCATENATE("&lt;img src=""piano/images/keyboard/",TEXT(data!B155,"00"),"-",data!E155,"-",N154,"-keyboard.png","""/&gt;")</f>
        <v>&lt;img src="piano/images/keyboard/83-7-G7-keyboard.png"/&gt;</v>
      </c>
      <c r="H154" s="15" t="str">
        <f>IFERROR(__xludf.DUMMYFUNCTION("IF(ISBLANK(data!G155),"""",CONCATENATE(""&lt;img src=""""piano/images/keyboard-octave/"", REGEXREPLACE(N154,""[0-9]"",""""
),""-keyboard-octave.png"",""""""/&gt;""))"),"&lt;img src=""piano/images/keyboard-octave/G-keyboard-octave.png""/&gt;")</f>
        <v>&lt;img src="piano/images/keyboard-octave/G-keyboard-octave.png"/&gt;</v>
      </c>
      <c r="I154" s="15" t="str">
        <f>IF(ISBLANK(data!G155),"",CONCATENATE("[sound:piano/audio/",data!G155,".mp3]"))</f>
        <v>[sound:piano/audio/152-83-7-treble-G7.mp3]</v>
      </c>
      <c r="J154" s="4">
        <f>data!B155</f>
        <v>83</v>
      </c>
      <c r="K154" s="2">
        <f>data!D155</f>
        <v>3</v>
      </c>
      <c r="L154" s="2"/>
      <c r="M154" s="19" t="str">
        <f>IFERROR(__xludf.DUMMYFUNCTION("REGEXREPLACE(data!F155,""[ac-zA-Z0-9]"","""")"),"")</f>
        <v/>
      </c>
      <c r="N154" s="20" t="s">
        <v>129</v>
      </c>
    </row>
    <row r="155">
      <c r="A155" s="4" t="str">
        <f>CONCATENATE(data!F156, " ", PROPER(data!I156))</f>
        <v>G7# Treble</v>
      </c>
      <c r="B155" s="2" t="str">
        <f>IFERROR(__xludf.DUMMYFUNCTION("REGEXREPLACE(data!C156,""\W|\d|b"","""")"),"G")</f>
        <v>G</v>
      </c>
      <c r="C155" s="2" t="str">
        <f>data!E156</f>
        <v>7</v>
      </c>
      <c r="D155" s="2" t="str">
        <f>IFERROR(__xludf.DUMMYFUNCTION("REGEXREPLACE(data!F156,""[ac-zA-Z0-9]"","""")"),"#")</f>
        <v>#</v>
      </c>
      <c r="E155" s="2" t="str">
        <f>data!I156</f>
        <v>treble</v>
      </c>
      <c r="F155" s="15" t="str">
        <f>IF(ISBLANK(data!G156),"",CONCATENATE("&lt;img src=""piano/images/score/",data!G156,"-score.png","""/&gt;"))</f>
        <v>&lt;img src="piano/images/score/153-84-7-treble-G7#-score.png"/&gt;</v>
      </c>
      <c r="G155" s="15" t="str">
        <f>CONCATENATE("&lt;img src=""piano/images/keyboard/",TEXT(data!B156,"00"),"-",data!E156,"-",N155,"-keyboard.png","""/&gt;")</f>
        <v>&lt;img src="piano/images/keyboard/84-7-G7#-A7b-keyboard.png"/&gt;</v>
      </c>
      <c r="H155" s="15" t="str">
        <f>IFERROR(__xludf.DUMMYFUNCTION("IF(ISBLANK(data!G156),"""",CONCATENATE(""&lt;img src=""""piano/images/keyboard-octave/"", REGEXREPLACE(N155,""[0-9]"",""""
),""-keyboard-octave.png"",""""""/&gt;""))"),"&lt;img src=""piano/images/keyboard-octave/G#-Ab-keyboard-octave.png""/&gt;")</f>
        <v>&lt;img src="piano/images/keyboard-octave/G#-Ab-keyboard-octave.png"/&gt;</v>
      </c>
      <c r="I155" s="15" t="str">
        <f>IF(ISBLANK(data!G156),"",CONCATENATE("[sound:piano/audio/",data!G156,".mp3]"))</f>
        <v>[sound:piano/audio/153-84-7-treble-G7#.mp3]</v>
      </c>
      <c r="J155" s="4">
        <f>data!B156</f>
        <v>84</v>
      </c>
      <c r="K155" s="2">
        <f>data!D156</f>
        <v>3</v>
      </c>
      <c r="L155" s="2"/>
      <c r="M155" s="19" t="str">
        <f>IFERROR(__xludf.DUMMYFUNCTION("REGEXREPLACE(data!F156,""[ac-zA-Z0-9]"","""")"),"#")</f>
        <v>#</v>
      </c>
      <c r="N155" s="20" t="s">
        <v>154</v>
      </c>
    </row>
    <row r="156">
      <c r="A156" s="4" t="str">
        <f>CONCATENATE(data!F157, " ", PROPER(data!I157))</f>
        <v>A7b Treble</v>
      </c>
      <c r="B156" s="2" t="str">
        <f>IFERROR(__xludf.DUMMYFUNCTION("REGEXREPLACE(data!C157,""\W|\d|b"","""")"),"A")</f>
        <v>A</v>
      </c>
      <c r="C156" s="2" t="str">
        <f>data!E157</f>
        <v>7</v>
      </c>
      <c r="D156" s="2" t="str">
        <f>IFERROR(__xludf.DUMMYFUNCTION("REGEXREPLACE(data!F157,""[ac-zA-Z0-9]"","""")"),"b")</f>
        <v>b</v>
      </c>
      <c r="E156" s="2" t="str">
        <f>data!I157</f>
        <v>treble</v>
      </c>
      <c r="F156" s="15" t="str">
        <f>IF(ISBLANK(data!G157),"",CONCATENATE("&lt;img src=""piano/images/score/",data!G157,"-score.png","""/&gt;"))</f>
        <v>&lt;img src="piano/images/score/157-84-7-treble-A7b-score.png"/&gt;</v>
      </c>
      <c r="G156" s="15" t="str">
        <f>CONCATENATE("&lt;img src=""piano/images/keyboard/",TEXT(data!B157,"00"),"-",data!E157,"-",N156,"-keyboard.png","""/&gt;")</f>
        <v>&lt;img src="piano/images/keyboard/84-7-G7#-A7b-keyboard.png"/&gt;</v>
      </c>
      <c r="H156" s="15" t="str">
        <f>IFERROR(__xludf.DUMMYFUNCTION("IF(ISBLANK(data!G157),"""",CONCATENATE(""&lt;img src=""""piano/images/keyboard-octave/"", REGEXREPLACE(N156,""[0-9]"",""""
),""-keyboard-octave.png"",""""""/&gt;""))"),"&lt;img src=""piano/images/keyboard-octave/G#-Ab-keyboard-octave.png""/&gt;")</f>
        <v>&lt;img src="piano/images/keyboard-octave/G#-Ab-keyboard-octave.png"/&gt;</v>
      </c>
      <c r="I156" s="15" t="str">
        <f>IF(ISBLANK(data!G157),"",CONCATENATE("[sound:piano/audio/",data!G157,".mp3]"))</f>
        <v>[sound:piano/audio/157-84-7-treble-A7b.mp3]</v>
      </c>
      <c r="J156" s="4">
        <f>data!B157</f>
        <v>84</v>
      </c>
      <c r="K156" s="2">
        <f>data!D157</f>
        <v>3</v>
      </c>
      <c r="L156" s="2"/>
      <c r="M156" s="19" t="str">
        <f>IFERROR(__xludf.DUMMYFUNCTION("REGEXREPLACE(data!F157,""[ac-zA-Z0-9]"","""")"),"b")</f>
        <v>b</v>
      </c>
      <c r="N156" s="20" t="s">
        <v>154</v>
      </c>
    </row>
    <row r="157">
      <c r="A157" s="4" t="str">
        <f>CONCATENATE(data!F158, " ", PROPER(data!I158))</f>
        <v>A7 Treble</v>
      </c>
      <c r="B157" s="2" t="str">
        <f>IFERROR(__xludf.DUMMYFUNCTION("REGEXREPLACE(data!C158,""\W|\d|b"","""")"),"A")</f>
        <v>A</v>
      </c>
      <c r="C157" s="2" t="str">
        <f>data!E158</f>
        <v>7</v>
      </c>
      <c r="D157" s="2" t="str">
        <f>IFERROR(__xludf.DUMMYFUNCTION("REGEXREPLACE(data!F158,""[ac-zA-Z0-9]"","""")"),"")</f>
        <v/>
      </c>
      <c r="E157" s="2" t="str">
        <f>data!I158</f>
        <v>treble</v>
      </c>
      <c r="F157" s="15" t="str">
        <f>IF(ISBLANK(data!G158),"",CONCATENATE("&lt;img src=""piano/images/score/",data!G158,"-score.png","""/&gt;"))</f>
        <v>&lt;img src="piano/images/score/155-85-7-treble-A7-score.png"/&gt;</v>
      </c>
      <c r="G157" s="15" t="str">
        <f>CONCATENATE("&lt;img src=""piano/images/keyboard/",TEXT(data!B158,"00"),"-",data!E158,"-",N157,"-keyboard.png","""/&gt;")</f>
        <v>&lt;img src="piano/images/keyboard/85-7-A7-keyboard.png"/&gt;</v>
      </c>
      <c r="H157" s="15" t="str">
        <f>IFERROR(__xludf.DUMMYFUNCTION("IF(ISBLANK(data!G158),"""",CONCATENATE(""&lt;img src=""""piano/images/keyboard-octave/"", REGEXREPLACE(N157,""[0-9]"",""""
),""-keyboard-octave.png"",""""""/&gt;""))"),"&lt;img src=""piano/images/keyboard-octave/A-keyboard-octave.png""/&gt;")</f>
        <v>&lt;img src="piano/images/keyboard-octave/A-keyboard-octave.png"/&gt;</v>
      </c>
      <c r="I157" s="15" t="str">
        <f>IF(ISBLANK(data!G158),"",CONCATENATE("[sound:piano/audio/",data!G158,".mp3]"))</f>
        <v>[sound:piano/audio/155-85-7-treble-A7.mp3]</v>
      </c>
      <c r="J157" s="4">
        <f>data!B158</f>
        <v>85</v>
      </c>
      <c r="K157" s="2">
        <f>data!D158</f>
        <v>3</v>
      </c>
      <c r="L157" s="2"/>
      <c r="M157" s="19" t="str">
        <f>IFERROR(__xludf.DUMMYFUNCTION("REGEXREPLACE(data!F158,""[ac-zA-Z0-9]"","""")"),"")</f>
        <v/>
      </c>
      <c r="N157" s="20" t="s">
        <v>130</v>
      </c>
    </row>
    <row r="158">
      <c r="A158" s="4" t="str">
        <f>CONCATENATE(data!F159, " ", PROPER(data!I159))</f>
        <v>A7# Treble</v>
      </c>
      <c r="B158" s="2" t="str">
        <f>IFERROR(__xludf.DUMMYFUNCTION("REGEXREPLACE(data!C159,""\W|\d|b"","""")"),"A")</f>
        <v>A</v>
      </c>
      <c r="C158" s="2" t="str">
        <f>data!E159</f>
        <v>7</v>
      </c>
      <c r="D158" s="2" t="str">
        <f>IFERROR(__xludf.DUMMYFUNCTION("REGEXREPLACE(data!F159,""[ac-zA-Z0-9]"","""")"),"#")</f>
        <v>#</v>
      </c>
      <c r="E158" s="2" t="str">
        <f>data!I159</f>
        <v>treble</v>
      </c>
      <c r="F158" s="15" t="str">
        <f>IF(ISBLANK(data!G159),"",CONCATENATE("&lt;img src=""piano/images/score/",data!G159,"-score.png","""/&gt;"))</f>
        <v>&lt;img src="piano/images/score/156-86-7-treble-A7#-score.png"/&gt;</v>
      </c>
      <c r="G158" s="15" t="str">
        <f>CONCATENATE("&lt;img src=""piano/images/keyboard/",TEXT(data!B159,"00"),"-",data!E159,"-",N158,"-keyboard.png","""/&gt;")</f>
        <v>&lt;img src="piano/images/keyboard/86-7-A7#-B7b-keyboard.png"/&gt;</v>
      </c>
      <c r="H158" s="15" t="str">
        <f>IFERROR(__xludf.DUMMYFUNCTION("IF(ISBLANK(data!G159),"""",CONCATENATE(""&lt;img src=""""piano/images/keyboard-octave/"", REGEXREPLACE(N158,""[0-9]"",""""
),""-keyboard-octave.png"",""""""/&gt;""))"),"&lt;img src=""piano/images/keyboard-octave/A#-Bb-keyboard-octave.png""/&gt;")</f>
        <v>&lt;img src="piano/images/keyboard-octave/A#-Bb-keyboard-octave.png"/&gt;</v>
      </c>
      <c r="I158" s="15" t="str">
        <f>IF(ISBLANK(data!G159),"",CONCATENATE("[sound:piano/audio/",data!G159,".mp3]"))</f>
        <v>[sound:piano/audio/156-86-7-treble-A7#.mp3]</v>
      </c>
      <c r="J158" s="4">
        <f>data!B159</f>
        <v>86</v>
      </c>
      <c r="K158" s="2">
        <f>data!D159</f>
        <v>3</v>
      </c>
      <c r="L158" s="2"/>
      <c r="M158" s="19" t="str">
        <f>IFERROR(__xludf.DUMMYFUNCTION("REGEXREPLACE(data!F159,""[ac-zA-Z0-9]"","""")"),"#")</f>
        <v>#</v>
      </c>
      <c r="N158" s="20" t="s">
        <v>155</v>
      </c>
    </row>
    <row r="159">
      <c r="A159" s="4" t="str">
        <f>CONCATENATE(data!F160, " ", PROPER(data!I160))</f>
        <v>B7b Treble</v>
      </c>
      <c r="B159" s="2" t="str">
        <f>IFERROR(__xludf.DUMMYFUNCTION("REGEXREPLACE(data!C160,""\W|\d|b"","""")"),"B")</f>
        <v>B</v>
      </c>
      <c r="C159" s="2" t="str">
        <f>data!E160</f>
        <v>7</v>
      </c>
      <c r="D159" s="2" t="str">
        <f>IFERROR(__xludf.DUMMYFUNCTION("REGEXREPLACE(data!F160,""[ac-zA-Z0-9]"","""")"),"b")</f>
        <v>b</v>
      </c>
      <c r="E159" s="2" t="str">
        <f>data!I160</f>
        <v>treble</v>
      </c>
      <c r="F159" s="15" t="str">
        <f>IF(ISBLANK(data!G160),"",CONCATENATE("&lt;img src=""piano/images/score/",data!G160,"-score.png","""/&gt;"))</f>
        <v>&lt;img src="piano/images/score/159-86-7-treble-B7b-score.png"/&gt;</v>
      </c>
      <c r="G159" s="15" t="str">
        <f>CONCATENATE("&lt;img src=""piano/images/keyboard/",TEXT(data!B160,"00"),"-",data!E160,"-",N159,"-keyboard.png","""/&gt;")</f>
        <v>&lt;img src="piano/images/keyboard/86-7-A7#-B7b-keyboard.png"/&gt;</v>
      </c>
      <c r="H159" s="15" t="str">
        <f>IFERROR(__xludf.DUMMYFUNCTION("IF(ISBLANK(data!G160),"""",CONCATENATE(""&lt;img src=""""piano/images/keyboard-octave/"", REGEXREPLACE(N159,""[0-9]"",""""
),""-keyboard-octave.png"",""""""/&gt;""))"),"&lt;img src=""piano/images/keyboard-octave/A#-Bb-keyboard-octave.png""/&gt;")</f>
        <v>&lt;img src="piano/images/keyboard-octave/A#-Bb-keyboard-octave.png"/&gt;</v>
      </c>
      <c r="I159" s="15" t="str">
        <f>IF(ISBLANK(data!G160),"",CONCATENATE("[sound:piano/audio/",data!G160,".mp3]"))</f>
        <v>[sound:piano/audio/159-86-7-treble-B7b.mp3]</v>
      </c>
      <c r="J159" s="4">
        <f>data!B160</f>
        <v>86</v>
      </c>
      <c r="K159" s="2">
        <f>data!D160</f>
        <v>3</v>
      </c>
      <c r="L159" s="2"/>
      <c r="M159" s="19" t="str">
        <f>IFERROR(__xludf.DUMMYFUNCTION("REGEXREPLACE(data!F160,""[ac-zA-Z0-9]"","""")"),"b")</f>
        <v>b</v>
      </c>
      <c r="N159" s="20" t="s">
        <v>155</v>
      </c>
    </row>
    <row r="160">
      <c r="A160" s="4" t="str">
        <f>CONCATENATE(data!F161, " ", PROPER(data!I161))</f>
        <v>B7 Treble</v>
      </c>
      <c r="B160" s="2" t="str">
        <f>IFERROR(__xludf.DUMMYFUNCTION("REGEXREPLACE(data!C161,""\W|\d|b"","""")"),"B")</f>
        <v>B</v>
      </c>
      <c r="C160" s="2" t="str">
        <f>data!E161</f>
        <v>7</v>
      </c>
      <c r="D160" s="2" t="str">
        <f>IFERROR(__xludf.DUMMYFUNCTION("REGEXREPLACE(data!F161,""[ac-zA-Z0-9]"","""")"),"")</f>
        <v/>
      </c>
      <c r="E160" s="2" t="str">
        <f>data!I161</f>
        <v>treble</v>
      </c>
      <c r="F160" s="15" t="str">
        <f>IF(ISBLANK(data!G161),"",CONCATENATE("&lt;img src=""piano/images/score/",data!G161,"-score.png","""/&gt;"))</f>
        <v>&lt;img src="piano/images/score/158-87-7-treble-B7-score.png"/&gt;</v>
      </c>
      <c r="G160" s="15" t="str">
        <f>CONCATENATE("&lt;img src=""piano/images/keyboard/",TEXT(data!B161,"00"),"-",data!E161,"-",N160,"-keyboard.png","""/&gt;")</f>
        <v>&lt;img src="piano/images/keyboard/87-7-B7-keyboard.png"/&gt;</v>
      </c>
      <c r="H160" s="15" t="str">
        <f>IFERROR(__xludf.DUMMYFUNCTION("IF(ISBLANK(data!G161),"""",CONCATENATE(""&lt;img src=""""piano/images/keyboard-octave/"", REGEXREPLACE(N160,""[0-9]"",""""
),""-keyboard-octave.png"",""""""/&gt;""))"),"&lt;img src=""piano/images/keyboard-octave/B-keyboard-octave.png""/&gt;")</f>
        <v>&lt;img src="piano/images/keyboard-octave/B-keyboard-octave.png"/&gt;</v>
      </c>
      <c r="I160" s="15" t="str">
        <f>IF(ISBLANK(data!G161),"",CONCATENATE("[sound:piano/audio/",data!G161,".mp3]"))</f>
        <v>[sound:piano/audio/158-87-7-treble-B7.mp3]</v>
      </c>
      <c r="J160" s="4">
        <f>data!B161</f>
        <v>87</v>
      </c>
      <c r="K160" s="2">
        <f>data!D161</f>
        <v>3</v>
      </c>
      <c r="L160" s="2"/>
      <c r="M160" s="19" t="str">
        <f>IFERROR(__xludf.DUMMYFUNCTION("REGEXREPLACE(data!F161,""[ac-zA-Z0-9]"","""")"),"")</f>
        <v/>
      </c>
      <c r="N160" s="20" t="s">
        <v>131</v>
      </c>
    </row>
    <row r="161">
      <c r="A161" s="4" t="str">
        <f>CONCATENATE(data!F162, " ", PROPER(data!I162))</f>
        <v>C8 Treble</v>
      </c>
      <c r="B161" s="2" t="str">
        <f>IFERROR(__xludf.DUMMYFUNCTION("REGEXREPLACE(data!C162,""\W|\d|b"","""")"),"C")</f>
        <v>C</v>
      </c>
      <c r="C161" s="2" t="str">
        <f>data!E162</f>
        <v>8</v>
      </c>
      <c r="D161" s="2" t="str">
        <f>IFERROR(__xludf.DUMMYFUNCTION("REGEXREPLACE(data!F162,""[ac-zA-Z0-9]"","""")"),"")</f>
        <v/>
      </c>
      <c r="E161" s="2" t="str">
        <f>data!I162</f>
        <v>treble</v>
      </c>
      <c r="F161" s="15" t="str">
        <f>IF(ISBLANK(data!G162),"",CONCATENATE("&lt;img src=""piano/images/score/",data!G162,"-score.png","""/&gt;"))</f>
        <v>&lt;img src="piano/images/score/160-88-8-treble-C8-score.png"/&gt;</v>
      </c>
      <c r="G161" s="15" t="str">
        <f>CONCATENATE("&lt;img src=""piano/images/keyboard/",TEXT(data!B162,"00"),"-",data!E162,"-",N161,"-keyboard.png","""/&gt;")</f>
        <v>&lt;img src="piano/images/keyboard/88-8-C8-keyboard.png"/&gt;</v>
      </c>
      <c r="H161" s="15" t="str">
        <f>IFERROR(__xludf.DUMMYFUNCTION("IF(ISBLANK(data!G162),"""",CONCATENATE(""&lt;img src=""""piano/images/keyboard-octave/"", REGEXREPLACE(N161,""[0-9]"",""""
),""-keyboard-octave.png"",""""""/&gt;""))"),"&lt;img src=""piano/images/keyboard-octave/C-keyboard-octave.png""/&gt;")</f>
        <v>&lt;img src="piano/images/keyboard-octave/C-keyboard-octave.png"/&gt;</v>
      </c>
      <c r="I161" s="15" t="str">
        <f>IF(ISBLANK(data!G162),"",CONCATENATE("[sound:piano/audio/",data!G162,".mp3]"))</f>
        <v>[sound:piano/audio/160-88-8-treble-C8.mp3]</v>
      </c>
      <c r="J161" s="4">
        <f>data!B162</f>
        <v>88</v>
      </c>
      <c r="K161" s="2">
        <f>data!D162</f>
        <v>3</v>
      </c>
      <c r="L161" s="2"/>
      <c r="M161" s="19" t="str">
        <f>IFERROR(__xludf.DUMMYFUNCTION("REGEXREPLACE(data!F162,""[ac-zA-Z0-9]"","""")"),"")</f>
        <v/>
      </c>
      <c r="N161" s="20" t="s">
        <v>132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5.29"/>
    <col customWidth="1" min="3" max="3" width="11.29"/>
    <col customWidth="1" min="4" max="4" width="69.57"/>
    <col customWidth="1" min="5" max="5" width="71.57"/>
    <col customWidth="1" min="6" max="6" width="50.0"/>
    <col customWidth="1" min="7" max="7" width="37.0"/>
    <col customWidth="1" min="8" max="8" width="5.29"/>
    <col customWidth="1" min="9" max="10" width="15.57"/>
  </cols>
  <sheetData>
    <row r="1">
      <c r="A1" s="21" t="s">
        <v>1</v>
      </c>
      <c r="B1" s="21" t="s">
        <v>24</v>
      </c>
      <c r="C1" s="21" t="s">
        <v>34</v>
      </c>
      <c r="D1" s="22" t="s">
        <v>30</v>
      </c>
      <c r="E1" s="23" t="s">
        <v>134</v>
      </c>
      <c r="F1" s="23" t="s">
        <v>28</v>
      </c>
      <c r="G1" s="23" t="s">
        <v>31</v>
      </c>
      <c r="H1" s="24" t="s">
        <v>33</v>
      </c>
      <c r="I1" s="25"/>
      <c r="J1" s="25"/>
    </row>
    <row r="2">
      <c r="A2" s="25" t="str">
        <f>CONCATENATE(anki1!B74, anki1!D74)</f>
        <v>C</v>
      </c>
      <c r="B2" s="25" t="str">
        <f>anki1!B74</f>
        <v>C</v>
      </c>
      <c r="C2" s="25" t="str">
        <f>anki1!D74</f>
        <v/>
      </c>
      <c r="D2" s="26" t="str">
        <f t="shared" ref="D2:D18" si="1">IFERROR(__xludf.DUMMYFUNCTION("IF(ISBLANK(I2),"""",CONCATENATE(""&lt;img src=""""piano/images/keyboard-octave/"", REGEXREPLACE(I2,""[0-9]"",""""
),""-keyboard-octave.png"",""""""/&gt;""))"),"&lt;img src=""piano/images/keyboard-octave/C-keyboard-octave.png""/&gt;")</f>
        <v>&lt;img src="piano/images/keyboard-octave/C-keyboard-octave.png"/&gt;</v>
      </c>
      <c r="E2" s="23" t="s">
        <v>135</v>
      </c>
      <c r="F2" s="15" t="str">
        <f>IF(ISBLANK(data!G75),"",CONCATENATE("&lt;img src=""piano/images/score/",data!G75,"-score.png","""/&gt;"))</f>
        <v>&lt;img src="piano/images/score/073-40-4-treble-C4-score.png"/&gt;</v>
      </c>
      <c r="G2" s="15" t="str">
        <f>IF(ISBLANK(data!G75),"",CONCATENATE("[sound:piano/audio/",data!G75,".mp3]"))</f>
        <v>[sound:piano/audio/073-40-4-treble-C4.mp3]</v>
      </c>
      <c r="H2" s="27"/>
      <c r="I2" s="26" t="str">
        <f t="shared" ref="I2:I18" si="2">IFERROR(__xludf.DUMMYFUNCTION("REGEXREPLACE(J2,""[0-9]"","""")"),"C")</f>
        <v>C</v>
      </c>
      <c r="J2" s="25" t="str">
        <f>anki1!N74</f>
        <v>C4</v>
      </c>
    </row>
    <row r="3">
      <c r="A3" s="25" t="str">
        <f>CONCATENATE(anki1!B75, anki1!D75)</f>
        <v>C#</v>
      </c>
      <c r="B3" s="25" t="str">
        <f>anki1!B75</f>
        <v>C</v>
      </c>
      <c r="C3" s="25" t="str">
        <f>anki1!D75</f>
        <v>#</v>
      </c>
      <c r="D3" s="26" t="str">
        <f t="shared" si="1"/>
        <v>&lt;img src="piano/images/keyboard-octave/C#-Db-keyboard-octave.png"/&gt;</v>
      </c>
      <c r="E3" s="26" t="str">
        <f t="shared" ref="E3:E18" si="3">$E$2</f>
        <v>&lt;img src="piano/images/keyboard-octave/0-keyboard-octave-blank.png"/&gt;</v>
      </c>
      <c r="F3" s="15" t="str">
        <f>IF(ISBLANK(data!G76),"",CONCATENATE("&lt;img src=""piano/images/score/",data!G76,"-score.png","""/&gt;"))</f>
        <v>&lt;img src="piano/images/score/074-41-4-treble-C4#-score.png"/&gt;</v>
      </c>
      <c r="G3" s="15" t="str">
        <f>IF(ISBLANK(data!G76),"",CONCATENATE("[sound:piano/audio/",data!G76,".mp3]"))</f>
        <v>[sound:piano/audio/074-41-4-treble-C4#.mp3]</v>
      </c>
      <c r="H3" s="27"/>
      <c r="I3" s="26" t="str">
        <f t="shared" si="2"/>
        <v>C#-Db</v>
      </c>
      <c r="J3" s="25" t="str">
        <f>anki1!N75</f>
        <v>C4#-D4b</v>
      </c>
    </row>
    <row r="4">
      <c r="A4" s="25" t="str">
        <f>CONCATENATE(anki1!B76, anki1!D76)</f>
        <v>Db</v>
      </c>
      <c r="B4" s="25" t="str">
        <f>anki1!B76</f>
        <v>D</v>
      </c>
      <c r="C4" s="25" t="str">
        <f>anki1!D76</f>
        <v>b</v>
      </c>
      <c r="D4" s="26" t="str">
        <f t="shared" si="1"/>
        <v>&lt;img src="piano/images/keyboard-octave/C#-Db-keyboard-octave.png"/&gt;</v>
      </c>
      <c r="E4" s="26" t="str">
        <f t="shared" si="3"/>
        <v>&lt;img src="piano/images/keyboard-octave/0-keyboard-octave-blank.png"/&gt;</v>
      </c>
      <c r="F4" s="15" t="str">
        <f>IF(ISBLANK(data!G77),"",CONCATENATE("&lt;img src=""piano/images/score/",data!G77,"-score.png","""/&gt;"))</f>
        <v>&lt;img src="piano/images/score/077-41-4-treble-D4b-score.png"/&gt;</v>
      </c>
      <c r="G4" s="15" t="str">
        <f>IF(ISBLANK(data!G77),"",CONCATENATE("[sound:piano/audio/",data!G77,".mp3]"))</f>
        <v>[sound:piano/audio/077-41-4-treble-D4b.mp3]</v>
      </c>
      <c r="H4" s="27"/>
      <c r="I4" s="26" t="str">
        <f t="shared" si="2"/>
        <v>C#-Db</v>
      </c>
      <c r="J4" s="25" t="str">
        <f>anki1!N76</f>
        <v>C4#-D4b</v>
      </c>
    </row>
    <row r="5">
      <c r="A5" s="25" t="str">
        <f>CONCATENATE(anki1!B77, anki1!D77)</f>
        <v>D</v>
      </c>
      <c r="B5" s="25" t="str">
        <f>anki1!B77</f>
        <v>D</v>
      </c>
      <c r="C5" s="25" t="str">
        <f>anki1!D77</f>
        <v/>
      </c>
      <c r="D5" s="26" t="str">
        <f t="shared" si="1"/>
        <v>&lt;img src="piano/images/keyboard-octave/D-keyboard-octave.png"/&gt;</v>
      </c>
      <c r="E5" s="26" t="str">
        <f t="shared" si="3"/>
        <v>&lt;img src="piano/images/keyboard-octave/0-keyboard-octave-blank.png"/&gt;</v>
      </c>
      <c r="F5" s="15" t="str">
        <f>IF(ISBLANK(data!G78),"",CONCATENATE("&lt;img src=""piano/images/score/",data!G78,"-score.png","""/&gt;"))</f>
        <v>&lt;img src="piano/images/score/075-42-4-treble-D4-score.png"/&gt;</v>
      </c>
      <c r="G5" s="15" t="str">
        <f>IF(ISBLANK(data!G78),"",CONCATENATE("[sound:piano/audio/",data!G78,".mp3]"))</f>
        <v>[sound:piano/audio/075-42-4-treble-D4.mp3]</v>
      </c>
      <c r="H5" s="27"/>
      <c r="I5" s="26" t="str">
        <f t="shared" si="2"/>
        <v>D</v>
      </c>
      <c r="J5" s="25" t="str">
        <f>anki1!N77</f>
        <v>D4</v>
      </c>
    </row>
    <row r="6">
      <c r="A6" s="25" t="str">
        <f>CONCATENATE(anki1!B78, anki1!D78)</f>
        <v>D#</v>
      </c>
      <c r="B6" s="25" t="str">
        <f>anki1!B78</f>
        <v>D</v>
      </c>
      <c r="C6" s="25" t="str">
        <f>anki1!D78</f>
        <v>#</v>
      </c>
      <c r="D6" s="26" t="str">
        <f t="shared" si="1"/>
        <v>&lt;img src="piano/images/keyboard-octave/D#-Eb-keyboard-octave.png"/&gt;</v>
      </c>
      <c r="E6" s="26" t="str">
        <f t="shared" si="3"/>
        <v>&lt;img src="piano/images/keyboard-octave/0-keyboard-octave-blank.png"/&gt;</v>
      </c>
      <c r="F6" s="15" t="str">
        <f>IF(ISBLANK(data!G79),"",CONCATENATE("&lt;img src=""piano/images/score/",data!G79,"-score.png","""/&gt;"))</f>
        <v>&lt;img src="piano/images/score/076-43-4-treble-D4#-score.png"/&gt;</v>
      </c>
      <c r="G6" s="15" t="str">
        <f>IF(ISBLANK(data!G79),"",CONCATENATE("[sound:piano/audio/",data!G79,".mp3]"))</f>
        <v>[sound:piano/audio/076-43-4-treble-D4#.mp3]</v>
      </c>
      <c r="H6" s="27"/>
      <c r="I6" s="26" t="str">
        <f t="shared" si="2"/>
        <v>D#-Eb</v>
      </c>
      <c r="J6" s="25" t="str">
        <f>anki1!N78</f>
        <v>D4#-E4b</v>
      </c>
    </row>
    <row r="7">
      <c r="A7" s="25" t="str">
        <f>CONCATENATE(anki1!B79, anki1!D79)</f>
        <v>Eb</v>
      </c>
      <c r="B7" s="25" t="str">
        <f>anki1!B79</f>
        <v>E</v>
      </c>
      <c r="C7" s="25" t="str">
        <f>anki1!D79</f>
        <v>b</v>
      </c>
      <c r="D7" s="26" t="str">
        <f t="shared" si="1"/>
        <v>&lt;img src="piano/images/keyboard-octave/D#-Eb-keyboard-octave.png"/&gt;</v>
      </c>
      <c r="E7" s="26" t="str">
        <f t="shared" si="3"/>
        <v>&lt;img src="piano/images/keyboard-octave/0-keyboard-octave-blank.png"/&gt;</v>
      </c>
      <c r="F7" s="15" t="str">
        <f>IF(ISBLANK(data!G80),"",CONCATENATE("&lt;img src=""piano/images/score/",data!G80,"-score.png","""/&gt;"))</f>
        <v>&lt;img src="piano/images/score/079-43-4-treble-E4b-score.png"/&gt;</v>
      </c>
      <c r="G7" s="15" t="str">
        <f>IF(ISBLANK(data!G80),"",CONCATENATE("[sound:piano/audio/",data!G80,".mp3]"))</f>
        <v>[sound:piano/audio/079-43-4-treble-E4b.mp3]</v>
      </c>
      <c r="H7" s="27"/>
      <c r="I7" s="26" t="str">
        <f t="shared" si="2"/>
        <v>D#-Eb</v>
      </c>
      <c r="J7" s="25" t="str">
        <f>anki1!N79</f>
        <v>D4#-E4b</v>
      </c>
    </row>
    <row r="8">
      <c r="A8" s="25" t="str">
        <f>CONCATENATE(anki1!B80, anki1!D80)</f>
        <v>E</v>
      </c>
      <c r="B8" s="25" t="str">
        <f>anki1!B80</f>
        <v>E</v>
      </c>
      <c r="C8" s="25" t="str">
        <f>anki1!D80</f>
        <v/>
      </c>
      <c r="D8" s="26" t="str">
        <f t="shared" si="1"/>
        <v>&lt;img src="piano/images/keyboard-octave/E-keyboard-octave.png"/&gt;</v>
      </c>
      <c r="E8" s="26" t="str">
        <f t="shared" si="3"/>
        <v>&lt;img src="piano/images/keyboard-octave/0-keyboard-octave-blank.png"/&gt;</v>
      </c>
      <c r="F8" s="15" t="str">
        <f>IF(ISBLANK(data!G81),"",CONCATENATE("&lt;img src=""piano/images/score/",data!G81,"-score.png","""/&gt;"))</f>
        <v>&lt;img src="piano/images/score/078-44-4-treble-E4-score.png"/&gt;</v>
      </c>
      <c r="G8" s="15" t="str">
        <f>IF(ISBLANK(data!G81),"",CONCATENATE("[sound:piano/audio/",data!G81,".mp3]"))</f>
        <v>[sound:piano/audio/078-44-4-treble-E4.mp3]</v>
      </c>
      <c r="H8" s="27"/>
      <c r="I8" s="26" t="str">
        <f t="shared" si="2"/>
        <v>E</v>
      </c>
      <c r="J8" s="25" t="str">
        <f>anki1!N80</f>
        <v>E4</v>
      </c>
    </row>
    <row r="9">
      <c r="A9" s="25" t="str">
        <f>CONCATENATE(anki1!B81, anki1!D81)</f>
        <v>F</v>
      </c>
      <c r="B9" s="25" t="str">
        <f>anki1!B81</f>
        <v>F</v>
      </c>
      <c r="C9" s="25" t="str">
        <f>anki1!D81</f>
        <v/>
      </c>
      <c r="D9" s="26" t="str">
        <f t="shared" si="1"/>
        <v>&lt;img src="piano/images/keyboard-octave/F-keyboard-octave.png"/&gt;</v>
      </c>
      <c r="E9" s="26" t="str">
        <f t="shared" si="3"/>
        <v>&lt;img src="piano/images/keyboard-octave/0-keyboard-octave-blank.png"/&gt;</v>
      </c>
      <c r="F9" s="15" t="str">
        <f>IF(ISBLANK(data!G82),"",CONCATENATE("&lt;img src=""piano/images/score/",data!G82,"-score.png","""/&gt;"))</f>
        <v>&lt;img src="piano/images/score/080-45-4-treble-F4-score.png"/&gt;</v>
      </c>
      <c r="G9" s="15" t="str">
        <f>IF(ISBLANK(data!G82),"",CONCATENATE("[sound:piano/audio/",data!G82,".mp3]"))</f>
        <v>[sound:piano/audio/080-45-4-treble-F4.mp3]</v>
      </c>
      <c r="H9" s="27"/>
      <c r="I9" s="26" t="str">
        <f t="shared" si="2"/>
        <v>F</v>
      </c>
      <c r="J9" s="25" t="str">
        <f>anki1!N81</f>
        <v>F4</v>
      </c>
    </row>
    <row r="10">
      <c r="A10" s="25" t="str">
        <f>CONCATENATE(anki1!B82, anki1!D82)</f>
        <v>F#</v>
      </c>
      <c r="B10" s="25" t="str">
        <f>anki1!B82</f>
        <v>F</v>
      </c>
      <c r="C10" s="25" t="str">
        <f>anki1!D82</f>
        <v>#</v>
      </c>
      <c r="D10" s="26" t="str">
        <f t="shared" si="1"/>
        <v>&lt;img src="piano/images/keyboard-octave/F#-Gb-keyboard-octave.png"/&gt;</v>
      </c>
      <c r="E10" s="26" t="str">
        <f t="shared" si="3"/>
        <v>&lt;img src="piano/images/keyboard-octave/0-keyboard-octave-blank.png"/&gt;</v>
      </c>
      <c r="F10" s="15" t="str">
        <f>IF(ISBLANK(data!G83),"",CONCATENATE("&lt;img src=""piano/images/score/",data!G83,"-score.png","""/&gt;"))</f>
        <v>&lt;img src="piano/images/score/081-46-4-treble-F4#-score.png"/&gt;</v>
      </c>
      <c r="G10" s="15" t="str">
        <f>IF(ISBLANK(data!G83),"",CONCATENATE("[sound:piano/audio/",data!G83,".mp3]"))</f>
        <v>[sound:piano/audio/081-46-4-treble-F4#.mp3]</v>
      </c>
      <c r="H10" s="27"/>
      <c r="I10" s="26" t="str">
        <f t="shared" si="2"/>
        <v>F#-Gb</v>
      </c>
      <c r="J10" s="25" t="str">
        <f>anki1!N82</f>
        <v>F4#-G4b</v>
      </c>
    </row>
    <row r="11">
      <c r="A11" s="25" t="str">
        <f>CONCATENATE(anki1!B83, anki1!D83)</f>
        <v>Gb</v>
      </c>
      <c r="B11" s="25" t="str">
        <f>anki1!B83</f>
        <v>G</v>
      </c>
      <c r="C11" s="25" t="str">
        <f>anki1!D83</f>
        <v>b</v>
      </c>
      <c r="D11" s="26" t="str">
        <f t="shared" si="1"/>
        <v>&lt;img src="piano/images/keyboard-octave/F#-Gb-keyboard-octave.png"/&gt;</v>
      </c>
      <c r="E11" s="26" t="str">
        <f t="shared" si="3"/>
        <v>&lt;img src="piano/images/keyboard-octave/0-keyboard-octave-blank.png"/&gt;</v>
      </c>
      <c r="F11" s="15" t="str">
        <f>IF(ISBLANK(data!G84),"",CONCATENATE("&lt;img src=""piano/images/score/",data!G84,"-score.png","""/&gt;"))</f>
        <v>&lt;img src="piano/images/score/084-46-4-treble-G4b-score.png"/&gt;</v>
      </c>
      <c r="G11" s="15" t="str">
        <f>IF(ISBLANK(data!G84),"",CONCATENATE("[sound:piano/audio/",data!G84,".mp3]"))</f>
        <v>[sound:piano/audio/084-46-4-treble-G4b.mp3]</v>
      </c>
      <c r="H11" s="27"/>
      <c r="I11" s="26" t="str">
        <f t="shared" si="2"/>
        <v>F#-Gb</v>
      </c>
      <c r="J11" s="25" t="str">
        <f>anki1!N83</f>
        <v>F4#-G4b</v>
      </c>
    </row>
    <row r="12">
      <c r="A12" s="25" t="str">
        <f>CONCATENATE(anki1!B84, anki1!D84)</f>
        <v>G</v>
      </c>
      <c r="B12" s="25" t="str">
        <f>anki1!B84</f>
        <v>G</v>
      </c>
      <c r="C12" s="25" t="str">
        <f>anki1!D84</f>
        <v/>
      </c>
      <c r="D12" s="26" t="str">
        <f t="shared" si="1"/>
        <v>&lt;img src="piano/images/keyboard-octave/G-keyboard-octave.png"/&gt;</v>
      </c>
      <c r="E12" s="26" t="str">
        <f t="shared" si="3"/>
        <v>&lt;img src="piano/images/keyboard-octave/0-keyboard-octave-blank.png"/&gt;</v>
      </c>
      <c r="F12" s="15" t="str">
        <f>IF(ISBLANK(data!G85),"",CONCATENATE("&lt;img src=""piano/images/score/",data!G85,"-score.png","""/&gt;"))</f>
        <v>&lt;img src="piano/images/score/082-47-4-treble-G4-score.png"/&gt;</v>
      </c>
      <c r="G12" s="15" t="str">
        <f>IF(ISBLANK(data!G85),"",CONCATENATE("[sound:piano/audio/",data!G85,".mp3]"))</f>
        <v>[sound:piano/audio/082-47-4-treble-G4.mp3]</v>
      </c>
      <c r="H12" s="27"/>
      <c r="I12" s="26" t="str">
        <f t="shared" si="2"/>
        <v>G</v>
      </c>
      <c r="J12" s="25" t="str">
        <f>anki1!N84</f>
        <v>G4</v>
      </c>
    </row>
    <row r="13">
      <c r="A13" s="25" t="str">
        <f>CONCATENATE(anki1!B85, anki1!D85)</f>
        <v>G#</v>
      </c>
      <c r="B13" s="25" t="str">
        <f>anki1!B85</f>
        <v>G</v>
      </c>
      <c r="C13" s="25" t="str">
        <f>anki1!D85</f>
        <v>#</v>
      </c>
      <c r="D13" s="26" t="str">
        <f t="shared" si="1"/>
        <v>&lt;img src="piano/images/keyboard-octave/G#-Ab-keyboard-octave.png"/&gt;</v>
      </c>
      <c r="E13" s="26" t="str">
        <f t="shared" si="3"/>
        <v>&lt;img src="piano/images/keyboard-octave/0-keyboard-octave-blank.png"/&gt;</v>
      </c>
      <c r="F13" s="15" t="str">
        <f>IF(ISBLANK(data!G86),"",CONCATENATE("&lt;img src=""piano/images/score/",data!G86,"-score.png","""/&gt;"))</f>
        <v>&lt;img src="piano/images/score/083-48-4-treble-G4#-score.png"/&gt;</v>
      </c>
      <c r="G13" s="15" t="str">
        <f>IF(ISBLANK(data!G86),"",CONCATENATE("[sound:piano/audio/",data!G86,".mp3]"))</f>
        <v>[sound:piano/audio/083-48-4-treble-G4#.mp3]</v>
      </c>
      <c r="H13" s="27"/>
      <c r="I13" s="26" t="str">
        <f t="shared" si="2"/>
        <v>G#-Ab</v>
      </c>
      <c r="J13" s="25" t="str">
        <f>anki1!N85</f>
        <v>G4#-A4b</v>
      </c>
    </row>
    <row r="14">
      <c r="A14" s="25" t="str">
        <f>CONCATENATE(anki1!B86, anki1!D86)</f>
        <v>Ab</v>
      </c>
      <c r="B14" s="25" t="str">
        <f>anki1!B86</f>
        <v>A</v>
      </c>
      <c r="C14" s="25" t="str">
        <f>anki1!D86</f>
        <v>b</v>
      </c>
      <c r="D14" s="26" t="str">
        <f t="shared" si="1"/>
        <v>&lt;img src="piano/images/keyboard-octave/G#-Ab-keyboard-octave.png"/&gt;</v>
      </c>
      <c r="E14" s="26" t="str">
        <f t="shared" si="3"/>
        <v>&lt;img src="piano/images/keyboard-octave/0-keyboard-octave-blank.png"/&gt;</v>
      </c>
      <c r="F14" s="15" t="str">
        <f>IF(ISBLANK(data!G87),"",CONCATENATE("&lt;img src=""piano/images/score/",data!G87,"-score.png","""/&gt;"))</f>
        <v>&lt;img src="piano/images/score/087-48-4-treble-A4b-score.png"/&gt;</v>
      </c>
      <c r="G14" s="15" t="str">
        <f>IF(ISBLANK(data!G87),"",CONCATENATE("[sound:piano/audio/",data!G87,".mp3]"))</f>
        <v>[sound:piano/audio/087-48-4-treble-A4b.mp3]</v>
      </c>
      <c r="H14" s="27"/>
      <c r="I14" s="26" t="str">
        <f t="shared" si="2"/>
        <v>G#-Ab</v>
      </c>
      <c r="J14" s="25" t="str">
        <f>anki1!N86</f>
        <v>G4#-A4b</v>
      </c>
    </row>
    <row r="15">
      <c r="A15" s="25" t="str">
        <f>CONCATENATE(anki1!B87, anki1!D87)</f>
        <v>A</v>
      </c>
      <c r="B15" s="25" t="str">
        <f>anki1!B87</f>
        <v>A</v>
      </c>
      <c r="C15" s="25" t="str">
        <f>anki1!D87</f>
        <v/>
      </c>
      <c r="D15" s="26" t="str">
        <f t="shared" si="1"/>
        <v>&lt;img src="piano/images/keyboard-octave/A-keyboard-octave.png"/&gt;</v>
      </c>
      <c r="E15" s="26" t="str">
        <f t="shared" si="3"/>
        <v>&lt;img src="piano/images/keyboard-octave/0-keyboard-octave-blank.png"/&gt;</v>
      </c>
      <c r="F15" s="15" t="str">
        <f>IF(ISBLANK(data!G88),"",CONCATENATE("&lt;img src=""piano/images/score/",data!G88,"-score.png","""/&gt;"))</f>
        <v>&lt;img src="piano/images/score/085-49-4-treble-A4-score.png"/&gt;</v>
      </c>
      <c r="G15" s="15" t="str">
        <f>IF(ISBLANK(data!G88),"",CONCATENATE("[sound:piano/audio/",data!G88,".mp3]"))</f>
        <v>[sound:piano/audio/085-49-4-treble-A4.mp3]</v>
      </c>
      <c r="H15" s="27"/>
      <c r="I15" s="26" t="str">
        <f t="shared" si="2"/>
        <v>A</v>
      </c>
      <c r="J15" s="25" t="str">
        <f>anki1!N87</f>
        <v>A4</v>
      </c>
    </row>
    <row r="16">
      <c r="A16" s="25" t="str">
        <f>CONCATENATE(anki1!B88, anki1!D88)</f>
        <v>A#</v>
      </c>
      <c r="B16" s="25" t="str">
        <f>anki1!B88</f>
        <v>A</v>
      </c>
      <c r="C16" s="25" t="str">
        <f>anki1!D88</f>
        <v>#</v>
      </c>
      <c r="D16" s="26" t="str">
        <f t="shared" si="1"/>
        <v>&lt;img src="piano/images/keyboard-octave/A#-Bb-keyboard-octave.png"/&gt;</v>
      </c>
      <c r="E16" s="26" t="str">
        <f t="shared" si="3"/>
        <v>&lt;img src="piano/images/keyboard-octave/0-keyboard-octave-blank.png"/&gt;</v>
      </c>
      <c r="F16" s="15" t="str">
        <f>IF(ISBLANK(data!G89),"",CONCATENATE("&lt;img src=""piano/images/score/",data!G89,"-score.png","""/&gt;"))</f>
        <v>&lt;img src="piano/images/score/086-50-4-treble-A4#-score.png"/&gt;</v>
      </c>
      <c r="G16" s="15" t="str">
        <f>IF(ISBLANK(data!G89),"",CONCATENATE("[sound:piano/audio/",data!G89,".mp3]"))</f>
        <v>[sound:piano/audio/086-50-4-treble-A4#.mp3]</v>
      </c>
      <c r="H16" s="27"/>
      <c r="I16" s="26" t="str">
        <f t="shared" si="2"/>
        <v>A#-Bb</v>
      </c>
      <c r="J16" s="25" t="str">
        <f>anki1!N88</f>
        <v>A4#-B4b</v>
      </c>
    </row>
    <row r="17">
      <c r="A17" s="25" t="str">
        <f>CONCATENATE(anki1!B89, anki1!D89)</f>
        <v>Bb</v>
      </c>
      <c r="B17" s="25" t="str">
        <f>anki1!B89</f>
        <v>B</v>
      </c>
      <c r="C17" s="25" t="str">
        <f>anki1!D89</f>
        <v>b</v>
      </c>
      <c r="D17" s="26" t="str">
        <f t="shared" si="1"/>
        <v>&lt;img src="piano/images/keyboard-octave/A#-Bb-keyboard-octave.png"/&gt;</v>
      </c>
      <c r="E17" s="26" t="str">
        <f t="shared" si="3"/>
        <v>&lt;img src="piano/images/keyboard-octave/0-keyboard-octave-blank.png"/&gt;</v>
      </c>
      <c r="F17" s="15" t="str">
        <f>IF(ISBLANK(data!G90),"",CONCATENATE("&lt;img src=""piano/images/score/",data!G90,"-score.png","""/&gt;"))</f>
        <v>&lt;img src="piano/images/score/089-50-4-treble-B4b-score.png"/&gt;</v>
      </c>
      <c r="G17" s="15" t="str">
        <f>IF(ISBLANK(data!G90),"",CONCATENATE("[sound:piano/audio/",data!G90,".mp3]"))</f>
        <v>[sound:piano/audio/089-50-4-treble-B4b.mp3]</v>
      </c>
      <c r="H17" s="27"/>
      <c r="I17" s="26" t="str">
        <f t="shared" si="2"/>
        <v>A#-Bb</v>
      </c>
      <c r="J17" s="25" t="str">
        <f>anki1!N89</f>
        <v>A4#-B4b</v>
      </c>
    </row>
    <row r="18">
      <c r="A18" s="25" t="str">
        <f>CONCATENATE(anki1!B90, anki1!D90)</f>
        <v>B</v>
      </c>
      <c r="B18" s="25" t="str">
        <f>anki1!B90</f>
        <v>B</v>
      </c>
      <c r="C18" s="25" t="str">
        <f>anki1!D90</f>
        <v/>
      </c>
      <c r="D18" s="26" t="str">
        <f t="shared" si="1"/>
        <v>&lt;img src="piano/images/keyboard-octave/B-keyboard-octave.png"/&gt;</v>
      </c>
      <c r="E18" s="26" t="str">
        <f t="shared" si="3"/>
        <v>&lt;img src="piano/images/keyboard-octave/0-keyboard-octave-blank.png"/&gt;</v>
      </c>
      <c r="F18" s="15" t="str">
        <f>IF(ISBLANK(data!G91),"",CONCATENATE("&lt;img src=""piano/images/score/",data!G91,"-score.png","""/&gt;"))</f>
        <v>&lt;img src="piano/images/score/088-51-4-treble-B4-score.png"/&gt;</v>
      </c>
      <c r="G18" s="15" t="str">
        <f>IF(ISBLANK(data!G91),"",CONCATENATE("[sound:piano/audio/",data!G91,".mp3]"))</f>
        <v>[sound:piano/audio/088-51-4-treble-B4.mp3]</v>
      </c>
      <c r="H18" s="27"/>
      <c r="I18" s="26" t="str">
        <f t="shared" si="2"/>
        <v>B</v>
      </c>
      <c r="J18" s="25" t="str">
        <f>anki1!N90</f>
        <v>B4</v>
      </c>
    </row>
  </sheetData>
  <drawing r:id="rId1"/>
</worksheet>
</file>