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Thaise e Eva\Desktop\Alura\Formação Excel\"/>
    </mc:Choice>
  </mc:AlternateContent>
  <xr:revisionPtr revIDLastSave="0" documentId="13_ncr:1_{2C6CB8F3-A824-4521-AC00-1EA4973681A7}" xr6:coauthVersionLast="47" xr6:coauthVersionMax="47" xr10:uidLastSave="{00000000-0000-0000-0000-000000000000}"/>
  <bookViews>
    <workbookView xWindow="-120" yWindow="-120" windowWidth="20730" windowHeight="11160" tabRatio="821" activeTab="8" xr2:uid="{961F7EEC-95EE-4380-BBE0-2B935D31EAB1}"/>
  </bookViews>
  <sheets>
    <sheet name="Menu" sheetId="6" r:id="rId1"/>
    <sheet name="Produtos" sheetId="1" r:id="rId2"/>
    <sheet name="Vendedores" sheetId="7" r:id="rId3"/>
    <sheet name="Vendas" sheetId="8" r:id="rId4"/>
    <sheet name="Consultas" sheetId="9" r:id="rId5"/>
    <sheet name="DN_Produtos" sheetId="11" r:id="rId6"/>
    <sheet name="DN_Vendedores" sheetId="16" r:id="rId7"/>
    <sheet name="DN_Vendas" sheetId="13" r:id="rId8"/>
    <sheet name="Dashboard" sheetId="14" r:id="rId9"/>
    <sheet name="Cadastros Auxiliares" sheetId="10" state="hidden" r:id="rId10"/>
  </sheets>
  <externalReferences>
    <externalReference r:id="rId11"/>
    <externalReference r:id="rId12"/>
  </externalReferences>
  <definedNames>
    <definedName name="_xlcn.WorksheetConnection_LojaRáápida_V3.xlsxTB_Produtos1" hidden="1">TB_Produtos[]</definedName>
    <definedName name="_xlcn.WorksheetConnection_LojaRáápida_V3.xlsxTB_Vendas1" hidden="1">TB_Vendas[]</definedName>
    <definedName name="_xlcn.WorksheetConnection_LojaRáápida_V3.xlsxTB_Vendedores1" hidden="1">TB_Vendedores[]</definedName>
    <definedName name="desc_categorias">'Cadastros Auxiliares'!$B$8:$I$8</definedName>
    <definedName name="desc_quantidade">'Cadastros Auxiliares'!$B$8:$B$13</definedName>
    <definedName name="desc_tabela">'Cadastros Auxiliares'!$B$8:$I$13</definedName>
    <definedName name="SegmentaçãodeDados_Data__Ano">#N/A</definedName>
    <definedName name="SegmentaçãodeDados_Data__Mês">#N/A</definedName>
    <definedName name="SegmentaçãodeDados_Data__Trimestre">#N/A</definedName>
  </definedNames>
  <calcPr calcId="191028"/>
  <pivotCaches>
    <pivotCache cacheId="314" r:id="rId13"/>
    <pivotCache cacheId="1572" r:id="rId14"/>
    <pivotCache cacheId="1575" r:id="rId15"/>
    <pivotCache cacheId="1578" r:id="rId16"/>
  </pivotCaches>
  <extLst>
    <ext xmlns:x14="http://schemas.microsoft.com/office/spreadsheetml/2009/9/main" uri="{876F7934-8845-4945-9796-88D515C7AA90}">
      <x14:pivotCaches>
        <pivotCache cacheId="709" r:id="rId17"/>
        <pivotCache cacheId="1104"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_Vendas" name="TB_Vendas" connection="WorksheetConnection_Loja Ráápida+_V3.xlsx!TB_Vendas"/>
          <x15:modelTable id="TB_Produtos" name="TB_Produtos" connection="WorksheetConnection_Loja Ráápida+_V3.xlsx!TB_Produtos"/>
          <x15:modelTable id="TB_Vendedores" name="TB_Vendedores" connection="WorksheetConnection_Loja Ráápida+_V3.xlsx!TB_Vendedores"/>
        </x15:modelTables>
        <x15:modelRelationships>
          <x15:modelRelationship fromTable="TB_Vendas" fromColumn="Código" toTable="TB_Produtos" toColumn="Código"/>
          <x15:modelRelationship fromTable="TB_Vendas" fromColumn="Vendedor" toTable="TB_Vendedores" toColumn="Código"/>
        </x15:modelRelationships>
        <x15:extLst>
          <ext xmlns:x16="http://schemas.microsoft.com/office/spreadsheetml/2014/11/main" uri="{9835A34E-60A6-4A7C-AAB8-D5F71C897F49}">
            <x16:modelTimeGroupings>
              <x16:modelTimeGrouping tableName="TB_Vendas" columnName="Data" columnId="Data">
                <x16:calculatedTimeColumn columnName="Data (Ano)" columnId="Data (Ano)" contentType="years" isSelected="1"/>
                <x16:calculatedTimeColumn columnName="Data (Trimestre)" columnId="Data (Trimestre)" contentType="quarters" isSelected="1"/>
                <x16:calculatedTimeColumn columnName="Data (Índice de Mês)" columnId="Data (Índice de Mês)" contentType="monthsindex" isSelected="1"/>
                <x16:calculatedTimeColumn columnName="Data (Mês)" columnId="Data (Mês)"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3" l="1"/>
  <c r="L6" i="13"/>
  <c r="L5" i="13"/>
  <c r="L4" i="13"/>
  <c r="I6" i="13"/>
  <c r="I5" i="13"/>
  <c r="I4" i="13"/>
  <c r="L3" i="13"/>
  <c r="J3" i="13"/>
  <c r="J5" i="13" l="1"/>
  <c r="K5" i="13" s="1"/>
  <c r="J4" i="13"/>
  <c r="K4" i="13" s="1"/>
  <c r="J6" i="13"/>
  <c r="K6" i="13" s="1"/>
  <c r="J7" i="13"/>
  <c r="K7" i="13" s="1"/>
  <c r="C2055" i="8"/>
  <c r="E2055" i="8"/>
  <c r="I2055" i="8" s="1"/>
  <c r="F2055" i="8"/>
  <c r="G2055" i="8" a="1"/>
  <c r="G2055" i="8" s="1"/>
  <c r="C2079" i="8"/>
  <c r="E2079" i="8"/>
  <c r="I2079" i="8" s="1"/>
  <c r="F2079" i="8"/>
  <c r="G2079" i="8" a="1"/>
  <c r="G2079" i="8" s="1"/>
  <c r="C2080" i="8"/>
  <c r="E2080" i="8"/>
  <c r="I2080" i="8" s="1"/>
  <c r="F2080" i="8"/>
  <c r="G2080" i="8" a="1"/>
  <c r="G2080" i="8" s="1"/>
  <c r="C2058" i="8"/>
  <c r="E2058" i="8"/>
  <c r="I2058" i="8" s="1"/>
  <c r="F2058" i="8"/>
  <c r="G2058" i="8" a="1"/>
  <c r="G2058" i="8" s="1"/>
  <c r="C2095" i="8"/>
  <c r="E2095" i="8"/>
  <c r="I2095" i="8" s="1"/>
  <c r="F2095" i="8"/>
  <c r="G2095" i="8" a="1"/>
  <c r="G2095" i="8" s="1"/>
  <c r="C2096" i="8"/>
  <c r="E2096" i="8"/>
  <c r="I2096" i="8" s="1"/>
  <c r="F2096" i="8"/>
  <c r="G2096" i="8" a="1"/>
  <c r="G2096" i="8" s="1"/>
  <c r="C2072" i="8"/>
  <c r="E2072" i="8"/>
  <c r="I2072" i="8" s="1"/>
  <c r="F2072" i="8"/>
  <c r="G2072" i="8" a="1"/>
  <c r="G2072" i="8" s="1"/>
  <c r="C2062" i="8"/>
  <c r="E2062" i="8"/>
  <c r="I2062" i="8" s="1"/>
  <c r="F2062" i="8"/>
  <c r="G2062" i="8" a="1"/>
  <c r="G2062" i="8" s="1"/>
  <c r="C2097" i="8"/>
  <c r="E2097" i="8"/>
  <c r="I2097" i="8" s="1"/>
  <c r="F2097" i="8"/>
  <c r="G2097" i="8" a="1"/>
  <c r="G2097" i="8" s="1"/>
  <c r="C2098" i="8"/>
  <c r="E2098" i="8"/>
  <c r="I2098" i="8" s="1"/>
  <c r="F2098" i="8"/>
  <c r="G2098" i="8" a="1"/>
  <c r="G2098" i="8" s="1"/>
  <c r="C2074" i="8"/>
  <c r="E2074" i="8"/>
  <c r="I2074" i="8" s="1"/>
  <c r="F2074" i="8"/>
  <c r="G2074" i="8" a="1"/>
  <c r="G2074" i="8" s="1"/>
  <c r="G2082" i="8" a="1"/>
  <c r="G2082" i="8" s="1"/>
  <c r="G2102" i="8" a="1"/>
  <c r="G2102" i="8" s="1"/>
  <c r="G2051" i="8" a="1"/>
  <c r="G2051" i="8" s="1"/>
  <c r="G2060" i="8" a="1"/>
  <c r="G2060" i="8" s="1"/>
  <c r="G2092" i="8" a="1"/>
  <c r="G2092" i="8" s="1"/>
  <c r="G2084" i="8" a="1"/>
  <c r="G2084" i="8" s="1"/>
  <c r="G2077" i="8" a="1"/>
  <c r="G2077" i="8" s="1"/>
  <c r="G2083" i="8" a="1"/>
  <c r="G2083" i="8" s="1"/>
  <c r="G2057" i="8" a="1"/>
  <c r="G2057" i="8" s="1"/>
  <c r="G2054" i="8" a="1"/>
  <c r="G2054" i="8" s="1"/>
  <c r="G2085" i="8" a="1"/>
  <c r="G2085" i="8" s="1"/>
  <c r="G2089" i="8" a="1"/>
  <c r="G2089" i="8" s="1"/>
  <c r="G2091" i="8" a="1"/>
  <c r="G2091" i="8" s="1"/>
  <c r="G2090" i="8" a="1"/>
  <c r="G2090" i="8" s="1"/>
  <c r="G2067" i="8" a="1"/>
  <c r="G2067" i="8" s="1"/>
  <c r="G2087" i="8" a="1"/>
  <c r="G2087" i="8" s="1"/>
  <c r="G2064" i="8" a="1"/>
  <c r="G2064" i="8" s="1"/>
  <c r="G2100" i="8" a="1"/>
  <c r="G2100" i="8" s="1"/>
  <c r="G2086" i="8" a="1"/>
  <c r="G2086" i="8" s="1"/>
  <c r="G2071" i="8" a="1"/>
  <c r="G2071" i="8" s="1"/>
  <c r="G2094" i="8" a="1"/>
  <c r="G2094" i="8" s="1"/>
  <c r="G2068" i="8" a="1"/>
  <c r="G2068" i="8" s="1"/>
  <c r="G2065" i="8" a="1"/>
  <c r="G2065" i="8" s="1"/>
  <c r="G2066" i="8" a="1"/>
  <c r="G2066" i="8" s="1"/>
  <c r="G2099" i="8" a="1"/>
  <c r="G2099" i="8" s="1"/>
  <c r="G2093" i="8" a="1"/>
  <c r="G2093" i="8" s="1"/>
  <c r="G2056" i="8" a="1"/>
  <c r="G2056" i="8" s="1"/>
  <c r="G2070" i="8" a="1"/>
  <c r="G2070" i="8" s="1"/>
  <c r="G2075" i="8" a="1"/>
  <c r="G2075" i="8" s="1"/>
  <c r="G2052" i="8" a="1"/>
  <c r="G2052" i="8" s="1"/>
  <c r="G2076" i="8" a="1"/>
  <c r="G2076" i="8" s="1"/>
  <c r="G2063" i="8" a="1"/>
  <c r="G2063" i="8" s="1"/>
  <c r="G2088" i="8" a="1"/>
  <c r="G2088" i="8" s="1"/>
  <c r="G2061" i="8" a="1"/>
  <c r="G2061" i="8" s="1"/>
  <c r="G2059" i="8" a="1"/>
  <c r="G2059" i="8" s="1"/>
  <c r="G2069" i="8" a="1"/>
  <c r="G2069" i="8" s="1"/>
  <c r="G2078" i="8" a="1"/>
  <c r="G2078" i="8" s="1"/>
  <c r="G2053" i="8" a="1"/>
  <c r="G2053" i="8" s="1"/>
  <c r="G2081" i="8" a="1"/>
  <c r="G2081" i="8" s="1"/>
  <c r="G2101" i="8" a="1"/>
  <c r="G2101" i="8" s="1"/>
  <c r="G2073" i="8" a="1"/>
  <c r="G2073" i="8" s="1"/>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G5" i="8" a="1"/>
  <c r="G5" i="8" s="1"/>
  <c r="G6" i="8" a="1"/>
  <c r="G6" i="8" s="1"/>
  <c r="G7" i="8" a="1"/>
  <c r="G7" i="8" s="1"/>
  <c r="G8" i="8" a="1"/>
  <c r="G8" i="8" s="1"/>
  <c r="G9" i="8" a="1"/>
  <c r="G9" i="8" s="1"/>
  <c r="G10" i="8" a="1"/>
  <c r="G10" i="8" s="1"/>
  <c r="G11" i="8" a="1"/>
  <c r="G11" i="8" s="1"/>
  <c r="G12" i="8" a="1"/>
  <c r="G12" i="8" s="1"/>
  <c r="G13" i="8" a="1"/>
  <c r="G13" i="8" s="1"/>
  <c r="G14" i="8" a="1"/>
  <c r="G14" i="8" s="1"/>
  <c r="G15" i="8" a="1"/>
  <c r="G15" i="8" s="1"/>
  <c r="G16" i="8" a="1"/>
  <c r="G16" i="8" s="1"/>
  <c r="G17" i="8" a="1"/>
  <c r="G17" i="8" s="1"/>
  <c r="G18" i="8" a="1"/>
  <c r="G18" i="8" s="1"/>
  <c r="G19" i="8" a="1"/>
  <c r="G19" i="8" s="1"/>
  <c r="G20" i="8" a="1"/>
  <c r="G20" i="8" s="1"/>
  <c r="G21" i="8" a="1"/>
  <c r="G21" i="8" s="1"/>
  <c r="G22" i="8" a="1"/>
  <c r="G22" i="8" s="1"/>
  <c r="G23" i="8" a="1"/>
  <c r="G23" i="8" s="1"/>
  <c r="G24" i="8" a="1"/>
  <c r="G24" i="8" s="1"/>
  <c r="G25" i="8" a="1"/>
  <c r="G25" i="8" s="1"/>
  <c r="G26" i="8" a="1"/>
  <c r="G26" i="8" s="1"/>
  <c r="G27" i="8" a="1"/>
  <c r="G27" i="8" s="1"/>
  <c r="G28" i="8" a="1"/>
  <c r="G28" i="8" s="1"/>
  <c r="G29" i="8" a="1"/>
  <c r="G29" i="8" s="1"/>
  <c r="G30" i="8" a="1"/>
  <c r="G30" i="8" s="1"/>
  <c r="G31" i="8" a="1"/>
  <c r="G31" i="8" s="1"/>
  <c r="G32" i="8" a="1"/>
  <c r="G32" i="8" s="1"/>
  <c r="G33" i="8" a="1"/>
  <c r="G33" i="8" s="1"/>
  <c r="G34" i="8" a="1"/>
  <c r="G34" i="8" s="1"/>
  <c r="G35" i="8" a="1"/>
  <c r="G35" i="8" s="1"/>
  <c r="G36" i="8" a="1"/>
  <c r="G36" i="8" s="1"/>
  <c r="G37" i="8" a="1"/>
  <c r="G37" i="8" s="1"/>
  <c r="G38" i="8" a="1"/>
  <c r="G38" i="8" s="1"/>
  <c r="G39" i="8" a="1"/>
  <c r="G39" i="8" s="1"/>
  <c r="G40" i="8" a="1"/>
  <c r="G40" i="8" s="1"/>
  <c r="G41" i="8" a="1"/>
  <c r="G41" i="8" s="1"/>
  <c r="G42" i="8" a="1"/>
  <c r="G42" i="8" s="1"/>
  <c r="G43" i="8" a="1"/>
  <c r="G43" i="8" s="1"/>
  <c r="G44" i="8" a="1"/>
  <c r="G44" i="8" s="1"/>
  <c r="G45" i="8" a="1"/>
  <c r="G45" i="8" s="1"/>
  <c r="G46" i="8" a="1"/>
  <c r="G46" i="8" s="1"/>
  <c r="G47" i="8" a="1"/>
  <c r="G47" i="8" s="1"/>
  <c r="G48" i="8" a="1"/>
  <c r="G48" i="8" s="1"/>
  <c r="G49" i="8" a="1"/>
  <c r="G49" i="8" s="1"/>
  <c r="G50" i="8" a="1"/>
  <c r="G50" i="8" s="1"/>
  <c r="G51" i="8" a="1"/>
  <c r="G51" i="8" s="1"/>
  <c r="G52" i="8" a="1"/>
  <c r="G52" i="8" s="1"/>
  <c r="G53" i="8" a="1"/>
  <c r="G53" i="8" s="1"/>
  <c r="G54" i="8" a="1"/>
  <c r="G54" i="8" s="1"/>
  <c r="G55" i="8" a="1"/>
  <c r="G55" i="8" s="1"/>
  <c r="G56" i="8" a="1"/>
  <c r="G56" i="8" s="1"/>
  <c r="G57" i="8" a="1"/>
  <c r="G57" i="8" s="1"/>
  <c r="G58" i="8" a="1"/>
  <c r="G58" i="8" s="1"/>
  <c r="G59" i="8" a="1"/>
  <c r="G59" i="8" s="1"/>
  <c r="G60" i="8" a="1"/>
  <c r="G60" i="8" s="1"/>
  <c r="G61" i="8" a="1"/>
  <c r="G61" i="8" s="1"/>
  <c r="G62" i="8" a="1"/>
  <c r="G62" i="8" s="1"/>
  <c r="G63" i="8" a="1"/>
  <c r="G63" i="8" s="1"/>
  <c r="G64" i="8" a="1"/>
  <c r="G64" i="8" s="1"/>
  <c r="G65" i="8" a="1"/>
  <c r="G65" i="8" s="1"/>
  <c r="G66" i="8" a="1"/>
  <c r="G66" i="8" s="1"/>
  <c r="G67" i="8" a="1"/>
  <c r="G67" i="8" s="1"/>
  <c r="G68" i="8" a="1"/>
  <c r="G68" i="8" s="1"/>
  <c r="G69" i="8" a="1"/>
  <c r="G69" i="8" s="1"/>
  <c r="G70" i="8" a="1"/>
  <c r="G70" i="8" s="1"/>
  <c r="G71" i="8" a="1"/>
  <c r="G71" i="8" s="1"/>
  <c r="G72" i="8" a="1"/>
  <c r="G72" i="8" s="1"/>
  <c r="G73" i="8" a="1"/>
  <c r="G73" i="8" s="1"/>
  <c r="G74" i="8" a="1"/>
  <c r="G74" i="8" s="1"/>
  <c r="G75" i="8" a="1"/>
  <c r="G75" i="8" s="1"/>
  <c r="G76" i="8" a="1"/>
  <c r="G76" i="8" s="1"/>
  <c r="G77" i="8" a="1"/>
  <c r="G77" i="8" s="1"/>
  <c r="G78" i="8" a="1"/>
  <c r="G78" i="8" s="1"/>
  <c r="G79" i="8" a="1"/>
  <c r="G79" i="8" s="1"/>
  <c r="G80" i="8" a="1"/>
  <c r="G80" i="8" s="1"/>
  <c r="G81" i="8" a="1"/>
  <c r="G81" i="8" s="1"/>
  <c r="G82" i="8" a="1"/>
  <c r="G82" i="8" s="1"/>
  <c r="G83" i="8" a="1"/>
  <c r="G83" i="8" s="1"/>
  <c r="G84" i="8" a="1"/>
  <c r="G84" i="8" s="1"/>
  <c r="G85" i="8" a="1"/>
  <c r="G85" i="8" s="1"/>
  <c r="G86" i="8" a="1"/>
  <c r="G86" i="8" s="1"/>
  <c r="G87" i="8" a="1"/>
  <c r="G87" i="8" s="1"/>
  <c r="G88" i="8" a="1"/>
  <c r="G88" i="8" s="1"/>
  <c r="G89" i="8" a="1"/>
  <c r="G89" i="8" s="1"/>
  <c r="G90" i="8" a="1"/>
  <c r="G90" i="8" s="1"/>
  <c r="G91" i="8" a="1"/>
  <c r="G91" i="8" s="1"/>
  <c r="G92" i="8" a="1"/>
  <c r="G92" i="8" s="1"/>
  <c r="G93" i="8" a="1"/>
  <c r="G93" i="8" s="1"/>
  <c r="G94" i="8" a="1"/>
  <c r="G94" i="8" s="1"/>
  <c r="G95" i="8" a="1"/>
  <c r="G95" i="8" s="1"/>
  <c r="G96" i="8" a="1"/>
  <c r="G96" i="8" s="1"/>
  <c r="G97" i="8" a="1"/>
  <c r="G97" i="8" s="1"/>
  <c r="G98" i="8" a="1"/>
  <c r="G98" i="8" s="1"/>
  <c r="G99" i="8" a="1"/>
  <c r="G99" i="8" s="1"/>
  <c r="G100" i="8" a="1"/>
  <c r="G100" i="8" s="1"/>
  <c r="G101" i="8" a="1"/>
  <c r="G101" i="8" s="1"/>
  <c r="G102" i="8" a="1"/>
  <c r="G102" i="8" s="1"/>
  <c r="G103" i="8" a="1"/>
  <c r="G103" i="8" s="1"/>
  <c r="G104" i="8" a="1"/>
  <c r="G104" i="8" s="1"/>
  <c r="G105" i="8" a="1"/>
  <c r="G105" i="8" s="1"/>
  <c r="G106" i="8" a="1"/>
  <c r="G106" i="8" s="1"/>
  <c r="G107" i="8" a="1"/>
  <c r="G107" i="8" s="1"/>
  <c r="G108" i="8" a="1"/>
  <c r="G108" i="8" s="1"/>
  <c r="G109" i="8" a="1"/>
  <c r="G109" i="8" s="1"/>
  <c r="G110" i="8" a="1"/>
  <c r="G110" i="8" s="1"/>
  <c r="G111" i="8" a="1"/>
  <c r="G111" i="8" s="1"/>
  <c r="G112" i="8" a="1"/>
  <c r="G112" i="8" s="1"/>
  <c r="G113" i="8" a="1"/>
  <c r="G113" i="8" s="1"/>
  <c r="G114" i="8" a="1"/>
  <c r="G114" i="8" s="1"/>
  <c r="G115" i="8" a="1"/>
  <c r="G115" i="8" s="1"/>
  <c r="G116" i="8" a="1"/>
  <c r="G116" i="8" s="1"/>
  <c r="G117" i="8" a="1"/>
  <c r="G117" i="8" s="1"/>
  <c r="G118" i="8" a="1"/>
  <c r="G118" i="8" s="1"/>
  <c r="G119" i="8" a="1"/>
  <c r="G119" i="8" s="1"/>
  <c r="G120" i="8" a="1"/>
  <c r="G120" i="8" s="1"/>
  <c r="G121" i="8" a="1"/>
  <c r="G121" i="8" s="1"/>
  <c r="G122" i="8" a="1"/>
  <c r="G122" i="8" s="1"/>
  <c r="G123" i="8" a="1"/>
  <c r="G123" i="8" s="1"/>
  <c r="G124" i="8" a="1"/>
  <c r="G124" i="8" s="1"/>
  <c r="G125" i="8" a="1"/>
  <c r="G125" i="8" s="1"/>
  <c r="G126" i="8" a="1"/>
  <c r="G126" i="8" s="1"/>
  <c r="G127" i="8" a="1"/>
  <c r="G127" i="8" s="1"/>
  <c r="G128" i="8" a="1"/>
  <c r="G128" i="8" s="1"/>
  <c r="G129" i="8" a="1"/>
  <c r="G129" i="8" s="1"/>
  <c r="G130" i="8" a="1"/>
  <c r="G130" i="8" s="1"/>
  <c r="G131" i="8" a="1"/>
  <c r="G131" i="8" s="1"/>
  <c r="G132" i="8" a="1"/>
  <c r="G132" i="8" s="1"/>
  <c r="G133" i="8" a="1"/>
  <c r="G133" i="8" s="1"/>
  <c r="G134" i="8" a="1"/>
  <c r="G134" i="8" s="1"/>
  <c r="G135" i="8" a="1"/>
  <c r="G135" i="8" s="1"/>
  <c r="G136" i="8" a="1"/>
  <c r="G136" i="8" s="1"/>
  <c r="G137" i="8" a="1"/>
  <c r="G137" i="8" s="1"/>
  <c r="G138" i="8" a="1"/>
  <c r="G138" i="8" s="1"/>
  <c r="G139" i="8" a="1"/>
  <c r="G139" i="8" s="1"/>
  <c r="G140" i="8" a="1"/>
  <c r="G140" i="8" s="1"/>
  <c r="G141" i="8" a="1"/>
  <c r="G141" i="8" s="1"/>
  <c r="G142" i="8" a="1"/>
  <c r="G142" i="8" s="1"/>
  <c r="G143" i="8" a="1"/>
  <c r="G143" i="8" s="1"/>
  <c r="G144" i="8" a="1"/>
  <c r="G144" i="8" s="1"/>
  <c r="G145" i="8" a="1"/>
  <c r="G145" i="8" s="1"/>
  <c r="G146" i="8" a="1"/>
  <c r="G146" i="8" s="1"/>
  <c r="G147" i="8" a="1"/>
  <c r="G147" i="8" s="1"/>
  <c r="G148" i="8" a="1"/>
  <c r="G148" i="8" s="1"/>
  <c r="G149" i="8" a="1"/>
  <c r="G149" i="8" s="1"/>
  <c r="G150" i="8" a="1"/>
  <c r="G150" i="8" s="1"/>
  <c r="G151" i="8" a="1"/>
  <c r="G151" i="8" s="1"/>
  <c r="G152" i="8" a="1"/>
  <c r="G152" i="8" s="1"/>
  <c r="G153" i="8" a="1"/>
  <c r="G153" i="8" s="1"/>
  <c r="G154" i="8" a="1"/>
  <c r="G154" i="8" s="1"/>
  <c r="G155" i="8" a="1"/>
  <c r="G155" i="8" s="1"/>
  <c r="G156" i="8" a="1"/>
  <c r="G156" i="8" s="1"/>
  <c r="G157" i="8" a="1"/>
  <c r="G157" i="8" s="1"/>
  <c r="G158" i="8" a="1"/>
  <c r="G158" i="8" s="1"/>
  <c r="G159" i="8" a="1"/>
  <c r="G159" i="8" s="1"/>
  <c r="G160" i="8" a="1"/>
  <c r="G160" i="8" s="1"/>
  <c r="G161" i="8" a="1"/>
  <c r="G161" i="8" s="1"/>
  <c r="G162" i="8" a="1"/>
  <c r="G162" i="8" s="1"/>
  <c r="G163" i="8" a="1"/>
  <c r="G163" i="8" s="1"/>
  <c r="G164" i="8" a="1"/>
  <c r="G164" i="8" s="1"/>
  <c r="G165" i="8" a="1"/>
  <c r="G165" i="8" s="1"/>
  <c r="G166" i="8" a="1"/>
  <c r="G166" i="8" s="1"/>
  <c r="G167" i="8" a="1"/>
  <c r="G167" i="8" s="1"/>
  <c r="G168" i="8" a="1"/>
  <c r="G168" i="8" s="1"/>
  <c r="G169" i="8" a="1"/>
  <c r="G169" i="8" s="1"/>
  <c r="G170" i="8" a="1"/>
  <c r="G170" i="8" s="1"/>
  <c r="G171" i="8" a="1"/>
  <c r="G171" i="8" s="1"/>
  <c r="G172" i="8" a="1"/>
  <c r="G172" i="8" s="1"/>
  <c r="G173" i="8" a="1"/>
  <c r="G173" i="8" s="1"/>
  <c r="G174" i="8" a="1"/>
  <c r="G174" i="8" s="1"/>
  <c r="G175" i="8" a="1"/>
  <c r="G175" i="8" s="1"/>
  <c r="G176" i="8" a="1"/>
  <c r="G176" i="8" s="1"/>
  <c r="G177" i="8" a="1"/>
  <c r="G177" i="8" s="1"/>
  <c r="G178" i="8" a="1"/>
  <c r="G178" i="8" s="1"/>
  <c r="G179" i="8" a="1"/>
  <c r="G179" i="8" s="1"/>
  <c r="G180" i="8" a="1"/>
  <c r="G180" i="8" s="1"/>
  <c r="G181" i="8" a="1"/>
  <c r="G181" i="8" s="1"/>
  <c r="G182" i="8" a="1"/>
  <c r="G182" i="8" s="1"/>
  <c r="G183" i="8" a="1"/>
  <c r="G183" i="8" s="1"/>
  <c r="G184" i="8" a="1"/>
  <c r="G184" i="8" s="1"/>
  <c r="G185" i="8" a="1"/>
  <c r="G185" i="8" s="1"/>
  <c r="G186" i="8" a="1"/>
  <c r="G186" i="8" s="1"/>
  <c r="G187" i="8" a="1"/>
  <c r="G187" i="8" s="1"/>
  <c r="G188" i="8" a="1"/>
  <c r="G188" i="8" s="1"/>
  <c r="G189" i="8" a="1"/>
  <c r="G189" i="8" s="1"/>
  <c r="G190" i="8" a="1"/>
  <c r="G190" i="8" s="1"/>
  <c r="G191" i="8" a="1"/>
  <c r="G191" i="8" s="1"/>
  <c r="G192" i="8" a="1"/>
  <c r="G192" i="8" s="1"/>
  <c r="G193" i="8" a="1"/>
  <c r="G193" i="8" s="1"/>
  <c r="G194" i="8" a="1"/>
  <c r="G194" i="8" s="1"/>
  <c r="G195" i="8" a="1"/>
  <c r="G195" i="8" s="1"/>
  <c r="G196" i="8" a="1"/>
  <c r="G196" i="8" s="1"/>
  <c r="G197" i="8" a="1"/>
  <c r="G197" i="8" s="1"/>
  <c r="G198" i="8" a="1"/>
  <c r="G198" i="8" s="1"/>
  <c r="G199" i="8" a="1"/>
  <c r="G199" i="8" s="1"/>
  <c r="G200" i="8" a="1"/>
  <c r="G200" i="8" s="1"/>
  <c r="G201" i="8" a="1"/>
  <c r="G201" i="8" s="1"/>
  <c r="G202" i="8" a="1"/>
  <c r="G202" i="8" s="1"/>
  <c r="G203" i="8" a="1"/>
  <c r="G203" i="8" s="1"/>
  <c r="G204" i="8" a="1"/>
  <c r="G204" i="8" s="1"/>
  <c r="G205" i="8" a="1"/>
  <c r="G205" i="8" s="1"/>
  <c r="G206" i="8" a="1"/>
  <c r="G206" i="8" s="1"/>
  <c r="G207" i="8" a="1"/>
  <c r="G207" i="8" s="1"/>
  <c r="G208" i="8" a="1"/>
  <c r="G208" i="8" s="1"/>
  <c r="G209" i="8" a="1"/>
  <c r="G209" i="8" s="1"/>
  <c r="G210" i="8" a="1"/>
  <c r="G210" i="8" s="1"/>
  <c r="G211" i="8" a="1"/>
  <c r="G211" i="8" s="1"/>
  <c r="G212" i="8" a="1"/>
  <c r="G212" i="8" s="1"/>
  <c r="G213" i="8" a="1"/>
  <c r="G213" i="8" s="1"/>
  <c r="G214" i="8" a="1"/>
  <c r="G214" i="8" s="1"/>
  <c r="G215" i="8" a="1"/>
  <c r="G215" i="8" s="1"/>
  <c r="G216" i="8" a="1"/>
  <c r="G216" i="8" s="1"/>
  <c r="G217" i="8" a="1"/>
  <c r="G217" i="8" s="1"/>
  <c r="G218" i="8" a="1"/>
  <c r="G218" i="8" s="1"/>
  <c r="G219" i="8" a="1"/>
  <c r="G219" i="8" s="1"/>
  <c r="G220" i="8" a="1"/>
  <c r="G220" i="8" s="1"/>
  <c r="G221" i="8" a="1"/>
  <c r="G221" i="8" s="1"/>
  <c r="G222" i="8" a="1"/>
  <c r="G222" i="8" s="1"/>
  <c r="G223" i="8" a="1"/>
  <c r="G223" i="8" s="1"/>
  <c r="G224" i="8" a="1"/>
  <c r="G224" i="8" s="1"/>
  <c r="G225" i="8" a="1"/>
  <c r="G225" i="8" s="1"/>
  <c r="G226" i="8" a="1"/>
  <c r="G226" i="8" s="1"/>
  <c r="G227" i="8" a="1"/>
  <c r="G227" i="8" s="1"/>
  <c r="G228" i="8" a="1"/>
  <c r="G228" i="8" s="1"/>
  <c r="G229" i="8" a="1"/>
  <c r="G229" i="8" s="1"/>
  <c r="G230" i="8" a="1"/>
  <c r="G230" i="8" s="1"/>
  <c r="G231" i="8" a="1"/>
  <c r="G231" i="8" s="1"/>
  <c r="G232" i="8" a="1"/>
  <c r="G232" i="8" s="1"/>
  <c r="G233" i="8" a="1"/>
  <c r="G233" i="8" s="1"/>
  <c r="G234" i="8" a="1"/>
  <c r="G234" i="8" s="1"/>
  <c r="G235" i="8" a="1"/>
  <c r="G235" i="8" s="1"/>
  <c r="G236" i="8" a="1"/>
  <c r="G236" i="8" s="1"/>
  <c r="G237" i="8" a="1"/>
  <c r="G237" i="8" s="1"/>
  <c r="G238" i="8" a="1"/>
  <c r="G238" i="8" s="1"/>
  <c r="G239" i="8" a="1"/>
  <c r="G239" i="8" s="1"/>
  <c r="G240" i="8" a="1"/>
  <c r="G240" i="8" s="1"/>
  <c r="G241" i="8" a="1"/>
  <c r="G241" i="8" s="1"/>
  <c r="G242" i="8" a="1"/>
  <c r="G242" i="8" s="1"/>
  <c r="G243" i="8" a="1"/>
  <c r="G243" i="8" s="1"/>
  <c r="G244" i="8" a="1"/>
  <c r="G244" i="8" s="1"/>
  <c r="G245" i="8" a="1"/>
  <c r="G245" i="8" s="1"/>
  <c r="G246" i="8" a="1"/>
  <c r="G246" i="8" s="1"/>
  <c r="G247" i="8" a="1"/>
  <c r="G247" i="8" s="1"/>
  <c r="G248" i="8" a="1"/>
  <c r="G248" i="8" s="1"/>
  <c r="G249" i="8" a="1"/>
  <c r="G249" i="8" s="1"/>
  <c r="G250" i="8" a="1"/>
  <c r="G250" i="8" s="1"/>
  <c r="G251" i="8" a="1"/>
  <c r="G251" i="8" s="1"/>
  <c r="G252" i="8" a="1"/>
  <c r="G252" i="8" s="1"/>
  <c r="G253" i="8" a="1"/>
  <c r="G253" i="8" s="1"/>
  <c r="G254" i="8" a="1"/>
  <c r="G254" i="8" s="1"/>
  <c r="G255" i="8" a="1"/>
  <c r="G255" i="8" s="1"/>
  <c r="G256" i="8" a="1"/>
  <c r="G256" i="8" s="1"/>
  <c r="G257" i="8" a="1"/>
  <c r="G257" i="8" s="1"/>
  <c r="G258" i="8" a="1"/>
  <c r="G258" i="8" s="1"/>
  <c r="G259" i="8" a="1"/>
  <c r="G259" i="8" s="1"/>
  <c r="G260" i="8" a="1"/>
  <c r="G260" i="8" s="1"/>
  <c r="G261" i="8" a="1"/>
  <c r="G261" i="8" s="1"/>
  <c r="G262" i="8" a="1"/>
  <c r="G262" i="8" s="1"/>
  <c r="G263" i="8" a="1"/>
  <c r="G263" i="8" s="1"/>
  <c r="G264" i="8" a="1"/>
  <c r="G264" i="8" s="1"/>
  <c r="G265" i="8" a="1"/>
  <c r="G265" i="8" s="1"/>
  <c r="G266" i="8" a="1"/>
  <c r="G266" i="8" s="1"/>
  <c r="G267" i="8" a="1"/>
  <c r="G267" i="8" s="1"/>
  <c r="G268" i="8" a="1"/>
  <c r="G268" i="8" s="1"/>
  <c r="G269" i="8" a="1"/>
  <c r="G269" i="8" s="1"/>
  <c r="G270" i="8" a="1"/>
  <c r="G270" i="8" s="1"/>
  <c r="G271" i="8" a="1"/>
  <c r="G271" i="8" s="1"/>
  <c r="G272" i="8" a="1"/>
  <c r="G272" i="8" s="1"/>
  <c r="G273" i="8" a="1"/>
  <c r="G273" i="8" s="1"/>
  <c r="G274" i="8" a="1"/>
  <c r="G274" i="8" s="1"/>
  <c r="G275" i="8" a="1"/>
  <c r="G275" i="8" s="1"/>
  <c r="G276" i="8" a="1"/>
  <c r="G276" i="8" s="1"/>
  <c r="G277" i="8" a="1"/>
  <c r="G277" i="8" s="1"/>
  <c r="G278" i="8" a="1"/>
  <c r="G278" i="8" s="1"/>
  <c r="G279" i="8" a="1"/>
  <c r="G279" i="8" s="1"/>
  <c r="G280" i="8" a="1"/>
  <c r="G280" i="8" s="1"/>
  <c r="G281" i="8" a="1"/>
  <c r="G281" i="8" s="1"/>
  <c r="G282" i="8" a="1"/>
  <c r="G282" i="8" s="1"/>
  <c r="G283" i="8" a="1"/>
  <c r="G283" i="8" s="1"/>
  <c r="G284" i="8" a="1"/>
  <c r="G284" i="8" s="1"/>
  <c r="G285" i="8" a="1"/>
  <c r="G285" i="8" s="1"/>
  <c r="G286" i="8" a="1"/>
  <c r="G286" i="8" s="1"/>
  <c r="G287" i="8" a="1"/>
  <c r="G287" i="8" s="1"/>
  <c r="G288" i="8" a="1"/>
  <c r="G288" i="8" s="1"/>
  <c r="G289" i="8" a="1"/>
  <c r="G289" i="8" s="1"/>
  <c r="G290" i="8" a="1"/>
  <c r="G290" i="8" s="1"/>
  <c r="G291" i="8" a="1"/>
  <c r="G291" i="8" s="1"/>
  <c r="G292" i="8" a="1"/>
  <c r="G292" i="8" s="1"/>
  <c r="G293" i="8" a="1"/>
  <c r="G293" i="8" s="1"/>
  <c r="G294" i="8" a="1"/>
  <c r="G294" i="8" s="1"/>
  <c r="G295" i="8" a="1"/>
  <c r="G295" i="8" s="1"/>
  <c r="G296" i="8" a="1"/>
  <c r="G296" i="8" s="1"/>
  <c r="G297" i="8" a="1"/>
  <c r="G297" i="8" s="1"/>
  <c r="G298" i="8" a="1"/>
  <c r="G298" i="8" s="1"/>
  <c r="G299" i="8" a="1"/>
  <c r="G299" i="8" s="1"/>
  <c r="G300" i="8" a="1"/>
  <c r="G300" i="8" s="1"/>
  <c r="G301" i="8" a="1"/>
  <c r="G301" i="8" s="1"/>
  <c r="G302" i="8" a="1"/>
  <c r="G302" i="8" s="1"/>
  <c r="G303" i="8" a="1"/>
  <c r="G303" i="8" s="1"/>
  <c r="G304" i="8" a="1"/>
  <c r="G304" i="8" s="1"/>
  <c r="G305" i="8" a="1"/>
  <c r="G305" i="8" s="1"/>
  <c r="G306" i="8" a="1"/>
  <c r="G306" i="8" s="1"/>
  <c r="G307" i="8" a="1"/>
  <c r="G307" i="8" s="1"/>
  <c r="G308" i="8" a="1"/>
  <c r="G308" i="8" s="1"/>
  <c r="G309" i="8" a="1"/>
  <c r="G309" i="8" s="1"/>
  <c r="G310" i="8" a="1"/>
  <c r="G310" i="8" s="1"/>
  <c r="G311" i="8" a="1"/>
  <c r="G311" i="8" s="1"/>
  <c r="G312" i="8" a="1"/>
  <c r="G312" i="8" s="1"/>
  <c r="G313" i="8" a="1"/>
  <c r="G313" i="8" s="1"/>
  <c r="G314" i="8" a="1"/>
  <c r="G314" i="8" s="1"/>
  <c r="G315" i="8" a="1"/>
  <c r="G315" i="8" s="1"/>
  <c r="G316" i="8" a="1"/>
  <c r="G316" i="8" s="1"/>
  <c r="G317" i="8" a="1"/>
  <c r="G317" i="8" s="1"/>
  <c r="G318" i="8" a="1"/>
  <c r="G318" i="8" s="1"/>
  <c r="G319" i="8" a="1"/>
  <c r="G319" i="8" s="1"/>
  <c r="G320" i="8" a="1"/>
  <c r="G320" i="8" s="1"/>
  <c r="G321" i="8" a="1"/>
  <c r="G321" i="8" s="1"/>
  <c r="G322" i="8" a="1"/>
  <c r="G322" i="8" s="1"/>
  <c r="G323" i="8" a="1"/>
  <c r="G323" i="8" s="1"/>
  <c r="G324" i="8" a="1"/>
  <c r="G324" i="8" s="1"/>
  <c r="G325" i="8" a="1"/>
  <c r="G325" i="8" s="1"/>
  <c r="G326" i="8" a="1"/>
  <c r="G326" i="8" s="1"/>
  <c r="G327" i="8" a="1"/>
  <c r="G327" i="8" s="1"/>
  <c r="G328" i="8" a="1"/>
  <c r="G328" i="8" s="1"/>
  <c r="G329" i="8" a="1"/>
  <c r="G329" i="8" s="1"/>
  <c r="G330" i="8" a="1"/>
  <c r="G330" i="8" s="1"/>
  <c r="G331" i="8" a="1"/>
  <c r="G331" i="8" s="1"/>
  <c r="G332" i="8" a="1"/>
  <c r="G332" i="8" s="1"/>
  <c r="G333" i="8" a="1"/>
  <c r="G333" i="8" s="1"/>
  <c r="G334" i="8" a="1"/>
  <c r="G334" i="8" s="1"/>
  <c r="G335" i="8" a="1"/>
  <c r="G335" i="8" s="1"/>
  <c r="G336" i="8" a="1"/>
  <c r="G336" i="8" s="1"/>
  <c r="G337" i="8" a="1"/>
  <c r="G337" i="8" s="1"/>
  <c r="G338" i="8" a="1"/>
  <c r="G338" i="8" s="1"/>
  <c r="G339" i="8" a="1"/>
  <c r="G339" i="8" s="1"/>
  <c r="G340" i="8" a="1"/>
  <c r="G340" i="8" s="1"/>
  <c r="G341" i="8" a="1"/>
  <c r="G341" i="8" s="1"/>
  <c r="G342" i="8" a="1"/>
  <c r="G342" i="8" s="1"/>
  <c r="G343" i="8" a="1"/>
  <c r="G343" i="8" s="1"/>
  <c r="G344" i="8" a="1"/>
  <c r="G344" i="8" s="1"/>
  <c r="G345" i="8" a="1"/>
  <c r="G345" i="8" s="1"/>
  <c r="G346" i="8" a="1"/>
  <c r="G346" i="8" s="1"/>
  <c r="G347" i="8" a="1"/>
  <c r="G347" i="8" s="1"/>
  <c r="G348" i="8" a="1"/>
  <c r="G348" i="8" s="1"/>
  <c r="G349" i="8" a="1"/>
  <c r="G349" i="8" s="1"/>
  <c r="G350" i="8" a="1"/>
  <c r="G350" i="8" s="1"/>
  <c r="G351" i="8" a="1"/>
  <c r="G351" i="8" s="1"/>
  <c r="G352" i="8" a="1"/>
  <c r="G352" i="8" s="1"/>
  <c r="G353" i="8" a="1"/>
  <c r="G353" i="8" s="1"/>
  <c r="G354" i="8" a="1"/>
  <c r="G354" i="8" s="1"/>
  <c r="G355" i="8" a="1"/>
  <c r="G355" i="8" s="1"/>
  <c r="G356" i="8" a="1"/>
  <c r="G356" i="8" s="1"/>
  <c r="G357" i="8" a="1"/>
  <c r="G357" i="8" s="1"/>
  <c r="G358" i="8" a="1"/>
  <c r="G358" i="8" s="1"/>
  <c r="G359" i="8" a="1"/>
  <c r="G359" i="8" s="1"/>
  <c r="G360" i="8" a="1"/>
  <c r="G360" i="8" s="1"/>
  <c r="G361" i="8" a="1"/>
  <c r="G361" i="8" s="1"/>
  <c r="G362" i="8" a="1"/>
  <c r="G362" i="8" s="1"/>
  <c r="G363" i="8" a="1"/>
  <c r="G363" i="8" s="1"/>
  <c r="G364" i="8" a="1"/>
  <c r="G364" i="8" s="1"/>
  <c r="G365" i="8" a="1"/>
  <c r="G365" i="8" s="1"/>
  <c r="G366" i="8" a="1"/>
  <c r="G366" i="8" s="1"/>
  <c r="G367" i="8" a="1"/>
  <c r="G367" i="8" s="1"/>
  <c r="G368" i="8" a="1"/>
  <c r="G368" i="8" s="1"/>
  <c r="G369" i="8" a="1"/>
  <c r="G369" i="8" s="1"/>
  <c r="G370" i="8" a="1"/>
  <c r="G370" i="8" s="1"/>
  <c r="G371" i="8" a="1"/>
  <c r="G371" i="8" s="1"/>
  <c r="G372" i="8" a="1"/>
  <c r="G372" i="8" s="1"/>
  <c r="G373" i="8" a="1"/>
  <c r="G373" i="8" s="1"/>
  <c r="G374" i="8" a="1"/>
  <c r="G374" i="8" s="1"/>
  <c r="G375" i="8" a="1"/>
  <c r="G375" i="8" s="1"/>
  <c r="G376" i="8" a="1"/>
  <c r="G376" i="8" s="1"/>
  <c r="G377" i="8" a="1"/>
  <c r="G377" i="8" s="1"/>
  <c r="G378" i="8" a="1"/>
  <c r="G378" i="8" s="1"/>
  <c r="G379" i="8" a="1"/>
  <c r="G379" i="8" s="1"/>
  <c r="G380" i="8" a="1"/>
  <c r="G380" i="8" s="1"/>
  <c r="G381" i="8" a="1"/>
  <c r="G381" i="8" s="1"/>
  <c r="G382" i="8" a="1"/>
  <c r="G382" i="8" s="1"/>
  <c r="G383" i="8" a="1"/>
  <c r="G383" i="8" s="1"/>
  <c r="G384" i="8" a="1"/>
  <c r="G384" i="8" s="1"/>
  <c r="G385" i="8" a="1"/>
  <c r="G385" i="8" s="1"/>
  <c r="G386" i="8" a="1"/>
  <c r="G386" i="8" s="1"/>
  <c r="G387" i="8" a="1"/>
  <c r="G387" i="8" s="1"/>
  <c r="G388" i="8" a="1"/>
  <c r="G388" i="8" s="1"/>
  <c r="G389" i="8" a="1"/>
  <c r="G389" i="8" s="1"/>
  <c r="G390" i="8" a="1"/>
  <c r="G390" i="8" s="1"/>
  <c r="G391" i="8" a="1"/>
  <c r="G391" i="8" s="1"/>
  <c r="G392" i="8" a="1"/>
  <c r="G392" i="8" s="1"/>
  <c r="G393" i="8" a="1"/>
  <c r="G393" i="8" s="1"/>
  <c r="G394" i="8" a="1"/>
  <c r="G394" i="8" s="1"/>
  <c r="G395" i="8" a="1"/>
  <c r="G395" i="8" s="1"/>
  <c r="G396" i="8" a="1"/>
  <c r="G396" i="8" s="1"/>
  <c r="G397" i="8" a="1"/>
  <c r="G397" i="8" s="1"/>
  <c r="G398" i="8" a="1"/>
  <c r="G398" i="8" s="1"/>
  <c r="G399" i="8" a="1"/>
  <c r="G399" i="8" s="1"/>
  <c r="G400" i="8" a="1"/>
  <c r="G400" i="8" s="1"/>
  <c r="G401" i="8" a="1"/>
  <c r="G401" i="8" s="1"/>
  <c r="G402" i="8" a="1"/>
  <c r="G402" i="8" s="1"/>
  <c r="G403" i="8" a="1"/>
  <c r="G403" i="8" s="1"/>
  <c r="G404" i="8" a="1"/>
  <c r="G404" i="8" s="1"/>
  <c r="G405" i="8" a="1"/>
  <c r="G405" i="8" s="1"/>
  <c r="G406" i="8" a="1"/>
  <c r="G406" i="8" s="1"/>
  <c r="G407" i="8" a="1"/>
  <c r="G407" i="8" s="1"/>
  <c r="G408" i="8" a="1"/>
  <c r="G408" i="8" s="1"/>
  <c r="G409" i="8" a="1"/>
  <c r="G409" i="8" s="1"/>
  <c r="G410" i="8" a="1"/>
  <c r="G410" i="8" s="1"/>
  <c r="G411" i="8" a="1"/>
  <c r="G411" i="8" s="1"/>
  <c r="G412" i="8" a="1"/>
  <c r="G412" i="8" s="1"/>
  <c r="G413" i="8" a="1"/>
  <c r="G413" i="8" s="1"/>
  <c r="G414" i="8" a="1"/>
  <c r="G414" i="8" s="1"/>
  <c r="G415" i="8" a="1"/>
  <c r="G415" i="8" s="1"/>
  <c r="G416" i="8" a="1"/>
  <c r="G416" i="8" s="1"/>
  <c r="G417" i="8" a="1"/>
  <c r="G417" i="8" s="1"/>
  <c r="G418" i="8" a="1"/>
  <c r="G418" i="8" s="1"/>
  <c r="G419" i="8" a="1"/>
  <c r="G419" i="8" s="1"/>
  <c r="G420" i="8" a="1"/>
  <c r="G420" i="8" s="1"/>
  <c r="G421" i="8" a="1"/>
  <c r="G421" i="8" s="1"/>
  <c r="G422" i="8" a="1"/>
  <c r="G422" i="8" s="1"/>
  <c r="G423" i="8" a="1"/>
  <c r="G423" i="8" s="1"/>
  <c r="G424" i="8" a="1"/>
  <c r="G424" i="8" s="1"/>
  <c r="G425" i="8" a="1"/>
  <c r="G425" i="8" s="1"/>
  <c r="G426" i="8" a="1"/>
  <c r="G426" i="8" s="1"/>
  <c r="G427" i="8" a="1"/>
  <c r="G427" i="8" s="1"/>
  <c r="G428" i="8" a="1"/>
  <c r="G428" i="8" s="1"/>
  <c r="G429" i="8" a="1"/>
  <c r="G429" i="8" s="1"/>
  <c r="G430" i="8" a="1"/>
  <c r="G430" i="8" s="1"/>
  <c r="G431" i="8" a="1"/>
  <c r="G431" i="8" s="1"/>
  <c r="G432" i="8" a="1"/>
  <c r="G432" i="8" s="1"/>
  <c r="G433" i="8" a="1"/>
  <c r="G433" i="8" s="1"/>
  <c r="G434" i="8" a="1"/>
  <c r="G434" i="8" s="1"/>
  <c r="G435" i="8" a="1"/>
  <c r="G435" i="8" s="1"/>
  <c r="G436" i="8" a="1"/>
  <c r="G436" i="8" s="1"/>
  <c r="G437" i="8" a="1"/>
  <c r="G437" i="8" s="1"/>
  <c r="G438" i="8" a="1"/>
  <c r="G438" i="8" s="1"/>
  <c r="G439" i="8" a="1"/>
  <c r="G439" i="8" s="1"/>
  <c r="G440" i="8" a="1"/>
  <c r="G440" i="8" s="1"/>
  <c r="G441" i="8" a="1"/>
  <c r="G441" i="8" s="1"/>
  <c r="G442" i="8" a="1"/>
  <c r="G442" i="8" s="1"/>
  <c r="G443" i="8" a="1"/>
  <c r="G443" i="8" s="1"/>
  <c r="G444" i="8" a="1"/>
  <c r="G444" i="8" s="1"/>
  <c r="G445" i="8" a="1"/>
  <c r="G445" i="8" s="1"/>
  <c r="G446" i="8" a="1"/>
  <c r="G446" i="8" s="1"/>
  <c r="G447" i="8" a="1"/>
  <c r="G447" i="8" s="1"/>
  <c r="G448" i="8" a="1"/>
  <c r="G448" i="8" s="1"/>
  <c r="G449" i="8" a="1"/>
  <c r="G449" i="8" s="1"/>
  <c r="G450" i="8" a="1"/>
  <c r="G450" i="8" s="1"/>
  <c r="G451" i="8" a="1"/>
  <c r="G451" i="8" s="1"/>
  <c r="G452" i="8" a="1"/>
  <c r="G452" i="8" s="1"/>
  <c r="G453" i="8" a="1"/>
  <c r="G453" i="8" s="1"/>
  <c r="G454" i="8" a="1"/>
  <c r="G454" i="8" s="1"/>
  <c r="G455" i="8" a="1"/>
  <c r="G455" i="8" s="1"/>
  <c r="G456" i="8" a="1"/>
  <c r="G456" i="8" s="1"/>
  <c r="G457" i="8" a="1"/>
  <c r="G457" i="8" s="1"/>
  <c r="G458" i="8" a="1"/>
  <c r="G458" i="8" s="1"/>
  <c r="G459" i="8" a="1"/>
  <c r="G459" i="8" s="1"/>
  <c r="G460" i="8" a="1"/>
  <c r="G460" i="8" s="1"/>
  <c r="G461" i="8" a="1"/>
  <c r="G461" i="8" s="1"/>
  <c r="G462" i="8" a="1"/>
  <c r="G462" i="8" s="1"/>
  <c r="G463" i="8" a="1"/>
  <c r="G463" i="8" s="1"/>
  <c r="G464" i="8" a="1"/>
  <c r="G464" i="8" s="1"/>
  <c r="G465" i="8" a="1"/>
  <c r="G465" i="8" s="1"/>
  <c r="G466" i="8" a="1"/>
  <c r="G466" i="8" s="1"/>
  <c r="G467" i="8" a="1"/>
  <c r="G467" i="8" s="1"/>
  <c r="G468" i="8" a="1"/>
  <c r="G468" i="8" s="1"/>
  <c r="G469" i="8" a="1"/>
  <c r="G469" i="8" s="1"/>
  <c r="G470" i="8" a="1"/>
  <c r="G470" i="8" s="1"/>
  <c r="G471" i="8" a="1"/>
  <c r="G471" i="8" s="1"/>
  <c r="G472" i="8" a="1"/>
  <c r="G472" i="8" s="1"/>
  <c r="G473" i="8" a="1"/>
  <c r="G473" i="8" s="1"/>
  <c r="G474" i="8" a="1"/>
  <c r="G474" i="8" s="1"/>
  <c r="G475" i="8" a="1"/>
  <c r="G475" i="8" s="1"/>
  <c r="G476" i="8" a="1"/>
  <c r="G476" i="8" s="1"/>
  <c r="G477" i="8" a="1"/>
  <c r="G477" i="8" s="1"/>
  <c r="G478" i="8" a="1"/>
  <c r="G478" i="8" s="1"/>
  <c r="G479" i="8" a="1"/>
  <c r="G479" i="8" s="1"/>
  <c r="G480" i="8" a="1"/>
  <c r="G480" i="8" s="1"/>
  <c r="G481" i="8" a="1"/>
  <c r="G481" i="8" s="1"/>
  <c r="G482" i="8" a="1"/>
  <c r="G482" i="8" s="1"/>
  <c r="G483" i="8" a="1"/>
  <c r="G483" i="8" s="1"/>
  <c r="G484" i="8" a="1"/>
  <c r="G484" i="8" s="1"/>
  <c r="G485" i="8" a="1"/>
  <c r="G485" i="8" s="1"/>
  <c r="G486" i="8" a="1"/>
  <c r="G486" i="8" s="1"/>
  <c r="G487" i="8" a="1"/>
  <c r="G487" i="8" s="1"/>
  <c r="G488" i="8" a="1"/>
  <c r="G488" i="8" s="1"/>
  <c r="G489" i="8" a="1"/>
  <c r="G489" i="8" s="1"/>
  <c r="G490" i="8" a="1"/>
  <c r="G490" i="8" s="1"/>
  <c r="G491" i="8" a="1"/>
  <c r="G491" i="8" s="1"/>
  <c r="G492" i="8" a="1"/>
  <c r="G492" i="8" s="1"/>
  <c r="G493" i="8" a="1"/>
  <c r="G493" i="8" s="1"/>
  <c r="G494" i="8" a="1"/>
  <c r="G494" i="8" s="1"/>
  <c r="G495" i="8" a="1"/>
  <c r="G495" i="8" s="1"/>
  <c r="G496" i="8" a="1"/>
  <c r="G496" i="8" s="1"/>
  <c r="G497" i="8" a="1"/>
  <c r="G497" i="8" s="1"/>
  <c r="G498" i="8" a="1"/>
  <c r="G498" i="8" s="1"/>
  <c r="G499" i="8" a="1"/>
  <c r="G499" i="8" s="1"/>
  <c r="G500" i="8" a="1"/>
  <c r="G500" i="8" s="1"/>
  <c r="G501" i="8" a="1"/>
  <c r="G501" i="8" s="1"/>
  <c r="G502" i="8" a="1"/>
  <c r="G502" i="8" s="1"/>
  <c r="G503" i="8" a="1"/>
  <c r="G503" i="8" s="1"/>
  <c r="G504" i="8" a="1"/>
  <c r="G504" i="8" s="1"/>
  <c r="G505" i="8" a="1"/>
  <c r="G505" i="8" s="1"/>
  <c r="G506" i="8" a="1"/>
  <c r="G506" i="8" s="1"/>
  <c r="G507" i="8" a="1"/>
  <c r="G507" i="8" s="1"/>
  <c r="G508" i="8" a="1"/>
  <c r="G508" i="8" s="1"/>
  <c r="G509" i="8" a="1"/>
  <c r="G509" i="8" s="1"/>
  <c r="G510" i="8" a="1"/>
  <c r="G510" i="8" s="1"/>
  <c r="G511" i="8" a="1"/>
  <c r="G511" i="8" s="1"/>
  <c r="G512" i="8" a="1"/>
  <c r="G512" i="8" s="1"/>
  <c r="G513" i="8" a="1"/>
  <c r="G513" i="8" s="1"/>
  <c r="G514" i="8" a="1"/>
  <c r="G514" i="8" s="1"/>
  <c r="G515" i="8" a="1"/>
  <c r="G515" i="8" s="1"/>
  <c r="G516" i="8" a="1"/>
  <c r="G516" i="8" s="1"/>
  <c r="G517" i="8" a="1"/>
  <c r="G517" i="8" s="1"/>
  <c r="G518" i="8" a="1"/>
  <c r="G518" i="8" s="1"/>
  <c r="G519" i="8" a="1"/>
  <c r="G519" i="8" s="1"/>
  <c r="G520" i="8" a="1"/>
  <c r="G520" i="8" s="1"/>
  <c r="G521" i="8" a="1"/>
  <c r="G521" i="8" s="1"/>
  <c r="G522" i="8" a="1"/>
  <c r="G522" i="8" s="1"/>
  <c r="G523" i="8" a="1"/>
  <c r="G523" i="8" s="1"/>
  <c r="G524" i="8" a="1"/>
  <c r="G524" i="8" s="1"/>
  <c r="G525" i="8" a="1"/>
  <c r="G525" i="8" s="1"/>
  <c r="G526" i="8" a="1"/>
  <c r="G526" i="8" s="1"/>
  <c r="G527" i="8" a="1"/>
  <c r="G527" i="8" s="1"/>
  <c r="G528" i="8" a="1"/>
  <c r="G528" i="8" s="1"/>
  <c r="G529" i="8" a="1"/>
  <c r="G529" i="8" s="1"/>
  <c r="G530" i="8" a="1"/>
  <c r="G530" i="8" s="1"/>
  <c r="G531" i="8" a="1"/>
  <c r="G531" i="8" s="1"/>
  <c r="G532" i="8" a="1"/>
  <c r="G532" i="8" s="1"/>
  <c r="G533" i="8" a="1"/>
  <c r="G533" i="8" s="1"/>
  <c r="G534" i="8" a="1"/>
  <c r="G534" i="8" s="1"/>
  <c r="G535" i="8" a="1"/>
  <c r="G535" i="8" s="1"/>
  <c r="G536" i="8" a="1"/>
  <c r="G536" i="8" s="1"/>
  <c r="G537" i="8" a="1"/>
  <c r="G537" i="8" s="1"/>
  <c r="G538" i="8" a="1"/>
  <c r="G538" i="8" s="1"/>
  <c r="G539" i="8" a="1"/>
  <c r="G539" i="8" s="1"/>
  <c r="G540" i="8" a="1"/>
  <c r="G540" i="8" s="1"/>
  <c r="G541" i="8" a="1"/>
  <c r="G541" i="8" s="1"/>
  <c r="G542" i="8" a="1"/>
  <c r="G542" i="8" s="1"/>
  <c r="G543" i="8" a="1"/>
  <c r="G543" i="8" s="1"/>
  <c r="G544" i="8" a="1"/>
  <c r="G544" i="8" s="1"/>
  <c r="G545" i="8" a="1"/>
  <c r="G545" i="8" s="1"/>
  <c r="G546" i="8" a="1"/>
  <c r="G546" i="8" s="1"/>
  <c r="G547" i="8" a="1"/>
  <c r="G547" i="8" s="1"/>
  <c r="G548" i="8" a="1"/>
  <c r="G548" i="8" s="1"/>
  <c r="G549" i="8" a="1"/>
  <c r="G549" i="8" s="1"/>
  <c r="G550" i="8" a="1"/>
  <c r="G550" i="8" s="1"/>
  <c r="G551" i="8" a="1"/>
  <c r="G551" i="8" s="1"/>
  <c r="G552" i="8" a="1"/>
  <c r="G552" i="8" s="1"/>
  <c r="G553" i="8" a="1"/>
  <c r="G553" i="8" s="1"/>
  <c r="G554" i="8" a="1"/>
  <c r="G554" i="8" s="1"/>
  <c r="G555" i="8" a="1"/>
  <c r="G555" i="8" s="1"/>
  <c r="G556" i="8" a="1"/>
  <c r="G556" i="8" s="1"/>
  <c r="G557" i="8" a="1"/>
  <c r="G557" i="8" s="1"/>
  <c r="G558" i="8" a="1"/>
  <c r="G558" i="8" s="1"/>
  <c r="G559" i="8" a="1"/>
  <c r="G559" i="8" s="1"/>
  <c r="G560" i="8" a="1"/>
  <c r="G560" i="8" s="1"/>
  <c r="G561" i="8" a="1"/>
  <c r="G561" i="8" s="1"/>
  <c r="G562" i="8" a="1"/>
  <c r="G562" i="8" s="1"/>
  <c r="G563" i="8" a="1"/>
  <c r="G563" i="8" s="1"/>
  <c r="G564" i="8" a="1"/>
  <c r="G564" i="8" s="1"/>
  <c r="G565" i="8" a="1"/>
  <c r="G565" i="8" s="1"/>
  <c r="G566" i="8" a="1"/>
  <c r="G566" i="8" s="1"/>
  <c r="G567" i="8" a="1"/>
  <c r="G567" i="8" s="1"/>
  <c r="G568" i="8" a="1"/>
  <c r="G568" i="8" s="1"/>
  <c r="G569" i="8" a="1"/>
  <c r="G569" i="8" s="1"/>
  <c r="G570" i="8" a="1"/>
  <c r="G570" i="8" s="1"/>
  <c r="G571" i="8" a="1"/>
  <c r="G571" i="8" s="1"/>
  <c r="G572" i="8" a="1"/>
  <c r="G572" i="8" s="1"/>
  <c r="G573" i="8" a="1"/>
  <c r="G573" i="8" s="1"/>
  <c r="G574" i="8" a="1"/>
  <c r="G574" i="8" s="1"/>
  <c r="G575" i="8" a="1"/>
  <c r="G575" i="8" s="1"/>
  <c r="G576" i="8" a="1"/>
  <c r="G576" i="8" s="1"/>
  <c r="G577" i="8" a="1"/>
  <c r="G577" i="8" s="1"/>
  <c r="G578" i="8" a="1"/>
  <c r="G578" i="8" s="1"/>
  <c r="G579" i="8" a="1"/>
  <c r="G579" i="8" s="1"/>
  <c r="G580" i="8" a="1"/>
  <c r="G580" i="8" s="1"/>
  <c r="G581" i="8" a="1"/>
  <c r="G581" i="8" s="1"/>
  <c r="G582" i="8" a="1"/>
  <c r="G582" i="8" s="1"/>
  <c r="G583" i="8" a="1"/>
  <c r="G583" i="8" s="1"/>
  <c r="G584" i="8" a="1"/>
  <c r="G584" i="8" s="1"/>
  <c r="G585" i="8" a="1"/>
  <c r="G585" i="8" s="1"/>
  <c r="G586" i="8" a="1"/>
  <c r="G586" i="8" s="1"/>
  <c r="G587" i="8" a="1"/>
  <c r="G587" i="8" s="1"/>
  <c r="G588" i="8" a="1"/>
  <c r="G588" i="8" s="1"/>
  <c r="G589" i="8" a="1"/>
  <c r="G589" i="8" s="1"/>
  <c r="G590" i="8" a="1"/>
  <c r="G590" i="8" s="1"/>
  <c r="G591" i="8" a="1"/>
  <c r="G591" i="8" s="1"/>
  <c r="G592" i="8" a="1"/>
  <c r="G592" i="8" s="1"/>
  <c r="G593" i="8" a="1"/>
  <c r="G593" i="8" s="1"/>
  <c r="G594" i="8" a="1"/>
  <c r="G594" i="8" s="1"/>
  <c r="G595" i="8" a="1"/>
  <c r="G595" i="8" s="1"/>
  <c r="G596" i="8" a="1"/>
  <c r="G596" i="8" s="1"/>
  <c r="G597" i="8" a="1"/>
  <c r="G597" i="8" s="1"/>
  <c r="G598" i="8" a="1"/>
  <c r="G598" i="8" s="1"/>
  <c r="G599" i="8" a="1"/>
  <c r="G599" i="8" s="1"/>
  <c r="G600" i="8" a="1"/>
  <c r="G600" i="8" s="1"/>
  <c r="G601" i="8" a="1"/>
  <c r="G601" i="8" s="1"/>
  <c r="G602" i="8" a="1"/>
  <c r="G602" i="8" s="1"/>
  <c r="G603" i="8" a="1"/>
  <c r="G603" i="8" s="1"/>
  <c r="G604" i="8" a="1"/>
  <c r="G604" i="8" s="1"/>
  <c r="G605" i="8" a="1"/>
  <c r="G605" i="8" s="1"/>
  <c r="G606" i="8" a="1"/>
  <c r="G606" i="8" s="1"/>
  <c r="G607" i="8" a="1"/>
  <c r="G607" i="8" s="1"/>
  <c r="G608" i="8" a="1"/>
  <c r="G608" i="8" s="1"/>
  <c r="G609" i="8" a="1"/>
  <c r="G609" i="8" s="1"/>
  <c r="G610" i="8" a="1"/>
  <c r="G610" i="8" s="1"/>
  <c r="G611" i="8" a="1"/>
  <c r="G611" i="8" s="1"/>
  <c r="G612" i="8" a="1"/>
  <c r="G612" i="8" s="1"/>
  <c r="G613" i="8" a="1"/>
  <c r="G613" i="8" s="1"/>
  <c r="G614" i="8" a="1"/>
  <c r="G614" i="8" s="1"/>
  <c r="G615" i="8" a="1"/>
  <c r="G615" i="8" s="1"/>
  <c r="G616" i="8" a="1"/>
  <c r="G616" i="8" s="1"/>
  <c r="G617" i="8" a="1"/>
  <c r="G617" i="8" s="1"/>
  <c r="G618" i="8" a="1"/>
  <c r="G618" i="8" s="1"/>
  <c r="G619" i="8" a="1"/>
  <c r="G619" i="8" s="1"/>
  <c r="G620" i="8" a="1"/>
  <c r="G620" i="8" s="1"/>
  <c r="G621" i="8" a="1"/>
  <c r="G621" i="8" s="1"/>
  <c r="G622" i="8" a="1"/>
  <c r="G622" i="8" s="1"/>
  <c r="G623" i="8" a="1"/>
  <c r="G623" i="8" s="1"/>
  <c r="G624" i="8" a="1"/>
  <c r="G624" i="8" s="1"/>
  <c r="G625" i="8" a="1"/>
  <c r="G625" i="8" s="1"/>
  <c r="G626" i="8" a="1"/>
  <c r="G626" i="8" s="1"/>
  <c r="G627" i="8" a="1"/>
  <c r="G627" i="8" s="1"/>
  <c r="G628" i="8" a="1"/>
  <c r="G628" i="8" s="1"/>
  <c r="G629" i="8" a="1"/>
  <c r="G629" i="8" s="1"/>
  <c r="G630" i="8" a="1"/>
  <c r="G630" i="8" s="1"/>
  <c r="G631" i="8" a="1"/>
  <c r="G631" i="8" s="1"/>
  <c r="G632" i="8" a="1"/>
  <c r="G632" i="8" s="1"/>
  <c r="G633" i="8" a="1"/>
  <c r="G633" i="8" s="1"/>
  <c r="G634" i="8" a="1"/>
  <c r="G634" i="8" s="1"/>
  <c r="G635" i="8" a="1"/>
  <c r="G635" i="8" s="1"/>
  <c r="G636" i="8" a="1"/>
  <c r="G636" i="8" s="1"/>
  <c r="G637" i="8" a="1"/>
  <c r="G637" i="8" s="1"/>
  <c r="G638" i="8" a="1"/>
  <c r="G638" i="8" s="1"/>
  <c r="G639" i="8" a="1"/>
  <c r="G639" i="8" s="1"/>
  <c r="G640" i="8" a="1"/>
  <c r="G640" i="8" s="1"/>
  <c r="G641" i="8" a="1"/>
  <c r="G641" i="8" s="1"/>
  <c r="G642" i="8" a="1"/>
  <c r="G642" i="8" s="1"/>
  <c r="G643" i="8" a="1"/>
  <c r="G643" i="8" s="1"/>
  <c r="G644" i="8" a="1"/>
  <c r="G644" i="8" s="1"/>
  <c r="G645" i="8" a="1"/>
  <c r="G645" i="8" s="1"/>
  <c r="G646" i="8" a="1"/>
  <c r="G646" i="8" s="1"/>
  <c r="G647" i="8" a="1"/>
  <c r="G647" i="8" s="1"/>
  <c r="G648" i="8" a="1"/>
  <c r="G648" i="8" s="1"/>
  <c r="G649" i="8" a="1"/>
  <c r="G649" i="8" s="1"/>
  <c r="G650" i="8" a="1"/>
  <c r="G650" i="8" s="1"/>
  <c r="G651" i="8" a="1"/>
  <c r="G651" i="8" s="1"/>
  <c r="G652" i="8" a="1"/>
  <c r="G652" i="8" s="1"/>
  <c r="G653" i="8" a="1"/>
  <c r="G653" i="8" s="1"/>
  <c r="G654" i="8" a="1"/>
  <c r="G654" i="8" s="1"/>
  <c r="G655" i="8" a="1"/>
  <c r="G655" i="8" s="1"/>
  <c r="G656" i="8" a="1"/>
  <c r="G656" i="8" s="1"/>
  <c r="G657" i="8" a="1"/>
  <c r="G657" i="8" s="1"/>
  <c r="G658" i="8" a="1"/>
  <c r="G658" i="8" s="1"/>
  <c r="G659" i="8" a="1"/>
  <c r="G659" i="8" s="1"/>
  <c r="G660" i="8" a="1"/>
  <c r="G660" i="8" s="1"/>
  <c r="G661" i="8" a="1"/>
  <c r="G661" i="8" s="1"/>
  <c r="G662" i="8" a="1"/>
  <c r="G662" i="8" s="1"/>
  <c r="G663" i="8" a="1"/>
  <c r="G663" i="8" s="1"/>
  <c r="G664" i="8" a="1"/>
  <c r="G664" i="8" s="1"/>
  <c r="G665" i="8" a="1"/>
  <c r="G665" i="8" s="1"/>
  <c r="G666" i="8" a="1"/>
  <c r="G666" i="8" s="1"/>
  <c r="G667" i="8" a="1"/>
  <c r="G667" i="8" s="1"/>
  <c r="G668" i="8" a="1"/>
  <c r="G668" i="8" s="1"/>
  <c r="G669" i="8" a="1"/>
  <c r="G669" i="8" s="1"/>
  <c r="G670" i="8" a="1"/>
  <c r="G670" i="8" s="1"/>
  <c r="G671" i="8" a="1"/>
  <c r="G671" i="8" s="1"/>
  <c r="G672" i="8" a="1"/>
  <c r="G672" i="8" s="1"/>
  <c r="G673" i="8" a="1"/>
  <c r="G673" i="8" s="1"/>
  <c r="G674" i="8" a="1"/>
  <c r="G674" i="8" s="1"/>
  <c r="G675" i="8" a="1"/>
  <c r="G675" i="8" s="1"/>
  <c r="G676" i="8" a="1"/>
  <c r="G676" i="8" s="1"/>
  <c r="G677" i="8" a="1"/>
  <c r="G677" i="8" s="1"/>
  <c r="G678" i="8" a="1"/>
  <c r="G678" i="8" s="1"/>
  <c r="G679" i="8" a="1"/>
  <c r="G679" i="8" s="1"/>
  <c r="G680" i="8" a="1"/>
  <c r="G680" i="8" s="1"/>
  <c r="G681" i="8" a="1"/>
  <c r="G681" i="8" s="1"/>
  <c r="G682" i="8" a="1"/>
  <c r="G682" i="8" s="1"/>
  <c r="G683" i="8" a="1"/>
  <c r="G683" i="8" s="1"/>
  <c r="G684" i="8" a="1"/>
  <c r="G684" i="8" s="1"/>
  <c r="G685" i="8" a="1"/>
  <c r="G685" i="8" s="1"/>
  <c r="G686" i="8" a="1"/>
  <c r="G686" i="8" s="1"/>
  <c r="G687" i="8" a="1"/>
  <c r="G687" i="8" s="1"/>
  <c r="G688" i="8" a="1"/>
  <c r="G688" i="8" s="1"/>
  <c r="G689" i="8" a="1"/>
  <c r="G689" i="8" s="1"/>
  <c r="G690" i="8" a="1"/>
  <c r="G690" i="8" s="1"/>
  <c r="G691" i="8" a="1"/>
  <c r="G691" i="8" s="1"/>
  <c r="G692" i="8" a="1"/>
  <c r="G692" i="8" s="1"/>
  <c r="G693" i="8" a="1"/>
  <c r="G693" i="8" s="1"/>
  <c r="G694" i="8" a="1"/>
  <c r="G694" i="8" s="1"/>
  <c r="G695" i="8" a="1"/>
  <c r="G695" i="8" s="1"/>
  <c r="G696" i="8" a="1"/>
  <c r="G696" i="8" s="1"/>
  <c r="G697" i="8" a="1"/>
  <c r="G697" i="8" s="1"/>
  <c r="G698" i="8" a="1"/>
  <c r="G698" i="8" s="1"/>
  <c r="G699" i="8" a="1"/>
  <c r="G699" i="8" s="1"/>
  <c r="G700" i="8" a="1"/>
  <c r="G700" i="8" s="1"/>
  <c r="G701" i="8" a="1"/>
  <c r="G701" i="8" s="1"/>
  <c r="G702" i="8" a="1"/>
  <c r="G702" i="8" s="1"/>
  <c r="G703" i="8" a="1"/>
  <c r="G703" i="8" s="1"/>
  <c r="G704" i="8" a="1"/>
  <c r="G704" i="8" s="1"/>
  <c r="G705" i="8" a="1"/>
  <c r="G705" i="8" s="1"/>
  <c r="G706" i="8" a="1"/>
  <c r="G706" i="8" s="1"/>
  <c r="G707" i="8" a="1"/>
  <c r="G707" i="8" s="1"/>
  <c r="G708" i="8" a="1"/>
  <c r="G708" i="8" s="1"/>
  <c r="G709" i="8" a="1"/>
  <c r="G709" i="8" s="1"/>
  <c r="G710" i="8" a="1"/>
  <c r="G710" i="8" s="1"/>
  <c r="G711" i="8" a="1"/>
  <c r="G711" i="8" s="1"/>
  <c r="G712" i="8" a="1"/>
  <c r="G712" i="8" s="1"/>
  <c r="G713" i="8" a="1"/>
  <c r="G713" i="8" s="1"/>
  <c r="G714" i="8" a="1"/>
  <c r="G714" i="8" s="1"/>
  <c r="G715" i="8" a="1"/>
  <c r="G715" i="8" s="1"/>
  <c r="G716" i="8" a="1"/>
  <c r="G716" i="8" s="1"/>
  <c r="G717" i="8" a="1"/>
  <c r="G717" i="8" s="1"/>
  <c r="G718" i="8" a="1"/>
  <c r="G718" i="8" s="1"/>
  <c r="G719" i="8" a="1"/>
  <c r="G719" i="8" s="1"/>
  <c r="G720" i="8" a="1"/>
  <c r="G720" i="8" s="1"/>
  <c r="G721" i="8" a="1"/>
  <c r="G721" i="8" s="1"/>
  <c r="G722" i="8" a="1"/>
  <c r="G722" i="8" s="1"/>
  <c r="G723" i="8" a="1"/>
  <c r="G723" i="8" s="1"/>
  <c r="G724" i="8" a="1"/>
  <c r="G724" i="8" s="1"/>
  <c r="G725" i="8" a="1"/>
  <c r="G725" i="8" s="1"/>
  <c r="G726" i="8" a="1"/>
  <c r="G726" i="8" s="1"/>
  <c r="G727" i="8" a="1"/>
  <c r="G727" i="8" s="1"/>
  <c r="G728" i="8" a="1"/>
  <c r="G728" i="8" s="1"/>
  <c r="G729" i="8" a="1"/>
  <c r="G729" i="8" s="1"/>
  <c r="G730" i="8" a="1"/>
  <c r="G730" i="8" s="1"/>
  <c r="G731" i="8" a="1"/>
  <c r="G731" i="8" s="1"/>
  <c r="G732" i="8" a="1"/>
  <c r="G732" i="8" s="1"/>
  <c r="G733" i="8" a="1"/>
  <c r="G733" i="8" s="1"/>
  <c r="G734" i="8" a="1"/>
  <c r="G734" i="8" s="1"/>
  <c r="G735" i="8" a="1"/>
  <c r="G735" i="8" s="1"/>
  <c r="G736" i="8" a="1"/>
  <c r="G736" i="8" s="1"/>
  <c r="G737" i="8" a="1"/>
  <c r="G737" i="8" s="1"/>
  <c r="G738" i="8" a="1"/>
  <c r="G738" i="8" s="1"/>
  <c r="G739" i="8" a="1"/>
  <c r="G739" i="8" s="1"/>
  <c r="G740" i="8" a="1"/>
  <c r="G740" i="8" s="1"/>
  <c r="G741" i="8" a="1"/>
  <c r="G741" i="8" s="1"/>
  <c r="G742" i="8" a="1"/>
  <c r="G742" i="8" s="1"/>
  <c r="G743" i="8" a="1"/>
  <c r="G743" i="8" s="1"/>
  <c r="G744" i="8" a="1"/>
  <c r="G744" i="8" s="1"/>
  <c r="G745" i="8" a="1"/>
  <c r="G745" i="8" s="1"/>
  <c r="G746" i="8" a="1"/>
  <c r="G746" i="8" s="1"/>
  <c r="G747" i="8" a="1"/>
  <c r="G747" i="8" s="1"/>
  <c r="G748" i="8" a="1"/>
  <c r="G748" i="8" s="1"/>
  <c r="G749" i="8" a="1"/>
  <c r="G749" i="8" s="1"/>
  <c r="G750" i="8" a="1"/>
  <c r="G750" i="8" s="1"/>
  <c r="G751" i="8" a="1"/>
  <c r="G751" i="8" s="1"/>
  <c r="G752" i="8" a="1"/>
  <c r="G752" i="8" s="1"/>
  <c r="G753" i="8" a="1"/>
  <c r="G753" i="8" s="1"/>
  <c r="G754" i="8" a="1"/>
  <c r="G754" i="8" s="1"/>
  <c r="G755" i="8" a="1"/>
  <c r="G755" i="8" s="1"/>
  <c r="G756" i="8" a="1"/>
  <c r="G756" i="8" s="1"/>
  <c r="G757" i="8" a="1"/>
  <c r="G757" i="8" s="1"/>
  <c r="G758" i="8" a="1"/>
  <c r="G758" i="8" s="1"/>
  <c r="G759" i="8" a="1"/>
  <c r="G759" i="8" s="1"/>
  <c r="G760" i="8" a="1"/>
  <c r="G760" i="8" s="1"/>
  <c r="G761" i="8" a="1"/>
  <c r="G761" i="8" s="1"/>
  <c r="G762" i="8" a="1"/>
  <c r="G762" i="8" s="1"/>
  <c r="G763" i="8" a="1"/>
  <c r="G763" i="8" s="1"/>
  <c r="G764" i="8" a="1"/>
  <c r="G764" i="8" s="1"/>
  <c r="G765" i="8" a="1"/>
  <c r="G765" i="8" s="1"/>
  <c r="G766" i="8" a="1"/>
  <c r="G766" i="8" s="1"/>
  <c r="G767" i="8" a="1"/>
  <c r="G767" i="8" s="1"/>
  <c r="G768" i="8" a="1"/>
  <c r="G768" i="8" s="1"/>
  <c r="G769" i="8" a="1"/>
  <c r="G769" i="8" s="1"/>
  <c r="G770" i="8" a="1"/>
  <c r="G770" i="8" s="1"/>
  <c r="G771" i="8" a="1"/>
  <c r="G771" i="8" s="1"/>
  <c r="G772" i="8" a="1"/>
  <c r="G772" i="8" s="1"/>
  <c r="G773" i="8" a="1"/>
  <c r="G773" i="8" s="1"/>
  <c r="G774" i="8" a="1"/>
  <c r="G774" i="8" s="1"/>
  <c r="G775" i="8" a="1"/>
  <c r="G775" i="8" s="1"/>
  <c r="G776" i="8" a="1"/>
  <c r="G776" i="8" s="1"/>
  <c r="G777" i="8" a="1"/>
  <c r="G777" i="8" s="1"/>
  <c r="G778" i="8" a="1"/>
  <c r="G778" i="8" s="1"/>
  <c r="G779" i="8" a="1"/>
  <c r="G779" i="8" s="1"/>
  <c r="G780" i="8" a="1"/>
  <c r="G780" i="8" s="1"/>
  <c r="G781" i="8" a="1"/>
  <c r="G781" i="8" s="1"/>
  <c r="G782" i="8" a="1"/>
  <c r="G782" i="8" s="1"/>
  <c r="G783" i="8" a="1"/>
  <c r="G783" i="8" s="1"/>
  <c r="G784" i="8" a="1"/>
  <c r="G784" i="8" s="1"/>
  <c r="G785" i="8" a="1"/>
  <c r="G785" i="8" s="1"/>
  <c r="G786" i="8" a="1"/>
  <c r="G786" i="8" s="1"/>
  <c r="G787" i="8" a="1"/>
  <c r="G787" i="8" s="1"/>
  <c r="G788" i="8" a="1"/>
  <c r="G788" i="8" s="1"/>
  <c r="G789" i="8" a="1"/>
  <c r="G789" i="8" s="1"/>
  <c r="G790" i="8" a="1"/>
  <c r="G790" i="8" s="1"/>
  <c r="G791" i="8" a="1"/>
  <c r="G791" i="8" s="1"/>
  <c r="G792" i="8" a="1"/>
  <c r="G792" i="8" s="1"/>
  <c r="G793" i="8" a="1"/>
  <c r="G793" i="8" s="1"/>
  <c r="G794" i="8" a="1"/>
  <c r="G794" i="8" s="1"/>
  <c r="G795" i="8" a="1"/>
  <c r="G795" i="8" s="1"/>
  <c r="G796" i="8" a="1"/>
  <c r="G796" i="8" s="1"/>
  <c r="G797" i="8" a="1"/>
  <c r="G797" i="8" s="1"/>
  <c r="G798" i="8" a="1"/>
  <c r="G798" i="8" s="1"/>
  <c r="G799" i="8" a="1"/>
  <c r="G799" i="8" s="1"/>
  <c r="G800" i="8" a="1"/>
  <c r="G800" i="8" s="1"/>
  <c r="G801" i="8" a="1"/>
  <c r="G801" i="8" s="1"/>
  <c r="G802" i="8" a="1"/>
  <c r="G802" i="8" s="1"/>
  <c r="G803" i="8" a="1"/>
  <c r="G803" i="8" s="1"/>
  <c r="G804" i="8" a="1"/>
  <c r="G804" i="8" s="1"/>
  <c r="G805" i="8" a="1"/>
  <c r="G805" i="8" s="1"/>
  <c r="G806" i="8" a="1"/>
  <c r="G806" i="8" s="1"/>
  <c r="G807" i="8" a="1"/>
  <c r="G807" i="8" s="1"/>
  <c r="G808" i="8" a="1"/>
  <c r="G808" i="8" s="1"/>
  <c r="G809" i="8" a="1"/>
  <c r="G809" i="8" s="1"/>
  <c r="G810" i="8" a="1"/>
  <c r="G810" i="8" s="1"/>
  <c r="G811" i="8" a="1"/>
  <c r="G811" i="8" s="1"/>
  <c r="G812" i="8" a="1"/>
  <c r="G812" i="8" s="1"/>
  <c r="G813" i="8" a="1"/>
  <c r="G813" i="8" s="1"/>
  <c r="G814" i="8" a="1"/>
  <c r="G814" i="8" s="1"/>
  <c r="G815" i="8" a="1"/>
  <c r="G815" i="8" s="1"/>
  <c r="G816" i="8" a="1"/>
  <c r="G816" i="8" s="1"/>
  <c r="G817" i="8" a="1"/>
  <c r="G817" i="8" s="1"/>
  <c r="G818" i="8" a="1"/>
  <c r="G818" i="8" s="1"/>
  <c r="G819" i="8" a="1"/>
  <c r="G819" i="8" s="1"/>
  <c r="G820" i="8" a="1"/>
  <c r="G820" i="8" s="1"/>
  <c r="G821" i="8" a="1"/>
  <c r="G821" i="8" s="1"/>
  <c r="G822" i="8" a="1"/>
  <c r="G822" i="8" s="1"/>
  <c r="G823" i="8" a="1"/>
  <c r="G823" i="8" s="1"/>
  <c r="G824" i="8" a="1"/>
  <c r="G824" i="8" s="1"/>
  <c r="G825" i="8" a="1"/>
  <c r="G825" i="8" s="1"/>
  <c r="G826" i="8" a="1"/>
  <c r="G826" i="8" s="1"/>
  <c r="G827" i="8" a="1"/>
  <c r="G827" i="8" s="1"/>
  <c r="G828" i="8" a="1"/>
  <c r="G828" i="8" s="1"/>
  <c r="G829" i="8" a="1"/>
  <c r="G829" i="8" s="1"/>
  <c r="G830" i="8" a="1"/>
  <c r="G830" i="8" s="1"/>
  <c r="G831" i="8" a="1"/>
  <c r="G831" i="8" s="1"/>
  <c r="G832" i="8" a="1"/>
  <c r="G832" i="8" s="1"/>
  <c r="G833" i="8" a="1"/>
  <c r="G833" i="8" s="1"/>
  <c r="G834" i="8" a="1"/>
  <c r="G834" i="8" s="1"/>
  <c r="G835" i="8" a="1"/>
  <c r="G835" i="8" s="1"/>
  <c r="G836" i="8" a="1"/>
  <c r="G836" i="8" s="1"/>
  <c r="G837" i="8" a="1"/>
  <c r="G837" i="8" s="1"/>
  <c r="G838" i="8" a="1"/>
  <c r="G838" i="8" s="1"/>
  <c r="G839" i="8" a="1"/>
  <c r="G839" i="8" s="1"/>
  <c r="G840" i="8" a="1"/>
  <c r="G840" i="8" s="1"/>
  <c r="G841" i="8" a="1"/>
  <c r="G841" i="8" s="1"/>
  <c r="G842" i="8" a="1"/>
  <c r="G842" i="8" s="1"/>
  <c r="G843" i="8" a="1"/>
  <c r="G843" i="8" s="1"/>
  <c r="G844" i="8" a="1"/>
  <c r="G844" i="8" s="1"/>
  <c r="G845" i="8" a="1"/>
  <c r="G845" i="8" s="1"/>
  <c r="G846" i="8" a="1"/>
  <c r="G846" i="8" s="1"/>
  <c r="G847" i="8" a="1"/>
  <c r="G847" i="8" s="1"/>
  <c r="G848" i="8" a="1"/>
  <c r="G848" i="8" s="1"/>
  <c r="G849" i="8" a="1"/>
  <c r="G849" i="8" s="1"/>
  <c r="G850" i="8" a="1"/>
  <c r="G850" i="8" s="1"/>
  <c r="G851" i="8" a="1"/>
  <c r="G851" i="8" s="1"/>
  <c r="G852" i="8" a="1"/>
  <c r="G852" i="8" s="1"/>
  <c r="G853" i="8" a="1"/>
  <c r="G853" i="8" s="1"/>
  <c r="G854" i="8" a="1"/>
  <c r="G854" i="8" s="1"/>
  <c r="G855" i="8" a="1"/>
  <c r="G855" i="8" s="1"/>
  <c r="G856" i="8" a="1"/>
  <c r="G856" i="8" s="1"/>
  <c r="G857" i="8" a="1"/>
  <c r="G857" i="8" s="1"/>
  <c r="G858" i="8" a="1"/>
  <c r="G858" i="8" s="1"/>
  <c r="G859" i="8" a="1"/>
  <c r="G859" i="8" s="1"/>
  <c r="G860" i="8" a="1"/>
  <c r="G860" i="8" s="1"/>
  <c r="G861" i="8" a="1"/>
  <c r="G861" i="8" s="1"/>
  <c r="G862" i="8" a="1"/>
  <c r="G862" i="8" s="1"/>
  <c r="G863" i="8" a="1"/>
  <c r="G863" i="8" s="1"/>
  <c r="G864" i="8" a="1"/>
  <c r="G864" i="8" s="1"/>
  <c r="G865" i="8" a="1"/>
  <c r="G865" i="8" s="1"/>
  <c r="G866" i="8" a="1"/>
  <c r="G866" i="8" s="1"/>
  <c r="G867" i="8" a="1"/>
  <c r="G867" i="8" s="1"/>
  <c r="G868" i="8" a="1"/>
  <c r="G868" i="8" s="1"/>
  <c r="G869" i="8" a="1"/>
  <c r="G869" i="8" s="1"/>
  <c r="G870" i="8" a="1"/>
  <c r="G870" i="8" s="1"/>
  <c r="G871" i="8" a="1"/>
  <c r="G871" i="8" s="1"/>
  <c r="G872" i="8" a="1"/>
  <c r="G872" i="8" s="1"/>
  <c r="G873" i="8" a="1"/>
  <c r="G873" i="8" s="1"/>
  <c r="G874" i="8" a="1"/>
  <c r="G874" i="8" s="1"/>
  <c r="G875" i="8" a="1"/>
  <c r="G875" i="8" s="1"/>
  <c r="G876" i="8" a="1"/>
  <c r="G876" i="8" s="1"/>
  <c r="G877" i="8" a="1"/>
  <c r="G877" i="8" s="1"/>
  <c r="G878" i="8" a="1"/>
  <c r="G878" i="8" s="1"/>
  <c r="G879" i="8" a="1"/>
  <c r="G879" i="8" s="1"/>
  <c r="G880" i="8" a="1"/>
  <c r="G880" i="8" s="1"/>
  <c r="G881" i="8" a="1"/>
  <c r="G881" i="8" s="1"/>
  <c r="G882" i="8" a="1"/>
  <c r="G882" i="8" s="1"/>
  <c r="G883" i="8" a="1"/>
  <c r="G883" i="8" s="1"/>
  <c r="G884" i="8" a="1"/>
  <c r="G884" i="8" s="1"/>
  <c r="G885" i="8" a="1"/>
  <c r="G885" i="8" s="1"/>
  <c r="G886" i="8" a="1"/>
  <c r="G886" i="8" s="1"/>
  <c r="G887" i="8" a="1"/>
  <c r="G887" i="8" s="1"/>
  <c r="G888" i="8" a="1"/>
  <c r="G888" i="8" s="1"/>
  <c r="G889" i="8" a="1"/>
  <c r="G889" i="8" s="1"/>
  <c r="G890" i="8" a="1"/>
  <c r="G890" i="8" s="1"/>
  <c r="G891" i="8" a="1"/>
  <c r="G891" i="8" s="1"/>
  <c r="G892" i="8" a="1"/>
  <c r="G892" i="8" s="1"/>
  <c r="G893" i="8" a="1"/>
  <c r="G893" i="8" s="1"/>
  <c r="G894" i="8" a="1"/>
  <c r="G894" i="8" s="1"/>
  <c r="G895" i="8" a="1"/>
  <c r="G895" i="8" s="1"/>
  <c r="G896" i="8" a="1"/>
  <c r="G896" i="8" s="1"/>
  <c r="G897" i="8" a="1"/>
  <c r="G897" i="8" s="1"/>
  <c r="G898" i="8" a="1"/>
  <c r="G898" i="8" s="1"/>
  <c r="G899" i="8" a="1"/>
  <c r="G899" i="8" s="1"/>
  <c r="G900" i="8" a="1"/>
  <c r="G900" i="8" s="1"/>
  <c r="G901" i="8" a="1"/>
  <c r="G901" i="8" s="1"/>
  <c r="G902" i="8" a="1"/>
  <c r="G902" i="8" s="1"/>
  <c r="G903" i="8" a="1"/>
  <c r="G903" i="8" s="1"/>
  <c r="G904" i="8" a="1"/>
  <c r="G904" i="8" s="1"/>
  <c r="G905" i="8" a="1"/>
  <c r="G905" i="8" s="1"/>
  <c r="G906" i="8" a="1"/>
  <c r="G906" i="8" s="1"/>
  <c r="G907" i="8" a="1"/>
  <c r="G907" i="8" s="1"/>
  <c r="G908" i="8" a="1"/>
  <c r="G908" i="8" s="1"/>
  <c r="G909" i="8" a="1"/>
  <c r="G909" i="8" s="1"/>
  <c r="G910" i="8" a="1"/>
  <c r="G910" i="8" s="1"/>
  <c r="G911" i="8" a="1"/>
  <c r="G911" i="8" s="1"/>
  <c r="G912" i="8" a="1"/>
  <c r="G912" i="8" s="1"/>
  <c r="G913" i="8" a="1"/>
  <c r="G913" i="8" s="1"/>
  <c r="G914" i="8" a="1"/>
  <c r="G914" i="8" s="1"/>
  <c r="G915" i="8" a="1"/>
  <c r="G915" i="8" s="1"/>
  <c r="G916" i="8" a="1"/>
  <c r="G916" i="8" s="1"/>
  <c r="G917" i="8" a="1"/>
  <c r="G917" i="8" s="1"/>
  <c r="G918" i="8" a="1"/>
  <c r="G918" i="8" s="1"/>
  <c r="G919" i="8" a="1"/>
  <c r="G919" i="8" s="1"/>
  <c r="G920" i="8" a="1"/>
  <c r="G920" i="8" s="1"/>
  <c r="G921" i="8" a="1"/>
  <c r="G921" i="8" s="1"/>
  <c r="G922" i="8" a="1"/>
  <c r="G922" i="8" s="1"/>
  <c r="G923" i="8" a="1"/>
  <c r="G923" i="8" s="1"/>
  <c r="G924" i="8" a="1"/>
  <c r="G924" i="8" s="1"/>
  <c r="G925" i="8" a="1"/>
  <c r="G925" i="8" s="1"/>
  <c r="G926" i="8" a="1"/>
  <c r="G926" i="8" s="1"/>
  <c r="G927" i="8" a="1"/>
  <c r="G927" i="8" s="1"/>
  <c r="G928" i="8" a="1"/>
  <c r="G928" i="8" s="1"/>
  <c r="G929" i="8" a="1"/>
  <c r="G929" i="8" s="1"/>
  <c r="G930" i="8" a="1"/>
  <c r="G930" i="8" s="1"/>
  <c r="G931" i="8" a="1"/>
  <c r="G931" i="8" s="1"/>
  <c r="G932" i="8" a="1"/>
  <c r="G932" i="8" s="1"/>
  <c r="G933" i="8" a="1"/>
  <c r="G933" i="8" s="1"/>
  <c r="G934" i="8" a="1"/>
  <c r="G934" i="8" s="1"/>
  <c r="G935" i="8" a="1"/>
  <c r="G935" i="8" s="1"/>
  <c r="G936" i="8" a="1"/>
  <c r="G936" i="8" s="1"/>
  <c r="G937" i="8" a="1"/>
  <c r="G937" i="8" s="1"/>
  <c r="G938" i="8" a="1"/>
  <c r="G938" i="8" s="1"/>
  <c r="G939" i="8" a="1"/>
  <c r="G939" i="8" s="1"/>
  <c r="G940" i="8" a="1"/>
  <c r="G940" i="8" s="1"/>
  <c r="G941" i="8" a="1"/>
  <c r="G941" i="8" s="1"/>
  <c r="G942" i="8" a="1"/>
  <c r="G942" i="8" s="1"/>
  <c r="G943" i="8" a="1"/>
  <c r="G943" i="8" s="1"/>
  <c r="G944" i="8" a="1"/>
  <c r="G944" i="8" s="1"/>
  <c r="G945" i="8" a="1"/>
  <c r="G945" i="8" s="1"/>
  <c r="G946" i="8" a="1"/>
  <c r="G946" i="8" s="1"/>
  <c r="G947" i="8" a="1"/>
  <c r="G947" i="8" s="1"/>
  <c r="G948" i="8" a="1"/>
  <c r="G948" i="8" s="1"/>
  <c r="G949" i="8" a="1"/>
  <c r="G949" i="8" s="1"/>
  <c r="G950" i="8" a="1"/>
  <c r="G950" i="8" s="1"/>
  <c r="G951" i="8" a="1"/>
  <c r="G951" i="8" s="1"/>
  <c r="G952" i="8" a="1"/>
  <c r="G952" i="8" s="1"/>
  <c r="G953" i="8" a="1"/>
  <c r="G953" i="8" s="1"/>
  <c r="G954" i="8" a="1"/>
  <c r="G954" i="8" s="1"/>
  <c r="G955" i="8" a="1"/>
  <c r="G955" i="8" s="1"/>
  <c r="G956" i="8" a="1"/>
  <c r="G956" i="8" s="1"/>
  <c r="G957" i="8" a="1"/>
  <c r="G957" i="8" s="1"/>
  <c r="G958" i="8" a="1"/>
  <c r="G958" i="8" s="1"/>
  <c r="G959" i="8" a="1"/>
  <c r="G959" i="8" s="1"/>
  <c r="G960" i="8" a="1"/>
  <c r="G960" i="8" s="1"/>
  <c r="G961" i="8" a="1"/>
  <c r="G961" i="8" s="1"/>
  <c r="G962" i="8" a="1"/>
  <c r="G962" i="8" s="1"/>
  <c r="G963" i="8" a="1"/>
  <c r="G963" i="8" s="1"/>
  <c r="G964" i="8" a="1"/>
  <c r="G964" i="8" s="1"/>
  <c r="G965" i="8" a="1"/>
  <c r="G965" i="8" s="1"/>
  <c r="G966" i="8" a="1"/>
  <c r="G966" i="8" s="1"/>
  <c r="G967" i="8" a="1"/>
  <c r="G967" i="8" s="1"/>
  <c r="G968" i="8" a="1"/>
  <c r="G968" i="8" s="1"/>
  <c r="G969" i="8" a="1"/>
  <c r="G969" i="8" s="1"/>
  <c r="G970" i="8" a="1"/>
  <c r="G970" i="8" s="1"/>
  <c r="G971" i="8" a="1"/>
  <c r="G971" i="8" s="1"/>
  <c r="G972" i="8" a="1"/>
  <c r="G972" i="8" s="1"/>
  <c r="G973" i="8" a="1"/>
  <c r="G973" i="8" s="1"/>
  <c r="G974" i="8" a="1"/>
  <c r="G974" i="8" s="1"/>
  <c r="G975" i="8" a="1"/>
  <c r="G975" i="8" s="1"/>
  <c r="G976" i="8" a="1"/>
  <c r="G976" i="8" s="1"/>
  <c r="G977" i="8" a="1"/>
  <c r="G977" i="8" s="1"/>
  <c r="G978" i="8" a="1"/>
  <c r="G978" i="8" s="1"/>
  <c r="G979" i="8" a="1"/>
  <c r="G979" i="8" s="1"/>
  <c r="G980" i="8" a="1"/>
  <c r="G980" i="8" s="1"/>
  <c r="G981" i="8" a="1"/>
  <c r="G981" i="8" s="1"/>
  <c r="G982" i="8" a="1"/>
  <c r="G982" i="8" s="1"/>
  <c r="G983" i="8" a="1"/>
  <c r="G983" i="8" s="1"/>
  <c r="G984" i="8" a="1"/>
  <c r="G984" i="8" s="1"/>
  <c r="G985" i="8" a="1"/>
  <c r="G985" i="8" s="1"/>
  <c r="G986" i="8" a="1"/>
  <c r="G986" i="8" s="1"/>
  <c r="G987" i="8" a="1"/>
  <c r="G987" i="8" s="1"/>
  <c r="G988" i="8" a="1"/>
  <c r="G988" i="8" s="1"/>
  <c r="G989" i="8" a="1"/>
  <c r="G989" i="8" s="1"/>
  <c r="G990" i="8" a="1"/>
  <c r="G990" i="8" s="1"/>
  <c r="G991" i="8" a="1"/>
  <c r="G991" i="8" s="1"/>
  <c r="G992" i="8" a="1"/>
  <c r="G992" i="8" s="1"/>
  <c r="G993" i="8" a="1"/>
  <c r="G993" i="8" s="1"/>
  <c r="G994" i="8" a="1"/>
  <c r="G994" i="8" s="1"/>
  <c r="G995" i="8" a="1"/>
  <c r="G995" i="8" s="1"/>
  <c r="G996" i="8" a="1"/>
  <c r="G996" i="8" s="1"/>
  <c r="G997" i="8" a="1"/>
  <c r="G997" i="8" s="1"/>
  <c r="G998" i="8" a="1"/>
  <c r="G998" i="8" s="1"/>
  <c r="G999" i="8" a="1"/>
  <c r="G999" i="8" s="1"/>
  <c r="G1000" i="8" a="1"/>
  <c r="G1000" i="8" s="1"/>
  <c r="G1001" i="8" a="1"/>
  <c r="G1001" i="8" s="1"/>
  <c r="G1002" i="8" a="1"/>
  <c r="G1002" i="8" s="1"/>
  <c r="G1003" i="8" a="1"/>
  <c r="G1003" i="8" s="1"/>
  <c r="G1004" i="8" a="1"/>
  <c r="G1004" i="8" s="1"/>
  <c r="G1005" i="8" a="1"/>
  <c r="G1005" i="8" s="1"/>
  <c r="G1006" i="8" a="1"/>
  <c r="G1006" i="8" s="1"/>
  <c r="G1007" i="8" a="1"/>
  <c r="G1007" i="8" s="1"/>
  <c r="G1008" i="8" a="1"/>
  <c r="G1008" i="8" s="1"/>
  <c r="G1009" i="8" a="1"/>
  <c r="G1009" i="8" s="1"/>
  <c r="G1010" i="8" a="1"/>
  <c r="G1010" i="8" s="1"/>
  <c r="G1011" i="8" a="1"/>
  <c r="G1011" i="8" s="1"/>
  <c r="G1012" i="8" a="1"/>
  <c r="G1012" i="8" s="1"/>
  <c r="G1013" i="8" a="1"/>
  <c r="G1013" i="8" s="1"/>
  <c r="G1014" i="8" a="1"/>
  <c r="G1014" i="8" s="1"/>
  <c r="G1015" i="8" a="1"/>
  <c r="G1015" i="8" s="1"/>
  <c r="G1016" i="8" a="1"/>
  <c r="G1016" i="8" s="1"/>
  <c r="G1017" i="8" a="1"/>
  <c r="G1017" i="8" s="1"/>
  <c r="G1018" i="8" a="1"/>
  <c r="G1018" i="8" s="1"/>
  <c r="G1019" i="8" a="1"/>
  <c r="G1019" i="8" s="1"/>
  <c r="G1020" i="8" a="1"/>
  <c r="G1020" i="8" s="1"/>
  <c r="G1021" i="8" a="1"/>
  <c r="G1021" i="8" s="1"/>
  <c r="G1022" i="8" a="1"/>
  <c r="G1022" i="8" s="1"/>
  <c r="G1023" i="8" a="1"/>
  <c r="G1023" i="8" s="1"/>
  <c r="G1024" i="8" a="1"/>
  <c r="G1024" i="8" s="1"/>
  <c r="G1025" i="8" a="1"/>
  <c r="G1025" i="8" s="1"/>
  <c r="G1026" i="8" a="1"/>
  <c r="G1026" i="8" s="1"/>
  <c r="G1027" i="8" a="1"/>
  <c r="G1027" i="8" s="1"/>
  <c r="G1028" i="8" a="1"/>
  <c r="G1028" i="8" s="1"/>
  <c r="G1029" i="8" a="1"/>
  <c r="G1029" i="8" s="1"/>
  <c r="G1030" i="8" a="1"/>
  <c r="G1030" i="8" s="1"/>
  <c r="G1031" i="8" a="1"/>
  <c r="G1031" i="8" s="1"/>
  <c r="G1032" i="8" a="1"/>
  <c r="G1032" i="8" s="1"/>
  <c r="G1033" i="8" a="1"/>
  <c r="G1033" i="8" s="1"/>
  <c r="G1034" i="8" a="1"/>
  <c r="G1034" i="8" s="1"/>
  <c r="G1035" i="8" a="1"/>
  <c r="G1035" i="8" s="1"/>
  <c r="G1036" i="8" a="1"/>
  <c r="G1036" i="8" s="1"/>
  <c r="G1037" i="8" a="1"/>
  <c r="G1037" i="8" s="1"/>
  <c r="G1038" i="8" a="1"/>
  <c r="G1038" i="8" s="1"/>
  <c r="G1039" i="8" a="1"/>
  <c r="G1039" i="8" s="1"/>
  <c r="G1040" i="8" a="1"/>
  <c r="G1040" i="8" s="1"/>
  <c r="G1041" i="8" a="1"/>
  <c r="G1041" i="8" s="1"/>
  <c r="G1042" i="8" a="1"/>
  <c r="G1042" i="8" s="1"/>
  <c r="G1043" i="8" a="1"/>
  <c r="G1043" i="8" s="1"/>
  <c r="G1044" i="8" a="1"/>
  <c r="G1044" i="8" s="1"/>
  <c r="G1045" i="8" a="1"/>
  <c r="G1045" i="8" s="1"/>
  <c r="G1046" i="8" a="1"/>
  <c r="G1046" i="8" s="1"/>
  <c r="G1047" i="8" a="1"/>
  <c r="G1047" i="8" s="1"/>
  <c r="G1048" i="8" a="1"/>
  <c r="G1048" i="8" s="1"/>
  <c r="G1049" i="8" a="1"/>
  <c r="G1049" i="8" s="1"/>
  <c r="G1050" i="8" a="1"/>
  <c r="G1050" i="8" s="1"/>
  <c r="G1051" i="8" a="1"/>
  <c r="G1051" i="8" s="1"/>
  <c r="G1052" i="8" a="1"/>
  <c r="G1052" i="8" s="1"/>
  <c r="G1053" i="8" a="1"/>
  <c r="G1053" i="8" s="1"/>
  <c r="G1054" i="8" a="1"/>
  <c r="G1054" i="8" s="1"/>
  <c r="G1055" i="8" a="1"/>
  <c r="G1055" i="8" s="1"/>
  <c r="G1056" i="8" a="1"/>
  <c r="G1056" i="8" s="1"/>
  <c r="G1057" i="8" a="1"/>
  <c r="G1057" i="8" s="1"/>
  <c r="G1058" i="8" a="1"/>
  <c r="G1058" i="8" s="1"/>
  <c r="G1059" i="8" a="1"/>
  <c r="G1059" i="8" s="1"/>
  <c r="G1060" i="8" a="1"/>
  <c r="G1060" i="8" s="1"/>
  <c r="G1061" i="8" a="1"/>
  <c r="G1061" i="8" s="1"/>
  <c r="G1062" i="8" a="1"/>
  <c r="G1062" i="8" s="1"/>
  <c r="G1063" i="8" a="1"/>
  <c r="G1063" i="8" s="1"/>
  <c r="G1064" i="8" a="1"/>
  <c r="G1064" i="8" s="1"/>
  <c r="G1065" i="8" a="1"/>
  <c r="G1065" i="8" s="1"/>
  <c r="G1066" i="8" a="1"/>
  <c r="G1066" i="8" s="1"/>
  <c r="G1067" i="8" a="1"/>
  <c r="G1067" i="8" s="1"/>
  <c r="G1068" i="8" a="1"/>
  <c r="G1068" i="8" s="1"/>
  <c r="G1069" i="8" a="1"/>
  <c r="G1069" i="8" s="1"/>
  <c r="G1070" i="8" a="1"/>
  <c r="G1070" i="8" s="1"/>
  <c r="G1071" i="8" a="1"/>
  <c r="G1071" i="8" s="1"/>
  <c r="G1072" i="8" a="1"/>
  <c r="G1072" i="8" s="1"/>
  <c r="G1073" i="8" a="1"/>
  <c r="G1073" i="8" s="1"/>
  <c r="G1074" i="8" a="1"/>
  <c r="G1074" i="8" s="1"/>
  <c r="G1075" i="8" a="1"/>
  <c r="G1075" i="8" s="1"/>
  <c r="G1076" i="8" a="1"/>
  <c r="G1076" i="8" s="1"/>
  <c r="G1077" i="8" a="1"/>
  <c r="G1077" i="8" s="1"/>
  <c r="G1078" i="8" a="1"/>
  <c r="G1078" i="8" s="1"/>
  <c r="G1079" i="8" a="1"/>
  <c r="G1079" i="8" s="1"/>
  <c r="G1080" i="8" a="1"/>
  <c r="G1080" i="8" s="1"/>
  <c r="G1081" i="8" a="1"/>
  <c r="G1081" i="8" s="1"/>
  <c r="G1082" i="8" a="1"/>
  <c r="G1082" i="8" s="1"/>
  <c r="G1083" i="8" a="1"/>
  <c r="G1083" i="8" s="1"/>
  <c r="G1084" i="8" a="1"/>
  <c r="G1084" i="8" s="1"/>
  <c r="G1085" i="8" a="1"/>
  <c r="G1085" i="8" s="1"/>
  <c r="G1086" i="8" a="1"/>
  <c r="G1086" i="8" s="1"/>
  <c r="G1087" i="8" a="1"/>
  <c r="G1087" i="8" s="1"/>
  <c r="G1088" i="8" a="1"/>
  <c r="G1088" i="8" s="1"/>
  <c r="G1089" i="8" a="1"/>
  <c r="G1089" i="8" s="1"/>
  <c r="G1090" i="8" a="1"/>
  <c r="G1090" i="8" s="1"/>
  <c r="G1091" i="8" a="1"/>
  <c r="G1091" i="8" s="1"/>
  <c r="G1092" i="8" a="1"/>
  <c r="G1092" i="8" s="1"/>
  <c r="G1093" i="8" a="1"/>
  <c r="G1093" i="8" s="1"/>
  <c r="G1094" i="8" a="1"/>
  <c r="G1094" i="8" s="1"/>
  <c r="G1095" i="8" a="1"/>
  <c r="G1095" i="8" s="1"/>
  <c r="G1096" i="8" a="1"/>
  <c r="G1096" i="8" s="1"/>
  <c r="G1097" i="8" a="1"/>
  <c r="G1097" i="8" s="1"/>
  <c r="G1098" i="8" a="1"/>
  <c r="G1098" i="8" s="1"/>
  <c r="G1099" i="8" a="1"/>
  <c r="G1099" i="8" s="1"/>
  <c r="G1100" i="8" a="1"/>
  <c r="G1100" i="8" s="1"/>
  <c r="G1101" i="8" a="1"/>
  <c r="G1101" i="8" s="1"/>
  <c r="G1102" i="8" a="1"/>
  <c r="G1102" i="8" s="1"/>
  <c r="G1103" i="8" a="1"/>
  <c r="G1103" i="8" s="1"/>
  <c r="G1104" i="8" a="1"/>
  <c r="G1104" i="8" s="1"/>
  <c r="G1105" i="8" a="1"/>
  <c r="G1105" i="8" s="1"/>
  <c r="G1106" i="8" a="1"/>
  <c r="G1106" i="8" s="1"/>
  <c r="G1107" i="8" a="1"/>
  <c r="G1107" i="8" s="1"/>
  <c r="G1108" i="8" a="1"/>
  <c r="G1108" i="8" s="1"/>
  <c r="G1109" i="8" a="1"/>
  <c r="G1109" i="8" s="1"/>
  <c r="G1110" i="8" a="1"/>
  <c r="G1110" i="8" s="1"/>
  <c r="G1111" i="8" a="1"/>
  <c r="G1111" i="8" s="1"/>
  <c r="G1112" i="8" a="1"/>
  <c r="G1112" i="8" s="1"/>
  <c r="G1113" i="8" a="1"/>
  <c r="G1113" i="8" s="1"/>
  <c r="G1114" i="8" a="1"/>
  <c r="G1114" i="8" s="1"/>
  <c r="G1115" i="8" a="1"/>
  <c r="G1115" i="8" s="1"/>
  <c r="G1116" i="8" a="1"/>
  <c r="G1116" i="8" s="1"/>
  <c r="G1117" i="8" a="1"/>
  <c r="G1117" i="8" s="1"/>
  <c r="G1118" i="8" a="1"/>
  <c r="G1118" i="8" s="1"/>
  <c r="G1119" i="8" a="1"/>
  <c r="G1119" i="8" s="1"/>
  <c r="G1120" i="8" a="1"/>
  <c r="G1120" i="8" s="1"/>
  <c r="G1121" i="8" a="1"/>
  <c r="G1121" i="8" s="1"/>
  <c r="G1122" i="8" a="1"/>
  <c r="G1122" i="8" s="1"/>
  <c r="G1123" i="8" a="1"/>
  <c r="G1123" i="8" s="1"/>
  <c r="G1124" i="8" a="1"/>
  <c r="G1124" i="8" s="1"/>
  <c r="G1125" i="8" a="1"/>
  <c r="G1125" i="8" s="1"/>
  <c r="G1126" i="8" a="1"/>
  <c r="G1126" i="8" s="1"/>
  <c r="G1127" i="8" a="1"/>
  <c r="G1127" i="8" s="1"/>
  <c r="G1128" i="8" a="1"/>
  <c r="G1128" i="8" s="1"/>
  <c r="G1129" i="8" a="1"/>
  <c r="G1129" i="8" s="1"/>
  <c r="G1130" i="8" a="1"/>
  <c r="G1130" i="8" s="1"/>
  <c r="G1131" i="8" a="1"/>
  <c r="G1131" i="8" s="1"/>
  <c r="G1132" i="8" a="1"/>
  <c r="G1132" i="8" s="1"/>
  <c r="G1133" i="8" a="1"/>
  <c r="G1133" i="8" s="1"/>
  <c r="G1134" i="8" a="1"/>
  <c r="G1134" i="8" s="1"/>
  <c r="G1135" i="8" a="1"/>
  <c r="G1135" i="8" s="1"/>
  <c r="G1136" i="8" a="1"/>
  <c r="G1136" i="8" s="1"/>
  <c r="G1137" i="8" a="1"/>
  <c r="G1137" i="8" s="1"/>
  <c r="G1138" i="8" a="1"/>
  <c r="G1138" i="8" s="1"/>
  <c r="G1139" i="8" a="1"/>
  <c r="G1139" i="8" s="1"/>
  <c r="G1140" i="8" a="1"/>
  <c r="G1140" i="8" s="1"/>
  <c r="G1141" i="8" a="1"/>
  <c r="G1141" i="8" s="1"/>
  <c r="G1142" i="8" a="1"/>
  <c r="G1142" i="8" s="1"/>
  <c r="G1143" i="8" a="1"/>
  <c r="G1143" i="8" s="1"/>
  <c r="G1144" i="8" a="1"/>
  <c r="G1144" i="8" s="1"/>
  <c r="G1145" i="8" a="1"/>
  <c r="G1145" i="8" s="1"/>
  <c r="G1146" i="8" a="1"/>
  <c r="G1146" i="8" s="1"/>
  <c r="G1147" i="8" a="1"/>
  <c r="G1147" i="8" s="1"/>
  <c r="G1148" i="8" a="1"/>
  <c r="G1148" i="8" s="1"/>
  <c r="G1149" i="8" a="1"/>
  <c r="G1149" i="8" s="1"/>
  <c r="G1150" i="8" a="1"/>
  <c r="G1150" i="8" s="1"/>
  <c r="G1151" i="8" a="1"/>
  <c r="G1151" i="8" s="1"/>
  <c r="G1152" i="8" a="1"/>
  <c r="G1152" i="8" s="1"/>
  <c r="G1153" i="8" a="1"/>
  <c r="G1153" i="8" s="1"/>
  <c r="G1154" i="8" a="1"/>
  <c r="G1154" i="8" s="1"/>
  <c r="G1155" i="8" a="1"/>
  <c r="G1155" i="8" s="1"/>
  <c r="G1156" i="8" a="1"/>
  <c r="G1156" i="8" s="1"/>
  <c r="G1157" i="8" a="1"/>
  <c r="G1157" i="8" s="1"/>
  <c r="G1158" i="8" a="1"/>
  <c r="G1158" i="8" s="1"/>
  <c r="G1159" i="8" a="1"/>
  <c r="G1159" i="8" s="1"/>
  <c r="G1160" i="8" a="1"/>
  <c r="G1160" i="8" s="1"/>
  <c r="G1161" i="8" a="1"/>
  <c r="G1161" i="8" s="1"/>
  <c r="G1162" i="8" a="1"/>
  <c r="G1162" i="8" s="1"/>
  <c r="G1163" i="8" a="1"/>
  <c r="G1163" i="8" s="1"/>
  <c r="G1164" i="8" a="1"/>
  <c r="G1164" i="8" s="1"/>
  <c r="G1165" i="8" a="1"/>
  <c r="G1165" i="8" s="1"/>
  <c r="G1166" i="8" a="1"/>
  <c r="G1166" i="8" s="1"/>
  <c r="G1167" i="8" a="1"/>
  <c r="G1167" i="8" s="1"/>
  <c r="G1168" i="8" a="1"/>
  <c r="G1168" i="8" s="1"/>
  <c r="G1169" i="8" a="1"/>
  <c r="G1169" i="8" s="1"/>
  <c r="G1170" i="8" a="1"/>
  <c r="G1170" i="8" s="1"/>
  <c r="G1171" i="8" a="1"/>
  <c r="G1171" i="8" s="1"/>
  <c r="G1172" i="8" a="1"/>
  <c r="G1172" i="8" s="1"/>
  <c r="G1173" i="8" a="1"/>
  <c r="G1173" i="8" s="1"/>
  <c r="G1174" i="8" a="1"/>
  <c r="G1174" i="8" s="1"/>
  <c r="G1175" i="8" a="1"/>
  <c r="G1175" i="8" s="1"/>
  <c r="G1176" i="8" a="1"/>
  <c r="G1176" i="8" s="1"/>
  <c r="G1177" i="8" a="1"/>
  <c r="G1177" i="8" s="1"/>
  <c r="G1178" i="8" a="1"/>
  <c r="G1178" i="8" s="1"/>
  <c r="G1179" i="8" a="1"/>
  <c r="G1179" i="8" s="1"/>
  <c r="G1180" i="8" a="1"/>
  <c r="G1180" i="8" s="1"/>
  <c r="G1181" i="8" a="1"/>
  <c r="G1181" i="8" s="1"/>
  <c r="G1182" i="8" a="1"/>
  <c r="G1182" i="8" s="1"/>
  <c r="G1183" i="8" a="1"/>
  <c r="G1183" i="8" s="1"/>
  <c r="G1184" i="8" a="1"/>
  <c r="G1184" i="8" s="1"/>
  <c r="G1185" i="8" a="1"/>
  <c r="G1185" i="8" s="1"/>
  <c r="G1186" i="8" a="1"/>
  <c r="G1186" i="8" s="1"/>
  <c r="G1187" i="8" a="1"/>
  <c r="G1187" i="8" s="1"/>
  <c r="G1188" i="8" a="1"/>
  <c r="G1188" i="8" s="1"/>
  <c r="G1189" i="8" a="1"/>
  <c r="G1189" i="8" s="1"/>
  <c r="G1190" i="8" a="1"/>
  <c r="G1190" i="8" s="1"/>
  <c r="G1191" i="8" a="1"/>
  <c r="G1191" i="8" s="1"/>
  <c r="G1192" i="8" a="1"/>
  <c r="G1192" i="8" s="1"/>
  <c r="G1193" i="8" a="1"/>
  <c r="G1193" i="8" s="1"/>
  <c r="G1194" i="8" a="1"/>
  <c r="G1194" i="8" s="1"/>
  <c r="G1195" i="8" a="1"/>
  <c r="G1195" i="8" s="1"/>
  <c r="G1196" i="8" a="1"/>
  <c r="G1196" i="8" s="1"/>
  <c r="G1197" i="8" a="1"/>
  <c r="G1197" i="8" s="1"/>
  <c r="G1198" i="8" a="1"/>
  <c r="G1198" i="8" s="1"/>
  <c r="G1199" i="8" a="1"/>
  <c r="G1199" i="8" s="1"/>
  <c r="G1200" i="8" a="1"/>
  <c r="G1200" i="8" s="1"/>
  <c r="G1201" i="8" a="1"/>
  <c r="G1201" i="8" s="1"/>
  <c r="G1202" i="8" a="1"/>
  <c r="G1202" i="8" s="1"/>
  <c r="G1203" i="8" a="1"/>
  <c r="G1203" i="8" s="1"/>
  <c r="G1204" i="8" a="1"/>
  <c r="G1204" i="8" s="1"/>
  <c r="G1205" i="8" a="1"/>
  <c r="G1205" i="8" s="1"/>
  <c r="G1206" i="8" a="1"/>
  <c r="G1206" i="8" s="1"/>
  <c r="G1207" i="8" a="1"/>
  <c r="G1207" i="8" s="1"/>
  <c r="G1208" i="8" a="1"/>
  <c r="G1208" i="8" s="1"/>
  <c r="G1209" i="8" a="1"/>
  <c r="G1209" i="8" s="1"/>
  <c r="G1210" i="8" a="1"/>
  <c r="G1210" i="8" s="1"/>
  <c r="G1211" i="8" a="1"/>
  <c r="G1211" i="8" s="1"/>
  <c r="G1212" i="8" a="1"/>
  <c r="G1212" i="8" s="1"/>
  <c r="G1213" i="8" a="1"/>
  <c r="G1213" i="8" s="1"/>
  <c r="G1214" i="8" a="1"/>
  <c r="G1214" i="8" s="1"/>
  <c r="G1215" i="8" a="1"/>
  <c r="G1215" i="8" s="1"/>
  <c r="G1216" i="8" a="1"/>
  <c r="G1216" i="8" s="1"/>
  <c r="G1217" i="8" a="1"/>
  <c r="G1217" i="8" s="1"/>
  <c r="G1218" i="8" a="1"/>
  <c r="G1218" i="8" s="1"/>
  <c r="G1219" i="8" a="1"/>
  <c r="G1219" i="8" s="1"/>
  <c r="G1220" i="8" a="1"/>
  <c r="G1220" i="8" s="1"/>
  <c r="G1221" i="8" a="1"/>
  <c r="G1221" i="8" s="1"/>
  <c r="G1222" i="8" a="1"/>
  <c r="G1222" i="8" s="1"/>
  <c r="G1223" i="8" a="1"/>
  <c r="G1223" i="8" s="1"/>
  <c r="G1224" i="8" a="1"/>
  <c r="G1224" i="8" s="1"/>
  <c r="G1225" i="8" a="1"/>
  <c r="G1225" i="8" s="1"/>
  <c r="G1226" i="8" a="1"/>
  <c r="G1226" i="8" s="1"/>
  <c r="G1227" i="8" a="1"/>
  <c r="G1227" i="8" s="1"/>
  <c r="G1228" i="8" a="1"/>
  <c r="G1228" i="8" s="1"/>
  <c r="G1229" i="8" a="1"/>
  <c r="G1229" i="8" s="1"/>
  <c r="G1230" i="8" a="1"/>
  <c r="G1230" i="8" s="1"/>
  <c r="G1231" i="8" a="1"/>
  <c r="G1231" i="8" s="1"/>
  <c r="G1232" i="8" a="1"/>
  <c r="G1232" i="8" s="1"/>
  <c r="G1233" i="8" a="1"/>
  <c r="G1233" i="8" s="1"/>
  <c r="G1234" i="8" a="1"/>
  <c r="G1234" i="8" s="1"/>
  <c r="G1235" i="8" a="1"/>
  <c r="G1235" i="8" s="1"/>
  <c r="G1236" i="8" a="1"/>
  <c r="G1236" i="8" s="1"/>
  <c r="G1237" i="8" a="1"/>
  <c r="G1237" i="8" s="1"/>
  <c r="G1238" i="8" a="1"/>
  <c r="G1238" i="8" s="1"/>
  <c r="G1239" i="8" a="1"/>
  <c r="G1239" i="8" s="1"/>
  <c r="G1240" i="8" a="1"/>
  <c r="G1240" i="8" s="1"/>
  <c r="G1241" i="8" a="1"/>
  <c r="G1241" i="8" s="1"/>
  <c r="G1242" i="8" a="1"/>
  <c r="G1242" i="8" s="1"/>
  <c r="G1243" i="8" a="1"/>
  <c r="G1243" i="8" s="1"/>
  <c r="G1244" i="8" a="1"/>
  <c r="G1244" i="8" s="1"/>
  <c r="G1245" i="8" a="1"/>
  <c r="G1245" i="8" s="1"/>
  <c r="G1246" i="8" a="1"/>
  <c r="G1246" i="8" s="1"/>
  <c r="G1247" i="8" a="1"/>
  <c r="G1247" i="8" s="1"/>
  <c r="G1248" i="8" a="1"/>
  <c r="G1248" i="8" s="1"/>
  <c r="G1249" i="8" a="1"/>
  <c r="G1249" i="8" s="1"/>
  <c r="G1250" i="8" a="1"/>
  <c r="G1250" i="8" s="1"/>
  <c r="G1251" i="8" a="1"/>
  <c r="G1251" i="8" s="1"/>
  <c r="G1252" i="8" a="1"/>
  <c r="G1252" i="8" s="1"/>
  <c r="G1253" i="8" a="1"/>
  <c r="G1253" i="8" s="1"/>
  <c r="G1254" i="8" a="1"/>
  <c r="G1254" i="8" s="1"/>
  <c r="G1255" i="8" a="1"/>
  <c r="G1255" i="8" s="1"/>
  <c r="G1256" i="8" a="1"/>
  <c r="G1256" i="8" s="1"/>
  <c r="G1257" i="8" a="1"/>
  <c r="G1257" i="8" s="1"/>
  <c r="G1258" i="8" a="1"/>
  <c r="G1258" i="8" s="1"/>
  <c r="G1259" i="8" a="1"/>
  <c r="G1259" i="8" s="1"/>
  <c r="G1260" i="8" a="1"/>
  <c r="G1260" i="8" s="1"/>
  <c r="G1261" i="8" a="1"/>
  <c r="G1261" i="8" s="1"/>
  <c r="G1262" i="8" a="1"/>
  <c r="G1262" i="8" s="1"/>
  <c r="G1263" i="8" a="1"/>
  <c r="G1263" i="8" s="1"/>
  <c r="G1264" i="8" a="1"/>
  <c r="G1264" i="8" s="1"/>
  <c r="G1265" i="8" a="1"/>
  <c r="G1265" i="8" s="1"/>
  <c r="G1266" i="8" a="1"/>
  <c r="G1266" i="8" s="1"/>
  <c r="G1267" i="8" a="1"/>
  <c r="G1267" i="8" s="1"/>
  <c r="G1268" i="8" a="1"/>
  <c r="G1268" i="8" s="1"/>
  <c r="G1269" i="8" a="1"/>
  <c r="G1269" i="8" s="1"/>
  <c r="G1270" i="8" a="1"/>
  <c r="G1270" i="8" s="1"/>
  <c r="G1271" i="8" a="1"/>
  <c r="G1271" i="8" s="1"/>
  <c r="G1272" i="8" a="1"/>
  <c r="G1272" i="8" s="1"/>
  <c r="G1273" i="8" a="1"/>
  <c r="G1273" i="8" s="1"/>
  <c r="G1274" i="8" a="1"/>
  <c r="G1274" i="8" s="1"/>
  <c r="G1275" i="8" a="1"/>
  <c r="G1275" i="8" s="1"/>
  <c r="G1276" i="8" a="1"/>
  <c r="G1276" i="8" s="1"/>
  <c r="G1277" i="8" a="1"/>
  <c r="G1277" i="8" s="1"/>
  <c r="G1278" i="8" a="1"/>
  <c r="G1278" i="8" s="1"/>
  <c r="G1279" i="8" a="1"/>
  <c r="G1279" i="8" s="1"/>
  <c r="G1280" i="8" a="1"/>
  <c r="G1280" i="8" s="1"/>
  <c r="G1281" i="8" a="1"/>
  <c r="G1281" i="8" s="1"/>
  <c r="G1282" i="8" a="1"/>
  <c r="G1282" i="8" s="1"/>
  <c r="G1283" i="8" a="1"/>
  <c r="G1283" i="8" s="1"/>
  <c r="G1284" i="8" a="1"/>
  <c r="G1284" i="8" s="1"/>
  <c r="G1285" i="8" a="1"/>
  <c r="G1285" i="8" s="1"/>
  <c r="G1286" i="8" a="1"/>
  <c r="G1286" i="8" s="1"/>
  <c r="G1287" i="8" a="1"/>
  <c r="G1287" i="8" s="1"/>
  <c r="G1288" i="8" a="1"/>
  <c r="G1288" i="8" s="1"/>
  <c r="G1289" i="8" a="1"/>
  <c r="G1289" i="8" s="1"/>
  <c r="G1290" i="8" a="1"/>
  <c r="G1290" i="8" s="1"/>
  <c r="G1291" i="8" a="1"/>
  <c r="G1291" i="8" s="1"/>
  <c r="G1292" i="8" a="1"/>
  <c r="G1292" i="8" s="1"/>
  <c r="G1293" i="8" a="1"/>
  <c r="G1293" i="8" s="1"/>
  <c r="G1294" i="8" a="1"/>
  <c r="G1294" i="8" s="1"/>
  <c r="G1295" i="8" a="1"/>
  <c r="G1295" i="8" s="1"/>
  <c r="G1296" i="8" a="1"/>
  <c r="G1296" i="8" s="1"/>
  <c r="G1297" i="8" a="1"/>
  <c r="G1297" i="8" s="1"/>
  <c r="G1298" i="8" a="1"/>
  <c r="G1298" i="8" s="1"/>
  <c r="G1299" i="8" a="1"/>
  <c r="G1299" i="8" s="1"/>
  <c r="G1300" i="8" a="1"/>
  <c r="G1300" i="8" s="1"/>
  <c r="G1301" i="8" a="1"/>
  <c r="G1301" i="8" s="1"/>
  <c r="G1302" i="8" a="1"/>
  <c r="G1302" i="8" s="1"/>
  <c r="G1303" i="8" a="1"/>
  <c r="G1303" i="8" s="1"/>
  <c r="G1304" i="8" a="1"/>
  <c r="G1304" i="8" s="1"/>
  <c r="G1305" i="8" a="1"/>
  <c r="G1305" i="8" s="1"/>
  <c r="G1306" i="8" a="1"/>
  <c r="G1306" i="8" s="1"/>
  <c r="G1307" i="8" a="1"/>
  <c r="G1307" i="8" s="1"/>
  <c r="G1308" i="8" a="1"/>
  <c r="G1308" i="8" s="1"/>
  <c r="G1309" i="8" a="1"/>
  <c r="G1309" i="8" s="1"/>
  <c r="G1310" i="8" a="1"/>
  <c r="G1310" i="8" s="1"/>
  <c r="G1311" i="8" a="1"/>
  <c r="G1311" i="8" s="1"/>
  <c r="G1312" i="8" a="1"/>
  <c r="G1312" i="8" s="1"/>
  <c r="G1313" i="8" a="1"/>
  <c r="G1313" i="8" s="1"/>
  <c r="G1314" i="8" a="1"/>
  <c r="G1314" i="8" s="1"/>
  <c r="G1315" i="8" a="1"/>
  <c r="G1315" i="8" s="1"/>
  <c r="G1316" i="8" a="1"/>
  <c r="G1316" i="8" s="1"/>
  <c r="G1317" i="8" a="1"/>
  <c r="G1317" i="8" s="1"/>
  <c r="G1318" i="8" a="1"/>
  <c r="G1318" i="8" s="1"/>
  <c r="G1319" i="8" a="1"/>
  <c r="G1319" i="8" s="1"/>
  <c r="G1320" i="8" a="1"/>
  <c r="G1320" i="8" s="1"/>
  <c r="G1321" i="8" a="1"/>
  <c r="G1321" i="8" s="1"/>
  <c r="G1322" i="8" a="1"/>
  <c r="G1322" i="8" s="1"/>
  <c r="G1323" i="8" a="1"/>
  <c r="G1323" i="8" s="1"/>
  <c r="G1324" i="8" a="1"/>
  <c r="G1324" i="8" s="1"/>
  <c r="G1325" i="8" a="1"/>
  <c r="G1325" i="8" s="1"/>
  <c r="G1326" i="8" a="1"/>
  <c r="G1326" i="8" s="1"/>
  <c r="G1327" i="8" a="1"/>
  <c r="G1327" i="8" s="1"/>
  <c r="G1328" i="8" a="1"/>
  <c r="G1328" i="8" s="1"/>
  <c r="G1329" i="8" a="1"/>
  <c r="G1329" i="8" s="1"/>
  <c r="G1330" i="8" a="1"/>
  <c r="G1330" i="8" s="1"/>
  <c r="G1331" i="8" a="1"/>
  <c r="G1331" i="8" s="1"/>
  <c r="G1332" i="8" a="1"/>
  <c r="G1332" i="8" s="1"/>
  <c r="G1333" i="8" a="1"/>
  <c r="G1333" i="8" s="1"/>
  <c r="G1334" i="8" a="1"/>
  <c r="G1334" i="8" s="1"/>
  <c r="G1335" i="8" a="1"/>
  <c r="G1335" i="8" s="1"/>
  <c r="G1336" i="8" a="1"/>
  <c r="G1336" i="8" s="1"/>
  <c r="G1337" i="8" a="1"/>
  <c r="G1337" i="8" s="1"/>
  <c r="G1338" i="8" a="1"/>
  <c r="G1338" i="8" s="1"/>
  <c r="G1339" i="8" a="1"/>
  <c r="G1339" i="8" s="1"/>
  <c r="G1340" i="8" a="1"/>
  <c r="G1340" i="8" s="1"/>
  <c r="G1341" i="8" a="1"/>
  <c r="G1341" i="8" s="1"/>
  <c r="G1342" i="8" a="1"/>
  <c r="G1342" i="8" s="1"/>
  <c r="G1343" i="8" a="1"/>
  <c r="G1343" i="8" s="1"/>
  <c r="G1344" i="8" a="1"/>
  <c r="G1344" i="8" s="1"/>
  <c r="G1345" i="8" a="1"/>
  <c r="G1345" i="8" s="1"/>
  <c r="G1346" i="8" a="1"/>
  <c r="G1346" i="8" s="1"/>
  <c r="G1347" i="8" a="1"/>
  <c r="G1347" i="8" s="1"/>
  <c r="G1348" i="8" a="1"/>
  <c r="G1348" i="8" s="1"/>
  <c r="G1349" i="8" a="1"/>
  <c r="G1349" i="8" s="1"/>
  <c r="G1350" i="8" a="1"/>
  <c r="G1350" i="8" s="1"/>
  <c r="G1351" i="8" a="1"/>
  <c r="G1351" i="8" s="1"/>
  <c r="G1352" i="8" a="1"/>
  <c r="G1352" i="8" s="1"/>
  <c r="G1353" i="8" a="1"/>
  <c r="G1353" i="8" s="1"/>
  <c r="G1354" i="8" a="1"/>
  <c r="G1354" i="8" s="1"/>
  <c r="G1355" i="8" a="1"/>
  <c r="G1355" i="8" s="1"/>
  <c r="G1356" i="8" a="1"/>
  <c r="G1356" i="8" s="1"/>
  <c r="G1357" i="8" a="1"/>
  <c r="G1357" i="8" s="1"/>
  <c r="G1358" i="8" a="1"/>
  <c r="G1358" i="8" s="1"/>
  <c r="G1359" i="8" a="1"/>
  <c r="G1359" i="8" s="1"/>
  <c r="G1360" i="8" a="1"/>
  <c r="G1360" i="8" s="1"/>
  <c r="G1361" i="8" a="1"/>
  <c r="G1361" i="8" s="1"/>
  <c r="G1362" i="8" a="1"/>
  <c r="G1362" i="8" s="1"/>
  <c r="G1363" i="8" a="1"/>
  <c r="G1363" i="8" s="1"/>
  <c r="G1364" i="8" a="1"/>
  <c r="G1364" i="8" s="1"/>
  <c r="G1365" i="8" a="1"/>
  <c r="G1365" i="8" s="1"/>
  <c r="G1366" i="8" a="1"/>
  <c r="G1366" i="8" s="1"/>
  <c r="G1367" i="8" a="1"/>
  <c r="G1367" i="8" s="1"/>
  <c r="G1368" i="8" a="1"/>
  <c r="G1368" i="8" s="1"/>
  <c r="G1369" i="8" a="1"/>
  <c r="G1369" i="8" s="1"/>
  <c r="G1370" i="8" a="1"/>
  <c r="G1370" i="8" s="1"/>
  <c r="G1371" i="8" a="1"/>
  <c r="G1371" i="8" s="1"/>
  <c r="G1372" i="8" a="1"/>
  <c r="G1372" i="8" s="1"/>
  <c r="G1373" i="8" a="1"/>
  <c r="G1373" i="8" s="1"/>
  <c r="G1374" i="8" a="1"/>
  <c r="G1374" i="8" s="1"/>
  <c r="G1375" i="8" a="1"/>
  <c r="G1375" i="8" s="1"/>
  <c r="G1376" i="8" a="1"/>
  <c r="G1376" i="8" s="1"/>
  <c r="G1377" i="8" a="1"/>
  <c r="G1377" i="8" s="1"/>
  <c r="G1378" i="8" a="1"/>
  <c r="G1378" i="8" s="1"/>
  <c r="G1379" i="8" a="1"/>
  <c r="G1379" i="8" s="1"/>
  <c r="G1380" i="8" a="1"/>
  <c r="G1380" i="8" s="1"/>
  <c r="G1381" i="8" a="1"/>
  <c r="G1381" i="8" s="1"/>
  <c r="G1382" i="8" a="1"/>
  <c r="G1382" i="8" s="1"/>
  <c r="G1383" i="8" a="1"/>
  <c r="G1383" i="8" s="1"/>
  <c r="G1384" i="8" a="1"/>
  <c r="G1384" i="8" s="1"/>
  <c r="G1385" i="8" a="1"/>
  <c r="G1385" i="8" s="1"/>
  <c r="G1386" i="8" a="1"/>
  <c r="G1386" i="8" s="1"/>
  <c r="G1387" i="8" a="1"/>
  <c r="G1387" i="8" s="1"/>
  <c r="G1388" i="8" a="1"/>
  <c r="G1388" i="8" s="1"/>
  <c r="G1389" i="8" a="1"/>
  <c r="G1389" i="8" s="1"/>
  <c r="G1390" i="8" a="1"/>
  <c r="G1390" i="8" s="1"/>
  <c r="G1391" i="8" a="1"/>
  <c r="G1391" i="8" s="1"/>
  <c r="G1392" i="8" a="1"/>
  <c r="G1392" i="8" s="1"/>
  <c r="G1393" i="8" a="1"/>
  <c r="G1393" i="8" s="1"/>
  <c r="G1394" i="8" a="1"/>
  <c r="G1394" i="8" s="1"/>
  <c r="G1395" i="8" a="1"/>
  <c r="G1395" i="8" s="1"/>
  <c r="G1396" i="8" a="1"/>
  <c r="G1396" i="8" s="1"/>
  <c r="G1397" i="8" a="1"/>
  <c r="G1397" i="8" s="1"/>
  <c r="G1398" i="8" a="1"/>
  <c r="G1398" i="8" s="1"/>
  <c r="G1399" i="8" a="1"/>
  <c r="G1399" i="8" s="1"/>
  <c r="G1400" i="8" a="1"/>
  <c r="G1400" i="8" s="1"/>
  <c r="G1401" i="8" a="1"/>
  <c r="G1401" i="8" s="1"/>
  <c r="G1402" i="8" a="1"/>
  <c r="G1402" i="8" s="1"/>
  <c r="G1403" i="8" a="1"/>
  <c r="G1403" i="8" s="1"/>
  <c r="G1404" i="8" a="1"/>
  <c r="G1404" i="8" s="1"/>
  <c r="G1405" i="8" a="1"/>
  <c r="G1405" i="8" s="1"/>
  <c r="G1406" i="8" a="1"/>
  <c r="G1406" i="8" s="1"/>
  <c r="G1407" i="8" a="1"/>
  <c r="G1407" i="8" s="1"/>
  <c r="G1408" i="8" a="1"/>
  <c r="G1408" i="8" s="1"/>
  <c r="G1409" i="8" a="1"/>
  <c r="G1409" i="8" s="1"/>
  <c r="G1410" i="8" a="1"/>
  <c r="G1410" i="8" s="1"/>
  <c r="G1411" i="8" a="1"/>
  <c r="G1411" i="8" s="1"/>
  <c r="G1412" i="8" a="1"/>
  <c r="G1412" i="8" s="1"/>
  <c r="G1413" i="8" a="1"/>
  <c r="G1413" i="8" s="1"/>
  <c r="G1414" i="8" a="1"/>
  <c r="G1414" i="8" s="1"/>
  <c r="G1415" i="8" a="1"/>
  <c r="G1415" i="8" s="1"/>
  <c r="G1416" i="8" a="1"/>
  <c r="G1416" i="8" s="1"/>
  <c r="G1417" i="8" a="1"/>
  <c r="G1417" i="8" s="1"/>
  <c r="G1418" i="8" a="1"/>
  <c r="G1418" i="8" s="1"/>
  <c r="G1419" i="8" a="1"/>
  <c r="G1419" i="8" s="1"/>
  <c r="G1420" i="8" a="1"/>
  <c r="G1420" i="8" s="1"/>
  <c r="G1421" i="8" a="1"/>
  <c r="G1421" i="8" s="1"/>
  <c r="G1422" i="8" a="1"/>
  <c r="G1422" i="8" s="1"/>
  <c r="G1423" i="8" a="1"/>
  <c r="G1423" i="8" s="1"/>
  <c r="G1424" i="8" a="1"/>
  <c r="G1424" i="8" s="1"/>
  <c r="G1425" i="8" a="1"/>
  <c r="G1425" i="8" s="1"/>
  <c r="G1426" i="8" a="1"/>
  <c r="G1426" i="8" s="1"/>
  <c r="G1427" i="8" a="1"/>
  <c r="G1427" i="8" s="1"/>
  <c r="G1428" i="8" a="1"/>
  <c r="G1428" i="8" s="1"/>
  <c r="G1429" i="8" a="1"/>
  <c r="G1429" i="8" s="1"/>
  <c r="G1430" i="8" a="1"/>
  <c r="G1430" i="8" s="1"/>
  <c r="G1431" i="8" a="1"/>
  <c r="G1431" i="8" s="1"/>
  <c r="G1432" i="8" a="1"/>
  <c r="G1432" i="8" s="1"/>
  <c r="G1433" i="8" a="1"/>
  <c r="G1433" i="8" s="1"/>
  <c r="G1434" i="8" a="1"/>
  <c r="G1434" i="8" s="1"/>
  <c r="G1435" i="8" a="1"/>
  <c r="G1435" i="8" s="1"/>
  <c r="G1436" i="8" a="1"/>
  <c r="G1436" i="8" s="1"/>
  <c r="G1437" i="8" a="1"/>
  <c r="G1437" i="8" s="1"/>
  <c r="G1438" i="8" a="1"/>
  <c r="G1438" i="8" s="1"/>
  <c r="G1439" i="8" a="1"/>
  <c r="G1439" i="8" s="1"/>
  <c r="G1440" i="8" a="1"/>
  <c r="G1440" i="8" s="1"/>
  <c r="G1441" i="8" a="1"/>
  <c r="G1441" i="8" s="1"/>
  <c r="G1442" i="8" a="1"/>
  <c r="G1442" i="8" s="1"/>
  <c r="G1443" i="8" a="1"/>
  <c r="G1443" i="8" s="1"/>
  <c r="G1444" i="8" a="1"/>
  <c r="G1444" i="8" s="1"/>
  <c r="G1445" i="8" a="1"/>
  <c r="G1445" i="8" s="1"/>
  <c r="G1446" i="8" a="1"/>
  <c r="G1446" i="8" s="1"/>
  <c r="G1447" i="8" a="1"/>
  <c r="G1447" i="8" s="1"/>
  <c r="G1448" i="8" a="1"/>
  <c r="G1448" i="8" s="1"/>
  <c r="G1449" i="8" a="1"/>
  <c r="G1449" i="8" s="1"/>
  <c r="G1450" i="8" a="1"/>
  <c r="G1450" i="8" s="1"/>
  <c r="G1451" i="8" a="1"/>
  <c r="G1451" i="8" s="1"/>
  <c r="G1452" i="8" a="1"/>
  <c r="G1452" i="8" s="1"/>
  <c r="G1453" i="8" a="1"/>
  <c r="G1453" i="8" s="1"/>
  <c r="G1454" i="8" a="1"/>
  <c r="G1454" i="8" s="1"/>
  <c r="G1455" i="8" a="1"/>
  <c r="G1455" i="8" s="1"/>
  <c r="G1456" i="8" a="1"/>
  <c r="G1456" i="8" s="1"/>
  <c r="G1457" i="8" a="1"/>
  <c r="G1457" i="8" s="1"/>
  <c r="G1458" i="8" a="1"/>
  <c r="G1458" i="8" s="1"/>
  <c r="G1459" i="8" a="1"/>
  <c r="G1459" i="8" s="1"/>
  <c r="G1460" i="8" a="1"/>
  <c r="G1460" i="8" s="1"/>
  <c r="G1461" i="8" a="1"/>
  <c r="G1461" i="8" s="1"/>
  <c r="G1462" i="8" a="1"/>
  <c r="G1462" i="8" s="1"/>
  <c r="G1463" i="8" a="1"/>
  <c r="G1463" i="8" s="1"/>
  <c r="G1464" i="8" a="1"/>
  <c r="G1464" i="8" s="1"/>
  <c r="G1465" i="8" a="1"/>
  <c r="G1465" i="8" s="1"/>
  <c r="G1466" i="8" a="1"/>
  <c r="G1466" i="8" s="1"/>
  <c r="G1467" i="8" a="1"/>
  <c r="G1467" i="8" s="1"/>
  <c r="G1468" i="8" a="1"/>
  <c r="G1468" i="8" s="1"/>
  <c r="G1469" i="8" a="1"/>
  <c r="G1469" i="8" s="1"/>
  <c r="G1470" i="8" a="1"/>
  <c r="G1470" i="8" s="1"/>
  <c r="G1471" i="8" a="1"/>
  <c r="G1471" i="8" s="1"/>
  <c r="G1472" i="8" a="1"/>
  <c r="G1472" i="8" s="1"/>
  <c r="G1473" i="8" a="1"/>
  <c r="G1473" i="8" s="1"/>
  <c r="G1474" i="8" a="1"/>
  <c r="G1474" i="8" s="1"/>
  <c r="G1475" i="8" a="1"/>
  <c r="G1475" i="8" s="1"/>
  <c r="G1476" i="8" a="1"/>
  <c r="G1476" i="8" s="1"/>
  <c r="G1477" i="8" a="1"/>
  <c r="G1477" i="8" s="1"/>
  <c r="G1478" i="8" a="1"/>
  <c r="G1478" i="8" s="1"/>
  <c r="G1479" i="8" a="1"/>
  <c r="G1479" i="8" s="1"/>
  <c r="G1480" i="8" a="1"/>
  <c r="G1480" i="8" s="1"/>
  <c r="G1481" i="8" a="1"/>
  <c r="G1481" i="8" s="1"/>
  <c r="G1482" i="8" a="1"/>
  <c r="G1482" i="8" s="1"/>
  <c r="G1483" i="8" a="1"/>
  <c r="G1483" i="8" s="1"/>
  <c r="G1484" i="8" a="1"/>
  <c r="G1484" i="8" s="1"/>
  <c r="G1485" i="8" a="1"/>
  <c r="G1485" i="8" s="1"/>
  <c r="G1486" i="8" a="1"/>
  <c r="G1486" i="8" s="1"/>
  <c r="G1487" i="8" a="1"/>
  <c r="G1487" i="8" s="1"/>
  <c r="G1488" i="8" a="1"/>
  <c r="G1488" i="8" s="1"/>
  <c r="G1489" i="8" a="1"/>
  <c r="G1489" i="8" s="1"/>
  <c r="G1490" i="8" a="1"/>
  <c r="G1490" i="8" s="1"/>
  <c r="G1491" i="8" a="1"/>
  <c r="G1491" i="8" s="1"/>
  <c r="G1492" i="8" a="1"/>
  <c r="G1492" i="8" s="1"/>
  <c r="G1493" i="8" a="1"/>
  <c r="G1493" i="8" s="1"/>
  <c r="G1494" i="8" a="1"/>
  <c r="G1494" i="8" s="1"/>
  <c r="G1495" i="8" a="1"/>
  <c r="G1495" i="8" s="1"/>
  <c r="G1496" i="8" a="1"/>
  <c r="G1496" i="8" s="1"/>
  <c r="G1497" i="8" a="1"/>
  <c r="G1497" i="8" s="1"/>
  <c r="G1498" i="8" a="1"/>
  <c r="G1498" i="8" s="1"/>
  <c r="G1499" i="8" a="1"/>
  <c r="G1499" i="8" s="1"/>
  <c r="G1500" i="8" a="1"/>
  <c r="G1500" i="8" s="1"/>
  <c r="G1501" i="8" a="1"/>
  <c r="G1501" i="8" s="1"/>
  <c r="G1502" i="8" a="1"/>
  <c r="G1502" i="8" s="1"/>
  <c r="G1503" i="8" a="1"/>
  <c r="G1503" i="8" s="1"/>
  <c r="G1504" i="8" a="1"/>
  <c r="G1504" i="8" s="1"/>
  <c r="G1505" i="8" a="1"/>
  <c r="G1505" i="8" s="1"/>
  <c r="G1506" i="8" a="1"/>
  <c r="G1506" i="8" s="1"/>
  <c r="G1507" i="8" a="1"/>
  <c r="G1507" i="8" s="1"/>
  <c r="G1508" i="8" a="1"/>
  <c r="G1508" i="8" s="1"/>
  <c r="G1509" i="8" a="1"/>
  <c r="G1509" i="8" s="1"/>
  <c r="G1510" i="8" a="1"/>
  <c r="G1510" i="8" s="1"/>
  <c r="G1511" i="8" a="1"/>
  <c r="G1511" i="8" s="1"/>
  <c r="G1512" i="8" a="1"/>
  <c r="G1512" i="8" s="1"/>
  <c r="G1513" i="8" a="1"/>
  <c r="G1513" i="8" s="1"/>
  <c r="G1514" i="8" a="1"/>
  <c r="G1514" i="8" s="1"/>
  <c r="G1515" i="8" a="1"/>
  <c r="G1515" i="8" s="1"/>
  <c r="G1516" i="8" a="1"/>
  <c r="G1516" i="8" s="1"/>
  <c r="G1517" i="8" a="1"/>
  <c r="G1517" i="8" s="1"/>
  <c r="G1518" i="8" a="1"/>
  <c r="G1518" i="8" s="1"/>
  <c r="G1519" i="8" a="1"/>
  <c r="G1519" i="8" s="1"/>
  <c r="G1520" i="8" a="1"/>
  <c r="G1520" i="8" s="1"/>
  <c r="G1521" i="8" a="1"/>
  <c r="G1521" i="8" s="1"/>
  <c r="G1522" i="8" a="1"/>
  <c r="G1522" i="8" s="1"/>
  <c r="G1523" i="8" a="1"/>
  <c r="G1523" i="8" s="1"/>
  <c r="G1524" i="8" a="1"/>
  <c r="G1524" i="8" s="1"/>
  <c r="G1525" i="8" a="1"/>
  <c r="G1525" i="8" s="1"/>
  <c r="G1526" i="8" a="1"/>
  <c r="G1526" i="8" s="1"/>
  <c r="G1527" i="8" a="1"/>
  <c r="G1527" i="8" s="1"/>
  <c r="G1528" i="8" a="1"/>
  <c r="G1528" i="8" s="1"/>
  <c r="G1529" i="8" a="1"/>
  <c r="G1529" i="8" s="1"/>
  <c r="G1530" i="8" a="1"/>
  <c r="G1530" i="8" s="1"/>
  <c r="G1531" i="8" a="1"/>
  <c r="G1531" i="8" s="1"/>
  <c r="G1532" i="8" a="1"/>
  <c r="G1532" i="8" s="1"/>
  <c r="G1533" i="8" a="1"/>
  <c r="G1533" i="8" s="1"/>
  <c r="G1534" i="8" a="1"/>
  <c r="G1534" i="8" s="1"/>
  <c r="G1535" i="8" a="1"/>
  <c r="G1535" i="8" s="1"/>
  <c r="G1536" i="8" a="1"/>
  <c r="G1536" i="8" s="1"/>
  <c r="G1537" i="8" a="1"/>
  <c r="G1537" i="8" s="1"/>
  <c r="G1538" i="8" a="1"/>
  <c r="G1538" i="8" s="1"/>
  <c r="G1539" i="8" a="1"/>
  <c r="G1539" i="8" s="1"/>
  <c r="G1540" i="8" a="1"/>
  <c r="G1540" i="8" s="1"/>
  <c r="G1541" i="8" a="1"/>
  <c r="G1541" i="8" s="1"/>
  <c r="G1542" i="8" a="1"/>
  <c r="G1542" i="8" s="1"/>
  <c r="G1543" i="8" a="1"/>
  <c r="G1543" i="8" s="1"/>
  <c r="G1544" i="8" a="1"/>
  <c r="G1544" i="8" s="1"/>
  <c r="G1545" i="8" a="1"/>
  <c r="G1545" i="8" s="1"/>
  <c r="G1546" i="8" a="1"/>
  <c r="G1546" i="8" s="1"/>
  <c r="G1547" i="8" a="1"/>
  <c r="G1547" i="8" s="1"/>
  <c r="G1548" i="8" a="1"/>
  <c r="G1548" i="8" s="1"/>
  <c r="G1549" i="8" a="1"/>
  <c r="G1549" i="8" s="1"/>
  <c r="G1550" i="8" a="1"/>
  <c r="G1550" i="8" s="1"/>
  <c r="G1551" i="8" a="1"/>
  <c r="G1551" i="8" s="1"/>
  <c r="G1552" i="8" a="1"/>
  <c r="G1552" i="8" s="1"/>
  <c r="G1553" i="8" a="1"/>
  <c r="G1553" i="8" s="1"/>
  <c r="G1554" i="8" a="1"/>
  <c r="G1554" i="8" s="1"/>
  <c r="G1555" i="8" a="1"/>
  <c r="G1555" i="8" s="1"/>
  <c r="G1556" i="8" a="1"/>
  <c r="G1556" i="8" s="1"/>
  <c r="G1557" i="8" a="1"/>
  <c r="G1557" i="8" s="1"/>
  <c r="G1558" i="8" a="1"/>
  <c r="G1558" i="8" s="1"/>
  <c r="G1559" i="8" a="1"/>
  <c r="G1559" i="8" s="1"/>
  <c r="G1560" i="8" a="1"/>
  <c r="G1560" i="8" s="1"/>
  <c r="G1561" i="8" a="1"/>
  <c r="G1561" i="8" s="1"/>
  <c r="G1562" i="8" a="1"/>
  <c r="G1562" i="8" s="1"/>
  <c r="G1563" i="8" a="1"/>
  <c r="G1563" i="8" s="1"/>
  <c r="G1564" i="8" a="1"/>
  <c r="G1564" i="8" s="1"/>
  <c r="G1565" i="8" a="1"/>
  <c r="G1565" i="8" s="1"/>
  <c r="G1566" i="8" a="1"/>
  <c r="G1566" i="8" s="1"/>
  <c r="G1567" i="8" a="1"/>
  <c r="G1567" i="8" s="1"/>
  <c r="G1568" i="8" a="1"/>
  <c r="G1568" i="8" s="1"/>
  <c r="G1569" i="8" a="1"/>
  <c r="G1569" i="8" s="1"/>
  <c r="G1570" i="8" a="1"/>
  <c r="G1570" i="8" s="1"/>
  <c r="G1571" i="8" a="1"/>
  <c r="G1571" i="8" s="1"/>
  <c r="G1572" i="8" a="1"/>
  <c r="G1572" i="8" s="1"/>
  <c r="G1573" i="8" a="1"/>
  <c r="G1573" i="8" s="1"/>
  <c r="G1574" i="8" a="1"/>
  <c r="G1574" i="8" s="1"/>
  <c r="G1575" i="8" a="1"/>
  <c r="G1575" i="8" s="1"/>
  <c r="G1576" i="8" a="1"/>
  <c r="G1576" i="8" s="1"/>
  <c r="G1577" i="8" a="1"/>
  <c r="G1577" i="8" s="1"/>
  <c r="G1578" i="8" a="1"/>
  <c r="G1578" i="8" s="1"/>
  <c r="G1579" i="8" a="1"/>
  <c r="G1579" i="8" s="1"/>
  <c r="G1580" i="8" a="1"/>
  <c r="G1580" i="8" s="1"/>
  <c r="G1581" i="8" a="1"/>
  <c r="G1581" i="8" s="1"/>
  <c r="G1582" i="8" a="1"/>
  <c r="G1582" i="8" s="1"/>
  <c r="G1583" i="8" a="1"/>
  <c r="G1583" i="8" s="1"/>
  <c r="G1584" i="8" a="1"/>
  <c r="G1584" i="8" s="1"/>
  <c r="G1585" i="8" a="1"/>
  <c r="G1585" i="8" s="1"/>
  <c r="G1586" i="8" a="1"/>
  <c r="G1586" i="8" s="1"/>
  <c r="G1587" i="8" a="1"/>
  <c r="G1587" i="8" s="1"/>
  <c r="G1588" i="8" a="1"/>
  <c r="G1588" i="8" s="1"/>
  <c r="G1589" i="8" a="1"/>
  <c r="G1589" i="8" s="1"/>
  <c r="G1590" i="8" a="1"/>
  <c r="G1590" i="8" s="1"/>
  <c r="G1591" i="8" a="1"/>
  <c r="G1591" i="8" s="1"/>
  <c r="G1592" i="8" a="1"/>
  <c r="G1592" i="8" s="1"/>
  <c r="G1593" i="8" a="1"/>
  <c r="G1593" i="8" s="1"/>
  <c r="G1594" i="8" a="1"/>
  <c r="G1594" i="8" s="1"/>
  <c r="G1595" i="8" a="1"/>
  <c r="G1595" i="8" s="1"/>
  <c r="G1596" i="8" a="1"/>
  <c r="G1596" i="8" s="1"/>
  <c r="G1597" i="8" a="1"/>
  <c r="G1597" i="8" s="1"/>
  <c r="G1598" i="8" a="1"/>
  <c r="G1598" i="8" s="1"/>
  <c r="G1599" i="8" a="1"/>
  <c r="G1599" i="8" s="1"/>
  <c r="G1600" i="8" a="1"/>
  <c r="G1600" i="8" s="1"/>
  <c r="G1601" i="8" a="1"/>
  <c r="G1601" i="8" s="1"/>
  <c r="G1602" i="8" a="1"/>
  <c r="G1602" i="8" s="1"/>
  <c r="G1603" i="8" a="1"/>
  <c r="G1603" i="8" s="1"/>
  <c r="G1604" i="8" a="1"/>
  <c r="G1604" i="8" s="1"/>
  <c r="G1605" i="8" a="1"/>
  <c r="G1605" i="8" s="1"/>
  <c r="G1606" i="8" a="1"/>
  <c r="G1606" i="8" s="1"/>
  <c r="G1607" i="8" a="1"/>
  <c r="G1607" i="8" s="1"/>
  <c r="G1608" i="8" a="1"/>
  <c r="G1608" i="8" s="1"/>
  <c r="G1609" i="8" a="1"/>
  <c r="G1609" i="8" s="1"/>
  <c r="G1610" i="8" a="1"/>
  <c r="G1610" i="8" s="1"/>
  <c r="G1611" i="8" a="1"/>
  <c r="G1611" i="8" s="1"/>
  <c r="G1612" i="8" a="1"/>
  <c r="G1612" i="8" s="1"/>
  <c r="G1613" i="8" a="1"/>
  <c r="G1613" i="8" s="1"/>
  <c r="G1614" i="8" a="1"/>
  <c r="G1614" i="8" s="1"/>
  <c r="G1615" i="8" a="1"/>
  <c r="G1615" i="8" s="1"/>
  <c r="G1616" i="8" a="1"/>
  <c r="G1616" i="8" s="1"/>
  <c r="G1617" i="8" a="1"/>
  <c r="G1617" i="8" s="1"/>
  <c r="G1618" i="8" a="1"/>
  <c r="G1618" i="8" s="1"/>
  <c r="G1619" i="8" a="1"/>
  <c r="G1619" i="8" s="1"/>
  <c r="G1620" i="8" a="1"/>
  <c r="G1620" i="8" s="1"/>
  <c r="G1621" i="8" a="1"/>
  <c r="G1621" i="8" s="1"/>
  <c r="G1622" i="8" a="1"/>
  <c r="G1622" i="8" s="1"/>
  <c r="G1623" i="8" a="1"/>
  <c r="G1623" i="8" s="1"/>
  <c r="G1624" i="8" a="1"/>
  <c r="G1624" i="8" s="1"/>
  <c r="G1625" i="8" a="1"/>
  <c r="G1625" i="8" s="1"/>
  <c r="G1626" i="8" a="1"/>
  <c r="G1626" i="8" s="1"/>
  <c r="G1627" i="8" a="1"/>
  <c r="G1627" i="8" s="1"/>
  <c r="G1628" i="8" a="1"/>
  <c r="G1628" i="8" s="1"/>
  <c r="G1629" i="8" a="1"/>
  <c r="G1629" i="8" s="1"/>
  <c r="G1630" i="8" a="1"/>
  <c r="G1630" i="8" s="1"/>
  <c r="G1631" i="8" a="1"/>
  <c r="G1631" i="8" s="1"/>
  <c r="G1632" i="8" a="1"/>
  <c r="G1632" i="8" s="1"/>
  <c r="G1633" i="8" a="1"/>
  <c r="G1633" i="8" s="1"/>
  <c r="G1634" i="8" a="1"/>
  <c r="G1634" i="8" s="1"/>
  <c r="G1635" i="8" a="1"/>
  <c r="G1635" i="8" s="1"/>
  <c r="G1636" i="8" a="1"/>
  <c r="G1636" i="8" s="1"/>
  <c r="G1637" i="8" a="1"/>
  <c r="G1637" i="8" s="1"/>
  <c r="G1638" i="8" a="1"/>
  <c r="G1638" i="8" s="1"/>
  <c r="G1639" i="8" a="1"/>
  <c r="G1639" i="8" s="1"/>
  <c r="G1640" i="8" a="1"/>
  <c r="G1640" i="8" s="1"/>
  <c r="G1641" i="8" a="1"/>
  <c r="G1641" i="8" s="1"/>
  <c r="G1642" i="8" a="1"/>
  <c r="G1642" i="8" s="1"/>
  <c r="G1643" i="8" a="1"/>
  <c r="G1643" i="8" s="1"/>
  <c r="G1644" i="8" a="1"/>
  <c r="G1644" i="8" s="1"/>
  <c r="G1645" i="8" a="1"/>
  <c r="G1645" i="8" s="1"/>
  <c r="G1646" i="8" a="1"/>
  <c r="G1646" i="8" s="1"/>
  <c r="G1647" i="8" a="1"/>
  <c r="G1647" i="8" s="1"/>
  <c r="G1648" i="8" a="1"/>
  <c r="G1648" i="8" s="1"/>
  <c r="G1649" i="8" a="1"/>
  <c r="G1649" i="8" s="1"/>
  <c r="G1650" i="8" a="1"/>
  <c r="G1650" i="8" s="1"/>
  <c r="G1651" i="8" a="1"/>
  <c r="G1651" i="8" s="1"/>
  <c r="G1652" i="8" a="1"/>
  <c r="G1652" i="8" s="1"/>
  <c r="G1653" i="8" a="1"/>
  <c r="G1653" i="8" s="1"/>
  <c r="G1654" i="8" a="1"/>
  <c r="G1654" i="8" s="1"/>
  <c r="G1655" i="8" a="1"/>
  <c r="G1655" i="8" s="1"/>
  <c r="G1656" i="8" a="1"/>
  <c r="G1656" i="8" s="1"/>
  <c r="G1657" i="8" a="1"/>
  <c r="G1657" i="8" s="1"/>
  <c r="G1658" i="8" a="1"/>
  <c r="G1658" i="8" s="1"/>
  <c r="G1659" i="8" a="1"/>
  <c r="G1659" i="8" s="1"/>
  <c r="G1660" i="8" a="1"/>
  <c r="G1660" i="8" s="1"/>
  <c r="G1661" i="8" a="1"/>
  <c r="G1661" i="8" s="1"/>
  <c r="G1662" i="8" a="1"/>
  <c r="G1662" i="8" s="1"/>
  <c r="G1663" i="8" a="1"/>
  <c r="G1663" i="8" s="1"/>
  <c r="G1664" i="8" a="1"/>
  <c r="G1664" i="8" s="1"/>
  <c r="G1665" i="8" a="1"/>
  <c r="G1665" i="8" s="1"/>
  <c r="G1666" i="8" a="1"/>
  <c r="G1666" i="8" s="1"/>
  <c r="G1667" i="8" a="1"/>
  <c r="G1667" i="8" s="1"/>
  <c r="G1668" i="8" a="1"/>
  <c r="G1668" i="8" s="1"/>
  <c r="G1669" i="8" a="1"/>
  <c r="G1669" i="8" s="1"/>
  <c r="G1670" i="8" a="1"/>
  <c r="G1670" i="8" s="1"/>
  <c r="G1671" i="8" a="1"/>
  <c r="G1671" i="8" s="1"/>
  <c r="G1672" i="8" a="1"/>
  <c r="G1672" i="8" s="1"/>
  <c r="G1673" i="8" a="1"/>
  <c r="G1673" i="8" s="1"/>
  <c r="G1674" i="8" a="1"/>
  <c r="G1674" i="8" s="1"/>
  <c r="G1675" i="8" a="1"/>
  <c r="G1675" i="8" s="1"/>
  <c r="G1676" i="8" a="1"/>
  <c r="G1676" i="8" s="1"/>
  <c r="G1677" i="8" a="1"/>
  <c r="G1677" i="8" s="1"/>
  <c r="G1678" i="8" a="1"/>
  <c r="G1678" i="8" s="1"/>
  <c r="G1679" i="8" a="1"/>
  <c r="G1679" i="8" s="1"/>
  <c r="G1680" i="8" a="1"/>
  <c r="G1680" i="8" s="1"/>
  <c r="G1681" i="8" a="1"/>
  <c r="G1681" i="8" s="1"/>
  <c r="G1682" i="8" a="1"/>
  <c r="G1682" i="8" s="1"/>
  <c r="G1683" i="8" a="1"/>
  <c r="G1683" i="8" s="1"/>
  <c r="G1684" i="8" a="1"/>
  <c r="G1684" i="8" s="1"/>
  <c r="G1685" i="8" a="1"/>
  <c r="G1685" i="8" s="1"/>
  <c r="G1686" i="8" a="1"/>
  <c r="G1686" i="8" s="1"/>
  <c r="G1687" i="8" a="1"/>
  <c r="G1687" i="8" s="1"/>
  <c r="G1688" i="8" a="1"/>
  <c r="G1688" i="8" s="1"/>
  <c r="G1689" i="8" a="1"/>
  <c r="G1689" i="8" s="1"/>
  <c r="G1690" i="8" a="1"/>
  <c r="G1690" i="8" s="1"/>
  <c r="G1691" i="8" a="1"/>
  <c r="G1691" i="8" s="1"/>
  <c r="G1692" i="8" a="1"/>
  <c r="G1692" i="8" s="1"/>
  <c r="G1693" i="8" a="1"/>
  <c r="G1693" i="8" s="1"/>
  <c r="G1694" i="8" a="1"/>
  <c r="G1694" i="8" s="1"/>
  <c r="G1695" i="8" a="1"/>
  <c r="G1695" i="8" s="1"/>
  <c r="G1696" i="8" a="1"/>
  <c r="G1696" i="8" s="1"/>
  <c r="G1697" i="8" a="1"/>
  <c r="G1697" i="8" s="1"/>
  <c r="G1698" i="8" a="1"/>
  <c r="G1698" i="8" s="1"/>
  <c r="G1699" i="8" a="1"/>
  <c r="G1699" i="8" s="1"/>
  <c r="G1700" i="8" a="1"/>
  <c r="G1700" i="8" s="1"/>
  <c r="G1701" i="8" a="1"/>
  <c r="G1701" i="8" s="1"/>
  <c r="G1702" i="8" a="1"/>
  <c r="G1702" i="8" s="1"/>
  <c r="G1703" i="8" a="1"/>
  <c r="G1703" i="8" s="1"/>
  <c r="G1704" i="8" a="1"/>
  <c r="G1704" i="8" s="1"/>
  <c r="G1705" i="8" a="1"/>
  <c r="G1705" i="8" s="1"/>
  <c r="G1706" i="8" a="1"/>
  <c r="G1706" i="8" s="1"/>
  <c r="G1707" i="8" a="1"/>
  <c r="G1707" i="8" s="1"/>
  <c r="G1708" i="8" a="1"/>
  <c r="G1708" i="8" s="1"/>
  <c r="G1709" i="8" a="1"/>
  <c r="G1709" i="8" s="1"/>
  <c r="G1710" i="8" a="1"/>
  <c r="G1710" i="8" s="1"/>
  <c r="G1711" i="8" a="1"/>
  <c r="G1711" i="8" s="1"/>
  <c r="G1712" i="8" a="1"/>
  <c r="G1712" i="8" s="1"/>
  <c r="G1713" i="8" a="1"/>
  <c r="G1713" i="8" s="1"/>
  <c r="G1714" i="8" a="1"/>
  <c r="G1714" i="8" s="1"/>
  <c r="G1715" i="8" a="1"/>
  <c r="G1715" i="8" s="1"/>
  <c r="G1716" i="8" a="1"/>
  <c r="G1716" i="8" s="1"/>
  <c r="G1717" i="8" a="1"/>
  <c r="G1717" i="8" s="1"/>
  <c r="G1718" i="8" a="1"/>
  <c r="G1718" i="8" s="1"/>
  <c r="G1719" i="8" a="1"/>
  <c r="G1719" i="8" s="1"/>
  <c r="G1720" i="8" a="1"/>
  <c r="G1720" i="8" s="1"/>
  <c r="G1721" i="8" a="1"/>
  <c r="G1721" i="8" s="1"/>
  <c r="G1722" i="8" a="1"/>
  <c r="G1722" i="8" s="1"/>
  <c r="G1723" i="8" a="1"/>
  <c r="G1723" i="8" s="1"/>
  <c r="G1724" i="8" a="1"/>
  <c r="G1724" i="8" s="1"/>
  <c r="G1725" i="8" a="1"/>
  <c r="G1725" i="8" s="1"/>
  <c r="G1726" i="8" a="1"/>
  <c r="G1726" i="8" s="1"/>
  <c r="G1727" i="8" a="1"/>
  <c r="G1727" i="8" s="1"/>
  <c r="G1728" i="8" a="1"/>
  <c r="G1728" i="8" s="1"/>
  <c r="G1729" i="8" a="1"/>
  <c r="G1729" i="8" s="1"/>
  <c r="G1730" i="8" a="1"/>
  <c r="G1730" i="8" s="1"/>
  <c r="G1731" i="8" a="1"/>
  <c r="G1731" i="8" s="1"/>
  <c r="G1732" i="8" a="1"/>
  <c r="G1732" i="8" s="1"/>
  <c r="G1733" i="8" a="1"/>
  <c r="G1733" i="8" s="1"/>
  <c r="G1734" i="8" a="1"/>
  <c r="G1734" i="8" s="1"/>
  <c r="G1735" i="8" a="1"/>
  <c r="G1735" i="8" s="1"/>
  <c r="G1736" i="8" a="1"/>
  <c r="G1736" i="8" s="1"/>
  <c r="G1737" i="8" a="1"/>
  <c r="G1737" i="8" s="1"/>
  <c r="G1738" i="8" a="1"/>
  <c r="G1738" i="8" s="1"/>
  <c r="G1739" i="8" a="1"/>
  <c r="G1739" i="8" s="1"/>
  <c r="G1740" i="8" a="1"/>
  <c r="G1740" i="8" s="1"/>
  <c r="G1741" i="8" a="1"/>
  <c r="G1741" i="8" s="1"/>
  <c r="G1742" i="8" a="1"/>
  <c r="G1742" i="8" s="1"/>
  <c r="G1743" i="8" a="1"/>
  <c r="G1743" i="8" s="1"/>
  <c r="G1744" i="8" a="1"/>
  <c r="G1744" i="8" s="1"/>
  <c r="G1745" i="8" a="1"/>
  <c r="G1745" i="8" s="1"/>
  <c r="G1746" i="8" a="1"/>
  <c r="G1746" i="8" s="1"/>
  <c r="G1747" i="8" a="1"/>
  <c r="G1747" i="8" s="1"/>
  <c r="G1748" i="8" a="1"/>
  <c r="G1748" i="8" s="1"/>
  <c r="G1749" i="8" a="1"/>
  <c r="G1749" i="8" s="1"/>
  <c r="G1750" i="8" a="1"/>
  <c r="G1750" i="8" s="1"/>
  <c r="G1751" i="8" a="1"/>
  <c r="G1751" i="8" s="1"/>
  <c r="G1752" i="8" a="1"/>
  <c r="G1752" i="8" s="1"/>
  <c r="G1753" i="8" a="1"/>
  <c r="G1753" i="8" s="1"/>
  <c r="G1754" i="8" a="1"/>
  <c r="G1754" i="8" s="1"/>
  <c r="G1755" i="8" a="1"/>
  <c r="G1755" i="8" s="1"/>
  <c r="G1756" i="8" a="1"/>
  <c r="G1756" i="8" s="1"/>
  <c r="G1757" i="8" a="1"/>
  <c r="G1757" i="8" s="1"/>
  <c r="G1758" i="8" a="1"/>
  <c r="G1758" i="8" s="1"/>
  <c r="G1759" i="8" a="1"/>
  <c r="G1759" i="8" s="1"/>
  <c r="G1760" i="8" a="1"/>
  <c r="G1760" i="8" s="1"/>
  <c r="G1761" i="8" a="1"/>
  <c r="G1761" i="8" s="1"/>
  <c r="G1762" i="8" a="1"/>
  <c r="G1762" i="8" s="1"/>
  <c r="G1763" i="8" a="1"/>
  <c r="G1763" i="8" s="1"/>
  <c r="G1764" i="8" a="1"/>
  <c r="G1764" i="8" s="1"/>
  <c r="G1765" i="8" a="1"/>
  <c r="G1765" i="8" s="1"/>
  <c r="G1766" i="8" a="1"/>
  <c r="G1766" i="8" s="1"/>
  <c r="G1767" i="8" a="1"/>
  <c r="G1767" i="8" s="1"/>
  <c r="G1768" i="8" a="1"/>
  <c r="G1768" i="8" s="1"/>
  <c r="G1769" i="8" a="1"/>
  <c r="G1769" i="8" s="1"/>
  <c r="G1770" i="8" a="1"/>
  <c r="G1770" i="8" s="1"/>
  <c r="G1771" i="8" a="1"/>
  <c r="G1771" i="8" s="1"/>
  <c r="G1772" i="8" a="1"/>
  <c r="G1772" i="8" s="1"/>
  <c r="G1773" i="8" a="1"/>
  <c r="G1773" i="8" s="1"/>
  <c r="G1774" i="8" a="1"/>
  <c r="G1774" i="8" s="1"/>
  <c r="G1775" i="8" a="1"/>
  <c r="G1775" i="8" s="1"/>
  <c r="G1776" i="8" a="1"/>
  <c r="G1776" i="8" s="1"/>
  <c r="G1777" i="8" a="1"/>
  <c r="G1777" i="8" s="1"/>
  <c r="G1778" i="8" a="1"/>
  <c r="G1778" i="8" s="1"/>
  <c r="G1779" i="8" a="1"/>
  <c r="G1779" i="8" s="1"/>
  <c r="G1780" i="8" a="1"/>
  <c r="G1780" i="8" s="1"/>
  <c r="G1781" i="8" a="1"/>
  <c r="G1781" i="8" s="1"/>
  <c r="G1782" i="8" a="1"/>
  <c r="G1782" i="8" s="1"/>
  <c r="G1783" i="8" a="1"/>
  <c r="G1783" i="8" s="1"/>
  <c r="G1784" i="8" a="1"/>
  <c r="G1784" i="8" s="1"/>
  <c r="G1785" i="8" a="1"/>
  <c r="G1785" i="8" s="1"/>
  <c r="G1786" i="8" a="1"/>
  <c r="G1786" i="8" s="1"/>
  <c r="G1787" i="8" a="1"/>
  <c r="G1787" i="8" s="1"/>
  <c r="G1788" i="8" a="1"/>
  <c r="G1788" i="8" s="1"/>
  <c r="G1789" i="8" a="1"/>
  <c r="G1789" i="8" s="1"/>
  <c r="G1790" i="8" a="1"/>
  <c r="G1790" i="8" s="1"/>
  <c r="G1791" i="8" a="1"/>
  <c r="G1791" i="8" s="1"/>
  <c r="G1792" i="8" a="1"/>
  <c r="G1792" i="8" s="1"/>
  <c r="G1793" i="8" a="1"/>
  <c r="G1793" i="8" s="1"/>
  <c r="G1794" i="8" a="1"/>
  <c r="G1794" i="8" s="1"/>
  <c r="G1795" i="8" a="1"/>
  <c r="G1795" i="8" s="1"/>
  <c r="G1796" i="8" a="1"/>
  <c r="G1796" i="8" s="1"/>
  <c r="G1797" i="8" a="1"/>
  <c r="G1797" i="8" s="1"/>
  <c r="G1798" i="8" a="1"/>
  <c r="G1798" i="8" s="1"/>
  <c r="G1799" i="8" a="1"/>
  <c r="G1799" i="8" s="1"/>
  <c r="G1800" i="8" a="1"/>
  <c r="G1800" i="8" s="1"/>
  <c r="G1801" i="8" a="1"/>
  <c r="G1801" i="8" s="1"/>
  <c r="G1802" i="8" a="1"/>
  <c r="G1802" i="8" s="1"/>
  <c r="G1803" i="8" a="1"/>
  <c r="G1803" i="8" s="1"/>
  <c r="G1804" i="8" a="1"/>
  <c r="G1804" i="8" s="1"/>
  <c r="G1805" i="8" a="1"/>
  <c r="G1805" i="8" s="1"/>
  <c r="G1806" i="8" a="1"/>
  <c r="G1806" i="8" s="1"/>
  <c r="G1807" i="8" a="1"/>
  <c r="G1807" i="8" s="1"/>
  <c r="G1808" i="8" a="1"/>
  <c r="G1808" i="8" s="1"/>
  <c r="G1809" i="8" a="1"/>
  <c r="G1809" i="8" s="1"/>
  <c r="G1810" i="8" a="1"/>
  <c r="G1810" i="8" s="1"/>
  <c r="G1811" i="8" a="1"/>
  <c r="G1811" i="8" s="1"/>
  <c r="G1812" i="8" a="1"/>
  <c r="G1812" i="8" s="1"/>
  <c r="G1813" i="8" a="1"/>
  <c r="G1813" i="8" s="1"/>
  <c r="G1814" i="8" a="1"/>
  <c r="G1814" i="8" s="1"/>
  <c r="G1815" i="8" a="1"/>
  <c r="G1815" i="8" s="1"/>
  <c r="G1816" i="8" a="1"/>
  <c r="G1816" i="8" s="1"/>
  <c r="G1817" i="8" a="1"/>
  <c r="G1817" i="8" s="1"/>
  <c r="G1818" i="8" a="1"/>
  <c r="G1818" i="8" s="1"/>
  <c r="G1819" i="8" a="1"/>
  <c r="G1819" i="8" s="1"/>
  <c r="G1820" i="8" a="1"/>
  <c r="G1820" i="8" s="1"/>
  <c r="G1821" i="8" a="1"/>
  <c r="G1821" i="8" s="1"/>
  <c r="G1822" i="8" a="1"/>
  <c r="G1822" i="8" s="1"/>
  <c r="G1823" i="8" a="1"/>
  <c r="G1823" i="8" s="1"/>
  <c r="G1824" i="8" a="1"/>
  <c r="G1824" i="8" s="1"/>
  <c r="G1825" i="8" a="1"/>
  <c r="G1825" i="8" s="1"/>
  <c r="G1826" i="8" a="1"/>
  <c r="G1826" i="8" s="1"/>
  <c r="G1827" i="8" a="1"/>
  <c r="G1827" i="8" s="1"/>
  <c r="G1828" i="8" a="1"/>
  <c r="G1828" i="8" s="1"/>
  <c r="G1829" i="8" a="1"/>
  <c r="G1829" i="8" s="1"/>
  <c r="G1830" i="8" a="1"/>
  <c r="G1830" i="8" s="1"/>
  <c r="G1831" i="8" a="1"/>
  <c r="G1831" i="8" s="1"/>
  <c r="G1832" i="8" a="1"/>
  <c r="G1832" i="8" s="1"/>
  <c r="G1833" i="8" a="1"/>
  <c r="G1833" i="8" s="1"/>
  <c r="G1834" i="8" a="1"/>
  <c r="G1834" i="8" s="1"/>
  <c r="G1835" i="8" a="1"/>
  <c r="G1835" i="8" s="1"/>
  <c r="G1836" i="8" a="1"/>
  <c r="G1836" i="8" s="1"/>
  <c r="G1837" i="8" a="1"/>
  <c r="G1837" i="8" s="1"/>
  <c r="G1838" i="8" a="1"/>
  <c r="G1838" i="8" s="1"/>
  <c r="G1839" i="8" a="1"/>
  <c r="G1839" i="8" s="1"/>
  <c r="G1840" i="8" a="1"/>
  <c r="G1840" i="8" s="1"/>
  <c r="G1841" i="8" a="1"/>
  <c r="G1841" i="8" s="1"/>
  <c r="G1842" i="8" a="1"/>
  <c r="G1842" i="8" s="1"/>
  <c r="G1843" i="8" a="1"/>
  <c r="G1843" i="8" s="1"/>
  <c r="G1844" i="8" a="1"/>
  <c r="G1844" i="8" s="1"/>
  <c r="G1845" i="8" a="1"/>
  <c r="G1845" i="8" s="1"/>
  <c r="G1846" i="8" a="1"/>
  <c r="G1846" i="8" s="1"/>
  <c r="G1847" i="8" a="1"/>
  <c r="G1847" i="8" s="1"/>
  <c r="G1848" i="8" a="1"/>
  <c r="G1848" i="8" s="1"/>
  <c r="G1849" i="8" a="1"/>
  <c r="G1849" i="8" s="1"/>
  <c r="G1850" i="8" a="1"/>
  <c r="G1850" i="8" s="1"/>
  <c r="G1851" i="8" a="1"/>
  <c r="G1851" i="8" s="1"/>
  <c r="G1852" i="8" a="1"/>
  <c r="G1852" i="8" s="1"/>
  <c r="G1853" i="8" a="1"/>
  <c r="G1853" i="8" s="1"/>
  <c r="G1854" i="8" a="1"/>
  <c r="G1854" i="8" s="1"/>
  <c r="G1855" i="8" a="1"/>
  <c r="G1855" i="8" s="1"/>
  <c r="G1856" i="8" a="1"/>
  <c r="G1856" i="8" s="1"/>
  <c r="G1857" i="8" a="1"/>
  <c r="G1857" i="8" s="1"/>
  <c r="G1858" i="8" a="1"/>
  <c r="G1858" i="8" s="1"/>
  <c r="G1859" i="8" a="1"/>
  <c r="G1859" i="8" s="1"/>
  <c r="G1860" i="8" a="1"/>
  <c r="G1860" i="8" s="1"/>
  <c r="G1861" i="8" a="1"/>
  <c r="G1861" i="8" s="1"/>
  <c r="G1862" i="8" a="1"/>
  <c r="G1862" i="8" s="1"/>
  <c r="G1863" i="8" a="1"/>
  <c r="G1863" i="8" s="1"/>
  <c r="G1864" i="8" a="1"/>
  <c r="G1864" i="8" s="1"/>
  <c r="G1865" i="8" a="1"/>
  <c r="G1865" i="8" s="1"/>
  <c r="G1866" i="8" a="1"/>
  <c r="G1866" i="8" s="1"/>
  <c r="G1867" i="8" a="1"/>
  <c r="G1867" i="8" s="1"/>
  <c r="G1868" i="8" a="1"/>
  <c r="G1868" i="8" s="1"/>
  <c r="G1869" i="8" a="1"/>
  <c r="G1869" i="8" s="1"/>
  <c r="G1870" i="8" a="1"/>
  <c r="G1870" i="8" s="1"/>
  <c r="G1871" i="8" a="1"/>
  <c r="G1871" i="8" s="1"/>
  <c r="G1872" i="8" a="1"/>
  <c r="G1872" i="8" s="1"/>
  <c r="G1873" i="8" a="1"/>
  <c r="G1873" i="8" s="1"/>
  <c r="G1874" i="8" a="1"/>
  <c r="G1874" i="8" s="1"/>
  <c r="G1875" i="8" a="1"/>
  <c r="G1875" i="8" s="1"/>
  <c r="G1876" i="8" a="1"/>
  <c r="G1876" i="8" s="1"/>
  <c r="G1877" i="8" a="1"/>
  <c r="G1877" i="8" s="1"/>
  <c r="G1878" i="8" a="1"/>
  <c r="G1878" i="8" s="1"/>
  <c r="G1879" i="8" a="1"/>
  <c r="G1879" i="8" s="1"/>
  <c r="G1880" i="8" a="1"/>
  <c r="G1880" i="8" s="1"/>
  <c r="G1881" i="8" a="1"/>
  <c r="G1881" i="8" s="1"/>
  <c r="G1882" i="8" a="1"/>
  <c r="G1882" i="8" s="1"/>
  <c r="G1883" i="8" a="1"/>
  <c r="G1883" i="8" s="1"/>
  <c r="G1884" i="8" a="1"/>
  <c r="G1884" i="8" s="1"/>
  <c r="G1885" i="8" a="1"/>
  <c r="G1885" i="8" s="1"/>
  <c r="G1886" i="8" a="1"/>
  <c r="G1886" i="8" s="1"/>
  <c r="G1887" i="8" a="1"/>
  <c r="G1887" i="8" s="1"/>
  <c r="G1888" i="8" a="1"/>
  <c r="G1888" i="8" s="1"/>
  <c r="G1889" i="8" a="1"/>
  <c r="G1889" i="8" s="1"/>
  <c r="G1890" i="8" a="1"/>
  <c r="G1890" i="8" s="1"/>
  <c r="G1891" i="8" a="1"/>
  <c r="G1891" i="8" s="1"/>
  <c r="G1892" i="8" a="1"/>
  <c r="G1892" i="8" s="1"/>
  <c r="G1893" i="8" a="1"/>
  <c r="G1893" i="8" s="1"/>
  <c r="G1894" i="8" a="1"/>
  <c r="G1894" i="8" s="1"/>
  <c r="G1895" i="8" a="1"/>
  <c r="G1895" i="8" s="1"/>
  <c r="G1896" i="8" a="1"/>
  <c r="G1896" i="8" s="1"/>
  <c r="G1897" i="8" a="1"/>
  <c r="G1897" i="8" s="1"/>
  <c r="G1898" i="8" a="1"/>
  <c r="G1898" i="8" s="1"/>
  <c r="G1899" i="8" a="1"/>
  <c r="G1899" i="8" s="1"/>
  <c r="G1900" i="8" a="1"/>
  <c r="G1900" i="8" s="1"/>
  <c r="G1901" i="8" a="1"/>
  <c r="G1901" i="8" s="1"/>
  <c r="G1902" i="8" a="1"/>
  <c r="G1902" i="8" s="1"/>
  <c r="G1903" i="8" a="1"/>
  <c r="G1903" i="8" s="1"/>
  <c r="G1904" i="8" a="1"/>
  <c r="G1904" i="8" s="1"/>
  <c r="G1905" i="8" a="1"/>
  <c r="G1905" i="8" s="1"/>
  <c r="G1906" i="8" a="1"/>
  <c r="G1906" i="8" s="1"/>
  <c r="G1907" i="8" a="1"/>
  <c r="G1907" i="8" s="1"/>
  <c r="G1908" i="8" a="1"/>
  <c r="G1908" i="8" s="1"/>
  <c r="G1909" i="8" a="1"/>
  <c r="G1909" i="8" s="1"/>
  <c r="G1910" i="8" a="1"/>
  <c r="G1910" i="8" s="1"/>
  <c r="G1911" i="8" a="1"/>
  <c r="G1911" i="8" s="1"/>
  <c r="G1912" i="8" a="1"/>
  <c r="G1912" i="8" s="1"/>
  <c r="G1913" i="8" a="1"/>
  <c r="G1913" i="8" s="1"/>
  <c r="G1914" i="8" a="1"/>
  <c r="G1914" i="8" s="1"/>
  <c r="G1915" i="8" a="1"/>
  <c r="G1915" i="8" s="1"/>
  <c r="G1916" i="8" a="1"/>
  <c r="G1916" i="8" s="1"/>
  <c r="G1917" i="8" a="1"/>
  <c r="G1917" i="8" s="1"/>
  <c r="G1918" i="8" a="1"/>
  <c r="G1918" i="8" s="1"/>
  <c r="G1919" i="8" a="1"/>
  <c r="G1919" i="8" s="1"/>
  <c r="G1920" i="8" a="1"/>
  <c r="G1920" i="8" s="1"/>
  <c r="G1921" i="8" a="1"/>
  <c r="G1921" i="8" s="1"/>
  <c r="G1922" i="8" a="1"/>
  <c r="G1922" i="8" s="1"/>
  <c r="G1923" i="8" a="1"/>
  <c r="G1923" i="8" s="1"/>
  <c r="G1924" i="8" a="1"/>
  <c r="G1924" i="8" s="1"/>
  <c r="G1925" i="8" a="1"/>
  <c r="G1925" i="8" s="1"/>
  <c r="G1926" i="8" a="1"/>
  <c r="G1926" i="8" s="1"/>
  <c r="G1927" i="8" a="1"/>
  <c r="G1927" i="8" s="1"/>
  <c r="G1928" i="8" a="1"/>
  <c r="G1928" i="8" s="1"/>
  <c r="G1929" i="8" a="1"/>
  <c r="G1929" i="8" s="1"/>
  <c r="G1930" i="8" a="1"/>
  <c r="G1930" i="8" s="1"/>
  <c r="G1931" i="8" a="1"/>
  <c r="G1931" i="8" s="1"/>
  <c r="G1932" i="8" a="1"/>
  <c r="G1932" i="8" s="1"/>
  <c r="G1933" i="8" a="1"/>
  <c r="G1933" i="8" s="1"/>
  <c r="G1934" i="8" a="1"/>
  <c r="G1934" i="8" s="1"/>
  <c r="G1935" i="8" a="1"/>
  <c r="G1935" i="8" s="1"/>
  <c r="G1936" i="8" a="1"/>
  <c r="G1936" i="8" s="1"/>
  <c r="G1937" i="8" a="1"/>
  <c r="G1937" i="8" s="1"/>
  <c r="G1938" i="8" a="1"/>
  <c r="G1938" i="8" s="1"/>
  <c r="G1939" i="8" a="1"/>
  <c r="G1939" i="8" s="1"/>
  <c r="G1940" i="8" a="1"/>
  <c r="G1940" i="8" s="1"/>
  <c r="G1941" i="8" a="1"/>
  <c r="G1941" i="8" s="1"/>
  <c r="G1942" i="8" a="1"/>
  <c r="G1942" i="8" s="1"/>
  <c r="G1943" i="8" a="1"/>
  <c r="G1943" i="8" s="1"/>
  <c r="G1944" i="8" a="1"/>
  <c r="G1944" i="8" s="1"/>
  <c r="G1945" i="8" a="1"/>
  <c r="G1945" i="8" s="1"/>
  <c r="G1946" i="8" a="1"/>
  <c r="G1946" i="8" s="1"/>
  <c r="G1947" i="8" a="1"/>
  <c r="G1947" i="8" s="1"/>
  <c r="G1948" i="8" a="1"/>
  <c r="G1948" i="8" s="1"/>
  <c r="G1949" i="8" a="1"/>
  <c r="G1949" i="8" s="1"/>
  <c r="G1950" i="8" a="1"/>
  <c r="G1950" i="8" s="1"/>
  <c r="G1951" i="8" a="1"/>
  <c r="G1951" i="8" s="1"/>
  <c r="G1952" i="8" a="1"/>
  <c r="G1952" i="8" s="1"/>
  <c r="G1953" i="8" a="1"/>
  <c r="G1953" i="8" s="1"/>
  <c r="G1954" i="8" a="1"/>
  <c r="G1954" i="8" s="1"/>
  <c r="G1955" i="8" a="1"/>
  <c r="G1955" i="8" s="1"/>
  <c r="G1956" i="8" a="1"/>
  <c r="G1956" i="8" s="1"/>
  <c r="G1957" i="8" a="1"/>
  <c r="G1957" i="8" s="1"/>
  <c r="G1958" i="8" a="1"/>
  <c r="G1958" i="8" s="1"/>
  <c r="G1959" i="8" a="1"/>
  <c r="G1959" i="8" s="1"/>
  <c r="G1960" i="8" a="1"/>
  <c r="G1960" i="8" s="1"/>
  <c r="G1961" i="8" a="1"/>
  <c r="G1961" i="8" s="1"/>
  <c r="G1962" i="8" a="1"/>
  <c r="G1962" i="8" s="1"/>
  <c r="G1963" i="8" a="1"/>
  <c r="G1963" i="8" s="1"/>
  <c r="G1964" i="8" a="1"/>
  <c r="G1964" i="8" s="1"/>
  <c r="G1965" i="8" a="1"/>
  <c r="G1965" i="8" s="1"/>
  <c r="G1966" i="8" a="1"/>
  <c r="G1966" i="8" s="1"/>
  <c r="G1967" i="8" a="1"/>
  <c r="G1967" i="8" s="1"/>
  <c r="G1968" i="8" a="1"/>
  <c r="G1968" i="8" s="1"/>
  <c r="G1969" i="8" a="1"/>
  <c r="G1969" i="8" s="1"/>
  <c r="G1970" i="8" a="1"/>
  <c r="G1970" i="8" s="1"/>
  <c r="G1971" i="8" a="1"/>
  <c r="G1971" i="8" s="1"/>
  <c r="G1972" i="8" a="1"/>
  <c r="G1972" i="8" s="1"/>
  <c r="G1973" i="8" a="1"/>
  <c r="G1973" i="8" s="1"/>
  <c r="G1974" i="8" a="1"/>
  <c r="G1974" i="8" s="1"/>
  <c r="G1975" i="8" a="1"/>
  <c r="G1975" i="8" s="1"/>
  <c r="G1976" i="8" a="1"/>
  <c r="G1976" i="8" s="1"/>
  <c r="G1977" i="8" a="1"/>
  <c r="G1977" i="8" s="1"/>
  <c r="G1978" i="8" a="1"/>
  <c r="G1978" i="8" s="1"/>
  <c r="G1979" i="8" a="1"/>
  <c r="G1979" i="8" s="1"/>
  <c r="G1980" i="8" a="1"/>
  <c r="G1980" i="8" s="1"/>
  <c r="G1981" i="8" a="1"/>
  <c r="G1981" i="8" s="1"/>
  <c r="G1982" i="8" a="1"/>
  <c r="G1982" i="8" s="1"/>
  <c r="G1983" i="8" a="1"/>
  <c r="G1983" i="8" s="1"/>
  <c r="G1984" i="8" a="1"/>
  <c r="G1984" i="8" s="1"/>
  <c r="G1985" i="8" a="1"/>
  <c r="G1985" i="8" s="1"/>
  <c r="G1986" i="8" a="1"/>
  <c r="G1986" i="8" s="1"/>
  <c r="G1987" i="8" a="1"/>
  <c r="G1987" i="8" s="1"/>
  <c r="G1988" i="8" a="1"/>
  <c r="G1988" i="8" s="1"/>
  <c r="G1989" i="8" a="1"/>
  <c r="G1989" i="8" s="1"/>
  <c r="G1990" i="8" a="1"/>
  <c r="G1990" i="8" s="1"/>
  <c r="G1991" i="8" a="1"/>
  <c r="G1991" i="8" s="1"/>
  <c r="G1992" i="8" a="1"/>
  <c r="G1992" i="8" s="1"/>
  <c r="G1993" i="8" a="1"/>
  <c r="G1993" i="8" s="1"/>
  <c r="G1994" i="8" a="1"/>
  <c r="G1994" i="8" s="1"/>
  <c r="G1995" i="8" a="1"/>
  <c r="G1995" i="8" s="1"/>
  <c r="G1996" i="8" a="1"/>
  <c r="G1996" i="8" s="1"/>
  <c r="G1997" i="8" a="1"/>
  <c r="G1997" i="8" s="1"/>
  <c r="G1998" i="8" a="1"/>
  <c r="G1998" i="8" s="1"/>
  <c r="G1999" i="8" a="1"/>
  <c r="G1999" i="8" s="1"/>
  <c r="G2000" i="8" a="1"/>
  <c r="G2000" i="8" s="1"/>
  <c r="G2001" i="8" a="1"/>
  <c r="G2001" i="8" s="1"/>
  <c r="G2002" i="8" a="1"/>
  <c r="G2002" i="8" s="1"/>
  <c r="G2003" i="8" a="1"/>
  <c r="G2003" i="8" s="1"/>
  <c r="G2004" i="8" a="1"/>
  <c r="G2004" i="8" s="1"/>
  <c r="G2005" i="8" a="1"/>
  <c r="G2005" i="8" s="1"/>
  <c r="G2006" i="8" a="1"/>
  <c r="G2006" i="8" s="1"/>
  <c r="G2007" i="8" a="1"/>
  <c r="G2007" i="8" s="1"/>
  <c r="G2008" i="8" a="1"/>
  <c r="G2008" i="8" s="1"/>
  <c r="G2009" i="8" a="1"/>
  <c r="G2009" i="8" s="1"/>
  <c r="G2010" i="8" a="1"/>
  <c r="G2010" i="8" s="1"/>
  <c r="G2011" i="8" a="1"/>
  <c r="G2011" i="8" s="1"/>
  <c r="G2012" i="8" a="1"/>
  <c r="G2012" i="8" s="1"/>
  <c r="G2013" i="8" a="1"/>
  <c r="G2013" i="8" s="1"/>
  <c r="G2014" i="8" a="1"/>
  <c r="G2014" i="8" s="1"/>
  <c r="G2015" i="8" a="1"/>
  <c r="G2015" i="8" s="1"/>
  <c r="G2016" i="8" a="1"/>
  <c r="G2016" i="8" s="1"/>
  <c r="G2017" i="8" a="1"/>
  <c r="G2017" i="8" s="1"/>
  <c r="G2018" i="8" a="1"/>
  <c r="G2018" i="8" s="1"/>
  <c r="G2019" i="8" a="1"/>
  <c r="G2019" i="8" s="1"/>
  <c r="G2020" i="8" a="1"/>
  <c r="G2020" i="8" s="1"/>
  <c r="G2021" i="8" a="1"/>
  <c r="G2021" i="8" s="1"/>
  <c r="G2022" i="8" a="1"/>
  <c r="G2022" i="8" s="1"/>
  <c r="G2023" i="8" a="1"/>
  <c r="G2023" i="8" s="1"/>
  <c r="G2024" i="8" a="1"/>
  <c r="G2024" i="8" s="1"/>
  <c r="G2025" i="8" a="1"/>
  <c r="G2025" i="8" s="1"/>
  <c r="G2026" i="8" a="1"/>
  <c r="G2026" i="8" s="1"/>
  <c r="G2027" i="8" a="1"/>
  <c r="G2027" i="8" s="1"/>
  <c r="G2028" i="8" a="1"/>
  <c r="G2028" i="8" s="1"/>
  <c r="G2029" i="8" a="1"/>
  <c r="G2029" i="8" s="1"/>
  <c r="G2030" i="8" a="1"/>
  <c r="G2030" i="8" s="1"/>
  <c r="G2031" i="8" a="1"/>
  <c r="G2031" i="8" s="1"/>
  <c r="G2032" i="8" a="1"/>
  <c r="G2032" i="8" s="1"/>
  <c r="G2033" i="8" a="1"/>
  <c r="G2033" i="8" s="1"/>
  <c r="G2034" i="8" a="1"/>
  <c r="G2034" i="8" s="1"/>
  <c r="G2035" i="8" a="1"/>
  <c r="G2035" i="8" s="1"/>
  <c r="G2036" i="8" a="1"/>
  <c r="G2036" i="8" s="1"/>
  <c r="G2037" i="8" a="1"/>
  <c r="G2037" i="8" s="1"/>
  <c r="G2038" i="8" a="1"/>
  <c r="G2038" i="8" s="1"/>
  <c r="G2039" i="8" a="1"/>
  <c r="G2039" i="8" s="1"/>
  <c r="G2040" i="8" a="1"/>
  <c r="G2040" i="8" s="1"/>
  <c r="G2041" i="8" a="1"/>
  <c r="G2041" i="8" s="1"/>
  <c r="G2042" i="8" a="1"/>
  <c r="G2042" i="8" s="1"/>
  <c r="G2043" i="8" a="1"/>
  <c r="G2043" i="8" s="1"/>
  <c r="G2044" i="8" a="1"/>
  <c r="G2044" i="8" s="1"/>
  <c r="G2045" i="8" a="1"/>
  <c r="G2045" i="8" s="1"/>
  <c r="G2046" i="8" a="1"/>
  <c r="G2046" i="8" s="1"/>
  <c r="G2047" i="8" a="1"/>
  <c r="G2047" i="8" s="1"/>
  <c r="G2048" i="8" a="1"/>
  <c r="G2048" i="8" s="1"/>
  <c r="G2049" i="8" a="1"/>
  <c r="G2049" i="8" s="1"/>
  <c r="G2050" i="8" a="1"/>
  <c r="G2050" i="8" s="1"/>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H641" i="8" s="1"/>
  <c r="F642" i="8"/>
  <c r="F643" i="8"/>
  <c r="F644" i="8"/>
  <c r="F645" i="8"/>
  <c r="F646" i="8"/>
  <c r="F647" i="8"/>
  <c r="F648" i="8"/>
  <c r="F649" i="8"/>
  <c r="H649" i="8" s="1"/>
  <c r="F650" i="8"/>
  <c r="F651" i="8"/>
  <c r="F652" i="8"/>
  <c r="F653" i="8"/>
  <c r="F654" i="8"/>
  <c r="F655" i="8"/>
  <c r="F656" i="8"/>
  <c r="F657" i="8"/>
  <c r="H657" i="8" s="1"/>
  <c r="F658" i="8"/>
  <c r="F659" i="8"/>
  <c r="F660" i="8"/>
  <c r="F661" i="8"/>
  <c r="F662" i="8"/>
  <c r="F663" i="8"/>
  <c r="F664" i="8"/>
  <c r="F665" i="8"/>
  <c r="H665" i="8" s="1"/>
  <c r="F666" i="8"/>
  <c r="F667" i="8"/>
  <c r="F668" i="8"/>
  <c r="F669" i="8"/>
  <c r="F670" i="8"/>
  <c r="F671" i="8"/>
  <c r="F672" i="8"/>
  <c r="F673" i="8"/>
  <c r="H673" i="8" s="1"/>
  <c r="F674" i="8"/>
  <c r="F675" i="8"/>
  <c r="F676" i="8"/>
  <c r="F677" i="8"/>
  <c r="F678" i="8"/>
  <c r="F679" i="8"/>
  <c r="F680" i="8"/>
  <c r="F681" i="8"/>
  <c r="H681" i="8" s="1"/>
  <c r="F682" i="8"/>
  <c r="F683" i="8"/>
  <c r="F684" i="8"/>
  <c r="F685" i="8"/>
  <c r="F686" i="8"/>
  <c r="F687" i="8"/>
  <c r="F688" i="8"/>
  <c r="F689" i="8"/>
  <c r="H689" i="8" s="1"/>
  <c r="F690" i="8"/>
  <c r="F691" i="8"/>
  <c r="F692" i="8"/>
  <c r="F693" i="8"/>
  <c r="F694" i="8"/>
  <c r="F695" i="8"/>
  <c r="F696" i="8"/>
  <c r="F697" i="8"/>
  <c r="H697" i="8" s="1"/>
  <c r="F698" i="8"/>
  <c r="F699" i="8"/>
  <c r="F700" i="8"/>
  <c r="F701" i="8"/>
  <c r="F702" i="8"/>
  <c r="F703" i="8"/>
  <c r="F704" i="8"/>
  <c r="F705" i="8"/>
  <c r="H705" i="8" s="1"/>
  <c r="F706" i="8"/>
  <c r="F707" i="8"/>
  <c r="F708" i="8"/>
  <c r="F709" i="8"/>
  <c r="F710" i="8"/>
  <c r="F711" i="8"/>
  <c r="F712" i="8"/>
  <c r="F713" i="8"/>
  <c r="H713" i="8" s="1"/>
  <c r="F714" i="8"/>
  <c r="F715" i="8"/>
  <c r="F716" i="8"/>
  <c r="F717" i="8"/>
  <c r="F718" i="8"/>
  <c r="F719" i="8"/>
  <c r="F720" i="8"/>
  <c r="F721" i="8"/>
  <c r="H721" i="8" s="1"/>
  <c r="F722" i="8"/>
  <c r="F723" i="8"/>
  <c r="F724" i="8"/>
  <c r="F725" i="8"/>
  <c r="F726" i="8"/>
  <c r="F727" i="8"/>
  <c r="F728" i="8"/>
  <c r="F729" i="8"/>
  <c r="H729" i="8" s="1"/>
  <c r="F730" i="8"/>
  <c r="F731" i="8"/>
  <c r="F732" i="8"/>
  <c r="F733" i="8"/>
  <c r="F734" i="8"/>
  <c r="F735" i="8"/>
  <c r="F736" i="8"/>
  <c r="F737" i="8"/>
  <c r="H737" i="8" s="1"/>
  <c r="F738" i="8"/>
  <c r="F739" i="8"/>
  <c r="F740" i="8"/>
  <c r="F741" i="8"/>
  <c r="F742" i="8"/>
  <c r="F743" i="8"/>
  <c r="F744" i="8"/>
  <c r="F745" i="8"/>
  <c r="H745" i="8" s="1"/>
  <c r="F746" i="8"/>
  <c r="F747" i="8"/>
  <c r="F748" i="8"/>
  <c r="F749" i="8"/>
  <c r="F750" i="8"/>
  <c r="F751" i="8"/>
  <c r="F752" i="8"/>
  <c r="F753" i="8"/>
  <c r="H753" i="8" s="1"/>
  <c r="F754" i="8"/>
  <c r="F755" i="8"/>
  <c r="F756" i="8"/>
  <c r="F757" i="8"/>
  <c r="F758" i="8"/>
  <c r="F759" i="8"/>
  <c r="F760" i="8"/>
  <c r="F761" i="8"/>
  <c r="H761" i="8" s="1"/>
  <c r="F762" i="8"/>
  <c r="F763" i="8"/>
  <c r="F764" i="8"/>
  <c r="F765" i="8"/>
  <c r="F766" i="8"/>
  <c r="F767" i="8"/>
  <c r="F768" i="8"/>
  <c r="F769" i="8"/>
  <c r="H769" i="8" s="1"/>
  <c r="F770" i="8"/>
  <c r="F771" i="8"/>
  <c r="F772" i="8"/>
  <c r="F773" i="8"/>
  <c r="F774" i="8"/>
  <c r="F775" i="8"/>
  <c r="F776" i="8"/>
  <c r="F777" i="8"/>
  <c r="H777" i="8" s="1"/>
  <c r="F778" i="8"/>
  <c r="F779" i="8"/>
  <c r="F780" i="8"/>
  <c r="F781" i="8"/>
  <c r="F782" i="8"/>
  <c r="F783" i="8"/>
  <c r="F784" i="8"/>
  <c r="F785" i="8"/>
  <c r="H785" i="8" s="1"/>
  <c r="F786" i="8"/>
  <c r="F787" i="8"/>
  <c r="F788" i="8"/>
  <c r="F789" i="8"/>
  <c r="F790" i="8"/>
  <c r="F791" i="8"/>
  <c r="F792" i="8"/>
  <c r="F793" i="8"/>
  <c r="H793" i="8" s="1"/>
  <c r="F794" i="8"/>
  <c r="F795" i="8"/>
  <c r="F796" i="8"/>
  <c r="F797" i="8"/>
  <c r="F798" i="8"/>
  <c r="F799" i="8"/>
  <c r="F800" i="8"/>
  <c r="F801" i="8"/>
  <c r="H801" i="8" s="1"/>
  <c r="F802" i="8"/>
  <c r="F803" i="8"/>
  <c r="F804" i="8"/>
  <c r="F805" i="8"/>
  <c r="F806" i="8"/>
  <c r="F807" i="8"/>
  <c r="F808" i="8"/>
  <c r="F809" i="8"/>
  <c r="H809" i="8" s="1"/>
  <c r="F810" i="8"/>
  <c r="F811" i="8"/>
  <c r="F812" i="8"/>
  <c r="F813" i="8"/>
  <c r="F814" i="8"/>
  <c r="F815" i="8"/>
  <c r="F816" i="8"/>
  <c r="F817" i="8"/>
  <c r="H817" i="8" s="1"/>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H977" i="8" s="1"/>
  <c r="F978" i="8"/>
  <c r="F979" i="8"/>
  <c r="F980" i="8"/>
  <c r="F981" i="8"/>
  <c r="F982" i="8"/>
  <c r="F983" i="8"/>
  <c r="F984" i="8"/>
  <c r="F985" i="8"/>
  <c r="H985" i="8" s="1"/>
  <c r="F986" i="8"/>
  <c r="F987" i="8"/>
  <c r="F988" i="8"/>
  <c r="F989" i="8"/>
  <c r="F990" i="8"/>
  <c r="F991" i="8"/>
  <c r="F992" i="8"/>
  <c r="F993" i="8"/>
  <c r="H993" i="8" s="1"/>
  <c r="F994" i="8"/>
  <c r="F995" i="8"/>
  <c r="F996" i="8"/>
  <c r="F997" i="8"/>
  <c r="F998" i="8"/>
  <c r="F999" i="8"/>
  <c r="F1000" i="8"/>
  <c r="F1001" i="8"/>
  <c r="H1001" i="8" s="1"/>
  <c r="F1002" i="8"/>
  <c r="F1003" i="8"/>
  <c r="F1004" i="8"/>
  <c r="F1005" i="8"/>
  <c r="F1006" i="8"/>
  <c r="F1007" i="8"/>
  <c r="F1008" i="8"/>
  <c r="F1009" i="8"/>
  <c r="H1009" i="8" s="1"/>
  <c r="F1010" i="8"/>
  <c r="F1011" i="8"/>
  <c r="F1012" i="8"/>
  <c r="F1013" i="8"/>
  <c r="F1014" i="8"/>
  <c r="F1015" i="8"/>
  <c r="F1016" i="8"/>
  <c r="F1017" i="8"/>
  <c r="H1017" i="8" s="1"/>
  <c r="F1018" i="8"/>
  <c r="F1019" i="8"/>
  <c r="F1020" i="8"/>
  <c r="F1021" i="8"/>
  <c r="F1022" i="8"/>
  <c r="F1023" i="8"/>
  <c r="F1024" i="8"/>
  <c r="F1025" i="8"/>
  <c r="H1025" i="8" s="1"/>
  <c r="F1026" i="8"/>
  <c r="F1027" i="8"/>
  <c r="F1028" i="8"/>
  <c r="F1029" i="8"/>
  <c r="F1030" i="8"/>
  <c r="F1031" i="8"/>
  <c r="F1032" i="8"/>
  <c r="F1033" i="8"/>
  <c r="H1033" i="8" s="1"/>
  <c r="F1034" i="8"/>
  <c r="F1035" i="8"/>
  <c r="F1036" i="8"/>
  <c r="F1037" i="8"/>
  <c r="F1038" i="8"/>
  <c r="F1039" i="8"/>
  <c r="F1040" i="8"/>
  <c r="F1041" i="8"/>
  <c r="H1041" i="8" s="1"/>
  <c r="F1042" i="8"/>
  <c r="F1043" i="8"/>
  <c r="F1044" i="8"/>
  <c r="F1045" i="8"/>
  <c r="F1046" i="8"/>
  <c r="F1047" i="8"/>
  <c r="F1048" i="8"/>
  <c r="F1049" i="8"/>
  <c r="H1049" i="8" s="1"/>
  <c r="F1050" i="8"/>
  <c r="F1051" i="8"/>
  <c r="F1052" i="8"/>
  <c r="F1053" i="8"/>
  <c r="F1054" i="8"/>
  <c r="F1055" i="8"/>
  <c r="F1056" i="8"/>
  <c r="F1057" i="8"/>
  <c r="H1057" i="8" s="1"/>
  <c r="F1058" i="8"/>
  <c r="F1059" i="8"/>
  <c r="F1060" i="8"/>
  <c r="F1061" i="8"/>
  <c r="F1062" i="8"/>
  <c r="F1063" i="8"/>
  <c r="F1064" i="8"/>
  <c r="F1065" i="8"/>
  <c r="H1065" i="8" s="1"/>
  <c r="F1066" i="8"/>
  <c r="F1067" i="8"/>
  <c r="F1068" i="8"/>
  <c r="F1069" i="8"/>
  <c r="F1070" i="8"/>
  <c r="F1071" i="8"/>
  <c r="F1072" i="8"/>
  <c r="F1073" i="8"/>
  <c r="H1073" i="8" s="1"/>
  <c r="F1074" i="8"/>
  <c r="F1075" i="8"/>
  <c r="F1076" i="8"/>
  <c r="F1077" i="8"/>
  <c r="F1078" i="8"/>
  <c r="F1079" i="8"/>
  <c r="F1080" i="8"/>
  <c r="F1081" i="8"/>
  <c r="H1081" i="8" s="1"/>
  <c r="F1082" i="8"/>
  <c r="F1083" i="8"/>
  <c r="F1084" i="8"/>
  <c r="F1085" i="8"/>
  <c r="F1086" i="8"/>
  <c r="F1087" i="8"/>
  <c r="F1088" i="8"/>
  <c r="F1089" i="8"/>
  <c r="H1089" i="8" s="1"/>
  <c r="F1090" i="8"/>
  <c r="F1091" i="8"/>
  <c r="F1092" i="8"/>
  <c r="F1093" i="8"/>
  <c r="F1094" i="8"/>
  <c r="F1095" i="8"/>
  <c r="F1096" i="8"/>
  <c r="F1097" i="8"/>
  <c r="H1097" i="8" s="1"/>
  <c r="F1098" i="8"/>
  <c r="F1099" i="8"/>
  <c r="F1100" i="8"/>
  <c r="F1101" i="8"/>
  <c r="F1102" i="8"/>
  <c r="F1103" i="8"/>
  <c r="F1104" i="8"/>
  <c r="F1105" i="8"/>
  <c r="H1105" i="8" s="1"/>
  <c r="F1106" i="8"/>
  <c r="F1107" i="8"/>
  <c r="F1108" i="8"/>
  <c r="F1109" i="8"/>
  <c r="F1110" i="8"/>
  <c r="F1111" i="8"/>
  <c r="F1112" i="8"/>
  <c r="F1113" i="8"/>
  <c r="H1113" i="8" s="1"/>
  <c r="F1114" i="8"/>
  <c r="F1115" i="8"/>
  <c r="F1116" i="8"/>
  <c r="F1117" i="8"/>
  <c r="F1118" i="8"/>
  <c r="F1119" i="8"/>
  <c r="F1120" i="8"/>
  <c r="F1121" i="8"/>
  <c r="H1121" i="8" s="1"/>
  <c r="F1122" i="8"/>
  <c r="F1123" i="8"/>
  <c r="F1124" i="8"/>
  <c r="F1125" i="8"/>
  <c r="F1126" i="8"/>
  <c r="F1127" i="8"/>
  <c r="F1128" i="8"/>
  <c r="F1129" i="8"/>
  <c r="H1129" i="8" s="1"/>
  <c r="F1130" i="8"/>
  <c r="F1131" i="8"/>
  <c r="F1132" i="8"/>
  <c r="F1133" i="8"/>
  <c r="F1134" i="8"/>
  <c r="F1135" i="8"/>
  <c r="F1136" i="8"/>
  <c r="F1137" i="8"/>
  <c r="H1137" i="8" s="1"/>
  <c r="F1138" i="8"/>
  <c r="F1139" i="8"/>
  <c r="F1140" i="8"/>
  <c r="F1141" i="8"/>
  <c r="F1142" i="8"/>
  <c r="F1143" i="8"/>
  <c r="F1144" i="8"/>
  <c r="F1145" i="8"/>
  <c r="H1145" i="8" s="1"/>
  <c r="F1146" i="8"/>
  <c r="F1147" i="8"/>
  <c r="F1148" i="8"/>
  <c r="F1149" i="8"/>
  <c r="F1150" i="8"/>
  <c r="F1151" i="8"/>
  <c r="F1152" i="8"/>
  <c r="F1153" i="8"/>
  <c r="H1153" i="8" s="1"/>
  <c r="F1154" i="8"/>
  <c r="F1155" i="8"/>
  <c r="F1156" i="8"/>
  <c r="F1157" i="8"/>
  <c r="F1158" i="8"/>
  <c r="F1159" i="8"/>
  <c r="F1160" i="8"/>
  <c r="F1161" i="8"/>
  <c r="H1161" i="8" s="1"/>
  <c r="F1162" i="8"/>
  <c r="F1163" i="8"/>
  <c r="F1164" i="8"/>
  <c r="F1165" i="8"/>
  <c r="F1166" i="8"/>
  <c r="F1167" i="8"/>
  <c r="F1168" i="8"/>
  <c r="F1169" i="8"/>
  <c r="H1169" i="8" s="1"/>
  <c r="F1170" i="8"/>
  <c r="F1171" i="8"/>
  <c r="F1172" i="8"/>
  <c r="F1173" i="8"/>
  <c r="F1174" i="8"/>
  <c r="F1175" i="8"/>
  <c r="F1176" i="8"/>
  <c r="F1177" i="8"/>
  <c r="H1177" i="8" s="1"/>
  <c r="F1178" i="8"/>
  <c r="F1179" i="8"/>
  <c r="F1180" i="8"/>
  <c r="F1181" i="8"/>
  <c r="F1182" i="8"/>
  <c r="F1183" i="8"/>
  <c r="F1184" i="8"/>
  <c r="F1185" i="8"/>
  <c r="H1185" i="8" s="1"/>
  <c r="F1186" i="8"/>
  <c r="F1187" i="8"/>
  <c r="F1188" i="8"/>
  <c r="F1189" i="8"/>
  <c r="F1190" i="8"/>
  <c r="F1191" i="8"/>
  <c r="F1192" i="8"/>
  <c r="F1193" i="8"/>
  <c r="H1193" i="8" s="1"/>
  <c r="F1194" i="8"/>
  <c r="F1195" i="8"/>
  <c r="F1196" i="8"/>
  <c r="F1197" i="8"/>
  <c r="F1198" i="8"/>
  <c r="F1199" i="8"/>
  <c r="F1200" i="8"/>
  <c r="F1201" i="8"/>
  <c r="H1201" i="8" s="1"/>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H1313" i="8" s="1"/>
  <c r="F1314" i="8"/>
  <c r="F1315" i="8"/>
  <c r="F1316" i="8"/>
  <c r="F1317" i="8"/>
  <c r="F1318" i="8"/>
  <c r="F1319" i="8"/>
  <c r="F1320" i="8"/>
  <c r="F1321" i="8"/>
  <c r="H1321" i="8" s="1"/>
  <c r="F1322" i="8"/>
  <c r="F1323" i="8"/>
  <c r="F1324" i="8"/>
  <c r="F1325" i="8"/>
  <c r="F1326" i="8"/>
  <c r="F1327" i="8"/>
  <c r="F1328" i="8"/>
  <c r="F1329" i="8"/>
  <c r="H1329" i="8" s="1"/>
  <c r="F1330" i="8"/>
  <c r="F1331" i="8"/>
  <c r="F1332" i="8"/>
  <c r="F1333" i="8"/>
  <c r="F1334" i="8"/>
  <c r="F1335" i="8"/>
  <c r="F1336" i="8"/>
  <c r="F1337" i="8"/>
  <c r="H1337" i="8" s="1"/>
  <c r="F1338" i="8"/>
  <c r="F1339" i="8"/>
  <c r="F1340" i="8"/>
  <c r="F1341" i="8"/>
  <c r="F1342" i="8"/>
  <c r="F1343" i="8"/>
  <c r="F1344" i="8"/>
  <c r="F1345" i="8"/>
  <c r="H1345" i="8" s="1"/>
  <c r="F1346" i="8"/>
  <c r="F1347" i="8"/>
  <c r="F1348" i="8"/>
  <c r="F1349" i="8"/>
  <c r="F1350" i="8"/>
  <c r="F1351" i="8"/>
  <c r="F1352" i="8"/>
  <c r="F1353" i="8"/>
  <c r="H1353" i="8" s="1"/>
  <c r="F1354" i="8"/>
  <c r="F1355" i="8"/>
  <c r="F1356" i="8"/>
  <c r="F1357" i="8"/>
  <c r="F1358" i="8"/>
  <c r="F1359" i="8"/>
  <c r="F1360" i="8"/>
  <c r="F1361" i="8"/>
  <c r="H1361" i="8" s="1"/>
  <c r="F1362" i="8"/>
  <c r="F1363" i="8"/>
  <c r="F1364" i="8"/>
  <c r="F1365" i="8"/>
  <c r="F1366" i="8"/>
  <c r="F1367" i="8"/>
  <c r="F1368" i="8"/>
  <c r="F1369" i="8"/>
  <c r="H1369" i="8" s="1"/>
  <c r="F1370" i="8"/>
  <c r="F1371" i="8"/>
  <c r="F1372" i="8"/>
  <c r="F1373" i="8"/>
  <c r="F1374" i="8"/>
  <c r="F1375" i="8"/>
  <c r="F1376" i="8"/>
  <c r="F1377" i="8"/>
  <c r="H1377" i="8" s="1"/>
  <c r="F1378" i="8"/>
  <c r="F1379" i="8"/>
  <c r="F1380" i="8"/>
  <c r="F1381" i="8"/>
  <c r="F1382" i="8"/>
  <c r="F1383" i="8"/>
  <c r="F1384" i="8"/>
  <c r="F1385" i="8"/>
  <c r="H1385" i="8" s="1"/>
  <c r="F1386" i="8"/>
  <c r="F1387" i="8"/>
  <c r="F1388" i="8"/>
  <c r="F1389" i="8"/>
  <c r="F1390" i="8"/>
  <c r="F1391" i="8"/>
  <c r="F1392" i="8"/>
  <c r="F1393" i="8"/>
  <c r="H1393" i="8" s="1"/>
  <c r="F1394" i="8"/>
  <c r="F1395" i="8"/>
  <c r="F1396" i="8"/>
  <c r="F1397" i="8"/>
  <c r="F1398" i="8"/>
  <c r="F1399" i="8"/>
  <c r="F1400" i="8"/>
  <c r="F1401" i="8"/>
  <c r="H1401" i="8" s="1"/>
  <c r="F1402" i="8"/>
  <c r="F1403" i="8"/>
  <c r="F1404" i="8"/>
  <c r="F1405" i="8"/>
  <c r="F1406" i="8"/>
  <c r="F1407" i="8"/>
  <c r="F1408" i="8"/>
  <c r="F1409" i="8"/>
  <c r="H1409" i="8" s="1"/>
  <c r="F1410" i="8"/>
  <c r="F1411" i="8"/>
  <c r="F1412" i="8"/>
  <c r="F1413" i="8"/>
  <c r="F1414" i="8"/>
  <c r="F1415" i="8"/>
  <c r="F1416" i="8"/>
  <c r="F1417" i="8"/>
  <c r="H1417" i="8" s="1"/>
  <c r="F1418" i="8"/>
  <c r="F1419" i="8"/>
  <c r="F1420" i="8"/>
  <c r="F1421" i="8"/>
  <c r="F1422" i="8"/>
  <c r="F1423" i="8"/>
  <c r="F1424" i="8"/>
  <c r="F1425" i="8"/>
  <c r="H1425" i="8" s="1"/>
  <c r="F1426" i="8"/>
  <c r="F1427" i="8"/>
  <c r="F1428" i="8"/>
  <c r="F1429" i="8"/>
  <c r="F1430" i="8"/>
  <c r="F1431" i="8"/>
  <c r="F1432" i="8"/>
  <c r="F1433" i="8"/>
  <c r="H1433" i="8" s="1"/>
  <c r="F1434" i="8"/>
  <c r="F1435" i="8"/>
  <c r="F1436" i="8"/>
  <c r="F1437" i="8"/>
  <c r="F1438" i="8"/>
  <c r="F1439" i="8"/>
  <c r="F1440" i="8"/>
  <c r="F1441" i="8"/>
  <c r="H1441" i="8" s="1"/>
  <c r="F1442" i="8"/>
  <c r="F1443" i="8"/>
  <c r="F1444" i="8"/>
  <c r="F1445" i="8"/>
  <c r="F1446" i="8"/>
  <c r="F1447" i="8"/>
  <c r="F1448" i="8"/>
  <c r="F1449" i="8"/>
  <c r="H1449" i="8" s="1"/>
  <c r="F1450" i="8"/>
  <c r="F1451" i="8"/>
  <c r="F1452" i="8"/>
  <c r="F1453" i="8"/>
  <c r="F1454" i="8"/>
  <c r="F1455" i="8"/>
  <c r="F1456" i="8"/>
  <c r="F1457" i="8"/>
  <c r="H1457" i="8" s="1"/>
  <c r="F1458" i="8"/>
  <c r="F1459" i="8"/>
  <c r="F1460" i="8"/>
  <c r="F1461" i="8"/>
  <c r="F1462" i="8"/>
  <c r="F1463" i="8"/>
  <c r="F1464" i="8"/>
  <c r="F1465" i="8"/>
  <c r="H1465" i="8" s="1"/>
  <c r="F1466" i="8"/>
  <c r="F1467" i="8"/>
  <c r="F1468" i="8"/>
  <c r="F1469" i="8"/>
  <c r="F1470" i="8"/>
  <c r="F1471" i="8"/>
  <c r="F1472" i="8"/>
  <c r="F1473" i="8"/>
  <c r="H1473" i="8" s="1"/>
  <c r="F1474" i="8"/>
  <c r="F1475" i="8"/>
  <c r="F1476" i="8"/>
  <c r="F1477" i="8"/>
  <c r="F1478" i="8"/>
  <c r="F1479" i="8"/>
  <c r="F1480" i="8"/>
  <c r="F1481" i="8"/>
  <c r="H1481" i="8" s="1"/>
  <c r="F1482" i="8"/>
  <c r="F1483" i="8"/>
  <c r="F1484" i="8"/>
  <c r="F1485" i="8"/>
  <c r="F1486" i="8"/>
  <c r="F1487" i="8"/>
  <c r="F1488" i="8"/>
  <c r="F1489" i="8"/>
  <c r="H1489" i="8" s="1"/>
  <c r="F1490" i="8"/>
  <c r="F1491" i="8"/>
  <c r="F1492" i="8"/>
  <c r="F1493" i="8"/>
  <c r="F1494" i="8"/>
  <c r="F1495" i="8"/>
  <c r="F1496" i="8"/>
  <c r="F1497" i="8"/>
  <c r="H1497" i="8" s="1"/>
  <c r="F1498" i="8"/>
  <c r="F1499" i="8"/>
  <c r="F1500" i="8"/>
  <c r="F1501" i="8"/>
  <c r="F1502" i="8"/>
  <c r="F1503" i="8"/>
  <c r="F1504" i="8"/>
  <c r="F1505" i="8"/>
  <c r="H1505" i="8" s="1"/>
  <c r="F1506" i="8"/>
  <c r="F1507" i="8"/>
  <c r="F1508" i="8"/>
  <c r="F1509" i="8"/>
  <c r="F1510" i="8"/>
  <c r="F1511" i="8"/>
  <c r="F1512" i="8"/>
  <c r="F1513" i="8"/>
  <c r="H1513" i="8" s="1"/>
  <c r="F1514" i="8"/>
  <c r="F1515" i="8"/>
  <c r="F1516" i="8"/>
  <c r="F1517" i="8"/>
  <c r="F1518" i="8"/>
  <c r="F1519" i="8"/>
  <c r="F1520" i="8"/>
  <c r="F1521" i="8"/>
  <c r="H1521" i="8" s="1"/>
  <c r="F1522" i="8"/>
  <c r="F1523" i="8"/>
  <c r="F1524" i="8"/>
  <c r="F1525" i="8"/>
  <c r="F1526" i="8"/>
  <c r="F1527" i="8"/>
  <c r="F1528" i="8"/>
  <c r="F1529" i="8"/>
  <c r="H1529" i="8" s="1"/>
  <c r="F1530" i="8"/>
  <c r="F1531" i="8"/>
  <c r="F1532" i="8"/>
  <c r="F1533" i="8"/>
  <c r="F1534" i="8"/>
  <c r="F1535" i="8"/>
  <c r="F1536" i="8"/>
  <c r="F1537" i="8"/>
  <c r="H1537" i="8" s="1"/>
  <c r="F1538" i="8"/>
  <c r="F1539" i="8"/>
  <c r="F1540" i="8"/>
  <c r="F1541" i="8"/>
  <c r="F1542" i="8"/>
  <c r="F1543" i="8"/>
  <c r="F1544" i="8"/>
  <c r="F1545" i="8"/>
  <c r="H1545" i="8" s="1"/>
  <c r="F1546" i="8"/>
  <c r="F1547" i="8"/>
  <c r="F1548" i="8"/>
  <c r="F1549" i="8"/>
  <c r="F1550" i="8"/>
  <c r="F1551" i="8"/>
  <c r="F1552" i="8"/>
  <c r="F1553" i="8"/>
  <c r="H1553" i="8" s="1"/>
  <c r="F1554" i="8"/>
  <c r="F1555" i="8"/>
  <c r="F1556" i="8"/>
  <c r="F1557" i="8"/>
  <c r="F1558" i="8"/>
  <c r="F1559" i="8"/>
  <c r="F1560" i="8"/>
  <c r="F1561" i="8"/>
  <c r="H1561" i="8" s="1"/>
  <c r="F1562" i="8"/>
  <c r="F1563" i="8"/>
  <c r="F1564" i="8"/>
  <c r="F1565" i="8"/>
  <c r="F1566" i="8"/>
  <c r="F1567" i="8"/>
  <c r="F1568" i="8"/>
  <c r="F1569" i="8"/>
  <c r="H1569" i="8" s="1"/>
  <c r="F1570" i="8"/>
  <c r="F1571" i="8"/>
  <c r="F1572" i="8"/>
  <c r="F1573" i="8"/>
  <c r="F1574" i="8"/>
  <c r="F1575" i="8"/>
  <c r="F1576" i="8"/>
  <c r="F1577" i="8"/>
  <c r="H1577" i="8" s="1"/>
  <c r="F1578" i="8"/>
  <c r="F1579" i="8"/>
  <c r="F1580" i="8"/>
  <c r="F1581" i="8"/>
  <c r="F1582" i="8"/>
  <c r="F1583" i="8"/>
  <c r="F1584" i="8"/>
  <c r="F1585" i="8"/>
  <c r="H1585" i="8" s="1"/>
  <c r="F1586" i="8"/>
  <c r="F1587" i="8"/>
  <c r="F1588" i="8"/>
  <c r="F1589" i="8"/>
  <c r="F1590" i="8"/>
  <c r="F1591" i="8"/>
  <c r="F1592" i="8"/>
  <c r="F1593" i="8"/>
  <c r="H1593" i="8" s="1"/>
  <c r="F1594" i="8"/>
  <c r="F1595" i="8"/>
  <c r="F1596" i="8"/>
  <c r="F1597" i="8"/>
  <c r="F1598" i="8"/>
  <c r="F1599" i="8"/>
  <c r="F1600" i="8"/>
  <c r="F1601" i="8"/>
  <c r="H1601" i="8" s="1"/>
  <c r="F1602" i="8"/>
  <c r="F1603" i="8"/>
  <c r="F1604" i="8"/>
  <c r="F1605" i="8"/>
  <c r="F1606" i="8"/>
  <c r="F1607" i="8"/>
  <c r="F1608" i="8"/>
  <c r="F1609" i="8"/>
  <c r="H1609" i="8" s="1"/>
  <c r="F1610" i="8"/>
  <c r="F1611" i="8"/>
  <c r="F1612" i="8"/>
  <c r="F1613" i="8"/>
  <c r="F1614" i="8"/>
  <c r="F1615" i="8"/>
  <c r="F1616" i="8"/>
  <c r="F1617" i="8"/>
  <c r="H1617" i="8" s="1"/>
  <c r="F1618" i="8"/>
  <c r="F1619" i="8"/>
  <c r="F1620" i="8"/>
  <c r="F1621" i="8"/>
  <c r="F1622" i="8"/>
  <c r="F1623" i="8"/>
  <c r="F1624" i="8"/>
  <c r="F1625" i="8"/>
  <c r="H1625" i="8" s="1"/>
  <c r="F1626" i="8"/>
  <c r="F1627" i="8"/>
  <c r="F1628" i="8"/>
  <c r="F1629" i="8"/>
  <c r="F1630" i="8"/>
  <c r="F1631" i="8"/>
  <c r="F1632" i="8"/>
  <c r="F1633" i="8"/>
  <c r="H1633" i="8" s="1"/>
  <c r="F1634" i="8"/>
  <c r="F1635" i="8"/>
  <c r="F1636" i="8"/>
  <c r="F1637" i="8"/>
  <c r="F1638" i="8"/>
  <c r="F1639" i="8"/>
  <c r="F1640" i="8"/>
  <c r="F1641" i="8"/>
  <c r="H1641" i="8" s="1"/>
  <c r="F1642" i="8"/>
  <c r="F1643" i="8"/>
  <c r="F1644" i="8"/>
  <c r="F1645" i="8"/>
  <c r="F1646" i="8"/>
  <c r="F1647" i="8"/>
  <c r="F1648" i="8"/>
  <c r="F1649" i="8"/>
  <c r="H1649" i="8" s="1"/>
  <c r="F1650" i="8"/>
  <c r="F1651" i="8"/>
  <c r="F1652" i="8"/>
  <c r="F1653" i="8"/>
  <c r="F1654" i="8"/>
  <c r="F1655" i="8"/>
  <c r="F1656" i="8"/>
  <c r="F1657" i="8"/>
  <c r="H1657" i="8" s="1"/>
  <c r="F1658" i="8"/>
  <c r="F1659" i="8"/>
  <c r="F1660" i="8"/>
  <c r="F1661" i="8"/>
  <c r="F1662" i="8"/>
  <c r="F1663" i="8"/>
  <c r="F1664" i="8"/>
  <c r="F1665" i="8"/>
  <c r="H1665" i="8" s="1"/>
  <c r="F1666" i="8"/>
  <c r="F1667" i="8"/>
  <c r="F1668" i="8"/>
  <c r="F1669" i="8"/>
  <c r="F1670" i="8"/>
  <c r="F1671" i="8"/>
  <c r="F1672" i="8"/>
  <c r="F1673" i="8"/>
  <c r="H1673" i="8" s="1"/>
  <c r="F1674" i="8"/>
  <c r="F1675" i="8"/>
  <c r="F1676" i="8"/>
  <c r="F1677" i="8"/>
  <c r="F1678" i="8"/>
  <c r="F1679" i="8"/>
  <c r="F1680" i="8"/>
  <c r="F1681" i="8"/>
  <c r="H1681" i="8" s="1"/>
  <c r="F1682" i="8"/>
  <c r="F1683" i="8"/>
  <c r="F1684" i="8"/>
  <c r="F1685" i="8"/>
  <c r="F1686" i="8"/>
  <c r="F1687" i="8"/>
  <c r="F1688" i="8"/>
  <c r="F1689" i="8"/>
  <c r="H1689" i="8" s="1"/>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H1753" i="8" s="1"/>
  <c r="F1754" i="8"/>
  <c r="F1755" i="8"/>
  <c r="F1756" i="8"/>
  <c r="F1757" i="8"/>
  <c r="F1758" i="8"/>
  <c r="F1759" i="8"/>
  <c r="F1760" i="8"/>
  <c r="F1761" i="8"/>
  <c r="H1761" i="8" s="1"/>
  <c r="F1762" i="8"/>
  <c r="F1763" i="8"/>
  <c r="F1764" i="8"/>
  <c r="F1765" i="8"/>
  <c r="F1766" i="8"/>
  <c r="F1767" i="8"/>
  <c r="F1768" i="8"/>
  <c r="F1769" i="8"/>
  <c r="H1769" i="8" s="1"/>
  <c r="F1770" i="8"/>
  <c r="F1771" i="8"/>
  <c r="F1772" i="8"/>
  <c r="F1773" i="8"/>
  <c r="F1774" i="8"/>
  <c r="F1775" i="8"/>
  <c r="F1776" i="8"/>
  <c r="F1777" i="8"/>
  <c r="H1777" i="8" s="1"/>
  <c r="F1778" i="8"/>
  <c r="F1779" i="8"/>
  <c r="F1780" i="8"/>
  <c r="F1781" i="8"/>
  <c r="F1782" i="8"/>
  <c r="F1783" i="8"/>
  <c r="F1784" i="8"/>
  <c r="F1785" i="8"/>
  <c r="H1785" i="8" s="1"/>
  <c r="F1786" i="8"/>
  <c r="F1787" i="8"/>
  <c r="F1788" i="8"/>
  <c r="F1789" i="8"/>
  <c r="F1790" i="8"/>
  <c r="F1791" i="8"/>
  <c r="F1792" i="8"/>
  <c r="F1793" i="8"/>
  <c r="H1793" i="8" s="1"/>
  <c r="F1794" i="8"/>
  <c r="F1795" i="8"/>
  <c r="F1796" i="8"/>
  <c r="F1797" i="8"/>
  <c r="F1798" i="8"/>
  <c r="F1799" i="8"/>
  <c r="F1800" i="8"/>
  <c r="F1801" i="8"/>
  <c r="H1801" i="8" s="1"/>
  <c r="F1802" i="8"/>
  <c r="F1803" i="8"/>
  <c r="F1804" i="8"/>
  <c r="F1805" i="8"/>
  <c r="F1806" i="8"/>
  <c r="F1807" i="8"/>
  <c r="F1808" i="8"/>
  <c r="F1809" i="8"/>
  <c r="H1809" i="8" s="1"/>
  <c r="F1810" i="8"/>
  <c r="F1811" i="8"/>
  <c r="F1812" i="8"/>
  <c r="F1813" i="8"/>
  <c r="F1814" i="8"/>
  <c r="F1815" i="8"/>
  <c r="F1816" i="8"/>
  <c r="F1817" i="8"/>
  <c r="H1817" i="8" s="1"/>
  <c r="F1818" i="8"/>
  <c r="F1819" i="8"/>
  <c r="F1820" i="8"/>
  <c r="F1821" i="8"/>
  <c r="F1822" i="8"/>
  <c r="F1823" i="8"/>
  <c r="F1824" i="8"/>
  <c r="F1825" i="8"/>
  <c r="H1825" i="8" s="1"/>
  <c r="F1826" i="8"/>
  <c r="F1827" i="8"/>
  <c r="F1828" i="8"/>
  <c r="F1829" i="8"/>
  <c r="F1830" i="8"/>
  <c r="F1831" i="8"/>
  <c r="F1832" i="8"/>
  <c r="F1833" i="8"/>
  <c r="H1833" i="8" s="1"/>
  <c r="F1834" i="8"/>
  <c r="F1835" i="8"/>
  <c r="F1836" i="8"/>
  <c r="F1837" i="8"/>
  <c r="F1838" i="8"/>
  <c r="F1839" i="8"/>
  <c r="F1840" i="8"/>
  <c r="F1841" i="8"/>
  <c r="H1841" i="8" s="1"/>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H1881" i="8" s="1"/>
  <c r="F1882" i="8"/>
  <c r="F1883" i="8"/>
  <c r="F1884" i="8"/>
  <c r="F1885" i="8"/>
  <c r="F1886" i="8"/>
  <c r="F1887" i="8"/>
  <c r="F1888" i="8"/>
  <c r="F1889" i="8"/>
  <c r="H1889" i="8" s="1"/>
  <c r="F1890" i="8"/>
  <c r="F1891" i="8"/>
  <c r="F1892" i="8"/>
  <c r="F1893" i="8"/>
  <c r="F1894" i="8"/>
  <c r="F1895" i="8"/>
  <c r="F1896" i="8"/>
  <c r="F1897" i="8"/>
  <c r="H1897" i="8" s="1"/>
  <c r="F1898" i="8"/>
  <c r="F1899" i="8"/>
  <c r="F1900" i="8"/>
  <c r="F1901" i="8"/>
  <c r="F1902" i="8"/>
  <c r="F1903" i="8"/>
  <c r="F1904" i="8"/>
  <c r="F1905" i="8"/>
  <c r="H1905" i="8" s="1"/>
  <c r="F1906" i="8"/>
  <c r="F1907" i="8"/>
  <c r="F1908" i="8"/>
  <c r="F1909" i="8"/>
  <c r="F1910" i="8"/>
  <c r="F1911" i="8"/>
  <c r="F1912" i="8"/>
  <c r="F1913" i="8"/>
  <c r="H1913" i="8" s="1"/>
  <c r="F1914" i="8"/>
  <c r="F1915" i="8"/>
  <c r="F1916" i="8"/>
  <c r="F1917" i="8"/>
  <c r="F1918" i="8"/>
  <c r="F1919" i="8"/>
  <c r="F1920" i="8"/>
  <c r="F1921" i="8"/>
  <c r="H1921" i="8" s="1"/>
  <c r="F1922" i="8"/>
  <c r="F1923" i="8"/>
  <c r="F1924" i="8"/>
  <c r="F1925" i="8"/>
  <c r="F1926" i="8"/>
  <c r="F1927" i="8"/>
  <c r="F1928" i="8"/>
  <c r="F1929" i="8"/>
  <c r="H1929" i="8" s="1"/>
  <c r="F1930" i="8"/>
  <c r="F1931" i="8"/>
  <c r="F1932" i="8"/>
  <c r="F1933" i="8"/>
  <c r="F1934" i="8"/>
  <c r="F1935" i="8"/>
  <c r="F1936" i="8"/>
  <c r="F1937" i="8"/>
  <c r="H1937" i="8" s="1"/>
  <c r="F1938" i="8"/>
  <c r="F1939" i="8"/>
  <c r="F1940" i="8"/>
  <c r="F1941" i="8"/>
  <c r="F1942" i="8"/>
  <c r="F1943" i="8"/>
  <c r="F1944" i="8"/>
  <c r="F1945" i="8"/>
  <c r="H1945" i="8" s="1"/>
  <c r="F1946" i="8"/>
  <c r="F1947" i="8"/>
  <c r="F1948" i="8"/>
  <c r="F1949" i="8"/>
  <c r="F1950" i="8"/>
  <c r="F1951" i="8"/>
  <c r="F1952" i="8"/>
  <c r="F1953" i="8"/>
  <c r="H1953" i="8" s="1"/>
  <c r="F1954" i="8"/>
  <c r="F1955" i="8"/>
  <c r="F1956" i="8"/>
  <c r="F1957" i="8"/>
  <c r="F1958" i="8"/>
  <c r="F1959" i="8"/>
  <c r="F1960" i="8"/>
  <c r="F1961" i="8"/>
  <c r="H1961" i="8" s="1"/>
  <c r="F1962" i="8"/>
  <c r="F1963" i="8"/>
  <c r="F1964" i="8"/>
  <c r="F1965" i="8"/>
  <c r="F1966" i="8"/>
  <c r="F1967" i="8"/>
  <c r="F1968" i="8"/>
  <c r="F1969" i="8"/>
  <c r="H1969" i="8" s="1"/>
  <c r="F1970" i="8"/>
  <c r="F1971" i="8"/>
  <c r="F1972" i="8"/>
  <c r="F1973" i="8"/>
  <c r="F1974" i="8"/>
  <c r="F1975" i="8"/>
  <c r="F1976" i="8"/>
  <c r="F1977" i="8"/>
  <c r="H1977" i="8" s="1"/>
  <c r="F1978" i="8"/>
  <c r="F1979" i="8"/>
  <c r="F1980" i="8"/>
  <c r="F1981" i="8"/>
  <c r="F1982" i="8"/>
  <c r="F1983" i="8"/>
  <c r="F1984" i="8"/>
  <c r="F1985" i="8"/>
  <c r="H1985" i="8" s="1"/>
  <c r="F1986" i="8"/>
  <c r="F1987" i="8"/>
  <c r="F1988" i="8"/>
  <c r="F1989" i="8"/>
  <c r="F1990" i="8"/>
  <c r="F1991" i="8"/>
  <c r="F1992" i="8"/>
  <c r="F1993" i="8"/>
  <c r="H1993" i="8" s="1"/>
  <c r="F1994" i="8"/>
  <c r="F1995" i="8"/>
  <c r="F1996" i="8"/>
  <c r="F1997" i="8"/>
  <c r="F1998" i="8"/>
  <c r="F1999" i="8"/>
  <c r="F2000" i="8"/>
  <c r="F2001" i="8"/>
  <c r="H2001" i="8" s="1"/>
  <c r="F2002" i="8"/>
  <c r="F2003" i="8"/>
  <c r="F2004" i="8"/>
  <c r="F2005" i="8"/>
  <c r="F2006" i="8"/>
  <c r="F2007" i="8"/>
  <c r="F2008" i="8"/>
  <c r="F2009" i="8"/>
  <c r="H2009" i="8" s="1"/>
  <c r="F2010" i="8"/>
  <c r="F2011" i="8"/>
  <c r="F2012" i="8"/>
  <c r="F2013" i="8"/>
  <c r="F2014" i="8"/>
  <c r="F2015" i="8"/>
  <c r="F2016" i="8"/>
  <c r="F2017" i="8"/>
  <c r="H2017" i="8" s="1"/>
  <c r="F2018" i="8"/>
  <c r="F2019" i="8"/>
  <c r="F2020" i="8"/>
  <c r="F2021" i="8"/>
  <c r="F2022" i="8"/>
  <c r="F2023" i="8"/>
  <c r="F2024" i="8"/>
  <c r="F2025" i="8"/>
  <c r="H2025" i="8" s="1"/>
  <c r="F2026" i="8"/>
  <c r="F2027" i="8"/>
  <c r="F2028" i="8"/>
  <c r="F2029" i="8"/>
  <c r="F2030" i="8"/>
  <c r="F2031" i="8"/>
  <c r="F2032" i="8"/>
  <c r="F2033" i="8"/>
  <c r="H2033" i="8" s="1"/>
  <c r="F2034" i="8"/>
  <c r="F2035" i="8"/>
  <c r="F2036" i="8"/>
  <c r="F2037" i="8"/>
  <c r="F2038" i="8"/>
  <c r="F2039" i="8"/>
  <c r="F2040" i="8"/>
  <c r="F2041" i="8"/>
  <c r="H2041" i="8" s="1"/>
  <c r="F2042" i="8"/>
  <c r="F2043" i="8"/>
  <c r="F2044" i="8"/>
  <c r="F2045" i="8"/>
  <c r="F2046" i="8"/>
  <c r="F2047" i="8"/>
  <c r="F2048" i="8"/>
  <c r="F2049" i="8"/>
  <c r="H2049" i="8" s="1"/>
  <c r="F2050"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I2032" i="8" s="1"/>
  <c r="E2033" i="8"/>
  <c r="I2033" i="8" s="1"/>
  <c r="J2033" i="8" s="1"/>
  <c r="E2034" i="8"/>
  <c r="I2034" i="8" s="1"/>
  <c r="E2035" i="8"/>
  <c r="I2035" i="8" s="1"/>
  <c r="E2036" i="8"/>
  <c r="I2036" i="8" s="1"/>
  <c r="E2037" i="8"/>
  <c r="I2037" i="8" s="1"/>
  <c r="E2038" i="8"/>
  <c r="I2038" i="8" s="1"/>
  <c r="E2039" i="8"/>
  <c r="I2039" i="8" s="1"/>
  <c r="E2040" i="8"/>
  <c r="I2040" i="8" s="1"/>
  <c r="E2041" i="8"/>
  <c r="I2041" i="8" s="1"/>
  <c r="J2041" i="8" s="1"/>
  <c r="E2042" i="8"/>
  <c r="I2042" i="8" s="1"/>
  <c r="E2043" i="8"/>
  <c r="I2043" i="8" s="1"/>
  <c r="E2044" i="8"/>
  <c r="I2044" i="8" s="1"/>
  <c r="E2045" i="8"/>
  <c r="I2045" i="8" s="1"/>
  <c r="E2046" i="8"/>
  <c r="I2046" i="8" s="1"/>
  <c r="E2047" i="8"/>
  <c r="I2047" i="8" s="1"/>
  <c r="E2048" i="8"/>
  <c r="I2048" i="8" s="1"/>
  <c r="E2049" i="8"/>
  <c r="I2049" i="8" s="1"/>
  <c r="J2049" i="8" s="1"/>
  <c r="E2050" i="8"/>
  <c r="I2050" i="8" s="1"/>
  <c r="F7" i="9"/>
  <c r="C11" i="9" a="1"/>
  <c r="C11" i="9" s="1"/>
  <c r="C12" i="9" s="1" a="1"/>
  <c r="C12" i="9" s="1"/>
  <c r="C10" i="9" a="1"/>
  <c r="C10" i="9" s="1"/>
  <c r="C9" i="9" a="1"/>
  <c r="C9" i="9" s="1"/>
  <c r="C13" i="9" s="1"/>
  <c r="C8" i="9" a="1"/>
  <c r="C8" i="9" s="1"/>
  <c r="C7" i="9" a="1"/>
  <c r="C7" i="9" s="1"/>
  <c r="BK4" i="14"/>
  <c r="AQ4" i="14"/>
  <c r="W4" i="14"/>
  <c r="H633" i="8" l="1"/>
  <c r="H625" i="8"/>
  <c r="H617" i="8"/>
  <c r="H609" i="8"/>
  <c r="H537" i="8"/>
  <c r="H529" i="8"/>
  <c r="H521" i="8"/>
  <c r="H505" i="8"/>
  <c r="H473" i="8"/>
  <c r="H465" i="8"/>
  <c r="H457" i="8"/>
  <c r="H449" i="8"/>
  <c r="H441" i="8"/>
  <c r="H433" i="8"/>
  <c r="H425" i="8"/>
  <c r="H417" i="8"/>
  <c r="H409" i="8"/>
  <c r="H401" i="8"/>
  <c r="H393" i="8"/>
  <c r="H377" i="8"/>
  <c r="H369" i="8"/>
  <c r="H361" i="8"/>
  <c r="H353" i="8"/>
  <c r="H345" i="8"/>
  <c r="H337" i="8"/>
  <c r="H329" i="8"/>
  <c r="H321" i="8"/>
  <c r="H313" i="8"/>
  <c r="H305" i="8"/>
  <c r="H297" i="8"/>
  <c r="H289" i="8"/>
  <c r="H281" i="8"/>
  <c r="H201" i="8"/>
  <c r="H145" i="8"/>
  <c r="H137" i="8"/>
  <c r="H129" i="8"/>
  <c r="H121" i="8"/>
  <c r="H113" i="8"/>
  <c r="H105" i="8"/>
  <c r="H97" i="8"/>
  <c r="H89" i="8"/>
  <c r="H81" i="8"/>
  <c r="H73" i="8"/>
  <c r="H65" i="8"/>
  <c r="H57" i="8"/>
  <c r="H41" i="8"/>
  <c r="H33" i="8"/>
  <c r="H25" i="8"/>
  <c r="H17" i="8"/>
  <c r="H2072" i="8"/>
  <c r="J2072" i="8" s="1"/>
  <c r="H2074" i="8"/>
  <c r="J2074" i="8" s="1"/>
  <c r="H2080" i="8"/>
  <c r="J2080" i="8" s="1"/>
  <c r="H2062" i="8"/>
  <c r="J2062" i="8" s="1"/>
  <c r="H2098" i="8"/>
  <c r="J2098" i="8" s="1"/>
  <c r="H2079" i="8"/>
  <c r="J2079" i="8" s="1"/>
  <c r="H2095" i="8"/>
  <c r="J2095" i="8" s="1"/>
  <c r="H2058" i="8"/>
  <c r="J2058" i="8" s="1"/>
  <c r="H2097" i="8"/>
  <c r="J2097" i="8" s="1"/>
  <c r="H2055" i="8"/>
  <c r="J2055" i="8" s="1"/>
  <c r="H2096" i="8"/>
  <c r="J2096" i="8" s="1"/>
  <c r="H1500" i="8"/>
  <c r="H1492" i="8"/>
  <c r="H1484" i="8"/>
  <c r="H1468" i="8"/>
  <c r="H1460" i="8"/>
  <c r="H1452" i="8"/>
  <c r="H1444" i="8"/>
  <c r="H1436" i="8"/>
  <c r="H1428" i="8"/>
  <c r="H1420" i="8"/>
  <c r="H1412" i="8"/>
  <c r="H1404" i="8"/>
  <c r="H1300" i="8"/>
  <c r="H1292" i="8"/>
  <c r="H1284" i="8"/>
  <c r="H1276" i="8"/>
  <c r="H1268" i="8"/>
  <c r="H1260" i="8"/>
  <c r="H1252" i="8"/>
  <c r="H1244" i="8"/>
  <c r="H1236" i="8"/>
  <c r="H1228" i="8"/>
  <c r="H1220" i="8"/>
  <c r="H1212" i="8"/>
  <c r="H1204" i="8"/>
  <c r="H1196" i="8"/>
  <c r="H1188" i="8"/>
  <c r="H1180" i="8"/>
  <c r="H1172" i="8"/>
  <c r="H1164" i="8"/>
  <c r="H1156" i="8"/>
  <c r="H1148" i="8"/>
  <c r="H1140" i="8"/>
  <c r="H1132" i="8"/>
  <c r="H1124" i="8"/>
  <c r="H1116" i="8"/>
  <c r="H1108" i="8"/>
  <c r="H1100" i="8"/>
  <c r="H1092" i="8"/>
  <c r="H1084" i="8"/>
  <c r="H1076" i="8"/>
  <c r="H1068" i="8"/>
  <c r="H1060" i="8"/>
  <c r="H1052" i="8"/>
  <c r="H1044" i="8"/>
  <c r="H1036" i="8"/>
  <c r="H1028" i="8"/>
  <c r="H1020" i="8"/>
  <c r="H1012" i="8"/>
  <c r="H1004" i="8"/>
  <c r="H996" i="8"/>
  <c r="H988" i="8"/>
  <c r="H980" i="8"/>
  <c r="H972" i="8"/>
  <c r="H964" i="8"/>
  <c r="H956" i="8"/>
  <c r="H948" i="8"/>
  <c r="H940" i="8"/>
  <c r="H932" i="8"/>
  <c r="H924" i="8"/>
  <c r="H916" i="8"/>
  <c r="H908" i="8"/>
  <c r="H900" i="8"/>
  <c r="H892" i="8"/>
  <c r="H884" i="8"/>
  <c r="H876" i="8"/>
  <c r="H868" i="8"/>
  <c r="H860" i="8"/>
  <c r="H852" i="8"/>
  <c r="H844" i="8"/>
  <c r="H836" i="8"/>
  <c r="H828" i="8"/>
  <c r="H604" i="8"/>
  <c r="H596" i="8"/>
  <c r="H580" i="8"/>
  <c r="H572" i="8"/>
  <c r="H52" i="8"/>
  <c r="H44" i="8"/>
  <c r="H36" i="8"/>
  <c r="H28" i="8"/>
  <c r="H20" i="8"/>
  <c r="H12" i="8"/>
  <c r="H1862" i="8"/>
  <c r="H1854" i="8"/>
  <c r="H1846" i="8"/>
  <c r="H1838" i="8"/>
  <c r="H1822" i="8"/>
  <c r="H1814" i="8"/>
  <c r="H1806" i="8"/>
  <c r="H1798" i="8"/>
  <c r="H1790" i="8"/>
  <c r="H1782" i="8"/>
  <c r="H1774" i="8"/>
  <c r="H662" i="8"/>
  <c r="H654" i="8"/>
  <c r="H638" i="8"/>
  <c r="H582" i="8"/>
  <c r="H574" i="8"/>
  <c r="H566" i="8"/>
  <c r="H374" i="8"/>
  <c r="H366" i="8"/>
  <c r="H358" i="8"/>
  <c r="H350" i="8"/>
  <c r="H342" i="8"/>
  <c r="H326" i="8"/>
  <c r="H318" i="8"/>
  <c r="H278" i="8"/>
  <c r="H270" i="8"/>
  <c r="H262" i="8"/>
  <c r="H254" i="8"/>
  <c r="H1830" i="8"/>
  <c r="H1199" i="8"/>
  <c r="H1191" i="8"/>
  <c r="H1183" i="8"/>
  <c r="H1175" i="8"/>
  <c r="H1167" i="8"/>
  <c r="H1159" i="8"/>
  <c r="H1151" i="8"/>
  <c r="H1143" i="8"/>
  <c r="H1135" i="8"/>
  <c r="H1127" i="8"/>
  <c r="H1119" i="8"/>
  <c r="H1111" i="8"/>
  <c r="H1103" i="8"/>
  <c r="H1095" i="8"/>
  <c r="H1087" i="8"/>
  <c r="H1079" i="8"/>
  <c r="H1031" i="8"/>
  <c r="H1023" i="8"/>
  <c r="H1015" i="8"/>
  <c r="H1007" i="8"/>
  <c r="H967" i="8"/>
  <c r="H959" i="8"/>
  <c r="H951" i="8"/>
  <c r="H943" i="8"/>
  <c r="H935" i="8"/>
  <c r="H927" i="8"/>
  <c r="H919" i="8"/>
  <c r="H911" i="8"/>
  <c r="H903" i="8"/>
  <c r="H895" i="8"/>
  <c r="H887" i="8"/>
  <c r="H879" i="8"/>
  <c r="H871" i="8"/>
  <c r="H568" i="8"/>
  <c r="H560" i="8"/>
  <c r="H552" i="8"/>
  <c r="H544" i="8"/>
  <c r="H536" i="8"/>
  <c r="H528" i="8"/>
  <c r="H512" i="8"/>
  <c r="H504" i="8"/>
  <c r="H496" i="8"/>
  <c r="H384" i="8"/>
  <c r="H240" i="8"/>
  <c r="H232" i="8"/>
  <c r="H224" i="8"/>
  <c r="H208" i="8"/>
  <c r="H200" i="8"/>
  <c r="H192" i="8"/>
  <c r="H176" i="8"/>
  <c r="H168" i="8"/>
  <c r="H160" i="8"/>
  <c r="H144" i="8"/>
  <c r="H136" i="8"/>
  <c r="H128" i="8"/>
  <c r="H112" i="8"/>
  <c r="H104" i="8"/>
  <c r="H96" i="8"/>
  <c r="H24" i="8"/>
  <c r="H16" i="8"/>
  <c r="H8" i="8"/>
  <c r="H2044" i="8"/>
  <c r="J2044" i="8" s="1"/>
  <c r="H2028" i="8"/>
  <c r="H2012" i="8"/>
  <c r="H1996" i="8"/>
  <c r="H1980" i="8"/>
  <c r="H1964" i="8"/>
  <c r="H1948" i="8"/>
  <c r="H1932" i="8"/>
  <c r="H1916" i="8"/>
  <c r="H1876" i="8"/>
  <c r="H1860" i="8"/>
  <c r="H1764" i="8"/>
  <c r="H1748" i="8"/>
  <c r="H1732" i="8"/>
  <c r="H1716" i="8"/>
  <c r="H1700" i="8"/>
  <c r="H1684" i="8"/>
  <c r="H1660" i="8"/>
  <c r="H1644" i="8"/>
  <c r="H1628" i="8"/>
  <c r="H1612" i="8"/>
  <c r="H1596" i="8"/>
  <c r="H1580" i="8"/>
  <c r="H1564" i="8"/>
  <c r="H1548" i="8"/>
  <c r="H1532" i="8"/>
  <c r="H1524" i="8"/>
  <c r="H1508" i="8"/>
  <c r="H1476" i="8"/>
  <c r="H2036" i="8"/>
  <c r="J2036" i="8" s="1"/>
  <c r="H2020" i="8"/>
  <c r="H2004" i="8"/>
  <c r="H1988" i="8"/>
  <c r="H1972" i="8"/>
  <c r="H1956" i="8"/>
  <c r="H1940" i="8"/>
  <c r="H1924" i="8"/>
  <c r="H1908" i="8"/>
  <c r="H1868" i="8"/>
  <c r="H1852" i="8"/>
  <c r="H1756" i="8"/>
  <c r="H1740" i="8"/>
  <c r="H1724" i="8"/>
  <c r="H1708" i="8"/>
  <c r="H1692" i="8"/>
  <c r="H1676" i="8"/>
  <c r="H1668" i="8"/>
  <c r="H1652" i="8"/>
  <c r="H1636" i="8"/>
  <c r="H1620" i="8"/>
  <c r="H1604" i="8"/>
  <c r="H1588" i="8"/>
  <c r="H1572" i="8"/>
  <c r="H1556" i="8"/>
  <c r="H1540" i="8"/>
  <c r="H1516" i="8"/>
  <c r="H1873" i="8"/>
  <c r="F2069" i="8"/>
  <c r="H2069" i="8" s="1"/>
  <c r="C2069" i="8"/>
  <c r="E2069" i="8"/>
  <c r="I2069" i="8" s="1"/>
  <c r="F2092" i="8"/>
  <c r="H2092" i="8" s="1"/>
  <c r="C2092" i="8"/>
  <c r="E2092" i="8"/>
  <c r="I2092" i="8" s="1"/>
  <c r="F2091" i="8"/>
  <c r="H2091" i="8" s="1"/>
  <c r="C2091" i="8"/>
  <c r="E2091" i="8"/>
  <c r="I2091" i="8" s="1"/>
  <c r="F2100" i="8"/>
  <c r="H2100" i="8" s="1"/>
  <c r="C2100" i="8"/>
  <c r="E2100" i="8"/>
  <c r="I2100" i="8" s="1"/>
  <c r="F2099" i="8"/>
  <c r="H2099" i="8" s="1"/>
  <c r="C2099" i="8"/>
  <c r="E2099" i="8"/>
  <c r="I2099" i="8" s="1"/>
  <c r="F2089" i="8"/>
  <c r="H2089" i="8" s="1"/>
  <c r="C2089" i="8"/>
  <c r="E2089" i="8"/>
  <c r="I2089" i="8" s="1"/>
  <c r="F2084" i="8"/>
  <c r="H2084" i="8" s="1"/>
  <c r="E2084" i="8"/>
  <c r="I2084" i="8" s="1"/>
  <c r="C2084" i="8"/>
  <c r="F2086" i="8"/>
  <c r="H2086" i="8" s="1"/>
  <c r="C2086" i="8"/>
  <c r="E2086" i="8"/>
  <c r="I2086" i="8" s="1"/>
  <c r="F2093" i="8"/>
  <c r="H2093" i="8" s="1"/>
  <c r="E2093" i="8"/>
  <c r="I2093" i="8" s="1"/>
  <c r="C2093" i="8"/>
  <c r="F2063" i="8"/>
  <c r="H2063" i="8" s="1"/>
  <c r="C2063" i="8"/>
  <c r="E2063" i="8"/>
  <c r="I2063" i="8" s="1"/>
  <c r="E2078" i="8"/>
  <c r="I2078" i="8" s="1"/>
  <c r="F2078" i="8"/>
  <c r="H2078" i="8" s="1"/>
  <c r="C2078" i="8"/>
  <c r="E2077" i="8"/>
  <c r="I2077" i="8" s="1"/>
  <c r="F2077" i="8"/>
  <c r="H2077" i="8" s="1"/>
  <c r="C2077" i="8"/>
  <c r="E2090" i="8"/>
  <c r="I2090" i="8" s="1"/>
  <c r="F2090" i="8"/>
  <c r="H2090" i="8" s="1"/>
  <c r="C2090" i="8"/>
  <c r="E2071" i="8"/>
  <c r="I2071" i="8" s="1"/>
  <c r="F2071" i="8"/>
  <c r="H2071" i="8" s="1"/>
  <c r="C2071" i="8"/>
  <c r="E2056" i="8"/>
  <c r="I2056" i="8" s="1"/>
  <c r="F2056" i="8"/>
  <c r="H2056" i="8" s="1"/>
  <c r="C2056" i="8"/>
  <c r="E2088" i="8"/>
  <c r="I2088" i="8" s="1"/>
  <c r="F2088" i="8"/>
  <c r="H2088" i="8" s="1"/>
  <c r="C2088" i="8"/>
  <c r="F2076" i="8"/>
  <c r="H2076" i="8" s="1"/>
  <c r="C2076" i="8"/>
  <c r="E2076" i="8"/>
  <c r="I2076" i="8" s="1"/>
  <c r="E2083" i="8"/>
  <c r="I2083" i="8" s="1"/>
  <c r="F2083" i="8"/>
  <c r="H2083" i="8" s="1"/>
  <c r="C2083" i="8"/>
  <c r="E2094" i="8"/>
  <c r="I2094" i="8" s="1"/>
  <c r="F2094" i="8"/>
  <c r="H2094" i="8" s="1"/>
  <c r="C2094" i="8"/>
  <c r="E2061" i="8"/>
  <c r="I2061" i="8" s="1"/>
  <c r="F2061" i="8"/>
  <c r="H2061" i="8" s="1"/>
  <c r="C2061" i="8"/>
  <c r="E2053" i="8"/>
  <c r="I2053" i="8" s="1"/>
  <c r="F2053" i="8"/>
  <c r="H2053" i="8" s="1"/>
  <c r="C2053" i="8"/>
  <c r="C2082" i="8"/>
  <c r="E2082" i="8"/>
  <c r="I2082" i="8" s="1"/>
  <c r="F2082" i="8"/>
  <c r="H2082" i="8" s="1"/>
  <c r="E2057" i="8"/>
  <c r="I2057" i="8" s="1"/>
  <c r="C2057" i="8"/>
  <c r="F2057" i="8"/>
  <c r="H2057" i="8" s="1"/>
  <c r="C2067" i="8"/>
  <c r="E2067" i="8"/>
  <c r="I2067" i="8" s="1"/>
  <c r="F2067" i="8"/>
  <c r="H2067" i="8" s="1"/>
  <c r="C2068" i="8"/>
  <c r="E2068" i="8"/>
  <c r="I2068" i="8" s="1"/>
  <c r="F2068" i="8"/>
  <c r="H2068" i="8" s="1"/>
  <c r="C2070" i="8"/>
  <c r="E2070" i="8"/>
  <c r="I2070" i="8" s="1"/>
  <c r="F2070" i="8"/>
  <c r="H2070" i="8" s="1"/>
  <c r="C2081" i="8"/>
  <c r="E2081" i="8"/>
  <c r="I2081" i="8" s="1"/>
  <c r="F2081" i="8"/>
  <c r="H2081" i="8" s="1"/>
  <c r="F2066" i="8"/>
  <c r="H2066" i="8" s="1"/>
  <c r="C2066" i="8"/>
  <c r="E2066" i="8"/>
  <c r="I2066" i="8" s="1"/>
  <c r="C2102" i="8"/>
  <c r="E2102" i="8"/>
  <c r="I2102" i="8" s="1"/>
  <c r="F2102" i="8"/>
  <c r="H2102" i="8" s="1"/>
  <c r="C2054" i="8"/>
  <c r="E2054" i="8"/>
  <c r="I2054" i="8" s="1"/>
  <c r="F2054" i="8"/>
  <c r="H2054" i="8" s="1"/>
  <c r="C2087" i="8"/>
  <c r="E2087" i="8"/>
  <c r="I2087" i="8" s="1"/>
  <c r="F2087" i="8"/>
  <c r="H2087" i="8" s="1"/>
  <c r="C2065" i="8"/>
  <c r="E2065" i="8"/>
  <c r="I2065" i="8" s="1"/>
  <c r="F2065" i="8"/>
  <c r="H2065" i="8" s="1"/>
  <c r="C2075" i="8"/>
  <c r="E2075" i="8"/>
  <c r="I2075" i="8" s="1"/>
  <c r="F2075" i="8"/>
  <c r="H2075" i="8" s="1"/>
  <c r="C2101" i="8"/>
  <c r="E2101" i="8"/>
  <c r="I2101" i="8" s="1"/>
  <c r="F2101" i="8"/>
  <c r="H2101" i="8" s="1"/>
  <c r="F2060" i="8"/>
  <c r="H2060" i="8" s="1"/>
  <c r="C2060" i="8"/>
  <c r="E2060" i="8"/>
  <c r="I2060" i="8" s="1"/>
  <c r="C2051" i="8"/>
  <c r="F2051" i="8"/>
  <c r="H2051" i="8" s="1"/>
  <c r="E2051" i="8"/>
  <c r="I2051" i="8" s="1"/>
  <c r="C2085" i="8"/>
  <c r="E2085" i="8"/>
  <c r="I2085" i="8" s="1"/>
  <c r="F2085" i="8"/>
  <c r="H2085" i="8" s="1"/>
  <c r="F2064" i="8"/>
  <c r="H2064" i="8" s="1"/>
  <c r="C2064" i="8"/>
  <c r="E2064" i="8"/>
  <c r="I2064" i="8" s="1"/>
  <c r="C2052" i="8"/>
  <c r="F2052" i="8"/>
  <c r="H2052" i="8" s="1"/>
  <c r="E2052" i="8"/>
  <c r="I2052" i="8" s="1"/>
  <c r="C2059" i="8"/>
  <c r="F2059" i="8"/>
  <c r="H2059" i="8" s="1"/>
  <c r="E2059" i="8"/>
  <c r="I2059" i="8" s="1"/>
  <c r="F2073" i="8"/>
  <c r="H2073" i="8" s="1"/>
  <c r="C2073" i="8"/>
  <c r="E2073" i="8"/>
  <c r="I2073" i="8" s="1"/>
  <c r="H2045" i="8"/>
  <c r="J2045" i="8" s="1"/>
  <c r="H2037" i="8"/>
  <c r="J2037" i="8" s="1"/>
  <c r="H2029" i="8"/>
  <c r="H2021" i="8"/>
  <c r="H2013" i="8"/>
  <c r="H2005" i="8"/>
  <c r="H1997" i="8"/>
  <c r="H1989" i="8"/>
  <c r="H1981" i="8"/>
  <c r="H1973" i="8"/>
  <c r="H1965" i="8"/>
  <c r="H1957" i="8"/>
  <c r="H1949" i="8"/>
  <c r="H1941" i="8"/>
  <c r="H1933" i="8"/>
  <c r="H1925" i="8"/>
  <c r="H1917" i="8"/>
  <c r="H1909" i="8"/>
  <c r="H1901" i="8"/>
  <c r="H1893" i="8"/>
  <c r="H1885" i="8"/>
  <c r="H1877" i="8"/>
  <c r="H1861" i="8"/>
  <c r="H1853" i="8"/>
  <c r="H1837" i="8"/>
  <c r="H1829" i="8"/>
  <c r="H1821" i="8"/>
  <c r="H1813" i="8"/>
  <c r="H1805" i="8"/>
  <c r="H1797" i="8"/>
  <c r="H1789" i="8"/>
  <c r="H1781" i="8"/>
  <c r="H1773" i="8"/>
  <c r="H1765" i="8"/>
  <c r="H1757" i="8"/>
  <c r="H1749" i="8"/>
  <c r="H1741" i="8"/>
  <c r="H1733" i="8"/>
  <c r="H1725" i="8"/>
  <c r="H1717" i="8"/>
  <c r="H1709" i="8"/>
  <c r="H1701" i="8"/>
  <c r="H1693" i="8"/>
  <c r="H1685" i="8"/>
  <c r="H1677" i="8"/>
  <c r="H1669" i="8"/>
  <c r="H1661" i="8"/>
  <c r="H1653" i="8"/>
  <c r="H1645" i="8"/>
  <c r="H1637" i="8"/>
  <c r="H1629" i="8"/>
  <c r="H1621" i="8"/>
  <c r="H1437" i="8"/>
  <c r="H1429" i="8"/>
  <c r="H1421" i="8"/>
  <c r="H1413" i="8"/>
  <c r="H1405" i="8"/>
  <c r="H1397" i="8"/>
  <c r="H1389" i="8"/>
  <c r="H1381" i="8"/>
  <c r="H1373" i="8"/>
  <c r="H1365" i="8"/>
  <c r="H1357" i="8"/>
  <c r="H1349" i="8"/>
  <c r="H1341" i="8"/>
  <c r="H1333" i="8"/>
  <c r="H1325" i="8"/>
  <c r="H1317" i="8"/>
  <c r="H1309" i="8"/>
  <c r="H1301" i="8"/>
  <c r="H1293" i="8"/>
  <c r="H1285" i="8"/>
  <c r="H1277" i="8"/>
  <c r="H1269" i="8"/>
  <c r="H1261" i="8"/>
  <c r="H1253" i="8"/>
  <c r="H1245" i="8"/>
  <c r="H1237" i="8"/>
  <c r="H1229" i="8"/>
  <c r="H1221" i="8"/>
  <c r="H1213" i="8"/>
  <c r="H1197" i="8"/>
  <c r="H1189" i="8"/>
  <c r="H1181" i="8"/>
  <c r="H1173" i="8"/>
  <c r="H1165" i="8"/>
  <c r="H1157" i="8"/>
  <c r="H1149" i="8"/>
  <c r="H1141" i="8"/>
  <c r="H1133" i="8"/>
  <c r="H1125" i="8"/>
  <c r="H1117" i="8"/>
  <c r="H1109" i="8"/>
  <c r="H1101" i="8"/>
  <c r="H1093" i="8"/>
  <c r="H1085" i="8"/>
  <c r="H1077" i="8"/>
  <c r="H1069" i="8"/>
  <c r="H1061" i="8"/>
  <c r="H1053" i="8"/>
  <c r="H1045" i="8"/>
  <c r="H1037" i="8"/>
  <c r="H1029" i="8"/>
  <c r="H1021" i="8"/>
  <c r="H1013" i="8"/>
  <c r="H1005" i="8"/>
  <c r="H997" i="8"/>
  <c r="H989" i="8"/>
  <c r="H981" i="8"/>
  <c r="H973" i="8"/>
  <c r="H965" i="8"/>
  <c r="H957" i="8"/>
  <c r="H949" i="8"/>
  <c r="H941" i="8"/>
  <c r="H933" i="8"/>
  <c r="H925" i="8"/>
  <c r="H917" i="8"/>
  <c r="H909" i="8"/>
  <c r="H901" i="8"/>
  <c r="H893" i="8"/>
  <c r="H885" i="8"/>
  <c r="H877" i="8"/>
  <c r="H869" i="8"/>
  <c r="H861" i="8"/>
  <c r="H853" i="8"/>
  <c r="H845" i="8"/>
  <c r="H837" i="8"/>
  <c r="H829" i="8"/>
  <c r="H813" i="8"/>
  <c r="H805" i="8"/>
  <c r="H797" i="8"/>
  <c r="H789" i="8"/>
  <c r="H781" i="8"/>
  <c r="H773" i="8"/>
  <c r="H765" i="8"/>
  <c r="H757" i="8"/>
  <c r="H749" i="8"/>
  <c r="H741" i="8"/>
  <c r="H733" i="8"/>
  <c r="H725" i="8"/>
  <c r="H717" i="8"/>
  <c r="H709" i="8"/>
  <c r="H701" i="8"/>
  <c r="H693" i="8"/>
  <c r="H685" i="8"/>
  <c r="H677" i="8"/>
  <c r="H669" i="8"/>
  <c r="H661" i="8"/>
  <c r="H653" i="8"/>
  <c r="H645" i="8"/>
  <c r="H629" i="8"/>
  <c r="H621" i="8"/>
  <c r="H613" i="8"/>
  <c r="H605" i="8"/>
  <c r="H597" i="8"/>
  <c r="H589" i="8"/>
  <c r="H581" i="8"/>
  <c r="H573" i="8"/>
  <c r="H565" i="8"/>
  <c r="H557" i="8"/>
  <c r="H549" i="8"/>
  <c r="H533" i="8"/>
  <c r="H525" i="8"/>
  <c r="H517" i="8"/>
  <c r="H509" i="8"/>
  <c r="H501" i="8"/>
  <c r="H493" i="8"/>
  <c r="H485" i="8"/>
  <c r="H477" i="8"/>
  <c r="H469" i="8"/>
  <c r="H461" i="8"/>
  <c r="H453" i="8"/>
  <c r="H445" i="8"/>
  <c r="H437" i="8"/>
  <c r="H429" i="8"/>
  <c r="H421" i="8"/>
  <c r="H413" i="8"/>
  <c r="H405" i="8"/>
  <c r="H397" i="8"/>
  <c r="H389" i="8"/>
  <c r="H381" i="8"/>
  <c r="H373" i="8"/>
  <c r="H365" i="8"/>
  <c r="H357" i="8"/>
  <c r="H349" i="8"/>
  <c r="H341" i="8"/>
  <c r="H333" i="8"/>
  <c r="H325" i="8"/>
  <c r="H317" i="8"/>
  <c r="H309" i="8"/>
  <c r="H245" i="8"/>
  <c r="H237" i="8"/>
  <c r="H229" i="8"/>
  <c r="H221" i="8"/>
  <c r="H213" i="8"/>
  <c r="H205" i="8"/>
  <c r="H197" i="8"/>
  <c r="H189" i="8"/>
  <c r="H181" i="8"/>
  <c r="H173" i="8"/>
  <c r="H165" i="8"/>
  <c r="H157" i="8"/>
  <c r="H149" i="8"/>
  <c r="H141" i="8"/>
  <c r="H133" i="8"/>
  <c r="H125" i="8"/>
  <c r="H117" i="8"/>
  <c r="H109" i="8"/>
  <c r="H101" i="8"/>
  <c r="H93" i="8"/>
  <c r="H85" i="8"/>
  <c r="H77" i="8"/>
  <c r="H69" i="8"/>
  <c r="H61" i="8"/>
  <c r="H29" i="8"/>
  <c r="H21" i="8"/>
  <c r="H13" i="8"/>
  <c r="H5" i="8"/>
  <c r="H966" i="8"/>
  <c r="H958" i="8"/>
  <c r="H950" i="8"/>
  <c r="H942" i="8"/>
  <c r="H934" i="8"/>
  <c r="H926" i="8"/>
  <c r="H918" i="8"/>
  <c r="H910" i="8"/>
  <c r="H902" i="8"/>
  <c r="H894" i="8"/>
  <c r="H886" i="8"/>
  <c r="H878" i="8"/>
  <c r="H870" i="8"/>
  <c r="H862" i="8"/>
  <c r="H854" i="8"/>
  <c r="H846" i="8"/>
  <c r="H838" i="8"/>
  <c r="H830" i="8"/>
  <c r="H822" i="8"/>
  <c r="H814" i="8"/>
  <c r="H806" i="8"/>
  <c r="H798" i="8"/>
  <c r="H790" i="8"/>
  <c r="H782" i="8"/>
  <c r="H774" i="8"/>
  <c r="H766" i="8"/>
  <c r="H758" i="8"/>
  <c r="H1899" i="8"/>
  <c r="H1891" i="8"/>
  <c r="H1883" i="8"/>
  <c r="H1875" i="8"/>
  <c r="H1867" i="8"/>
  <c r="H1859" i="8"/>
  <c r="H1691" i="8"/>
  <c r="H1683" i="8"/>
  <c r="H1675" i="8"/>
  <c r="H1667" i="8"/>
  <c r="H1659" i="8"/>
  <c r="H1651" i="8"/>
  <c r="H1643" i="8"/>
  <c r="H1563" i="8"/>
  <c r="H1555" i="8"/>
  <c r="H1547" i="8"/>
  <c r="H1539" i="8"/>
  <c r="H1531" i="8"/>
  <c r="H1523" i="8"/>
  <c r="H1515" i="8"/>
  <c r="H1507" i="8"/>
  <c r="H1499" i="8"/>
  <c r="H1491" i="8"/>
  <c r="H1483" i="8"/>
  <c r="H1475" i="8"/>
  <c r="H1467" i="8"/>
  <c r="H1459" i="8"/>
  <c r="H1451" i="8"/>
  <c r="H1443" i="8"/>
  <c r="H1299" i="8"/>
  <c r="H1291" i="8"/>
  <c r="H1283" i="8"/>
  <c r="H1275" i="8"/>
  <c r="H1267" i="8"/>
  <c r="H1259" i="8"/>
  <c r="H1251" i="8"/>
  <c r="H1243" i="8"/>
  <c r="H1235" i="8"/>
  <c r="H1227" i="8"/>
  <c r="H1219" i="8"/>
  <c r="H1211" i="8"/>
  <c r="H1203" i="8"/>
  <c r="H1195" i="8"/>
  <c r="H1187" i="8"/>
  <c r="H1179" i="8"/>
  <c r="H1171" i="8"/>
  <c r="H1163" i="8"/>
  <c r="H1155" i="8"/>
  <c r="H1147" i="8"/>
  <c r="H1139" i="8"/>
  <c r="H1131" i="8"/>
  <c r="H1123" i="8"/>
  <c r="H1115" i="8"/>
  <c r="H1107" i="8"/>
  <c r="H1099" i="8"/>
  <c r="H1091" i="8"/>
  <c r="H1083" i="8"/>
  <c r="H1075" i="8"/>
  <c r="H1067" i="8"/>
  <c r="H1059" i="8"/>
  <c r="H1051" i="8"/>
  <c r="H1043" i="8"/>
  <c r="H1035" i="8"/>
  <c r="H1027" i="8"/>
  <c r="H1019" i="8"/>
  <c r="H1011" i="8"/>
  <c r="H1003" i="8"/>
  <c r="H995" i="8"/>
  <c r="H987" i="8"/>
  <c r="H979" i="8"/>
  <c r="H971" i="8"/>
  <c r="H863" i="8"/>
  <c r="H855" i="8"/>
  <c r="H847" i="8"/>
  <c r="H839" i="8"/>
  <c r="H831" i="8"/>
  <c r="H823" i="8"/>
  <c r="H815" i="8"/>
  <c r="H807" i="8"/>
  <c r="H799" i="8"/>
  <c r="H791" i="8"/>
  <c r="H783" i="8"/>
  <c r="H775" i="8"/>
  <c r="H767" i="8"/>
  <c r="H759" i="8"/>
  <c r="H751" i="8"/>
  <c r="H743" i="8"/>
  <c r="H735" i="8"/>
  <c r="H727" i="8"/>
  <c r="H719" i="8"/>
  <c r="H711" i="8"/>
  <c r="H703" i="8"/>
  <c r="H695" i="8"/>
  <c r="H687" i="8"/>
  <c r="H679" i="8"/>
  <c r="H671" i="8"/>
  <c r="H663" i="8"/>
  <c r="H655" i="8"/>
  <c r="H647" i="8"/>
  <c r="H639" i="8"/>
  <c r="H615" i="8"/>
  <c r="H575" i="8"/>
  <c r="H567" i="8"/>
  <c r="H559" i="8"/>
  <c r="H551" i="8"/>
  <c r="H543" i="8"/>
  <c r="H535" i="8"/>
  <c r="H527" i="8"/>
  <c r="H519" i="8"/>
  <c r="H511" i="8"/>
  <c r="H503" i="8"/>
  <c r="H495" i="8"/>
  <c r="H487" i="8"/>
  <c r="H479" i="8"/>
  <c r="H471" i="8"/>
  <c r="H463" i="8"/>
  <c r="H455" i="8"/>
  <c r="H447" i="8"/>
  <c r="H439" i="8"/>
  <c r="H431" i="8"/>
  <c r="H423" i="8"/>
  <c r="H415" i="8"/>
  <c r="H407" i="8"/>
  <c r="H399" i="8"/>
  <c r="H279" i="8"/>
  <c r="H271" i="8"/>
  <c r="H263" i="8"/>
  <c r="H255" i="8"/>
  <c r="H247" i="8"/>
  <c r="H239" i="8"/>
  <c r="H231" i="8"/>
  <c r="H223" i="8"/>
  <c r="H215" i="8"/>
  <c r="H207" i="8"/>
  <c r="H199" i="8"/>
  <c r="H191" i="8"/>
  <c r="H183" i="8"/>
  <c r="H175" i="8"/>
  <c r="H167" i="8"/>
  <c r="H159" i="8"/>
  <c r="H151" i="8"/>
  <c r="H143" i="8"/>
  <c r="H135" i="8"/>
  <c r="H127" i="8"/>
  <c r="H119" i="8"/>
  <c r="H111" i="8"/>
  <c r="H103" i="8"/>
  <c r="H95" i="8"/>
  <c r="H87" i="8"/>
  <c r="H79" i="8"/>
  <c r="H71" i="8"/>
  <c r="H63" i="8"/>
  <c r="H31" i="8"/>
  <c r="H23" i="8"/>
  <c r="H15" i="8"/>
  <c r="H7" i="8"/>
  <c r="H750" i="8"/>
  <c r="H742" i="8"/>
  <c r="H734" i="8"/>
  <c r="H726" i="8"/>
  <c r="H718" i="8"/>
  <c r="H710" i="8"/>
  <c r="H702" i="8"/>
  <c r="H694" i="8"/>
  <c r="H686" i="8"/>
  <c r="H2050" i="8"/>
  <c r="J2050" i="8" s="1"/>
  <c r="H2042" i="8"/>
  <c r="J2042" i="8" s="1"/>
  <c r="H2034" i="8"/>
  <c r="J2034" i="8" s="1"/>
  <c r="H2026" i="8"/>
  <c r="H2018" i="8"/>
  <c r="H2010" i="8"/>
  <c r="H2002" i="8"/>
  <c r="H1994" i="8"/>
  <c r="H1986" i="8"/>
  <c r="H1978" i="8"/>
  <c r="H1970" i="8"/>
  <c r="H1962" i="8"/>
  <c r="H1954" i="8"/>
  <c r="H1946" i="8"/>
  <c r="H1938" i="8"/>
  <c r="H1930" i="8"/>
  <c r="H1922" i="8"/>
  <c r="H1914" i="8"/>
  <c r="H1906" i="8"/>
  <c r="H1898" i="8"/>
  <c r="H1890" i="8"/>
  <c r="H1882" i="8"/>
  <c r="H1874" i="8"/>
  <c r="H1866" i="8"/>
  <c r="H1858" i="8"/>
  <c r="H1850" i="8"/>
  <c r="H1842" i="8"/>
  <c r="H1834" i="8"/>
  <c r="H1826" i="8"/>
  <c r="H1818" i="8"/>
  <c r="H1810" i="8"/>
  <c r="H1802" i="8"/>
  <c r="H1794" i="8"/>
  <c r="H1786" i="8"/>
  <c r="H1778" i="8"/>
  <c r="H1770" i="8"/>
  <c r="H1762" i="8"/>
  <c r="H819" i="8"/>
  <c r="H811" i="8"/>
  <c r="H803" i="8"/>
  <c r="H795" i="8"/>
  <c r="H787" i="8"/>
  <c r="H779" i="8"/>
  <c r="H771" i="8"/>
  <c r="H763" i="8"/>
  <c r="H755" i="8"/>
  <c r="H747" i="8"/>
  <c r="H739" i="8"/>
  <c r="H731" i="8"/>
  <c r="H723" i="8"/>
  <c r="H715" i="8"/>
  <c r="H707" i="8"/>
  <c r="H699" i="8"/>
  <c r="H1754" i="8"/>
  <c r="H1746" i="8"/>
  <c r="H1738" i="8"/>
  <c r="H1730" i="8"/>
  <c r="H1722" i="8"/>
  <c r="H1714" i="8"/>
  <c r="H1706" i="8"/>
  <c r="H1698" i="8"/>
  <c r="H1690" i="8"/>
  <c r="H1682" i="8"/>
  <c r="H1674" i="8"/>
  <c r="H1666" i="8"/>
  <c r="H1658" i="8"/>
  <c r="H1650" i="8"/>
  <c r="H1642" i="8"/>
  <c r="H1634" i="8"/>
  <c r="H1626" i="8"/>
  <c r="H1618" i="8"/>
  <c r="H1610" i="8"/>
  <c r="H1602" i="8"/>
  <c r="H1594" i="8"/>
  <c r="H1586" i="8"/>
  <c r="H1578" i="8"/>
  <c r="H1570" i="8"/>
  <c r="H1562" i="8"/>
  <c r="H1554" i="8"/>
  <c r="H1546" i="8"/>
  <c r="H1538" i="8"/>
  <c r="H1530" i="8"/>
  <c r="H1522" i="8"/>
  <c r="H1514" i="8"/>
  <c r="H1506" i="8"/>
  <c r="H1498" i="8"/>
  <c r="H1490" i="8"/>
  <c r="H1482" i="8"/>
  <c r="H1474" i="8"/>
  <c r="H1466" i="8"/>
  <c r="H1458" i="8"/>
  <c r="H1450" i="8"/>
  <c r="H1442" i="8"/>
  <c r="H1434" i="8"/>
  <c r="H1426" i="8"/>
  <c r="H1418" i="8"/>
  <c r="H1410" i="8"/>
  <c r="H1394" i="8"/>
  <c r="H1386" i="8"/>
  <c r="H1378" i="8"/>
  <c r="H1370" i="8"/>
  <c r="H1362" i="8"/>
  <c r="H1354" i="8"/>
  <c r="H1346" i="8"/>
  <c r="H1338" i="8"/>
  <c r="H1330" i="8"/>
  <c r="H1322" i="8"/>
  <c r="H1314" i="8"/>
  <c r="H1306" i="8"/>
  <c r="H1298" i="8"/>
  <c r="H1290" i="8"/>
  <c r="H1282" i="8"/>
  <c r="H1274" i="8"/>
  <c r="H1266" i="8"/>
  <c r="H1258" i="8"/>
  <c r="H1250" i="8"/>
  <c r="H1242" i="8"/>
  <c r="H1234" i="8"/>
  <c r="H1226" i="8"/>
  <c r="H1218" i="8"/>
  <c r="H1210" i="8"/>
  <c r="H890" i="8"/>
  <c r="H882" i="8"/>
  <c r="H874" i="8"/>
  <c r="H866" i="8"/>
  <c r="H858" i="8"/>
  <c r="H850" i="8"/>
  <c r="H842" i="8"/>
  <c r="H834" i="8"/>
  <c r="H826" i="8"/>
  <c r="H554" i="8"/>
  <c r="H546" i="8"/>
  <c r="H386" i="8"/>
  <c r="H274" i="8"/>
  <c r="H266" i="8"/>
  <c r="H50" i="8"/>
  <c r="H18" i="8"/>
  <c r="H10" i="8"/>
  <c r="H1200" i="8"/>
  <c r="H1192" i="8"/>
  <c r="H1184" i="8"/>
  <c r="H1176" i="8"/>
  <c r="H1168" i="8"/>
  <c r="H1160" i="8"/>
  <c r="H1152" i="8"/>
  <c r="H1144" i="8"/>
  <c r="H1136" i="8"/>
  <c r="H1128" i="8"/>
  <c r="H1120" i="8"/>
  <c r="H1112" i="8"/>
  <c r="H1104" i="8"/>
  <c r="H1096" i="8"/>
  <c r="H1088" i="8"/>
  <c r="H1080" i="8"/>
  <c r="H1072" i="8"/>
  <c r="H1064" i="8"/>
  <c r="H1056" i="8"/>
  <c r="H1048" i="8"/>
  <c r="H1040" i="8"/>
  <c r="H1032" i="8"/>
  <c r="H1024" i="8"/>
  <c r="H1016" i="8"/>
  <c r="H1008" i="8"/>
  <c r="H1000" i="8"/>
  <c r="H992" i="8"/>
  <c r="H984" i="8"/>
  <c r="H976" i="8"/>
  <c r="H936" i="8"/>
  <c r="H928" i="8"/>
  <c r="H920" i="8"/>
  <c r="H912" i="8"/>
  <c r="H904" i="8"/>
  <c r="H896" i="8"/>
  <c r="H888" i="8"/>
  <c r="H880" i="8"/>
  <c r="H872" i="8"/>
  <c r="H864" i="8"/>
  <c r="H856" i="8"/>
  <c r="H848" i="8"/>
  <c r="H840" i="8"/>
  <c r="H832" i="8"/>
  <c r="H824" i="8"/>
  <c r="H816" i="8"/>
  <c r="H808" i="8"/>
  <c r="H800" i="8"/>
  <c r="H792" i="8"/>
  <c r="H784" i="8"/>
  <c r="H776" i="8"/>
  <c r="H768" i="8"/>
  <c r="H760" i="8"/>
  <c r="H752" i="8"/>
  <c r="H744" i="8"/>
  <c r="H736" i="8"/>
  <c r="H728" i="8"/>
  <c r="H720" i="8"/>
  <c r="H712" i="8"/>
  <c r="H704" i="8"/>
  <c r="H696" i="8"/>
  <c r="H688" i="8"/>
  <c r="H680" i="8"/>
  <c r="H672" i="8"/>
  <c r="H664" i="8"/>
  <c r="H656" i="8"/>
  <c r="H648" i="8"/>
  <c r="H640" i="8"/>
  <c r="H1399" i="8"/>
  <c r="H1391" i="8"/>
  <c r="H1383" i="8"/>
  <c r="H1375" i="8"/>
  <c r="H1367" i="8"/>
  <c r="H1359" i="8"/>
  <c r="H1351" i="8"/>
  <c r="H1343" i="8"/>
  <c r="H1335" i="8"/>
  <c r="H1327" i="8"/>
  <c r="H1319" i="8"/>
  <c r="H1311" i="8"/>
  <c r="H1205" i="8"/>
  <c r="H1202" i="8"/>
  <c r="H1194" i="8"/>
  <c r="H1186" i="8"/>
  <c r="H1178" i="8"/>
  <c r="H1170" i="8"/>
  <c r="H1162" i="8"/>
  <c r="H1154" i="8"/>
  <c r="H1146" i="8"/>
  <c r="H1138" i="8"/>
  <c r="H1130" i="8"/>
  <c r="H1122" i="8"/>
  <c r="H1114" i="8"/>
  <c r="H1106" i="8"/>
  <c r="H1098" i="8"/>
  <c r="H1090" i="8"/>
  <c r="H1082" i="8"/>
  <c r="H1074" i="8"/>
  <c r="H1066" i="8"/>
  <c r="H1058" i="8"/>
  <c r="H1050" i="8"/>
  <c r="H1042" i="8"/>
  <c r="H1034" i="8"/>
  <c r="H1026" i="8"/>
  <c r="H1018" i="8"/>
  <c r="H1010" i="8"/>
  <c r="H1002" i="8"/>
  <c r="H994" i="8"/>
  <c r="H986" i="8"/>
  <c r="H978" i="8"/>
  <c r="H970" i="8"/>
  <c r="H898" i="8"/>
  <c r="H634" i="8"/>
  <c r="H626" i="8"/>
  <c r="H618" i="8"/>
  <c r="H610" i="8"/>
  <c r="H602" i="8"/>
  <c r="H594" i="8"/>
  <c r="H586" i="8"/>
  <c r="H2039" i="8"/>
  <c r="J2039" i="8" s="1"/>
  <c r="H2023" i="8"/>
  <c r="H2007" i="8"/>
  <c r="H1991" i="8"/>
  <c r="H1975" i="8"/>
  <c r="H1959" i="8"/>
  <c r="H1943" i="8"/>
  <c r="H1927" i="8"/>
  <c r="H1911" i="8"/>
  <c r="H1879" i="8"/>
  <c r="H1863" i="8"/>
  <c r="H1847" i="8"/>
  <c r="H1831" i="8"/>
  <c r="H1815" i="8"/>
  <c r="H1799" i="8"/>
  <c r="H1783" i="8"/>
  <c r="H1767" i="8"/>
  <c r="H1751" i="8"/>
  <c r="H1711" i="8"/>
  <c r="H1695" i="8"/>
  <c r="H1631" i="8"/>
  <c r="H1607" i="8"/>
  <c r="H1591" i="8"/>
  <c r="H1583" i="8"/>
  <c r="H1559" i="8"/>
  <c r="H1543" i="8"/>
  <c r="H1527" i="8"/>
  <c r="H1511" i="8"/>
  <c r="H1495" i="8"/>
  <c r="H1479" i="8"/>
  <c r="H1463" i="8"/>
  <c r="H1447" i="8"/>
  <c r="H2047" i="8"/>
  <c r="J2047" i="8" s="1"/>
  <c r="H2031" i="8"/>
  <c r="H2015" i="8"/>
  <c r="H1999" i="8"/>
  <c r="H1983" i="8"/>
  <c r="H1967" i="8"/>
  <c r="H1951" i="8"/>
  <c r="H1935" i="8"/>
  <c r="H1919" i="8"/>
  <c r="H1871" i="8"/>
  <c r="H1855" i="8"/>
  <c r="H1839" i="8"/>
  <c r="H1823" i="8"/>
  <c r="H1807" i="8"/>
  <c r="H1791" i="8"/>
  <c r="H1775" i="8"/>
  <c r="H1759" i="8"/>
  <c r="H1727" i="8"/>
  <c r="H1719" i="8"/>
  <c r="H1703" i="8"/>
  <c r="H1623" i="8"/>
  <c r="H1615" i="8"/>
  <c r="H1599" i="8"/>
  <c r="H1575" i="8"/>
  <c r="H1567" i="8"/>
  <c r="H1551" i="8"/>
  <c r="H1535" i="8"/>
  <c r="H1519" i="8"/>
  <c r="H1503" i="8"/>
  <c r="H1487" i="8"/>
  <c r="H1471" i="8"/>
  <c r="H1455" i="8"/>
  <c r="H1439" i="8"/>
  <c r="H1430" i="8"/>
  <c r="H1422" i="8"/>
  <c r="H1414" i="8"/>
  <c r="H1406" i="8"/>
  <c r="H1302" i="8"/>
  <c r="H1294" i="8"/>
  <c r="H1286" i="8"/>
  <c r="H1278" i="8"/>
  <c r="H1270" i="8"/>
  <c r="H1262" i="8"/>
  <c r="H1254" i="8"/>
  <c r="H1246" i="8"/>
  <c r="H1238" i="8"/>
  <c r="H1230" i="8"/>
  <c r="H1222" i="8"/>
  <c r="H1214" i="8"/>
  <c r="H1206" i="8"/>
  <c r="H1613" i="8"/>
  <c r="H1605" i="8"/>
  <c r="H1597" i="8"/>
  <c r="H1589" i="8"/>
  <c r="H1581" i="8"/>
  <c r="H1573" i="8"/>
  <c r="H1565" i="8"/>
  <c r="H1557" i="8"/>
  <c r="H1549" i="8"/>
  <c r="H1541" i="8"/>
  <c r="H1533" i="8"/>
  <c r="H1525" i="8"/>
  <c r="H1517" i="8"/>
  <c r="H1509" i="8"/>
  <c r="H1501" i="8"/>
  <c r="H1493" i="8"/>
  <c r="H1485" i="8"/>
  <c r="H1477" i="8"/>
  <c r="H1469" i="8"/>
  <c r="H1461" i="8"/>
  <c r="H1453" i="8"/>
  <c r="H1445" i="8"/>
  <c r="H564" i="8"/>
  <c r="H388" i="8"/>
  <c r="H380" i="8"/>
  <c r="H372" i="8"/>
  <c r="H364" i="8"/>
  <c r="H356" i="8"/>
  <c r="H348" i="8"/>
  <c r="H340" i="8"/>
  <c r="H332" i="8"/>
  <c r="H324" i="8"/>
  <c r="H316" i="8"/>
  <c r="H308" i="8"/>
  <c r="H300" i="8"/>
  <c r="H292" i="8"/>
  <c r="H284" i="8"/>
  <c r="H276" i="8"/>
  <c r="H268" i="8"/>
  <c r="H260" i="8"/>
  <c r="H252" i="8"/>
  <c r="H619" i="8"/>
  <c r="H603" i="8"/>
  <c r="H571" i="8"/>
  <c r="H539" i="8"/>
  <c r="H531" i="8"/>
  <c r="H523" i="8"/>
  <c r="H515" i="8"/>
  <c r="H507" i="8"/>
  <c r="H499" i="8"/>
  <c r="H491" i="8"/>
  <c r="H483" i="8"/>
  <c r="H475" i="8"/>
  <c r="H467" i="8"/>
  <c r="H459" i="8"/>
  <c r="H451" i="8"/>
  <c r="H443" i="8"/>
  <c r="H435" i="8"/>
  <c r="H427" i="8"/>
  <c r="H419" i="8"/>
  <c r="H411" i="8"/>
  <c r="H403" i="8"/>
  <c r="H395" i="8"/>
  <c r="H211" i="8"/>
  <c r="H203" i="8"/>
  <c r="H195" i="8"/>
  <c r="H187" i="8"/>
  <c r="H27" i="8"/>
  <c r="H2048" i="8"/>
  <c r="J2048" i="8" s="1"/>
  <c r="H2040" i="8"/>
  <c r="J2040" i="8" s="1"/>
  <c r="H2032" i="8"/>
  <c r="J2032" i="8" s="1"/>
  <c r="H2024" i="8"/>
  <c r="H2016" i="8"/>
  <c r="H2008" i="8"/>
  <c r="H2000" i="8"/>
  <c r="H1992" i="8"/>
  <c r="H1984" i="8"/>
  <c r="H1976" i="8"/>
  <c r="H1968" i="8"/>
  <c r="H1960" i="8"/>
  <c r="H1952" i="8"/>
  <c r="H1944" i="8"/>
  <c r="H1936" i="8"/>
  <c r="H1928" i="8"/>
  <c r="H1920" i="8"/>
  <c r="H1912" i="8"/>
  <c r="H1904" i="8"/>
  <c r="H1896" i="8"/>
  <c r="H1888" i="8"/>
  <c r="H1880" i="8"/>
  <c r="H1872" i="8"/>
  <c r="H1864" i="8"/>
  <c r="H1856" i="8"/>
  <c r="H1848" i="8"/>
  <c r="H1840" i="8"/>
  <c r="H1832" i="8"/>
  <c r="H1824" i="8"/>
  <c r="H1816" i="8"/>
  <c r="H1808" i="8"/>
  <c r="H1800" i="8"/>
  <c r="H1792" i="8"/>
  <c r="H1784" i="8"/>
  <c r="H1776" i="8"/>
  <c r="H1768" i="8"/>
  <c r="H1744" i="8"/>
  <c r="H1736" i="8"/>
  <c r="H1728" i="8"/>
  <c r="H1720" i="8"/>
  <c r="H1712" i="8"/>
  <c r="H1704" i="8"/>
  <c r="H1696" i="8"/>
  <c r="H1688" i="8"/>
  <c r="H1680" i="8"/>
  <c r="H1672" i="8"/>
  <c r="H1664" i="8"/>
  <c r="H1656" i="8"/>
  <c r="H1648" i="8"/>
  <c r="H1640" i="8"/>
  <c r="H1632" i="8"/>
  <c r="H1624" i="8"/>
  <c r="H1616" i="8"/>
  <c r="H1608" i="8"/>
  <c r="H1600" i="8"/>
  <c r="H1592" i="8"/>
  <c r="H1584" i="8"/>
  <c r="H1576" i="8"/>
  <c r="H1568" i="8"/>
  <c r="H1560" i="8"/>
  <c r="H1552" i="8"/>
  <c r="H1544" i="8"/>
  <c r="H1536" i="8"/>
  <c r="H1528" i="8"/>
  <c r="H1520" i="8"/>
  <c r="H1512" i="8"/>
  <c r="H1504" i="8"/>
  <c r="H1496" i="8"/>
  <c r="H1488" i="8"/>
  <c r="H1480" i="8"/>
  <c r="H1472" i="8"/>
  <c r="H1464" i="8"/>
  <c r="H1456" i="8"/>
  <c r="H1448" i="8"/>
  <c r="H1440" i="8"/>
  <c r="H1432" i="8"/>
  <c r="H1424" i="8"/>
  <c r="H1416" i="8"/>
  <c r="H1408" i="8"/>
  <c r="H1400" i="8"/>
  <c r="H1392" i="8"/>
  <c r="H1384" i="8"/>
  <c r="H1376" i="8"/>
  <c r="H1368" i="8"/>
  <c r="H1360" i="8"/>
  <c r="H1352" i="8"/>
  <c r="H1344" i="8"/>
  <c r="H1336" i="8"/>
  <c r="H1328" i="8"/>
  <c r="H1320" i="8"/>
  <c r="H1312" i="8"/>
  <c r="H1304" i="8"/>
  <c r="H1296" i="8"/>
  <c r="H1288" i="8"/>
  <c r="H1280" i="8"/>
  <c r="H1272" i="8"/>
  <c r="H1264" i="8"/>
  <c r="H1256" i="8"/>
  <c r="H1248" i="8"/>
  <c r="H1240" i="8"/>
  <c r="H1232" i="8"/>
  <c r="H1224" i="8"/>
  <c r="H1216" i="8"/>
  <c r="H1208" i="8"/>
  <c r="H632" i="8"/>
  <c r="H624" i="8"/>
  <c r="H616" i="8"/>
  <c r="H600" i="8"/>
  <c r="H592" i="8"/>
  <c r="H584" i="8"/>
  <c r="H576" i="8"/>
  <c r="H608" i="8"/>
  <c r="H2046" i="8"/>
  <c r="J2046" i="8" s="1"/>
  <c r="H2038" i="8"/>
  <c r="J2038" i="8" s="1"/>
  <c r="H2030" i="8"/>
  <c r="H2022" i="8"/>
  <c r="H2014" i="8"/>
  <c r="H2006" i="8"/>
  <c r="H1998" i="8"/>
  <c r="H1990" i="8"/>
  <c r="H1982" i="8"/>
  <c r="H1974" i="8"/>
  <c r="H1966" i="8"/>
  <c r="H1958" i="8"/>
  <c r="H1950" i="8"/>
  <c r="H1942" i="8"/>
  <c r="H1934" i="8"/>
  <c r="H1926" i="8"/>
  <c r="H1918" i="8"/>
  <c r="H1910" i="8"/>
  <c r="H1686" i="8"/>
  <c r="H1678" i="8"/>
  <c r="H1670" i="8"/>
  <c r="H1662" i="8"/>
  <c r="H1654" i="8"/>
  <c r="H1646" i="8"/>
  <c r="H1630" i="8"/>
  <c r="H1622" i="8"/>
  <c r="H1614" i="8"/>
  <c r="H1606" i="8"/>
  <c r="H1598" i="8"/>
  <c r="H1590" i="8"/>
  <c r="H1582" i="8"/>
  <c r="H1574" i="8"/>
  <c r="H1558" i="8"/>
  <c r="H1550" i="8"/>
  <c r="H1542" i="8"/>
  <c r="H1534" i="8"/>
  <c r="H1526" i="8"/>
  <c r="H1518" i="8"/>
  <c r="H1510" i="8"/>
  <c r="H1502" i="8"/>
  <c r="H1494" i="8"/>
  <c r="H1486" i="8"/>
  <c r="H1478" i="8"/>
  <c r="H1470" i="8"/>
  <c r="H1462" i="8"/>
  <c r="H1454" i="8"/>
  <c r="H1446" i="8"/>
  <c r="H1438" i="8"/>
  <c r="H246" i="8"/>
  <c r="H238" i="8"/>
  <c r="H230" i="8"/>
  <c r="H222" i="8"/>
  <c r="H214" i="8"/>
  <c r="H206" i="8"/>
  <c r="H198" i="8"/>
  <c r="H190" i="8"/>
  <c r="H182" i="8"/>
  <c r="H174" i="8"/>
  <c r="H166" i="8"/>
  <c r="H158" i="8"/>
  <c r="H118" i="8"/>
  <c r="H110" i="8"/>
  <c r="H102" i="8"/>
  <c r="H94" i="8"/>
  <c r="H30" i="8"/>
  <c r="H22" i="8"/>
  <c r="H14" i="8"/>
  <c r="H301" i="8"/>
  <c r="H293" i="8"/>
  <c r="H285" i="8"/>
  <c r="H277" i="8"/>
  <c r="H269" i="8"/>
  <c r="H261" i="8"/>
  <c r="H253" i="8"/>
  <c r="H53" i="8"/>
  <c r="H45" i="8"/>
  <c r="H37" i="8"/>
  <c r="H1869" i="8"/>
  <c r="H692" i="8"/>
  <c r="H684" i="8"/>
  <c r="H676" i="8"/>
  <c r="H668" i="8"/>
  <c r="H660" i="8"/>
  <c r="H652" i="8"/>
  <c r="H644" i="8"/>
  <c r="H628" i="8"/>
  <c r="H620" i="8"/>
  <c r="H612" i="8"/>
  <c r="H588" i="8"/>
  <c r="H516" i="8"/>
  <c r="H508" i="8"/>
  <c r="H500" i="8"/>
  <c r="H492" i="8"/>
  <c r="H484" i="8"/>
  <c r="H476" i="8"/>
  <c r="H468" i="8"/>
  <c r="H460" i="8"/>
  <c r="H452" i="8"/>
  <c r="H444" i="8"/>
  <c r="H436" i="8"/>
  <c r="H428" i="8"/>
  <c r="H420" i="8"/>
  <c r="H412" i="8"/>
  <c r="H404" i="8"/>
  <c r="H396" i="8"/>
  <c r="H244" i="8"/>
  <c r="H236" i="8"/>
  <c r="H228" i="8"/>
  <c r="H220" i="8"/>
  <c r="H212" i="8"/>
  <c r="H204" i="8"/>
  <c r="H196" i="8"/>
  <c r="H188" i="8"/>
  <c r="H180" i="8"/>
  <c r="H172" i="8"/>
  <c r="H164" i="8"/>
  <c r="H156" i="8"/>
  <c r="H148" i="8"/>
  <c r="H140" i="8"/>
  <c r="H132" i="8"/>
  <c r="H116" i="8"/>
  <c r="H108" i="8"/>
  <c r="H100" i="8"/>
  <c r="H92" i="8"/>
  <c r="H84" i="8"/>
  <c r="H76" i="8"/>
  <c r="H68" i="8"/>
  <c r="H60" i="8"/>
  <c r="H1845" i="8"/>
  <c r="H1835" i="8"/>
  <c r="H1827" i="8"/>
  <c r="H1819" i="8"/>
  <c r="H1811" i="8"/>
  <c r="H1803" i="8"/>
  <c r="H1795" i="8"/>
  <c r="H1787" i="8"/>
  <c r="H1779" i="8"/>
  <c r="H1771" i="8"/>
  <c r="H1763" i="8"/>
  <c r="H1755" i="8"/>
  <c r="H1747" i="8"/>
  <c r="H1739" i="8"/>
  <c r="H1731" i="8"/>
  <c r="H1723" i="8"/>
  <c r="H1715" i="8"/>
  <c r="H1707" i="8"/>
  <c r="H1699" i="8"/>
  <c r="H963" i="8"/>
  <c r="H955" i="8"/>
  <c r="H947" i="8"/>
  <c r="H939" i="8"/>
  <c r="H931" i="8"/>
  <c r="H923" i="8"/>
  <c r="H915" i="8"/>
  <c r="H907" i="8"/>
  <c r="H379" i="8"/>
  <c r="H371" i="8"/>
  <c r="H363" i="8"/>
  <c r="H339" i="8"/>
  <c r="H331" i="8"/>
  <c r="H323" i="8"/>
  <c r="H315" i="8"/>
  <c r="H307" i="8"/>
  <c r="H299" i="8"/>
  <c r="H291" i="8"/>
  <c r="H283" i="8"/>
  <c r="H538" i="8"/>
  <c r="H530" i="8"/>
  <c r="H522" i="8"/>
  <c r="H514" i="8"/>
  <c r="H506" i="8"/>
  <c r="H498" i="8"/>
  <c r="H490" i="8"/>
  <c r="H482" i="8"/>
  <c r="H821" i="8"/>
  <c r="H637" i="8"/>
  <c r="H1402" i="8"/>
  <c r="H1865" i="8"/>
  <c r="H1857" i="8"/>
  <c r="H1849" i="8"/>
  <c r="H1305" i="8"/>
  <c r="H1297" i="8"/>
  <c r="H1289" i="8"/>
  <c r="H1281" i="8"/>
  <c r="H1273" i="8"/>
  <c r="H1265" i="8"/>
  <c r="H1257" i="8"/>
  <c r="H1249" i="8"/>
  <c r="H1241" i="8"/>
  <c r="H1233" i="8"/>
  <c r="H1225" i="8"/>
  <c r="H1217" i="8"/>
  <c r="H1209" i="8"/>
  <c r="H969" i="8"/>
  <c r="H961" i="8"/>
  <c r="H953" i="8"/>
  <c r="H945" i="8"/>
  <c r="H937" i="8"/>
  <c r="H929" i="8"/>
  <c r="H921" i="8"/>
  <c r="H913" i="8"/>
  <c r="H905" i="8"/>
  <c r="H897" i="8"/>
  <c r="H889" i="8"/>
  <c r="H881" i="8"/>
  <c r="H873" i="8"/>
  <c r="H865" i="8"/>
  <c r="H857" i="8"/>
  <c r="H849" i="8"/>
  <c r="H841" i="8"/>
  <c r="H833" i="8"/>
  <c r="H825" i="8"/>
  <c r="H569" i="8"/>
  <c r="H545" i="8"/>
  <c r="H1903" i="8"/>
  <c r="H1895" i="8"/>
  <c r="H1887" i="8"/>
  <c r="H1431" i="8"/>
  <c r="H1423" i="8"/>
  <c r="H1415" i="8"/>
  <c r="H1407" i="8"/>
  <c r="H1303" i="8"/>
  <c r="H1295" i="8"/>
  <c r="H1287" i="8"/>
  <c r="H1279" i="8"/>
  <c r="H1271" i="8"/>
  <c r="H1263" i="8"/>
  <c r="H1255" i="8"/>
  <c r="H1247" i="8"/>
  <c r="H1239" i="8"/>
  <c r="H1231" i="8"/>
  <c r="H1223" i="8"/>
  <c r="H1215" i="8"/>
  <c r="H1207" i="8"/>
  <c r="H583" i="8"/>
  <c r="H55" i="8"/>
  <c r="H47" i="8"/>
  <c r="H39" i="8"/>
  <c r="H1752" i="8"/>
  <c r="H1745" i="8"/>
  <c r="H1729" i="8"/>
  <c r="H1705" i="8"/>
  <c r="H1697" i="8"/>
  <c r="H1687" i="8"/>
  <c r="H1671" i="8"/>
  <c r="H1655" i="8"/>
  <c r="H1639" i="8"/>
  <c r="H631" i="8"/>
  <c r="H623" i="8"/>
  <c r="H591" i="8"/>
  <c r="H391" i="8"/>
  <c r="H383" i="8"/>
  <c r="H375" i="8"/>
  <c r="H367" i="8"/>
  <c r="H359" i="8"/>
  <c r="H351" i="8"/>
  <c r="H343" i="8"/>
  <c r="H335" i="8"/>
  <c r="H327" i="8"/>
  <c r="H319" i="8"/>
  <c r="H311" i="8"/>
  <c r="H303" i="8"/>
  <c r="H295" i="8"/>
  <c r="H287" i="8"/>
  <c r="H1737" i="8"/>
  <c r="H1721" i="8"/>
  <c r="H1713" i="8"/>
  <c r="H1760" i="8"/>
  <c r="H1679" i="8"/>
  <c r="H1663" i="8"/>
  <c r="H1647" i="8"/>
  <c r="H1902" i="8"/>
  <c r="H1894" i="8"/>
  <c r="H1886" i="8"/>
  <c r="H1150" i="8"/>
  <c r="H541" i="8"/>
  <c r="H1812" i="8"/>
  <c r="H1788" i="8"/>
  <c r="H1772" i="8"/>
  <c r="H1364" i="8"/>
  <c r="H1340" i="8"/>
  <c r="H772" i="8"/>
  <c r="H532" i="8"/>
  <c r="H1892" i="8"/>
  <c r="H1884" i="8"/>
  <c r="H1844" i="8"/>
  <c r="H1836" i="8"/>
  <c r="H1828" i="8"/>
  <c r="H1820" i="8"/>
  <c r="H1804" i="8"/>
  <c r="H1796" i="8"/>
  <c r="H1780" i="8"/>
  <c r="H1396" i="8"/>
  <c r="H1388" i="8"/>
  <c r="H1380" i="8"/>
  <c r="H1372" i="8"/>
  <c r="H1356" i="8"/>
  <c r="H1348" i="8"/>
  <c r="H1316" i="8"/>
  <c r="H1308" i="8"/>
  <c r="H820" i="8"/>
  <c r="H812" i="8"/>
  <c r="H804" i="8"/>
  <c r="H796" i="8"/>
  <c r="H788" i="8"/>
  <c r="H780" i="8"/>
  <c r="H764" i="8"/>
  <c r="H756" i="8"/>
  <c r="H748" i="8"/>
  <c r="H740" i="8"/>
  <c r="H732" i="8"/>
  <c r="H724" i="8"/>
  <c r="H716" i="8"/>
  <c r="H708" i="8"/>
  <c r="H700" i="8"/>
  <c r="H636" i="8"/>
  <c r="H540" i="8"/>
  <c r="H524" i="8"/>
  <c r="H1851" i="8"/>
  <c r="H1843" i="8"/>
  <c r="H1635" i="8"/>
  <c r="H1627" i="8"/>
  <c r="H1619" i="8"/>
  <c r="H1611" i="8"/>
  <c r="H1603" i="8"/>
  <c r="H1595" i="8"/>
  <c r="H1587" i="8"/>
  <c r="H1579" i="8"/>
  <c r="H1571" i="8"/>
  <c r="H1435" i="8"/>
  <c r="H1427" i="8"/>
  <c r="H1419" i="8"/>
  <c r="H1411" i="8"/>
  <c r="H1403" i="8"/>
  <c r="H1395" i="8"/>
  <c r="H1387" i="8"/>
  <c r="H1379" i="8"/>
  <c r="H1371" i="8"/>
  <c r="H1363" i="8"/>
  <c r="H1355" i="8"/>
  <c r="H1347" i="8"/>
  <c r="H1339" i="8"/>
  <c r="H1331" i="8"/>
  <c r="H1323" i="8"/>
  <c r="H1315" i="8"/>
  <c r="H1307" i="8"/>
  <c r="H899" i="8"/>
  <c r="H891" i="8"/>
  <c r="H883" i="8"/>
  <c r="H875" i="8"/>
  <c r="H867" i="8"/>
  <c r="H859" i="8"/>
  <c r="H851" i="8"/>
  <c r="H843" i="8"/>
  <c r="H835" i="8"/>
  <c r="H827" i="8"/>
  <c r="H691" i="8"/>
  <c r="H683" i="8"/>
  <c r="H675" i="8"/>
  <c r="H667" i="8"/>
  <c r="H659" i="8"/>
  <c r="H651" i="8"/>
  <c r="H643" i="8"/>
  <c r="H563" i="8"/>
  <c r="H275" i="8"/>
  <c r="H267" i="8"/>
  <c r="H259" i="8"/>
  <c r="H251" i="8"/>
  <c r="H147" i="8"/>
  <c r="H139" i="8"/>
  <c r="H131" i="8"/>
  <c r="H123" i="8"/>
  <c r="H115" i="8"/>
  <c r="H107" i="8"/>
  <c r="H99" i="8"/>
  <c r="H91" i="8"/>
  <c r="H83" i="8"/>
  <c r="H75" i="8"/>
  <c r="H67" i="8"/>
  <c r="H59" i="8"/>
  <c r="H51" i="8"/>
  <c r="H43" i="8"/>
  <c r="H35" i="8"/>
  <c r="H962" i="8"/>
  <c r="H954" i="8"/>
  <c r="H946" i="8"/>
  <c r="H938" i="8"/>
  <c r="H930" i="8"/>
  <c r="H922" i="8"/>
  <c r="H914" i="8"/>
  <c r="H906" i="8"/>
  <c r="H818" i="8"/>
  <c r="H810" i="8"/>
  <c r="H802" i="8"/>
  <c r="H794" i="8"/>
  <c r="H786" i="8"/>
  <c r="H778" i="8"/>
  <c r="H770" i="8"/>
  <c r="H762" i="8"/>
  <c r="H754" i="8"/>
  <c r="H746" i="8"/>
  <c r="H738" i="8"/>
  <c r="H730" i="8"/>
  <c r="H722" i="8"/>
  <c r="H714" i="8"/>
  <c r="H706" i="8"/>
  <c r="H698" i="8"/>
  <c r="H690" i="8"/>
  <c r="H682" i="8"/>
  <c r="H674" i="8"/>
  <c r="H666" i="8"/>
  <c r="H658" i="8"/>
  <c r="H650" i="8"/>
  <c r="H642" i="8"/>
  <c r="H578" i="8"/>
  <c r="H570" i="8"/>
  <c r="H562" i="8"/>
  <c r="H354" i="8"/>
  <c r="H346" i="8"/>
  <c r="H338" i="8"/>
  <c r="H330" i="8"/>
  <c r="H322" i="8"/>
  <c r="H314" i="8"/>
  <c r="H306" i="8"/>
  <c r="H298" i="8"/>
  <c r="H290" i="8"/>
  <c r="H282" i="8"/>
  <c r="H242" i="8"/>
  <c r="H234" i="8"/>
  <c r="H226" i="8"/>
  <c r="H218" i="8"/>
  <c r="H178" i="8"/>
  <c r="H170" i="8"/>
  <c r="H162" i="8"/>
  <c r="H154" i="8"/>
  <c r="H146" i="8"/>
  <c r="H138" i="8"/>
  <c r="H130" i="8"/>
  <c r="H122" i="8"/>
  <c r="H114" i="8"/>
  <c r="H106" i="8"/>
  <c r="H98" i="8"/>
  <c r="H90" i="8"/>
  <c r="H82" i="8"/>
  <c r="H74" i="8"/>
  <c r="H66" i="8"/>
  <c r="H58" i="8"/>
  <c r="H601" i="8"/>
  <c r="H593" i="8"/>
  <c r="H585" i="8"/>
  <c r="H577" i="8"/>
  <c r="H265" i="8"/>
  <c r="H257" i="8"/>
  <c r="H249" i="8"/>
  <c r="H209" i="8"/>
  <c r="H193" i="8"/>
  <c r="H185" i="8"/>
  <c r="H177" i="8"/>
  <c r="H169" i="8"/>
  <c r="H161" i="8"/>
  <c r="H153" i="8"/>
  <c r="H488" i="8"/>
  <c r="H480" i="8"/>
  <c r="H376" i="8"/>
  <c r="H368" i="8"/>
  <c r="H352" i="8"/>
  <c r="H344" i="8"/>
  <c r="H336" i="8"/>
  <c r="H328" i="8"/>
  <c r="H320" i="8"/>
  <c r="H272" i="8"/>
  <c r="H152" i="8"/>
  <c r="H1878" i="8"/>
  <c r="H1870" i="8"/>
  <c r="H1766" i="8"/>
  <c r="H1742" i="8"/>
  <c r="H1734" i="8"/>
  <c r="H1726" i="8"/>
  <c r="H1718" i="8"/>
  <c r="H1710" i="8"/>
  <c r="H1702" i="8"/>
  <c r="H1694" i="8"/>
  <c r="H1638" i="8"/>
  <c r="H1566" i="8"/>
  <c r="H1398" i="8"/>
  <c r="H1390" i="8"/>
  <c r="H1382" i="8"/>
  <c r="H1374" i="8"/>
  <c r="H1366" i="8"/>
  <c r="H1358" i="8"/>
  <c r="H1350" i="8"/>
  <c r="H1342" i="8"/>
  <c r="H1334" i="8"/>
  <c r="H1326" i="8"/>
  <c r="H1318" i="8"/>
  <c r="H1310" i="8"/>
  <c r="H1198" i="8"/>
  <c r="H1190" i="8"/>
  <c r="H1182" i="8"/>
  <c r="H1174" i="8"/>
  <c r="H1166" i="8"/>
  <c r="H1158" i="8"/>
  <c r="H1142" i="8"/>
  <c r="H1134" i="8"/>
  <c r="H1126" i="8"/>
  <c r="H1118" i="8"/>
  <c r="H1110" i="8"/>
  <c r="H1102" i="8"/>
  <c r="H1094" i="8"/>
  <c r="H1086" i="8"/>
  <c r="H1078" i="8"/>
  <c r="H1070" i="8"/>
  <c r="H1062" i="8"/>
  <c r="H1054" i="8"/>
  <c r="H1046" i="8"/>
  <c r="H1038" i="8"/>
  <c r="H1030" i="8"/>
  <c r="H1022" i="8"/>
  <c r="H1014" i="8"/>
  <c r="H1006" i="8"/>
  <c r="H998" i="8"/>
  <c r="H990" i="8"/>
  <c r="H982" i="8"/>
  <c r="H974" i="8"/>
  <c r="H614" i="8"/>
  <c r="H606" i="8"/>
  <c r="H598" i="8"/>
  <c r="H590" i="8"/>
  <c r="H558" i="8"/>
  <c r="H550" i="8"/>
  <c r="H518" i="8"/>
  <c r="H510" i="8"/>
  <c r="H502" i="8"/>
  <c r="H494" i="8"/>
  <c r="H486" i="8"/>
  <c r="H478" i="8"/>
  <c r="H470" i="8"/>
  <c r="H462" i="8"/>
  <c r="H454" i="8"/>
  <c r="H446" i="8"/>
  <c r="H438" i="8"/>
  <c r="H430" i="8"/>
  <c r="H422" i="8"/>
  <c r="H414" i="8"/>
  <c r="H406" i="8"/>
  <c r="H398" i="8"/>
  <c r="H390" i="8"/>
  <c r="H382" i="8"/>
  <c r="H54" i="8"/>
  <c r="H46" i="8"/>
  <c r="H38" i="8"/>
  <c r="H1900" i="8"/>
  <c r="H1332" i="8"/>
  <c r="H1324" i="8"/>
  <c r="H556" i="8"/>
  <c r="H548" i="8"/>
  <c r="H2043" i="8"/>
  <c r="J2043" i="8" s="1"/>
  <c r="H2035" i="8"/>
  <c r="J2035" i="8" s="1"/>
  <c r="H2027" i="8"/>
  <c r="H2019" i="8"/>
  <c r="H2011" i="8"/>
  <c r="H2003" i="8"/>
  <c r="H1995" i="8"/>
  <c r="H1987" i="8"/>
  <c r="H1979" i="8"/>
  <c r="H1971" i="8"/>
  <c r="H1963" i="8"/>
  <c r="H1955" i="8"/>
  <c r="H1947" i="8"/>
  <c r="H1939" i="8"/>
  <c r="H1931" i="8"/>
  <c r="H1923" i="8"/>
  <c r="H1915" i="8"/>
  <c r="H1907" i="8"/>
  <c r="H968" i="8"/>
  <c r="H960" i="8"/>
  <c r="H952" i="8"/>
  <c r="H944" i="8"/>
  <c r="H1743" i="8"/>
  <c r="H1735" i="8"/>
  <c r="H1071" i="8"/>
  <c r="H1063" i="8"/>
  <c r="H1055" i="8"/>
  <c r="H1047" i="8"/>
  <c r="H1039" i="8"/>
  <c r="H999" i="8"/>
  <c r="H991" i="8"/>
  <c r="H983" i="8"/>
  <c r="H975" i="8"/>
  <c r="H607" i="8"/>
  <c r="H599" i="8"/>
  <c r="H1758" i="8"/>
  <c r="H1750" i="8"/>
  <c r="H678" i="8"/>
  <c r="H670" i="8"/>
  <c r="H646" i="8"/>
  <c r="H630" i="8"/>
  <c r="H622" i="8"/>
  <c r="H542" i="8"/>
  <c r="H534" i="8"/>
  <c r="H526" i="8"/>
  <c r="H334" i="8"/>
  <c r="H310" i="8"/>
  <c r="H302" i="8"/>
  <c r="H294" i="8"/>
  <c r="H286" i="8"/>
  <c r="H150" i="8"/>
  <c r="H142" i="8"/>
  <c r="H134" i="8"/>
  <c r="H126" i="8"/>
  <c r="H86" i="8"/>
  <c r="H78" i="8"/>
  <c r="H70" i="8"/>
  <c r="H62" i="8"/>
  <c r="H6" i="8"/>
  <c r="H124" i="8"/>
  <c r="H635" i="8"/>
  <c r="H627" i="8"/>
  <c r="H611" i="8"/>
  <c r="H595" i="8"/>
  <c r="H587" i="8"/>
  <c r="H579" i="8"/>
  <c r="H555" i="8"/>
  <c r="H547" i="8"/>
  <c r="H387" i="8"/>
  <c r="H355" i="8"/>
  <c r="H347" i="8"/>
  <c r="H243" i="8"/>
  <c r="H235" i="8"/>
  <c r="H227" i="8"/>
  <c r="H219" i="8"/>
  <c r="H179" i="8"/>
  <c r="H171" i="8"/>
  <c r="H163" i="8"/>
  <c r="H155" i="8"/>
  <c r="H19" i="8"/>
  <c r="H11" i="8"/>
  <c r="H474" i="8"/>
  <c r="H466" i="8"/>
  <c r="H458" i="8"/>
  <c r="H450" i="8"/>
  <c r="H442" i="8"/>
  <c r="H434" i="8"/>
  <c r="H426" i="8"/>
  <c r="H418" i="8"/>
  <c r="H410" i="8"/>
  <c r="H402" i="8"/>
  <c r="H394" i="8"/>
  <c r="H378" i="8"/>
  <c r="H370" i="8"/>
  <c r="H362" i="8"/>
  <c r="H258" i="8"/>
  <c r="H250" i="8"/>
  <c r="H210" i="8"/>
  <c r="H202" i="8"/>
  <c r="H194" i="8"/>
  <c r="H186" i="8"/>
  <c r="H42" i="8"/>
  <c r="H34" i="8"/>
  <c r="H26" i="8"/>
  <c r="H561" i="8"/>
  <c r="H553" i="8"/>
  <c r="H513" i="8"/>
  <c r="H497" i="8"/>
  <c r="H489" i="8"/>
  <c r="H481" i="8"/>
  <c r="H385" i="8"/>
  <c r="H273" i="8"/>
  <c r="H241" i="8"/>
  <c r="H233" i="8"/>
  <c r="H225" i="8"/>
  <c r="H217" i="8"/>
  <c r="H49" i="8"/>
  <c r="H9" i="8"/>
  <c r="H520" i="8"/>
  <c r="H472" i="8"/>
  <c r="H464" i="8"/>
  <c r="H456" i="8"/>
  <c r="H448" i="8"/>
  <c r="H440" i="8"/>
  <c r="H432" i="8"/>
  <c r="H424" i="8"/>
  <c r="H416" i="8"/>
  <c r="H408" i="8"/>
  <c r="H400" i="8"/>
  <c r="H392" i="8"/>
  <c r="H360" i="8"/>
  <c r="H312" i="8"/>
  <c r="H304" i="8"/>
  <c r="H296" i="8"/>
  <c r="H288" i="8"/>
  <c r="H280" i="8"/>
  <c r="H264" i="8"/>
  <c r="H256" i="8"/>
  <c r="H248" i="8"/>
  <c r="H216" i="8"/>
  <c r="H184" i="8"/>
  <c r="H120" i="8"/>
  <c r="H88" i="8"/>
  <c r="H80" i="8"/>
  <c r="H72" i="8"/>
  <c r="H64" i="8"/>
  <c r="H56" i="8"/>
  <c r="H48" i="8"/>
  <c r="H40" i="8"/>
  <c r="H32" i="8"/>
  <c r="F9" i="9"/>
  <c r="I5" i="8"/>
  <c r="I6" i="8"/>
  <c r="I7" i="8"/>
  <c r="J7" i="8" s="1"/>
  <c r="I8" i="8"/>
  <c r="I9" i="8"/>
  <c r="I10" i="8"/>
  <c r="I11" i="8"/>
  <c r="I12" i="8"/>
  <c r="I13" i="8"/>
  <c r="J13" i="8" s="1"/>
  <c r="I14" i="8"/>
  <c r="I15" i="8"/>
  <c r="J15" i="8" s="1"/>
  <c r="I16" i="8"/>
  <c r="I17" i="8"/>
  <c r="J17" i="8" s="1"/>
  <c r="I18" i="8"/>
  <c r="I19" i="8"/>
  <c r="I20" i="8"/>
  <c r="J20" i="8" s="1"/>
  <c r="I21" i="8"/>
  <c r="J21" i="8" s="1"/>
  <c r="I22" i="8"/>
  <c r="I23" i="8"/>
  <c r="I24" i="8"/>
  <c r="I25" i="8"/>
  <c r="I26" i="8"/>
  <c r="I27" i="8"/>
  <c r="J27" i="8" s="1"/>
  <c r="I28" i="8"/>
  <c r="I29" i="8"/>
  <c r="I30" i="8"/>
  <c r="J30" i="8" s="1"/>
  <c r="I31" i="8"/>
  <c r="J31" i="8" s="1"/>
  <c r="I32" i="8"/>
  <c r="I33" i="8"/>
  <c r="I34" i="8"/>
  <c r="I35" i="8"/>
  <c r="I36" i="8"/>
  <c r="J36" i="8" s="1"/>
  <c r="I37" i="8"/>
  <c r="J37" i="8" s="1"/>
  <c r="I38" i="8"/>
  <c r="I39" i="8"/>
  <c r="J39" i="8" s="1"/>
  <c r="I40" i="8"/>
  <c r="I41" i="8"/>
  <c r="I42" i="8"/>
  <c r="I43" i="8"/>
  <c r="I44" i="8"/>
  <c r="J44" i="8" s="1"/>
  <c r="I45" i="8"/>
  <c r="J45" i="8" s="1"/>
  <c r="I46" i="8"/>
  <c r="I47" i="8"/>
  <c r="J47" i="8" s="1"/>
  <c r="I48" i="8"/>
  <c r="I49" i="8"/>
  <c r="I50" i="8"/>
  <c r="I51" i="8"/>
  <c r="J51" i="8" s="1"/>
  <c r="I52" i="8"/>
  <c r="J52" i="8" s="1"/>
  <c r="I53" i="8"/>
  <c r="J53" i="8" s="1"/>
  <c r="I54" i="8"/>
  <c r="J54" i="8" s="1"/>
  <c r="I55" i="8"/>
  <c r="I56" i="8"/>
  <c r="J56" i="8" s="1"/>
  <c r="I57" i="8"/>
  <c r="J57" i="8" s="1"/>
  <c r="I58" i="8"/>
  <c r="I59" i="8"/>
  <c r="I60" i="8"/>
  <c r="J60" i="8" s="1"/>
  <c r="I61" i="8"/>
  <c r="I62" i="8"/>
  <c r="I63" i="8"/>
  <c r="J63" i="8" s="1"/>
  <c r="I64" i="8"/>
  <c r="I65" i="8"/>
  <c r="J65" i="8" s="1"/>
  <c r="I66" i="8"/>
  <c r="I67" i="8"/>
  <c r="I68" i="8"/>
  <c r="I69" i="8"/>
  <c r="J69" i="8" s="1"/>
  <c r="I70" i="8"/>
  <c r="J70" i="8" s="1"/>
  <c r="I71" i="8"/>
  <c r="I72" i="8"/>
  <c r="I73" i="8"/>
  <c r="J73" i="8" s="1"/>
  <c r="I74" i="8"/>
  <c r="J74" i="8" s="1"/>
  <c r="I75" i="8"/>
  <c r="J75" i="8" s="1"/>
  <c r="I76" i="8"/>
  <c r="J76" i="8" s="1"/>
  <c r="I77" i="8"/>
  <c r="J77" i="8" s="1"/>
  <c r="I78" i="8"/>
  <c r="I79" i="8"/>
  <c r="I80" i="8"/>
  <c r="I81" i="8"/>
  <c r="J81" i="8" s="1"/>
  <c r="I82" i="8"/>
  <c r="I83" i="8"/>
  <c r="I84" i="8"/>
  <c r="J84" i="8" s="1"/>
  <c r="I85" i="8"/>
  <c r="J85" i="8" s="1"/>
  <c r="I86" i="8"/>
  <c r="I87" i="8"/>
  <c r="I88" i="8"/>
  <c r="I89" i="8"/>
  <c r="J89" i="8" s="1"/>
  <c r="I90" i="8"/>
  <c r="I91" i="8"/>
  <c r="I92" i="8"/>
  <c r="I93" i="8"/>
  <c r="I94" i="8"/>
  <c r="I95" i="8"/>
  <c r="J95" i="8" s="1"/>
  <c r="I96" i="8"/>
  <c r="J96" i="8" s="1"/>
  <c r="I97" i="8"/>
  <c r="I98" i="8"/>
  <c r="I99" i="8"/>
  <c r="I100" i="8"/>
  <c r="J100" i="8" s="1"/>
  <c r="I101" i="8"/>
  <c r="J101" i="8" s="1"/>
  <c r="I102" i="8"/>
  <c r="I103" i="8"/>
  <c r="J103" i="8" s="1"/>
  <c r="I104" i="8"/>
  <c r="J104" i="8" s="1"/>
  <c r="I105" i="8"/>
  <c r="I106" i="8"/>
  <c r="J106" i="8" s="1"/>
  <c r="I107" i="8"/>
  <c r="J107" i="8" s="1"/>
  <c r="I108" i="8"/>
  <c r="I109" i="8"/>
  <c r="J109" i="8" s="1"/>
  <c r="I110" i="8"/>
  <c r="I111" i="8"/>
  <c r="I112" i="8"/>
  <c r="J112" i="8" s="1"/>
  <c r="I113" i="8"/>
  <c r="I114" i="8"/>
  <c r="I115" i="8"/>
  <c r="J115" i="8" s="1"/>
  <c r="I116" i="8"/>
  <c r="J116" i="8" s="1"/>
  <c r="I117" i="8"/>
  <c r="I118" i="8"/>
  <c r="J118" i="8" s="1"/>
  <c r="I119" i="8"/>
  <c r="J119" i="8" s="1"/>
  <c r="I120" i="8"/>
  <c r="I121" i="8"/>
  <c r="J121" i="8" s="1"/>
  <c r="I122" i="8"/>
  <c r="I123" i="8"/>
  <c r="I124" i="8"/>
  <c r="J124" i="8" s="1"/>
  <c r="I125" i="8"/>
  <c r="I126" i="8"/>
  <c r="I127" i="8"/>
  <c r="J127" i="8" s="1"/>
  <c r="I128" i="8"/>
  <c r="J128" i="8" s="1"/>
  <c r="I129" i="8"/>
  <c r="J129" i="8" s="1"/>
  <c r="I130" i="8"/>
  <c r="I131" i="8"/>
  <c r="I132" i="8"/>
  <c r="J132" i="8" s="1"/>
  <c r="I133" i="8"/>
  <c r="J133" i="8" s="1"/>
  <c r="I134" i="8"/>
  <c r="I135" i="8"/>
  <c r="I136" i="8"/>
  <c r="J136" i="8" s="1"/>
  <c r="I137" i="8"/>
  <c r="J137" i="8" s="1"/>
  <c r="I138" i="8"/>
  <c r="J138" i="8" s="1"/>
  <c r="I139" i="8"/>
  <c r="J139" i="8" s="1"/>
  <c r="I140" i="8"/>
  <c r="I141" i="8"/>
  <c r="J141" i="8" s="1"/>
  <c r="I142" i="8"/>
  <c r="I143" i="8"/>
  <c r="I144" i="8"/>
  <c r="I145" i="8"/>
  <c r="J145" i="8" s="1"/>
  <c r="I146" i="8"/>
  <c r="I147" i="8"/>
  <c r="J147" i="8" s="1"/>
  <c r="I148" i="8"/>
  <c r="J148" i="8" s="1"/>
  <c r="I149" i="8"/>
  <c r="J149" i="8" s="1"/>
  <c r="I150" i="8"/>
  <c r="I151" i="8"/>
  <c r="I152" i="8"/>
  <c r="J152" i="8" s="1"/>
  <c r="I153" i="8"/>
  <c r="J153" i="8" s="1"/>
  <c r="I154" i="8"/>
  <c r="I155" i="8"/>
  <c r="I156" i="8"/>
  <c r="J156" i="8" s="1"/>
  <c r="I157" i="8"/>
  <c r="I158" i="8"/>
  <c r="I159" i="8"/>
  <c r="J159" i="8" s="1"/>
  <c r="I160" i="8"/>
  <c r="I161" i="8"/>
  <c r="I162" i="8"/>
  <c r="I163" i="8"/>
  <c r="J163" i="8" s="1"/>
  <c r="I164" i="8"/>
  <c r="I165" i="8"/>
  <c r="J165" i="8" s="1"/>
  <c r="I166" i="8"/>
  <c r="I167" i="8"/>
  <c r="J167" i="8" s="1"/>
  <c r="I168" i="8"/>
  <c r="I169" i="8"/>
  <c r="I170" i="8"/>
  <c r="J170" i="8" s="1"/>
  <c r="I171" i="8"/>
  <c r="I172" i="8"/>
  <c r="J172" i="8" s="1"/>
  <c r="I173" i="8"/>
  <c r="J173" i="8" s="1"/>
  <c r="I174" i="8"/>
  <c r="I175" i="8"/>
  <c r="I176" i="8"/>
  <c r="J176" i="8" s="1"/>
  <c r="I177" i="8"/>
  <c r="I178" i="8"/>
  <c r="I179" i="8"/>
  <c r="I180" i="8"/>
  <c r="I181" i="8"/>
  <c r="I182" i="8"/>
  <c r="J182" i="8" s="1"/>
  <c r="I183" i="8"/>
  <c r="J183" i="8" s="1"/>
  <c r="I184" i="8"/>
  <c r="I185" i="8"/>
  <c r="I186" i="8"/>
  <c r="J186" i="8" s="1"/>
  <c r="I187" i="8"/>
  <c r="I188" i="8"/>
  <c r="J188" i="8" s="1"/>
  <c r="I189" i="8"/>
  <c r="J189" i="8" s="1"/>
  <c r="I190" i="8"/>
  <c r="I191" i="8"/>
  <c r="J191" i="8" s="1"/>
  <c r="I192" i="8"/>
  <c r="J192" i="8" s="1"/>
  <c r="I193" i="8"/>
  <c r="J193" i="8" s="1"/>
  <c r="I194" i="8"/>
  <c r="I195" i="8"/>
  <c r="J195" i="8" s="1"/>
  <c r="I196" i="8"/>
  <c r="J196" i="8" s="1"/>
  <c r="I197" i="8"/>
  <c r="J197" i="8" s="1"/>
  <c r="I198" i="8"/>
  <c r="I199" i="8"/>
  <c r="I200" i="8"/>
  <c r="J200" i="8" s="1"/>
  <c r="I201" i="8"/>
  <c r="J201" i="8" s="1"/>
  <c r="I202" i="8"/>
  <c r="I203" i="8"/>
  <c r="J203" i="8" s="1"/>
  <c r="I204" i="8"/>
  <c r="I205" i="8"/>
  <c r="J205" i="8" s="1"/>
  <c r="I206" i="8"/>
  <c r="I207" i="8"/>
  <c r="I208" i="8"/>
  <c r="J208" i="8" s="1"/>
  <c r="I209" i="8"/>
  <c r="I210" i="8"/>
  <c r="I211" i="8"/>
  <c r="I212" i="8"/>
  <c r="J212" i="8" s="1"/>
  <c r="I213" i="8"/>
  <c r="J213" i="8" s="1"/>
  <c r="I214" i="8"/>
  <c r="J214" i="8" s="1"/>
  <c r="I215" i="8"/>
  <c r="I216" i="8"/>
  <c r="I217" i="8"/>
  <c r="J217" i="8" s="1"/>
  <c r="I218" i="8"/>
  <c r="I219" i="8"/>
  <c r="I220" i="8"/>
  <c r="J220" i="8" s="1"/>
  <c r="I221" i="8"/>
  <c r="I222" i="8"/>
  <c r="I223" i="8"/>
  <c r="J223" i="8" s="1"/>
  <c r="I224" i="8"/>
  <c r="J224" i="8" s="1"/>
  <c r="I225" i="8"/>
  <c r="I226" i="8"/>
  <c r="I227" i="8"/>
  <c r="I228" i="8"/>
  <c r="I229" i="8"/>
  <c r="J229" i="8" s="1"/>
  <c r="I230" i="8"/>
  <c r="I231" i="8"/>
  <c r="J231" i="8" s="1"/>
  <c r="I232" i="8"/>
  <c r="I233" i="8"/>
  <c r="I234" i="8"/>
  <c r="J234" i="8" s="1"/>
  <c r="I235" i="8"/>
  <c r="J235" i="8" s="1"/>
  <c r="I236" i="8"/>
  <c r="J236" i="8" s="1"/>
  <c r="I237" i="8"/>
  <c r="J237" i="8" s="1"/>
  <c r="I238" i="8"/>
  <c r="I239" i="8"/>
  <c r="I240" i="8"/>
  <c r="I241" i="8"/>
  <c r="J241" i="8" s="1"/>
  <c r="I242" i="8"/>
  <c r="I243" i="8"/>
  <c r="I244" i="8"/>
  <c r="I245" i="8"/>
  <c r="I246" i="8"/>
  <c r="J246" i="8" s="1"/>
  <c r="I247" i="8"/>
  <c r="J247" i="8" s="1"/>
  <c r="I248" i="8"/>
  <c r="J248" i="8" s="1"/>
  <c r="I249" i="8"/>
  <c r="J249" i="8" s="1"/>
  <c r="I250" i="8"/>
  <c r="J250" i="8" s="1"/>
  <c r="I251" i="8"/>
  <c r="I252" i="8"/>
  <c r="J252" i="8" s="1"/>
  <c r="I253" i="8"/>
  <c r="I254" i="8"/>
  <c r="J254" i="8" s="1"/>
  <c r="I255" i="8"/>
  <c r="J255" i="8" s="1"/>
  <c r="I256" i="8"/>
  <c r="I257" i="8"/>
  <c r="J257" i="8" s="1"/>
  <c r="I258" i="8"/>
  <c r="I259" i="8"/>
  <c r="I260" i="8"/>
  <c r="I261" i="8"/>
  <c r="J261" i="8" s="1"/>
  <c r="I262" i="8"/>
  <c r="J262" i="8" s="1"/>
  <c r="I263" i="8"/>
  <c r="I264" i="8"/>
  <c r="I265" i="8"/>
  <c r="I266" i="8"/>
  <c r="J266" i="8" s="1"/>
  <c r="I267" i="8"/>
  <c r="J267" i="8" s="1"/>
  <c r="I268" i="8"/>
  <c r="J268" i="8" s="1"/>
  <c r="I269" i="8"/>
  <c r="I270" i="8"/>
  <c r="I271" i="8"/>
  <c r="I272" i="8"/>
  <c r="J272" i="8" s="1"/>
  <c r="I273" i="8"/>
  <c r="I274" i="8"/>
  <c r="J274" i="8" s="1"/>
  <c r="I275" i="8"/>
  <c r="J275" i="8" s="1"/>
  <c r="I276" i="8"/>
  <c r="I277" i="8"/>
  <c r="I278" i="8"/>
  <c r="I279" i="8"/>
  <c r="I280" i="8"/>
  <c r="I281" i="8"/>
  <c r="I282" i="8"/>
  <c r="I283" i="8"/>
  <c r="J283" i="8" s="1"/>
  <c r="I284" i="8"/>
  <c r="J284" i="8" s="1"/>
  <c r="I285" i="8"/>
  <c r="I286" i="8"/>
  <c r="I287" i="8"/>
  <c r="J287" i="8" s="1"/>
  <c r="I288" i="8"/>
  <c r="I289" i="8"/>
  <c r="I290" i="8"/>
  <c r="I291" i="8"/>
  <c r="J291" i="8" s="1"/>
  <c r="I292" i="8"/>
  <c r="J292" i="8" s="1"/>
  <c r="I293" i="8"/>
  <c r="J293" i="8" s="1"/>
  <c r="I294" i="8"/>
  <c r="J294" i="8" s="1"/>
  <c r="I295" i="8"/>
  <c r="I296" i="8"/>
  <c r="I297" i="8"/>
  <c r="I298" i="8"/>
  <c r="J298" i="8" s="1"/>
  <c r="I299" i="8"/>
  <c r="I300" i="8"/>
  <c r="I301" i="8"/>
  <c r="J301" i="8" s="1"/>
  <c r="I302" i="8"/>
  <c r="I303" i="8"/>
  <c r="J303" i="8" s="1"/>
  <c r="I304" i="8"/>
  <c r="I305" i="8"/>
  <c r="J305" i="8" s="1"/>
  <c r="I306" i="8"/>
  <c r="I307" i="8"/>
  <c r="I308" i="8"/>
  <c r="J308" i="8" s="1"/>
  <c r="I309" i="8"/>
  <c r="J309" i="8" s="1"/>
  <c r="I310" i="8"/>
  <c r="I311" i="8"/>
  <c r="J311" i="8" s="1"/>
  <c r="I312" i="8"/>
  <c r="I313" i="8"/>
  <c r="J313" i="8" s="1"/>
  <c r="I314" i="8"/>
  <c r="I315" i="8"/>
  <c r="J315" i="8" s="1"/>
  <c r="I316" i="8"/>
  <c r="J316" i="8" s="1"/>
  <c r="I317" i="8"/>
  <c r="J317" i="8" s="1"/>
  <c r="I318" i="8"/>
  <c r="I319" i="8"/>
  <c r="I320" i="8"/>
  <c r="I321" i="8"/>
  <c r="J321" i="8" s="1"/>
  <c r="I322" i="8"/>
  <c r="I323" i="8"/>
  <c r="J323" i="8" s="1"/>
  <c r="I324" i="8"/>
  <c r="I325" i="8"/>
  <c r="J325" i="8" s="1"/>
  <c r="I326" i="8"/>
  <c r="J326" i="8" s="1"/>
  <c r="I327" i="8"/>
  <c r="I328" i="8"/>
  <c r="J328" i="8" s="1"/>
  <c r="I329" i="8"/>
  <c r="J329" i="8" s="1"/>
  <c r="I330" i="8"/>
  <c r="J330" i="8" s="1"/>
  <c r="I331" i="8"/>
  <c r="J331" i="8" s="1"/>
  <c r="I332" i="8"/>
  <c r="J332" i="8" s="1"/>
  <c r="I333" i="8"/>
  <c r="J333" i="8" s="1"/>
  <c r="I334" i="8"/>
  <c r="I335" i="8"/>
  <c r="I336" i="8"/>
  <c r="I337" i="8"/>
  <c r="J337" i="8" s="1"/>
  <c r="I338" i="8"/>
  <c r="I339" i="8"/>
  <c r="I340" i="8"/>
  <c r="I341" i="8"/>
  <c r="I342" i="8"/>
  <c r="I343" i="8"/>
  <c r="J343" i="8" s="1"/>
  <c r="I344" i="8"/>
  <c r="I345" i="8"/>
  <c r="I346" i="8"/>
  <c r="I347" i="8"/>
  <c r="I348" i="8"/>
  <c r="J348" i="8" s="1"/>
  <c r="I349" i="8"/>
  <c r="J349" i="8" s="1"/>
  <c r="I350" i="8"/>
  <c r="J350" i="8" s="1"/>
  <c r="I351" i="8"/>
  <c r="J351" i="8" s="1"/>
  <c r="I352" i="8"/>
  <c r="I353" i="8"/>
  <c r="I354" i="8"/>
  <c r="I355" i="8"/>
  <c r="J355" i="8" s="1"/>
  <c r="I356" i="8"/>
  <c r="J356" i="8" s="1"/>
  <c r="I357" i="8"/>
  <c r="J357" i="8" s="1"/>
  <c r="I358" i="8"/>
  <c r="J358" i="8" s="1"/>
  <c r="I359" i="8"/>
  <c r="I360" i="8"/>
  <c r="J360" i="8" s="1"/>
  <c r="I361" i="8"/>
  <c r="I362" i="8"/>
  <c r="I363" i="8"/>
  <c r="J363" i="8" s="1"/>
  <c r="I364" i="8"/>
  <c r="I365" i="8"/>
  <c r="I366" i="8"/>
  <c r="J366" i="8" s="1"/>
  <c r="I367" i="8"/>
  <c r="J367" i="8" s="1"/>
  <c r="I368" i="8"/>
  <c r="I369" i="8"/>
  <c r="J369" i="8" s="1"/>
  <c r="I370" i="8"/>
  <c r="I371" i="8"/>
  <c r="J371" i="8" s="1"/>
  <c r="I372" i="8"/>
  <c r="J372" i="8" s="1"/>
  <c r="I373" i="8"/>
  <c r="J373" i="8" s="1"/>
  <c r="I374" i="8"/>
  <c r="I375" i="8"/>
  <c r="J375" i="8" s="1"/>
  <c r="I376" i="8"/>
  <c r="J376" i="8" s="1"/>
  <c r="I377" i="8"/>
  <c r="J377" i="8" s="1"/>
  <c r="I378" i="8"/>
  <c r="J378" i="8" s="1"/>
  <c r="I379" i="8"/>
  <c r="I380" i="8"/>
  <c r="J380" i="8" s="1"/>
  <c r="I381" i="8"/>
  <c r="J381" i="8" s="1"/>
  <c r="I382" i="8"/>
  <c r="I383" i="8"/>
  <c r="I384" i="8"/>
  <c r="I385" i="8"/>
  <c r="I386" i="8"/>
  <c r="I387" i="8"/>
  <c r="I388" i="8"/>
  <c r="I389" i="8"/>
  <c r="J389" i="8" s="1"/>
  <c r="I390" i="8"/>
  <c r="I391" i="8"/>
  <c r="I392" i="8"/>
  <c r="I393" i="8"/>
  <c r="J393" i="8" s="1"/>
  <c r="I394" i="8"/>
  <c r="I395" i="8"/>
  <c r="I396" i="8"/>
  <c r="J396" i="8" s="1"/>
  <c r="I397" i="8"/>
  <c r="J397" i="8" s="1"/>
  <c r="I398" i="8"/>
  <c r="I399" i="8"/>
  <c r="J399" i="8" s="1"/>
  <c r="I400" i="8"/>
  <c r="I401" i="8"/>
  <c r="J401" i="8" s="1"/>
  <c r="I402" i="8"/>
  <c r="I403" i="8"/>
  <c r="J403" i="8" s="1"/>
  <c r="I404" i="8"/>
  <c r="J404" i="8" s="1"/>
  <c r="I405" i="8"/>
  <c r="I406" i="8"/>
  <c r="I407" i="8"/>
  <c r="J407" i="8" s="1"/>
  <c r="I408" i="8"/>
  <c r="I409" i="8"/>
  <c r="J409" i="8" s="1"/>
  <c r="I410" i="8"/>
  <c r="I411" i="8"/>
  <c r="J411" i="8" s="1"/>
  <c r="I412" i="8"/>
  <c r="I413" i="8"/>
  <c r="J413" i="8" s="1"/>
  <c r="I414" i="8"/>
  <c r="I415" i="8"/>
  <c r="I416" i="8"/>
  <c r="I417" i="8"/>
  <c r="I418" i="8"/>
  <c r="J418" i="8" s="1"/>
  <c r="I419" i="8"/>
  <c r="J419" i="8" s="1"/>
  <c r="I420" i="8"/>
  <c r="J420" i="8" s="1"/>
  <c r="I421" i="8"/>
  <c r="J421" i="8" s="1"/>
  <c r="I422" i="8"/>
  <c r="I423" i="8"/>
  <c r="J423" i="8" s="1"/>
  <c r="I424" i="8"/>
  <c r="I425" i="8"/>
  <c r="I426" i="8"/>
  <c r="I427" i="8"/>
  <c r="I428" i="8"/>
  <c r="J428" i="8" s="1"/>
  <c r="I429" i="8"/>
  <c r="I430" i="8"/>
  <c r="I431" i="8"/>
  <c r="J431" i="8" s="1"/>
  <c r="I432" i="8"/>
  <c r="I433" i="8"/>
  <c r="I434" i="8"/>
  <c r="I435" i="8"/>
  <c r="J435" i="8" s="1"/>
  <c r="I436" i="8"/>
  <c r="I437" i="8"/>
  <c r="J437" i="8" s="1"/>
  <c r="I438" i="8"/>
  <c r="J438" i="8" s="1"/>
  <c r="I439" i="8"/>
  <c r="I440" i="8"/>
  <c r="J440" i="8" s="1"/>
  <c r="I441" i="8"/>
  <c r="J441" i="8" s="1"/>
  <c r="I442" i="8"/>
  <c r="I443" i="8"/>
  <c r="J443" i="8" s="1"/>
  <c r="I444" i="8"/>
  <c r="J444" i="8" s="1"/>
  <c r="I445" i="8"/>
  <c r="J445" i="8" s="1"/>
  <c r="I446" i="8"/>
  <c r="I447" i="8"/>
  <c r="I448" i="8"/>
  <c r="J448" i="8" s="1"/>
  <c r="I449" i="8"/>
  <c r="J449" i="8" s="1"/>
  <c r="I450" i="8"/>
  <c r="J450" i="8" s="1"/>
  <c r="I451" i="8"/>
  <c r="I452" i="8"/>
  <c r="I453" i="8"/>
  <c r="J453" i="8" s="1"/>
  <c r="I454" i="8"/>
  <c r="I455" i="8"/>
  <c r="I456" i="8"/>
  <c r="I457" i="8"/>
  <c r="J457" i="8" s="1"/>
  <c r="I458" i="8"/>
  <c r="I459" i="8"/>
  <c r="I460" i="8"/>
  <c r="J460" i="8" s="1"/>
  <c r="I461" i="8"/>
  <c r="J461" i="8" s="1"/>
  <c r="I462" i="8"/>
  <c r="I463" i="8"/>
  <c r="J463" i="8" s="1"/>
  <c r="I464" i="8"/>
  <c r="I465" i="8"/>
  <c r="J465" i="8" s="1"/>
  <c r="I466" i="8"/>
  <c r="I467" i="8"/>
  <c r="J467" i="8" s="1"/>
  <c r="I468" i="8"/>
  <c r="J468" i="8" s="1"/>
  <c r="I469" i="8"/>
  <c r="I470" i="8"/>
  <c r="I471" i="8"/>
  <c r="J471" i="8" s="1"/>
  <c r="I472" i="8"/>
  <c r="I473" i="8"/>
  <c r="J473" i="8" s="1"/>
  <c r="I474" i="8"/>
  <c r="I475" i="8"/>
  <c r="J475" i="8" s="1"/>
  <c r="I476" i="8"/>
  <c r="I477" i="8"/>
  <c r="J477" i="8" s="1"/>
  <c r="I478" i="8"/>
  <c r="I479" i="8"/>
  <c r="I480" i="8"/>
  <c r="J480" i="8" s="1"/>
  <c r="I481" i="8"/>
  <c r="I482" i="8"/>
  <c r="J482" i="8" s="1"/>
  <c r="I483" i="8"/>
  <c r="J483" i="8" s="1"/>
  <c r="I484" i="8"/>
  <c r="J484" i="8" s="1"/>
  <c r="I485" i="8"/>
  <c r="J485" i="8" s="1"/>
  <c r="I486" i="8"/>
  <c r="I487" i="8"/>
  <c r="J487" i="8" s="1"/>
  <c r="I488" i="8"/>
  <c r="J488" i="8" s="1"/>
  <c r="I489" i="8"/>
  <c r="I490" i="8"/>
  <c r="J490" i="8" s="1"/>
  <c r="I491" i="8"/>
  <c r="I492" i="8"/>
  <c r="J492" i="8" s="1"/>
  <c r="I493" i="8"/>
  <c r="I494" i="8"/>
  <c r="I495" i="8"/>
  <c r="J495" i="8" s="1"/>
  <c r="I496" i="8"/>
  <c r="J496" i="8" s="1"/>
  <c r="I497" i="8"/>
  <c r="J497" i="8" s="1"/>
  <c r="I498" i="8"/>
  <c r="I499" i="8"/>
  <c r="J499" i="8" s="1"/>
  <c r="I500" i="8"/>
  <c r="I501" i="8"/>
  <c r="J501" i="8" s="1"/>
  <c r="I502" i="8"/>
  <c r="J502" i="8" s="1"/>
  <c r="I503" i="8"/>
  <c r="I504" i="8"/>
  <c r="J504" i="8" s="1"/>
  <c r="I505" i="8"/>
  <c r="I506" i="8"/>
  <c r="I507" i="8"/>
  <c r="J507" i="8" s="1"/>
  <c r="I508" i="8"/>
  <c r="J508" i="8" s="1"/>
  <c r="I509" i="8"/>
  <c r="J509" i="8" s="1"/>
  <c r="I510" i="8"/>
  <c r="I511" i="8"/>
  <c r="I512" i="8"/>
  <c r="J512" i="8" s="1"/>
  <c r="I513" i="8"/>
  <c r="I514" i="8"/>
  <c r="I515" i="8"/>
  <c r="I516" i="8"/>
  <c r="I517" i="8"/>
  <c r="J517" i="8" s="1"/>
  <c r="I518" i="8"/>
  <c r="I519" i="8"/>
  <c r="I520" i="8"/>
  <c r="I521" i="8"/>
  <c r="I522" i="8"/>
  <c r="J522" i="8" s="1"/>
  <c r="I523" i="8"/>
  <c r="I524" i="8"/>
  <c r="J524" i="8" s="1"/>
  <c r="I525" i="8"/>
  <c r="J525" i="8" s="1"/>
  <c r="I526" i="8"/>
  <c r="I527" i="8"/>
  <c r="J527" i="8" s="1"/>
  <c r="I528" i="8"/>
  <c r="J528" i="8" s="1"/>
  <c r="I529" i="8"/>
  <c r="I530" i="8"/>
  <c r="J530" i="8" s="1"/>
  <c r="I531" i="8"/>
  <c r="J531" i="8" s="1"/>
  <c r="I532" i="8"/>
  <c r="J532" i="8" s="1"/>
  <c r="I533" i="8"/>
  <c r="I534" i="8"/>
  <c r="I535" i="8"/>
  <c r="J535" i="8" s="1"/>
  <c r="I536" i="8"/>
  <c r="J536" i="8" s="1"/>
  <c r="I537" i="8"/>
  <c r="J537" i="8" s="1"/>
  <c r="I538" i="8"/>
  <c r="I539" i="8"/>
  <c r="J539" i="8" s="1"/>
  <c r="I540" i="8"/>
  <c r="J540" i="8" s="1"/>
  <c r="I541" i="8"/>
  <c r="J541" i="8" s="1"/>
  <c r="I542" i="8"/>
  <c r="I543" i="8"/>
  <c r="I544" i="8"/>
  <c r="I545" i="8"/>
  <c r="J545" i="8" s="1"/>
  <c r="I546" i="8"/>
  <c r="J546" i="8" s="1"/>
  <c r="I547" i="8"/>
  <c r="I548" i="8"/>
  <c r="I549" i="8"/>
  <c r="J549" i="8" s="1"/>
  <c r="I550" i="8"/>
  <c r="I551" i="8"/>
  <c r="J551" i="8" s="1"/>
  <c r="I552" i="8"/>
  <c r="I553" i="8"/>
  <c r="J553" i="8" s="1"/>
  <c r="I554" i="8"/>
  <c r="J554" i="8" s="1"/>
  <c r="I555" i="8"/>
  <c r="I556" i="8"/>
  <c r="J556" i="8" s="1"/>
  <c r="I557" i="8"/>
  <c r="J557" i="8" s="1"/>
  <c r="I558" i="8"/>
  <c r="I559" i="8"/>
  <c r="J559" i="8" s="1"/>
  <c r="I560" i="8"/>
  <c r="I561" i="8"/>
  <c r="J561" i="8" s="1"/>
  <c r="I562" i="8"/>
  <c r="J562" i="8" s="1"/>
  <c r="I563" i="8"/>
  <c r="I564" i="8"/>
  <c r="J564" i="8" s="1"/>
  <c r="I565" i="8"/>
  <c r="I566" i="8"/>
  <c r="I567" i="8"/>
  <c r="I568" i="8"/>
  <c r="J568" i="8" s="1"/>
  <c r="I569" i="8"/>
  <c r="J569" i="8" s="1"/>
  <c r="I570" i="8"/>
  <c r="J570" i="8" s="1"/>
  <c r="I571" i="8"/>
  <c r="J571" i="8" s="1"/>
  <c r="I572" i="8"/>
  <c r="I573" i="8"/>
  <c r="J573" i="8" s="1"/>
  <c r="I574" i="8"/>
  <c r="I575" i="8"/>
  <c r="I576" i="8"/>
  <c r="J576" i="8" s="1"/>
  <c r="I577" i="8"/>
  <c r="I578" i="8"/>
  <c r="I579" i="8"/>
  <c r="J579" i="8" s="1"/>
  <c r="I580" i="8"/>
  <c r="I581" i="8"/>
  <c r="J581" i="8" s="1"/>
  <c r="I582" i="8"/>
  <c r="J582" i="8" s="1"/>
  <c r="I583" i="8"/>
  <c r="I584" i="8"/>
  <c r="J584" i="8" s="1"/>
  <c r="I585" i="8"/>
  <c r="I586" i="8"/>
  <c r="I587" i="8"/>
  <c r="J587" i="8" s="1"/>
  <c r="I588" i="8"/>
  <c r="J588" i="8" s="1"/>
  <c r="I589" i="8"/>
  <c r="J589" i="8" s="1"/>
  <c r="I590" i="8"/>
  <c r="I591" i="8"/>
  <c r="I592" i="8"/>
  <c r="J592" i="8" s="1"/>
  <c r="I593" i="8"/>
  <c r="J593" i="8" s="1"/>
  <c r="I594" i="8"/>
  <c r="J594" i="8" s="1"/>
  <c r="I595" i="8"/>
  <c r="I596" i="8"/>
  <c r="I597" i="8"/>
  <c r="J597" i="8" s="1"/>
  <c r="I598" i="8"/>
  <c r="I599" i="8"/>
  <c r="I600" i="8"/>
  <c r="I601" i="8"/>
  <c r="J601" i="8" s="1"/>
  <c r="I602" i="8"/>
  <c r="J602" i="8" s="1"/>
  <c r="I603" i="8"/>
  <c r="I604" i="8"/>
  <c r="J604" i="8" s="1"/>
  <c r="I605" i="8"/>
  <c r="I606" i="8"/>
  <c r="I607" i="8"/>
  <c r="J607" i="8" s="1"/>
  <c r="I608" i="8"/>
  <c r="J608" i="8" s="1"/>
  <c r="I609" i="8"/>
  <c r="J609" i="8" s="1"/>
  <c r="I610" i="8"/>
  <c r="I611" i="8"/>
  <c r="I612" i="8"/>
  <c r="J612" i="8" s="1"/>
  <c r="I613" i="8"/>
  <c r="J613" i="8" s="1"/>
  <c r="I614" i="8"/>
  <c r="J614" i="8" s="1"/>
  <c r="I615" i="8"/>
  <c r="I616" i="8"/>
  <c r="I617" i="8"/>
  <c r="J617" i="8" s="1"/>
  <c r="I618" i="8"/>
  <c r="J618" i="8" s="1"/>
  <c r="I619" i="8"/>
  <c r="J619" i="8" s="1"/>
  <c r="I620" i="8"/>
  <c r="I621" i="8"/>
  <c r="J621" i="8" s="1"/>
  <c r="I622" i="8"/>
  <c r="I623" i="8"/>
  <c r="J623" i="8" s="1"/>
  <c r="I624" i="8"/>
  <c r="I625" i="8"/>
  <c r="J625" i="8" s="1"/>
  <c r="I626" i="8"/>
  <c r="J626" i="8" s="1"/>
  <c r="I627" i="8"/>
  <c r="J627" i="8" s="1"/>
  <c r="I628" i="8"/>
  <c r="J628" i="8" s="1"/>
  <c r="I629" i="8"/>
  <c r="I630" i="8"/>
  <c r="J630" i="8" s="1"/>
  <c r="I631" i="8"/>
  <c r="J631" i="8" s="1"/>
  <c r="I632" i="8"/>
  <c r="J632" i="8" s="1"/>
  <c r="I633" i="8"/>
  <c r="J633" i="8" s="1"/>
  <c r="I634" i="8"/>
  <c r="I635" i="8"/>
  <c r="J635" i="8" s="1"/>
  <c r="I636" i="8"/>
  <c r="I637" i="8"/>
  <c r="J637" i="8" s="1"/>
  <c r="I638" i="8"/>
  <c r="I639" i="8"/>
  <c r="J639" i="8" s="1"/>
  <c r="I640" i="8"/>
  <c r="J640" i="8" s="1"/>
  <c r="I641" i="8"/>
  <c r="J641" i="8" s="1"/>
  <c r="I642" i="8"/>
  <c r="J642" i="8" s="1"/>
  <c r="I643" i="8"/>
  <c r="I644" i="8"/>
  <c r="J644" i="8" s="1"/>
  <c r="I645" i="8"/>
  <c r="J645" i="8" s="1"/>
  <c r="I646" i="8"/>
  <c r="I647" i="8"/>
  <c r="J647" i="8" s="1"/>
  <c r="I648" i="8"/>
  <c r="J648" i="8" s="1"/>
  <c r="I649" i="8"/>
  <c r="J649" i="8" s="1"/>
  <c r="I650" i="8"/>
  <c r="J650" i="8" s="1"/>
  <c r="I651" i="8"/>
  <c r="J651" i="8" s="1"/>
  <c r="I652" i="8"/>
  <c r="I653" i="8"/>
  <c r="J653" i="8" s="1"/>
  <c r="I654" i="8"/>
  <c r="J654" i="8" s="1"/>
  <c r="I655" i="8"/>
  <c r="I656" i="8"/>
  <c r="J656" i="8" s="1"/>
  <c r="I657" i="8"/>
  <c r="J657" i="8" s="1"/>
  <c r="I658" i="8"/>
  <c r="I659" i="8"/>
  <c r="J659" i="8" s="1"/>
  <c r="I660" i="8"/>
  <c r="J660" i="8" s="1"/>
  <c r="I661" i="8"/>
  <c r="J661" i="8" s="1"/>
  <c r="I662" i="8"/>
  <c r="J662" i="8" s="1"/>
  <c r="I663" i="8"/>
  <c r="J663" i="8" s="1"/>
  <c r="I664" i="8"/>
  <c r="I665" i="8"/>
  <c r="J665" i="8" s="1"/>
  <c r="I666" i="8"/>
  <c r="I667" i="8"/>
  <c r="J667" i="8" s="1"/>
  <c r="I668" i="8"/>
  <c r="I669" i="8"/>
  <c r="J669" i="8" s="1"/>
  <c r="I670" i="8"/>
  <c r="I671" i="8"/>
  <c r="J671" i="8" s="1"/>
  <c r="I672" i="8"/>
  <c r="I673" i="8"/>
  <c r="J673" i="8" s="1"/>
  <c r="I674" i="8"/>
  <c r="I675" i="8"/>
  <c r="I676" i="8"/>
  <c r="J676" i="8" s="1"/>
  <c r="I677" i="8"/>
  <c r="I678" i="8"/>
  <c r="I679" i="8"/>
  <c r="I680" i="8"/>
  <c r="I681" i="8"/>
  <c r="J681" i="8" s="1"/>
  <c r="I682" i="8"/>
  <c r="J682" i="8" s="1"/>
  <c r="I683" i="8"/>
  <c r="J683" i="8" s="1"/>
  <c r="I684" i="8"/>
  <c r="J684" i="8" s="1"/>
  <c r="I685" i="8"/>
  <c r="J685" i="8" s="1"/>
  <c r="I686" i="8"/>
  <c r="I687" i="8"/>
  <c r="I688" i="8"/>
  <c r="J688" i="8" s="1"/>
  <c r="I689" i="8"/>
  <c r="J689" i="8" s="1"/>
  <c r="I690" i="8"/>
  <c r="J690" i="8" s="1"/>
  <c r="I691" i="8"/>
  <c r="J691" i="8" s="1"/>
  <c r="I692" i="8"/>
  <c r="I693" i="8"/>
  <c r="J693" i="8" s="1"/>
  <c r="I694" i="8"/>
  <c r="J694" i="8" s="1"/>
  <c r="I695" i="8"/>
  <c r="I696" i="8"/>
  <c r="J696" i="8" s="1"/>
  <c r="I697" i="8"/>
  <c r="J697" i="8" s="1"/>
  <c r="I698" i="8"/>
  <c r="I699" i="8"/>
  <c r="I700" i="8"/>
  <c r="J700" i="8" s="1"/>
  <c r="I701" i="8"/>
  <c r="I702" i="8"/>
  <c r="J702" i="8" s="1"/>
  <c r="I703" i="8"/>
  <c r="J703" i="8" s="1"/>
  <c r="I704" i="8"/>
  <c r="J704" i="8" s="1"/>
  <c r="I705" i="8"/>
  <c r="J705" i="8" s="1"/>
  <c r="I706" i="8"/>
  <c r="J706" i="8" s="1"/>
  <c r="I707" i="8"/>
  <c r="J707" i="8" s="1"/>
  <c r="I708" i="8"/>
  <c r="I709" i="8"/>
  <c r="J709" i="8" s="1"/>
  <c r="I710" i="8"/>
  <c r="I711" i="8"/>
  <c r="J711" i="8" s="1"/>
  <c r="I712" i="8"/>
  <c r="J712" i="8" s="1"/>
  <c r="I713" i="8"/>
  <c r="J713" i="8" s="1"/>
  <c r="I714" i="8"/>
  <c r="J714" i="8" s="1"/>
  <c r="I715" i="8"/>
  <c r="J715" i="8" s="1"/>
  <c r="I716" i="8"/>
  <c r="J716" i="8" s="1"/>
  <c r="I717" i="8"/>
  <c r="J717" i="8" s="1"/>
  <c r="I718" i="8"/>
  <c r="J718" i="8" s="1"/>
  <c r="I719" i="8"/>
  <c r="I720" i="8"/>
  <c r="J720" i="8" s="1"/>
  <c r="I721" i="8"/>
  <c r="J721" i="8" s="1"/>
  <c r="I722" i="8"/>
  <c r="I723" i="8"/>
  <c r="I724" i="8"/>
  <c r="J724" i="8" s="1"/>
  <c r="I725" i="8"/>
  <c r="J725" i="8" s="1"/>
  <c r="I726" i="8"/>
  <c r="J726" i="8" s="1"/>
  <c r="I727" i="8"/>
  <c r="J727" i="8" s="1"/>
  <c r="I728" i="8"/>
  <c r="I729" i="8"/>
  <c r="J729" i="8" s="1"/>
  <c r="I730" i="8"/>
  <c r="I731" i="8"/>
  <c r="I732" i="8"/>
  <c r="I733" i="8"/>
  <c r="J733" i="8" s="1"/>
  <c r="I734" i="8"/>
  <c r="I735" i="8"/>
  <c r="J735" i="8" s="1"/>
  <c r="I736" i="8"/>
  <c r="I737" i="8"/>
  <c r="J737" i="8" s="1"/>
  <c r="I738" i="8"/>
  <c r="I739" i="8"/>
  <c r="J739" i="8" s="1"/>
  <c r="I740" i="8"/>
  <c r="J740" i="8" s="1"/>
  <c r="I741" i="8"/>
  <c r="I742" i="8"/>
  <c r="I743" i="8"/>
  <c r="I744" i="8"/>
  <c r="I745" i="8"/>
  <c r="J745" i="8" s="1"/>
  <c r="I746" i="8"/>
  <c r="J746" i="8" s="1"/>
  <c r="I747" i="8"/>
  <c r="J747" i="8" s="1"/>
  <c r="I748" i="8"/>
  <c r="J748" i="8" s="1"/>
  <c r="I749" i="8"/>
  <c r="J749" i="8" s="1"/>
  <c r="I750" i="8"/>
  <c r="I751" i="8"/>
  <c r="I752" i="8"/>
  <c r="J752" i="8" s="1"/>
  <c r="I753" i="8"/>
  <c r="J753" i="8" s="1"/>
  <c r="I754" i="8"/>
  <c r="J754" i="8" s="1"/>
  <c r="I755" i="8"/>
  <c r="J755" i="8" s="1"/>
  <c r="I756" i="8"/>
  <c r="I757" i="8"/>
  <c r="J757" i="8" s="1"/>
  <c r="I758" i="8"/>
  <c r="J758" i="8" s="1"/>
  <c r="I759" i="8"/>
  <c r="I760" i="8"/>
  <c r="J760" i="8" s="1"/>
  <c r="I761" i="8"/>
  <c r="J761" i="8" s="1"/>
  <c r="I762" i="8"/>
  <c r="I763" i="8"/>
  <c r="I764" i="8"/>
  <c r="J764" i="8" s="1"/>
  <c r="I765" i="8"/>
  <c r="I766" i="8"/>
  <c r="I767" i="8"/>
  <c r="J767" i="8" s="1"/>
  <c r="I768" i="8"/>
  <c r="J768" i="8" s="1"/>
  <c r="I769" i="8"/>
  <c r="J769" i="8" s="1"/>
  <c r="I770" i="8"/>
  <c r="J770" i="8" s="1"/>
  <c r="I771" i="8"/>
  <c r="J771" i="8" s="1"/>
  <c r="I772" i="8"/>
  <c r="I773" i="8"/>
  <c r="J773" i="8" s="1"/>
  <c r="I774" i="8"/>
  <c r="I775" i="8"/>
  <c r="J775" i="8" s="1"/>
  <c r="I776" i="8"/>
  <c r="J776" i="8" s="1"/>
  <c r="I777" i="8"/>
  <c r="J777" i="8" s="1"/>
  <c r="I778" i="8"/>
  <c r="J778" i="8" s="1"/>
  <c r="I779" i="8"/>
  <c r="J779" i="8" s="1"/>
  <c r="I780" i="8"/>
  <c r="I781" i="8"/>
  <c r="J781" i="8" s="1"/>
  <c r="I782" i="8"/>
  <c r="I783" i="8"/>
  <c r="I784" i="8"/>
  <c r="J784" i="8" s="1"/>
  <c r="I785" i="8"/>
  <c r="J785" i="8" s="1"/>
  <c r="I786" i="8"/>
  <c r="I787" i="8"/>
  <c r="I788" i="8"/>
  <c r="J788" i="8" s="1"/>
  <c r="I789" i="8"/>
  <c r="J789" i="8" s="1"/>
  <c r="I790" i="8"/>
  <c r="J790" i="8" s="1"/>
  <c r="I791" i="8"/>
  <c r="J791" i="8" s="1"/>
  <c r="I792" i="8"/>
  <c r="I793" i="8"/>
  <c r="J793" i="8" s="1"/>
  <c r="I794" i="8"/>
  <c r="I795" i="8"/>
  <c r="I796" i="8"/>
  <c r="J796" i="8" s="1"/>
  <c r="I797" i="8"/>
  <c r="J797" i="8" s="1"/>
  <c r="I798" i="8"/>
  <c r="J798" i="8" s="1"/>
  <c r="I799" i="8"/>
  <c r="J799" i="8" s="1"/>
  <c r="I800" i="8"/>
  <c r="I801" i="8"/>
  <c r="J801" i="8" s="1"/>
  <c r="I802" i="8"/>
  <c r="I803" i="8"/>
  <c r="J803" i="8" s="1"/>
  <c r="I804" i="8"/>
  <c r="I805" i="8"/>
  <c r="I806" i="8"/>
  <c r="I807" i="8"/>
  <c r="I808" i="8"/>
  <c r="I809" i="8"/>
  <c r="J809" i="8" s="1"/>
  <c r="I810" i="8"/>
  <c r="J810" i="8" s="1"/>
  <c r="I811" i="8"/>
  <c r="J811" i="8" s="1"/>
  <c r="I812" i="8"/>
  <c r="J812" i="8" s="1"/>
  <c r="I813" i="8"/>
  <c r="J813" i="8" s="1"/>
  <c r="I814" i="8"/>
  <c r="J814" i="8" s="1"/>
  <c r="I815" i="8"/>
  <c r="I816" i="8"/>
  <c r="J816" i="8" s="1"/>
  <c r="I817" i="8"/>
  <c r="J817" i="8" s="1"/>
  <c r="I818" i="8"/>
  <c r="J818" i="8" s="1"/>
  <c r="I819" i="8"/>
  <c r="J819" i="8" s="1"/>
  <c r="I820" i="8"/>
  <c r="J820" i="8" s="1"/>
  <c r="I821" i="8"/>
  <c r="I822" i="8"/>
  <c r="J822" i="8" s="1"/>
  <c r="I823" i="8"/>
  <c r="I824" i="8"/>
  <c r="J824" i="8" s="1"/>
  <c r="I825" i="8"/>
  <c r="I826" i="8"/>
  <c r="I827" i="8"/>
  <c r="I828" i="8"/>
  <c r="J828" i="8" s="1"/>
  <c r="I829" i="8"/>
  <c r="J829" i="8" s="1"/>
  <c r="I830" i="8"/>
  <c r="I831" i="8"/>
  <c r="J831" i="8" s="1"/>
  <c r="I832" i="8"/>
  <c r="J832" i="8" s="1"/>
  <c r="I833" i="8"/>
  <c r="I834" i="8"/>
  <c r="I835" i="8"/>
  <c r="I836" i="8"/>
  <c r="J836" i="8" s="1"/>
  <c r="I837" i="8"/>
  <c r="I838" i="8"/>
  <c r="I839" i="8"/>
  <c r="J839" i="8" s="1"/>
  <c r="I840" i="8"/>
  <c r="J840" i="8" s="1"/>
  <c r="I841" i="8"/>
  <c r="I842" i="8"/>
  <c r="I843" i="8"/>
  <c r="J843" i="8" s="1"/>
  <c r="I844" i="8"/>
  <c r="J844" i="8" s="1"/>
  <c r="I845" i="8"/>
  <c r="J845" i="8" s="1"/>
  <c r="I846" i="8"/>
  <c r="I847" i="8"/>
  <c r="I848" i="8"/>
  <c r="J848" i="8" s="1"/>
  <c r="I849" i="8"/>
  <c r="J849" i="8" s="1"/>
  <c r="I850" i="8"/>
  <c r="J850" i="8" s="1"/>
  <c r="I851" i="8"/>
  <c r="J851" i="8" s="1"/>
  <c r="I852" i="8"/>
  <c r="J852" i="8" s="1"/>
  <c r="I853" i="8"/>
  <c r="J853" i="8" s="1"/>
  <c r="I854" i="8"/>
  <c r="J854" i="8" s="1"/>
  <c r="I855" i="8"/>
  <c r="J855" i="8" s="1"/>
  <c r="I856" i="8"/>
  <c r="I857" i="8"/>
  <c r="J857" i="8" s="1"/>
  <c r="I858" i="8"/>
  <c r="J858" i="8" s="1"/>
  <c r="I859" i="8"/>
  <c r="J859" i="8" s="1"/>
  <c r="I860" i="8"/>
  <c r="I861" i="8"/>
  <c r="J861" i="8" s="1"/>
  <c r="I862" i="8"/>
  <c r="J862" i="8" s="1"/>
  <c r="I863" i="8"/>
  <c r="J863" i="8" s="1"/>
  <c r="I864" i="8"/>
  <c r="I865" i="8"/>
  <c r="I866" i="8"/>
  <c r="I867" i="8"/>
  <c r="I868" i="8"/>
  <c r="I869" i="8"/>
  <c r="J869" i="8" s="1"/>
  <c r="I870" i="8"/>
  <c r="I871" i="8"/>
  <c r="I872" i="8"/>
  <c r="I873" i="8"/>
  <c r="J873" i="8" s="1"/>
  <c r="I874" i="8"/>
  <c r="J874" i="8" s="1"/>
  <c r="I875" i="8"/>
  <c r="J875" i="8" s="1"/>
  <c r="I876" i="8"/>
  <c r="I877" i="8"/>
  <c r="I878" i="8"/>
  <c r="J878" i="8" s="1"/>
  <c r="I879" i="8"/>
  <c r="J879" i="8" s="1"/>
  <c r="I880" i="8"/>
  <c r="J880" i="8" s="1"/>
  <c r="I881" i="8"/>
  <c r="J881" i="8" s="1"/>
  <c r="I882" i="8"/>
  <c r="J882" i="8" s="1"/>
  <c r="I883" i="8"/>
  <c r="J883" i="8" s="1"/>
  <c r="I884" i="8"/>
  <c r="J884" i="8" s="1"/>
  <c r="I885" i="8"/>
  <c r="J885" i="8" s="1"/>
  <c r="I886" i="8"/>
  <c r="J886" i="8" s="1"/>
  <c r="I887" i="8"/>
  <c r="J887" i="8" s="1"/>
  <c r="I888" i="8"/>
  <c r="J888" i="8" s="1"/>
  <c r="I889" i="8"/>
  <c r="I890" i="8"/>
  <c r="I891" i="8"/>
  <c r="I892" i="8"/>
  <c r="J892" i="8" s="1"/>
  <c r="I893" i="8"/>
  <c r="J893" i="8" s="1"/>
  <c r="I894" i="8"/>
  <c r="I895" i="8"/>
  <c r="J895" i="8" s="1"/>
  <c r="I896" i="8"/>
  <c r="J896" i="8" s="1"/>
  <c r="I897" i="8"/>
  <c r="I898" i="8"/>
  <c r="I899" i="8"/>
  <c r="I900" i="8"/>
  <c r="J900" i="8" s="1"/>
  <c r="I901" i="8"/>
  <c r="I902" i="8"/>
  <c r="I903" i="8"/>
  <c r="I904" i="8"/>
  <c r="J904" i="8" s="1"/>
  <c r="I905" i="8"/>
  <c r="I906" i="8"/>
  <c r="I907" i="8"/>
  <c r="I908" i="8"/>
  <c r="J908" i="8" s="1"/>
  <c r="I909" i="8"/>
  <c r="J909" i="8" s="1"/>
  <c r="I910" i="8"/>
  <c r="I911" i="8"/>
  <c r="I912" i="8"/>
  <c r="J912" i="8" s="1"/>
  <c r="I913" i="8"/>
  <c r="J913" i="8" s="1"/>
  <c r="I914" i="8"/>
  <c r="J914" i="8" s="1"/>
  <c r="I915" i="8"/>
  <c r="J915" i="8" s="1"/>
  <c r="I916" i="8"/>
  <c r="J916" i="8" s="1"/>
  <c r="I917" i="8"/>
  <c r="J917" i="8" s="1"/>
  <c r="I918" i="8"/>
  <c r="J918" i="8" s="1"/>
  <c r="I919" i="8"/>
  <c r="I920" i="8"/>
  <c r="I921" i="8"/>
  <c r="J921" i="8" s="1"/>
  <c r="I922" i="8"/>
  <c r="J922" i="8" s="1"/>
  <c r="I923" i="8"/>
  <c r="J923" i="8" s="1"/>
  <c r="I924" i="8"/>
  <c r="I925" i="8"/>
  <c r="J925" i="8" s="1"/>
  <c r="I926" i="8"/>
  <c r="J926" i="8" s="1"/>
  <c r="I927" i="8"/>
  <c r="J927" i="8" s="1"/>
  <c r="I928" i="8"/>
  <c r="I929" i="8"/>
  <c r="I930" i="8"/>
  <c r="I931" i="8"/>
  <c r="J931" i="8" s="1"/>
  <c r="I932" i="8"/>
  <c r="I933" i="8"/>
  <c r="J933" i="8" s="1"/>
  <c r="I934" i="8"/>
  <c r="I935" i="8"/>
  <c r="I936" i="8"/>
  <c r="I937" i="8"/>
  <c r="J937" i="8" s="1"/>
  <c r="I938" i="8"/>
  <c r="I939" i="8"/>
  <c r="I940" i="8"/>
  <c r="I941" i="8"/>
  <c r="I942" i="8"/>
  <c r="J942" i="8" s="1"/>
  <c r="I943" i="8"/>
  <c r="J943" i="8" s="1"/>
  <c r="I944" i="8"/>
  <c r="I945" i="8"/>
  <c r="J945" i="8" s="1"/>
  <c r="I946" i="8"/>
  <c r="I947" i="8"/>
  <c r="J947" i="8" s="1"/>
  <c r="I948" i="8"/>
  <c r="J948" i="8" s="1"/>
  <c r="I949" i="8"/>
  <c r="J949" i="8" s="1"/>
  <c r="I950" i="8"/>
  <c r="J950" i="8" s="1"/>
  <c r="I951" i="8"/>
  <c r="J951" i="8" s="1"/>
  <c r="I952" i="8"/>
  <c r="J952" i="8" s="1"/>
  <c r="I953" i="8"/>
  <c r="I954" i="8"/>
  <c r="J954" i="8" s="1"/>
  <c r="I955" i="8"/>
  <c r="J955" i="8" s="1"/>
  <c r="I956" i="8"/>
  <c r="J956" i="8" s="1"/>
  <c r="I957" i="8"/>
  <c r="J957" i="8" s="1"/>
  <c r="I958" i="8"/>
  <c r="I959" i="8"/>
  <c r="J959" i="8" s="1"/>
  <c r="I960" i="8"/>
  <c r="J960" i="8" s="1"/>
  <c r="I961" i="8"/>
  <c r="I962" i="8"/>
  <c r="J962" i="8" s="1"/>
  <c r="I963" i="8"/>
  <c r="I964" i="8"/>
  <c r="J964" i="8" s="1"/>
  <c r="I965" i="8"/>
  <c r="I966" i="8"/>
  <c r="I967" i="8"/>
  <c r="I968" i="8"/>
  <c r="J968" i="8" s="1"/>
  <c r="I969" i="8"/>
  <c r="I970" i="8"/>
  <c r="I971" i="8"/>
  <c r="I972" i="8"/>
  <c r="J972" i="8" s="1"/>
  <c r="I973" i="8"/>
  <c r="J973" i="8" s="1"/>
  <c r="I974" i="8"/>
  <c r="I975" i="8"/>
  <c r="J975" i="8" s="1"/>
  <c r="I976" i="8"/>
  <c r="J976" i="8" s="1"/>
  <c r="I977" i="8"/>
  <c r="J977" i="8" s="1"/>
  <c r="I978" i="8"/>
  <c r="J978" i="8" s="1"/>
  <c r="I979" i="8"/>
  <c r="I980" i="8"/>
  <c r="J980" i="8" s="1"/>
  <c r="I981" i="8"/>
  <c r="J981" i="8" s="1"/>
  <c r="I982" i="8"/>
  <c r="I983" i="8"/>
  <c r="I984" i="8"/>
  <c r="J984" i="8" s="1"/>
  <c r="I985" i="8"/>
  <c r="J985" i="8" s="1"/>
  <c r="I986" i="8"/>
  <c r="J986" i="8" s="1"/>
  <c r="I987" i="8"/>
  <c r="J987" i="8" s="1"/>
  <c r="I988" i="8"/>
  <c r="I989" i="8"/>
  <c r="J989" i="8" s="1"/>
  <c r="I990" i="8"/>
  <c r="I991" i="8"/>
  <c r="I992" i="8"/>
  <c r="J992" i="8" s="1"/>
  <c r="I993" i="8"/>
  <c r="J993" i="8" s="1"/>
  <c r="I994" i="8"/>
  <c r="I995" i="8"/>
  <c r="J995" i="8" s="1"/>
  <c r="I996" i="8"/>
  <c r="I997" i="8"/>
  <c r="J997" i="8" s="1"/>
  <c r="I998" i="8"/>
  <c r="J998" i="8" s="1"/>
  <c r="I999" i="8"/>
  <c r="I1000" i="8"/>
  <c r="J1000" i="8" s="1"/>
  <c r="I1001" i="8"/>
  <c r="J1001" i="8" s="1"/>
  <c r="I1002" i="8"/>
  <c r="J1002" i="8" s="1"/>
  <c r="I1003" i="8"/>
  <c r="J1003" i="8" s="1"/>
  <c r="I1004" i="8"/>
  <c r="J1004" i="8" s="1"/>
  <c r="I1005" i="8"/>
  <c r="I1006" i="8"/>
  <c r="J1006" i="8" s="1"/>
  <c r="I1007" i="8"/>
  <c r="I1008" i="8"/>
  <c r="J1008" i="8" s="1"/>
  <c r="I1009" i="8"/>
  <c r="J1009" i="8" s="1"/>
  <c r="I1010" i="8"/>
  <c r="J1010" i="8" s="1"/>
  <c r="I1011" i="8"/>
  <c r="I1012" i="8"/>
  <c r="J1012" i="8" s="1"/>
  <c r="I1013" i="8"/>
  <c r="J1013" i="8" s="1"/>
  <c r="I1014" i="8"/>
  <c r="I1015" i="8"/>
  <c r="I1016" i="8"/>
  <c r="I1017" i="8"/>
  <c r="J1017" i="8" s="1"/>
  <c r="I1018" i="8"/>
  <c r="I1019" i="8"/>
  <c r="J1019" i="8" s="1"/>
  <c r="I1020" i="8"/>
  <c r="J1020" i="8" s="1"/>
  <c r="I1021" i="8"/>
  <c r="J1021" i="8" s="1"/>
  <c r="I1022" i="8"/>
  <c r="I1023" i="8"/>
  <c r="J1023" i="8" s="1"/>
  <c r="I1024" i="8"/>
  <c r="I1025" i="8"/>
  <c r="J1025" i="8" s="1"/>
  <c r="I1026" i="8"/>
  <c r="I1027" i="8"/>
  <c r="J1027" i="8" s="1"/>
  <c r="I1028" i="8"/>
  <c r="J1028" i="8" s="1"/>
  <c r="I1029" i="8"/>
  <c r="I1030" i="8"/>
  <c r="J1030" i="8" s="1"/>
  <c r="I1031" i="8"/>
  <c r="I1032" i="8"/>
  <c r="I1033" i="8"/>
  <c r="J1033" i="8" s="1"/>
  <c r="I1034" i="8"/>
  <c r="I1035" i="8"/>
  <c r="I1036" i="8"/>
  <c r="J1036" i="8" s="1"/>
  <c r="I1037" i="8"/>
  <c r="J1037" i="8" s="1"/>
  <c r="I1038" i="8"/>
  <c r="I1039" i="8"/>
  <c r="J1039" i="8" s="1"/>
  <c r="I1040" i="8"/>
  <c r="J1040" i="8" s="1"/>
  <c r="I1041" i="8"/>
  <c r="J1041" i="8" s="1"/>
  <c r="I1042" i="8"/>
  <c r="J1042" i="8" s="1"/>
  <c r="I1043" i="8"/>
  <c r="I1044" i="8"/>
  <c r="J1044" i="8" s="1"/>
  <c r="I1045" i="8"/>
  <c r="J1045" i="8" s="1"/>
  <c r="I1046" i="8"/>
  <c r="I1047" i="8"/>
  <c r="J1047" i="8" s="1"/>
  <c r="I1048" i="8"/>
  <c r="J1048" i="8" s="1"/>
  <c r="I1049" i="8"/>
  <c r="J1049" i="8" s="1"/>
  <c r="I1050" i="8"/>
  <c r="J1050" i="8" s="1"/>
  <c r="I1051" i="8"/>
  <c r="J1051" i="8" s="1"/>
  <c r="I1052" i="8"/>
  <c r="I1053" i="8"/>
  <c r="J1053" i="8" s="1"/>
  <c r="I1054" i="8"/>
  <c r="I1055" i="8"/>
  <c r="I1056" i="8"/>
  <c r="J1056" i="8" s="1"/>
  <c r="I1057" i="8"/>
  <c r="J1057" i="8" s="1"/>
  <c r="I1058" i="8"/>
  <c r="I1059" i="8"/>
  <c r="J1059" i="8" s="1"/>
  <c r="I1060" i="8"/>
  <c r="I1061" i="8"/>
  <c r="J1061" i="8" s="1"/>
  <c r="I1062" i="8"/>
  <c r="J1062" i="8" s="1"/>
  <c r="I1063" i="8"/>
  <c r="J1063" i="8" s="1"/>
  <c r="I1064" i="8"/>
  <c r="J1064" i="8" s="1"/>
  <c r="I1065" i="8"/>
  <c r="J1065" i="8" s="1"/>
  <c r="I1066" i="8"/>
  <c r="J1066" i="8" s="1"/>
  <c r="I1067" i="8"/>
  <c r="J1067" i="8" s="1"/>
  <c r="I1068" i="8"/>
  <c r="J1068" i="8" s="1"/>
  <c r="I1069" i="8"/>
  <c r="I1070" i="8"/>
  <c r="J1070" i="8" s="1"/>
  <c r="I1071" i="8"/>
  <c r="J1071" i="8" s="1"/>
  <c r="I1072" i="8"/>
  <c r="J1072" i="8" s="1"/>
  <c r="I1073" i="8"/>
  <c r="J1073" i="8" s="1"/>
  <c r="I1074" i="8"/>
  <c r="J1074" i="8" s="1"/>
  <c r="I1075" i="8"/>
  <c r="I1076" i="8"/>
  <c r="J1076" i="8" s="1"/>
  <c r="I1077" i="8"/>
  <c r="J1077" i="8" s="1"/>
  <c r="I1078" i="8"/>
  <c r="I1079" i="8"/>
  <c r="J1079" i="8" s="1"/>
  <c r="I1080" i="8"/>
  <c r="I1081" i="8"/>
  <c r="J1081" i="8" s="1"/>
  <c r="I1082" i="8"/>
  <c r="I1083" i="8"/>
  <c r="J1083" i="8" s="1"/>
  <c r="I1084" i="8"/>
  <c r="J1084" i="8" s="1"/>
  <c r="I1085" i="8"/>
  <c r="J1085" i="8" s="1"/>
  <c r="I1086" i="8"/>
  <c r="I1087" i="8"/>
  <c r="J1087" i="8" s="1"/>
  <c r="I1088" i="8"/>
  <c r="I1089" i="8"/>
  <c r="J1089" i="8" s="1"/>
  <c r="I1090" i="8"/>
  <c r="I1091" i="8"/>
  <c r="J1091" i="8" s="1"/>
  <c r="I1092" i="8"/>
  <c r="J1092" i="8" s="1"/>
  <c r="I1093" i="8"/>
  <c r="I1094" i="8"/>
  <c r="J1094" i="8" s="1"/>
  <c r="I1095" i="8"/>
  <c r="J1095" i="8" s="1"/>
  <c r="I1096" i="8"/>
  <c r="I1097" i="8"/>
  <c r="J1097" i="8" s="1"/>
  <c r="I1098" i="8"/>
  <c r="I1099" i="8"/>
  <c r="I1100" i="8"/>
  <c r="J1100" i="8" s="1"/>
  <c r="I1101" i="8"/>
  <c r="J1101" i="8" s="1"/>
  <c r="I1102" i="8"/>
  <c r="I1103" i="8"/>
  <c r="I1104" i="8"/>
  <c r="J1104" i="8" s="1"/>
  <c r="I1105" i="8"/>
  <c r="J1105" i="8" s="1"/>
  <c r="I1106" i="8"/>
  <c r="J1106" i="8" s="1"/>
  <c r="I1107" i="8"/>
  <c r="I1108" i="8"/>
  <c r="J1108" i="8" s="1"/>
  <c r="I1109" i="8"/>
  <c r="J1109" i="8" s="1"/>
  <c r="I1110" i="8"/>
  <c r="I1111" i="8"/>
  <c r="I1112" i="8"/>
  <c r="J1112" i="8" s="1"/>
  <c r="I1113" i="8"/>
  <c r="J1113" i="8" s="1"/>
  <c r="I1114" i="8"/>
  <c r="J1114" i="8" s="1"/>
  <c r="I1115" i="8"/>
  <c r="J1115" i="8" s="1"/>
  <c r="I1116" i="8"/>
  <c r="I1117" i="8"/>
  <c r="J1117" i="8" s="1"/>
  <c r="I1118" i="8"/>
  <c r="I1119" i="8"/>
  <c r="I1120" i="8"/>
  <c r="J1120" i="8" s="1"/>
  <c r="I1121" i="8"/>
  <c r="J1121" i="8" s="1"/>
  <c r="I1122" i="8"/>
  <c r="I1123" i="8"/>
  <c r="J1123" i="8" s="1"/>
  <c r="I1124" i="8"/>
  <c r="I1125" i="8"/>
  <c r="J1125" i="8" s="1"/>
  <c r="I1126" i="8"/>
  <c r="J1126" i="8" s="1"/>
  <c r="I1127" i="8"/>
  <c r="J1127" i="8" s="1"/>
  <c r="I1128" i="8"/>
  <c r="J1128" i="8" s="1"/>
  <c r="I1129" i="8"/>
  <c r="J1129" i="8" s="1"/>
  <c r="I1130" i="8"/>
  <c r="J1130" i="8" s="1"/>
  <c r="I1131" i="8"/>
  <c r="J1131" i="8" s="1"/>
  <c r="I1132" i="8"/>
  <c r="J1132" i="8" s="1"/>
  <c r="I1133" i="8"/>
  <c r="I1134" i="8"/>
  <c r="J1134" i="8" s="1"/>
  <c r="I1135" i="8"/>
  <c r="I1136" i="8"/>
  <c r="J1136" i="8" s="1"/>
  <c r="I1137" i="8"/>
  <c r="J1137" i="8" s="1"/>
  <c r="I1138" i="8"/>
  <c r="J1138" i="8" s="1"/>
  <c r="I1139" i="8"/>
  <c r="I1140" i="8"/>
  <c r="J1140" i="8" s="1"/>
  <c r="I1141" i="8"/>
  <c r="J1141" i="8" s="1"/>
  <c r="I1142" i="8"/>
  <c r="I1143" i="8"/>
  <c r="J1143" i="8" s="1"/>
  <c r="I1144" i="8"/>
  <c r="I1145" i="8"/>
  <c r="J1145" i="8" s="1"/>
  <c r="I1146" i="8"/>
  <c r="I1147" i="8"/>
  <c r="J1147" i="8" s="1"/>
  <c r="I1148" i="8"/>
  <c r="J1148" i="8" s="1"/>
  <c r="I1149" i="8"/>
  <c r="J1149" i="8" s="1"/>
  <c r="I1150" i="8"/>
  <c r="I1151" i="8"/>
  <c r="J1151" i="8" s="1"/>
  <c r="I1152" i="8"/>
  <c r="I1153" i="8"/>
  <c r="J1153" i="8" s="1"/>
  <c r="I1154" i="8"/>
  <c r="I1155" i="8"/>
  <c r="J1155" i="8" s="1"/>
  <c r="I1156" i="8"/>
  <c r="J1156" i="8" s="1"/>
  <c r="I1157" i="8"/>
  <c r="I1158" i="8"/>
  <c r="J1158" i="8" s="1"/>
  <c r="I1159" i="8"/>
  <c r="J1159" i="8" s="1"/>
  <c r="I1160" i="8"/>
  <c r="I1161" i="8"/>
  <c r="J1161" i="8" s="1"/>
  <c r="I1162" i="8"/>
  <c r="I1163" i="8"/>
  <c r="I1164" i="8"/>
  <c r="J1164" i="8" s="1"/>
  <c r="I1165" i="8"/>
  <c r="J1165" i="8" s="1"/>
  <c r="I1166" i="8"/>
  <c r="J1166" i="8" s="1"/>
  <c r="I1167" i="8"/>
  <c r="I1168" i="8"/>
  <c r="J1168" i="8" s="1"/>
  <c r="I1169" i="8"/>
  <c r="J1169" i="8" s="1"/>
  <c r="I1170" i="8"/>
  <c r="J1170" i="8" s="1"/>
  <c r="I1171" i="8"/>
  <c r="I1172" i="8"/>
  <c r="J1172" i="8" s="1"/>
  <c r="I1173" i="8"/>
  <c r="J1173" i="8" s="1"/>
  <c r="I1174" i="8"/>
  <c r="I1175" i="8"/>
  <c r="I1176" i="8"/>
  <c r="J1176" i="8" s="1"/>
  <c r="I1177" i="8"/>
  <c r="J1177" i="8" s="1"/>
  <c r="I1178" i="8"/>
  <c r="J1178" i="8" s="1"/>
  <c r="I1179" i="8"/>
  <c r="J1179" i="8" s="1"/>
  <c r="I1180" i="8"/>
  <c r="I1181" i="8"/>
  <c r="J1181" i="8" s="1"/>
  <c r="I1182" i="8"/>
  <c r="I1183" i="8"/>
  <c r="I1184" i="8"/>
  <c r="J1184" i="8" s="1"/>
  <c r="I1185" i="8"/>
  <c r="J1185" i="8" s="1"/>
  <c r="I1186" i="8"/>
  <c r="I1187" i="8"/>
  <c r="J1187" i="8" s="1"/>
  <c r="I1188" i="8"/>
  <c r="I1189" i="8"/>
  <c r="J1189" i="8" s="1"/>
  <c r="I1190" i="8"/>
  <c r="I1191" i="8"/>
  <c r="J1191" i="8" s="1"/>
  <c r="I1192" i="8"/>
  <c r="J1192" i="8" s="1"/>
  <c r="I1193" i="8"/>
  <c r="J1193" i="8" s="1"/>
  <c r="I1194" i="8"/>
  <c r="J1194" i="8" s="1"/>
  <c r="I1195" i="8"/>
  <c r="J1195" i="8" s="1"/>
  <c r="I1196" i="8"/>
  <c r="J1196" i="8" s="1"/>
  <c r="I1197" i="8"/>
  <c r="I1198" i="8"/>
  <c r="J1198" i="8" s="1"/>
  <c r="I1199" i="8"/>
  <c r="I1200" i="8"/>
  <c r="J1200" i="8" s="1"/>
  <c r="I1201" i="8"/>
  <c r="J1201" i="8" s="1"/>
  <c r="I1202" i="8"/>
  <c r="J1202" i="8" s="1"/>
  <c r="I1203" i="8"/>
  <c r="I1204" i="8"/>
  <c r="J1204" i="8" s="1"/>
  <c r="I1205" i="8"/>
  <c r="J1205" i="8" s="1"/>
  <c r="I1206" i="8"/>
  <c r="I1207" i="8"/>
  <c r="I1208" i="8"/>
  <c r="J1208" i="8" s="1"/>
  <c r="I1209" i="8"/>
  <c r="J1209" i="8" s="1"/>
  <c r="I1210" i="8"/>
  <c r="I1211" i="8"/>
  <c r="J1211" i="8" s="1"/>
  <c r="I1212" i="8"/>
  <c r="J1212" i="8" s="1"/>
  <c r="I1213" i="8"/>
  <c r="J1213" i="8" s="1"/>
  <c r="I1214" i="8"/>
  <c r="I1215" i="8"/>
  <c r="J1215" i="8" s="1"/>
  <c r="I1216" i="8"/>
  <c r="J1216" i="8" s="1"/>
  <c r="I1217" i="8"/>
  <c r="J1217" i="8" s="1"/>
  <c r="I1218" i="8"/>
  <c r="I1219" i="8"/>
  <c r="J1219" i="8" s="1"/>
  <c r="I1220" i="8"/>
  <c r="J1220" i="8" s="1"/>
  <c r="I1221" i="8"/>
  <c r="J1221" i="8" s="1"/>
  <c r="I1222" i="8"/>
  <c r="I1223" i="8"/>
  <c r="J1223" i="8" s="1"/>
  <c r="I1224" i="8"/>
  <c r="J1224" i="8" s="1"/>
  <c r="I1225" i="8"/>
  <c r="I1226" i="8"/>
  <c r="J1226" i="8" s="1"/>
  <c r="I1227" i="8"/>
  <c r="I1228" i="8"/>
  <c r="J1228" i="8" s="1"/>
  <c r="I1229" i="8"/>
  <c r="I1230" i="8"/>
  <c r="J1230" i="8" s="1"/>
  <c r="I1231" i="8"/>
  <c r="I1232" i="8"/>
  <c r="J1232" i="8" s="1"/>
  <c r="I1233" i="8"/>
  <c r="J1233" i="8" s="1"/>
  <c r="I1234" i="8"/>
  <c r="J1234" i="8" s="1"/>
  <c r="I1235" i="8"/>
  <c r="I1236" i="8"/>
  <c r="J1236" i="8" s="1"/>
  <c r="I1237" i="8"/>
  <c r="J1237" i="8" s="1"/>
  <c r="I1238" i="8"/>
  <c r="J1238" i="8" s="1"/>
  <c r="I1239" i="8"/>
  <c r="J1239" i="8" s="1"/>
  <c r="I1240" i="8"/>
  <c r="I1241" i="8"/>
  <c r="J1241" i="8" s="1"/>
  <c r="I1242" i="8"/>
  <c r="I1243" i="8"/>
  <c r="J1243" i="8" s="1"/>
  <c r="I1244" i="8"/>
  <c r="I1245" i="8"/>
  <c r="J1245" i="8" s="1"/>
  <c r="I1246" i="8"/>
  <c r="I1247" i="8"/>
  <c r="J1247" i="8" s="1"/>
  <c r="I1248" i="8"/>
  <c r="I1249" i="8"/>
  <c r="I1250" i="8"/>
  <c r="J1250" i="8" s="1"/>
  <c r="I1251" i="8"/>
  <c r="J1251" i="8" s="1"/>
  <c r="I1252" i="8"/>
  <c r="I1253" i="8"/>
  <c r="J1253" i="8" s="1"/>
  <c r="I1254" i="8"/>
  <c r="J1254" i="8" s="1"/>
  <c r="I1255" i="8"/>
  <c r="I1256" i="8"/>
  <c r="I1257" i="8"/>
  <c r="I1258" i="8"/>
  <c r="J1258" i="8" s="1"/>
  <c r="I1259" i="8"/>
  <c r="J1259" i="8" s="1"/>
  <c r="I1260" i="8"/>
  <c r="J1260" i="8" s="1"/>
  <c r="I1261" i="8"/>
  <c r="J1261" i="8" s="1"/>
  <c r="I1262" i="8"/>
  <c r="J1262" i="8" s="1"/>
  <c r="I1263" i="8"/>
  <c r="I1264" i="8"/>
  <c r="J1264" i="8" s="1"/>
  <c r="I1265" i="8"/>
  <c r="I1266" i="8"/>
  <c r="I1267" i="8"/>
  <c r="I1268" i="8"/>
  <c r="J1268" i="8" s="1"/>
  <c r="I1269" i="8"/>
  <c r="I1270" i="8"/>
  <c r="I1271" i="8"/>
  <c r="I1272" i="8"/>
  <c r="J1272" i="8" s="1"/>
  <c r="I1273" i="8"/>
  <c r="J1273" i="8" s="1"/>
  <c r="I1274" i="8"/>
  <c r="I1275" i="8"/>
  <c r="J1275" i="8" s="1"/>
  <c r="I1276" i="8"/>
  <c r="J1276" i="8" s="1"/>
  <c r="I1277" i="8"/>
  <c r="J1277" i="8" s="1"/>
  <c r="I1278" i="8"/>
  <c r="I1279" i="8"/>
  <c r="J1279" i="8" s="1"/>
  <c r="I1280" i="8"/>
  <c r="J1280" i="8" s="1"/>
  <c r="I1281" i="8"/>
  <c r="J1281" i="8" s="1"/>
  <c r="I1282" i="8"/>
  <c r="I1283" i="8"/>
  <c r="J1283" i="8" s="1"/>
  <c r="I1284" i="8"/>
  <c r="J1284" i="8" s="1"/>
  <c r="I1285" i="8"/>
  <c r="J1285" i="8" s="1"/>
  <c r="I1286" i="8"/>
  <c r="I1287" i="8"/>
  <c r="J1287" i="8" s="1"/>
  <c r="I1288" i="8"/>
  <c r="J1288" i="8" s="1"/>
  <c r="I1289" i="8"/>
  <c r="I1290" i="8"/>
  <c r="J1290" i="8" s="1"/>
  <c r="I1291" i="8"/>
  <c r="I1292" i="8"/>
  <c r="J1292" i="8" s="1"/>
  <c r="I1293" i="8"/>
  <c r="I1294" i="8"/>
  <c r="J1294" i="8" s="1"/>
  <c r="I1295" i="8"/>
  <c r="I1296" i="8"/>
  <c r="J1296" i="8" s="1"/>
  <c r="I1297" i="8"/>
  <c r="J1297" i="8" s="1"/>
  <c r="I1298" i="8"/>
  <c r="J1298" i="8" s="1"/>
  <c r="I1299" i="8"/>
  <c r="I1300" i="8"/>
  <c r="J1300" i="8" s="1"/>
  <c r="I1301" i="8"/>
  <c r="J1301" i="8" s="1"/>
  <c r="I1302" i="8"/>
  <c r="J1302" i="8" s="1"/>
  <c r="I1303" i="8"/>
  <c r="J1303" i="8" s="1"/>
  <c r="I1304" i="8"/>
  <c r="I1305" i="8"/>
  <c r="J1305" i="8" s="1"/>
  <c r="I1306" i="8"/>
  <c r="I1307" i="8"/>
  <c r="J1307" i="8" s="1"/>
  <c r="I1308" i="8"/>
  <c r="I1309" i="8"/>
  <c r="J1309" i="8" s="1"/>
  <c r="I1310" i="8"/>
  <c r="J1310" i="8" s="1"/>
  <c r="I1311" i="8"/>
  <c r="I1312" i="8"/>
  <c r="I1313" i="8"/>
  <c r="J1313" i="8" s="1"/>
  <c r="I1314" i="8"/>
  <c r="J1314" i="8" s="1"/>
  <c r="I1315" i="8"/>
  <c r="J1315" i="8" s="1"/>
  <c r="I1316" i="8"/>
  <c r="J1316" i="8" s="1"/>
  <c r="I1317" i="8"/>
  <c r="J1317" i="8" s="1"/>
  <c r="I1318" i="8"/>
  <c r="I1319" i="8"/>
  <c r="I1320" i="8"/>
  <c r="I1321" i="8"/>
  <c r="J1321" i="8" s="1"/>
  <c r="I1322" i="8"/>
  <c r="J1322" i="8" s="1"/>
  <c r="I1323" i="8"/>
  <c r="J1323" i="8" s="1"/>
  <c r="I1324" i="8"/>
  <c r="I1325" i="8"/>
  <c r="J1325" i="8" s="1"/>
  <c r="I1326" i="8"/>
  <c r="J1326" i="8" s="1"/>
  <c r="I1327" i="8"/>
  <c r="J1327" i="8" s="1"/>
  <c r="I1328" i="8"/>
  <c r="J1328" i="8" s="1"/>
  <c r="I1329" i="8"/>
  <c r="J1329" i="8" s="1"/>
  <c r="I1330" i="8"/>
  <c r="I1331" i="8"/>
  <c r="I1332" i="8"/>
  <c r="J1332" i="8" s="1"/>
  <c r="I1333" i="8"/>
  <c r="I1334" i="8"/>
  <c r="J1334" i="8" s="1"/>
  <c r="I1335" i="8"/>
  <c r="J1335" i="8" s="1"/>
  <c r="I1336" i="8"/>
  <c r="J1336" i="8" s="1"/>
  <c r="I1337" i="8"/>
  <c r="J1337" i="8" s="1"/>
  <c r="I1338" i="8"/>
  <c r="I1339" i="8"/>
  <c r="J1339" i="8" s="1"/>
  <c r="I1340" i="8"/>
  <c r="J1340" i="8" s="1"/>
  <c r="I1341" i="8"/>
  <c r="J1341" i="8" s="1"/>
  <c r="I1342" i="8"/>
  <c r="I1343" i="8"/>
  <c r="I1344" i="8"/>
  <c r="J1344" i="8" s="1"/>
  <c r="I1345" i="8"/>
  <c r="J1345" i="8" s="1"/>
  <c r="I1346" i="8"/>
  <c r="I1347" i="8"/>
  <c r="J1347" i="8" s="1"/>
  <c r="I1348" i="8"/>
  <c r="I1349" i="8"/>
  <c r="J1349" i="8" s="1"/>
  <c r="I1350" i="8"/>
  <c r="I1351" i="8"/>
  <c r="J1351" i="8" s="1"/>
  <c r="I1352" i="8"/>
  <c r="J1352" i="8" s="1"/>
  <c r="I1353" i="8"/>
  <c r="J1353" i="8" s="1"/>
  <c r="I1354" i="8"/>
  <c r="J1354" i="8" s="1"/>
  <c r="I1355" i="8"/>
  <c r="I1356" i="8"/>
  <c r="J1356" i="8" s="1"/>
  <c r="I1357" i="8"/>
  <c r="I1358" i="8"/>
  <c r="I1359" i="8"/>
  <c r="J1359" i="8" s="1"/>
  <c r="I1360" i="8"/>
  <c r="J1360" i="8" s="1"/>
  <c r="I1361" i="8"/>
  <c r="J1361" i="8" s="1"/>
  <c r="I1362" i="8"/>
  <c r="J1362" i="8" s="1"/>
  <c r="I1363" i="8"/>
  <c r="I1364" i="8"/>
  <c r="J1364" i="8" s="1"/>
  <c r="I1365" i="8"/>
  <c r="J1365" i="8" s="1"/>
  <c r="I1366" i="8"/>
  <c r="J1366" i="8" s="1"/>
  <c r="I1367" i="8"/>
  <c r="I1368" i="8"/>
  <c r="I1369" i="8"/>
  <c r="J1369" i="8" s="1"/>
  <c r="I1370" i="8"/>
  <c r="I1371" i="8"/>
  <c r="J1371" i="8" s="1"/>
  <c r="I1372" i="8"/>
  <c r="J1372" i="8" s="1"/>
  <c r="I1373" i="8"/>
  <c r="J1373" i="8" s="1"/>
  <c r="I1374" i="8"/>
  <c r="J1374" i="8" s="1"/>
  <c r="I1375" i="8"/>
  <c r="I1376" i="8"/>
  <c r="I1377" i="8"/>
  <c r="J1377" i="8" s="1"/>
  <c r="I1378" i="8"/>
  <c r="J1378" i="8" s="1"/>
  <c r="I1379" i="8"/>
  <c r="J1379" i="8" s="1"/>
  <c r="I1380" i="8"/>
  <c r="I1381" i="8"/>
  <c r="J1381" i="8" s="1"/>
  <c r="I1382" i="8"/>
  <c r="I1383" i="8"/>
  <c r="I1384" i="8"/>
  <c r="I1385" i="8"/>
  <c r="J1385" i="8" s="1"/>
  <c r="I1386" i="8"/>
  <c r="J1386" i="8" s="1"/>
  <c r="I1387" i="8"/>
  <c r="J1387" i="8" s="1"/>
  <c r="I1388" i="8"/>
  <c r="J1388" i="8" s="1"/>
  <c r="I1389" i="8"/>
  <c r="J1389" i="8" s="1"/>
  <c r="I1390" i="8"/>
  <c r="J1390" i="8" s="1"/>
  <c r="I1391" i="8"/>
  <c r="J1391" i="8" s="1"/>
  <c r="I1392" i="8"/>
  <c r="J1392" i="8" s="1"/>
  <c r="I1393" i="8"/>
  <c r="J1393" i="8" s="1"/>
  <c r="I1394" i="8"/>
  <c r="I1395" i="8"/>
  <c r="I1396" i="8"/>
  <c r="J1396" i="8" s="1"/>
  <c r="I1397" i="8"/>
  <c r="I1398" i="8"/>
  <c r="J1398" i="8" s="1"/>
  <c r="I1399" i="8"/>
  <c r="J1399" i="8" s="1"/>
  <c r="I1400" i="8"/>
  <c r="J1400" i="8" s="1"/>
  <c r="I1401" i="8"/>
  <c r="J1401" i="8" s="1"/>
  <c r="I1402" i="8"/>
  <c r="J1402" i="8" s="1"/>
  <c r="I1403" i="8"/>
  <c r="J1403" i="8" s="1"/>
  <c r="I1404" i="8"/>
  <c r="I1405" i="8"/>
  <c r="J1405" i="8" s="1"/>
  <c r="I1406" i="8"/>
  <c r="I1407" i="8"/>
  <c r="J1407" i="8" s="1"/>
  <c r="I1408" i="8"/>
  <c r="J1408" i="8" s="1"/>
  <c r="I1409" i="8"/>
  <c r="J1409" i="8" s="1"/>
  <c r="I1410" i="8"/>
  <c r="I1411" i="8"/>
  <c r="J1411" i="8" s="1"/>
  <c r="I1412" i="8"/>
  <c r="I1413" i="8"/>
  <c r="J1413" i="8" s="1"/>
  <c r="I1414" i="8"/>
  <c r="J1414" i="8" s="1"/>
  <c r="I1415" i="8"/>
  <c r="I1416" i="8"/>
  <c r="J1416" i="8" s="1"/>
  <c r="I1417" i="8"/>
  <c r="J1417" i="8" s="1"/>
  <c r="I1418" i="8"/>
  <c r="I1419" i="8"/>
  <c r="I1420" i="8"/>
  <c r="J1420" i="8" s="1"/>
  <c r="I1421" i="8"/>
  <c r="I1422" i="8"/>
  <c r="J1422" i="8" s="1"/>
  <c r="I1423" i="8"/>
  <c r="I1424" i="8"/>
  <c r="J1424" i="8" s="1"/>
  <c r="I1425" i="8"/>
  <c r="J1425" i="8" s="1"/>
  <c r="I1426" i="8"/>
  <c r="J1426" i="8" s="1"/>
  <c r="I1427" i="8"/>
  <c r="I1428" i="8"/>
  <c r="J1428" i="8" s="1"/>
  <c r="I1429" i="8"/>
  <c r="J1429" i="8" s="1"/>
  <c r="I1430" i="8"/>
  <c r="I1431" i="8"/>
  <c r="I1432" i="8"/>
  <c r="I1433" i="8"/>
  <c r="J1433" i="8" s="1"/>
  <c r="I1434" i="8"/>
  <c r="J1434" i="8" s="1"/>
  <c r="I1435" i="8"/>
  <c r="J1435" i="8" s="1"/>
  <c r="I1436" i="8"/>
  <c r="J1436" i="8" s="1"/>
  <c r="I1437" i="8"/>
  <c r="J1437" i="8" s="1"/>
  <c r="I1438" i="8"/>
  <c r="J1438" i="8" s="1"/>
  <c r="I1439" i="8"/>
  <c r="I1440" i="8"/>
  <c r="I1441" i="8"/>
  <c r="J1441" i="8" s="1"/>
  <c r="I1442" i="8"/>
  <c r="I1443" i="8"/>
  <c r="J1443" i="8" s="1"/>
  <c r="I1444" i="8"/>
  <c r="J1444" i="8" s="1"/>
  <c r="I1445" i="8"/>
  <c r="I1446" i="8"/>
  <c r="I1447" i="8"/>
  <c r="I1448" i="8"/>
  <c r="I1449" i="8"/>
  <c r="J1449" i="8" s="1"/>
  <c r="I1450" i="8"/>
  <c r="J1450" i="8" s="1"/>
  <c r="I1451" i="8"/>
  <c r="J1451" i="8" s="1"/>
  <c r="I1452" i="8"/>
  <c r="J1452" i="8" s="1"/>
  <c r="I1453" i="8"/>
  <c r="J1453" i="8" s="1"/>
  <c r="I1454" i="8"/>
  <c r="J1454" i="8" s="1"/>
  <c r="I1455" i="8"/>
  <c r="I1456" i="8"/>
  <c r="J1456" i="8" s="1"/>
  <c r="I1457" i="8"/>
  <c r="J1457" i="8" s="1"/>
  <c r="I1458" i="8"/>
  <c r="J1458" i="8" s="1"/>
  <c r="I1459" i="8"/>
  <c r="J1459" i="8" s="1"/>
  <c r="I1460" i="8"/>
  <c r="J1460" i="8" s="1"/>
  <c r="I1461" i="8"/>
  <c r="J1461" i="8" s="1"/>
  <c r="I1462" i="8"/>
  <c r="J1462" i="8" s="1"/>
  <c r="I1463" i="8"/>
  <c r="J1463" i="8" s="1"/>
  <c r="I1464" i="8"/>
  <c r="J1464" i="8" s="1"/>
  <c r="I1465" i="8"/>
  <c r="J1465" i="8" s="1"/>
  <c r="I1466" i="8"/>
  <c r="I1467" i="8"/>
  <c r="I1468" i="8"/>
  <c r="I1469" i="8"/>
  <c r="I1470" i="8"/>
  <c r="I1471" i="8"/>
  <c r="J1471" i="8" s="1"/>
  <c r="I1472" i="8"/>
  <c r="J1472" i="8" s="1"/>
  <c r="I1473" i="8"/>
  <c r="J1473" i="8" s="1"/>
  <c r="I1474" i="8"/>
  <c r="I1475" i="8"/>
  <c r="J1475" i="8" s="1"/>
  <c r="I1476" i="8"/>
  <c r="J1476" i="8" s="1"/>
  <c r="I1477" i="8"/>
  <c r="J1477" i="8" s="1"/>
  <c r="I1478" i="8"/>
  <c r="I1479" i="8"/>
  <c r="J1479" i="8" s="1"/>
  <c r="I1480" i="8"/>
  <c r="J1480" i="8" s="1"/>
  <c r="I1481" i="8"/>
  <c r="J1481" i="8" s="1"/>
  <c r="I1482" i="8"/>
  <c r="I1483" i="8"/>
  <c r="J1483" i="8" s="1"/>
  <c r="I1484" i="8"/>
  <c r="I1485" i="8"/>
  <c r="J1485" i="8" s="1"/>
  <c r="I1486" i="8"/>
  <c r="I1487" i="8"/>
  <c r="J1487" i="8" s="1"/>
  <c r="I1488" i="8"/>
  <c r="J1488" i="8" s="1"/>
  <c r="I1489" i="8"/>
  <c r="J1489" i="8" s="1"/>
  <c r="I1490" i="8"/>
  <c r="J1490" i="8" s="1"/>
  <c r="I1491" i="8"/>
  <c r="I1492" i="8"/>
  <c r="J1492" i="8" s="1"/>
  <c r="I1493" i="8"/>
  <c r="J1493" i="8" s="1"/>
  <c r="I1494" i="8"/>
  <c r="J1494" i="8" s="1"/>
  <c r="I1495" i="8"/>
  <c r="I1496" i="8"/>
  <c r="I1497" i="8"/>
  <c r="J1497" i="8" s="1"/>
  <c r="I1498" i="8"/>
  <c r="J1498" i="8" s="1"/>
  <c r="I1499" i="8"/>
  <c r="I1500" i="8"/>
  <c r="J1500" i="8" s="1"/>
  <c r="I1501" i="8"/>
  <c r="J1501" i="8" s="1"/>
  <c r="I1502" i="8"/>
  <c r="J1502" i="8" s="1"/>
  <c r="I1503" i="8"/>
  <c r="I1504" i="8"/>
  <c r="I1505" i="8"/>
  <c r="J1505" i="8" s="1"/>
  <c r="I1506" i="8"/>
  <c r="I1507" i="8"/>
  <c r="J1507" i="8" s="1"/>
  <c r="I1508" i="8"/>
  <c r="J1508" i="8" s="1"/>
  <c r="I1509" i="8"/>
  <c r="I1510" i="8"/>
  <c r="I1511" i="8"/>
  <c r="J1511" i="8" s="1"/>
  <c r="I1512" i="8"/>
  <c r="I1513" i="8"/>
  <c r="J1513" i="8" s="1"/>
  <c r="I1514" i="8"/>
  <c r="J1514" i="8" s="1"/>
  <c r="I1515" i="8"/>
  <c r="J1515" i="8" s="1"/>
  <c r="I1516" i="8"/>
  <c r="I1517" i="8"/>
  <c r="J1517" i="8" s="1"/>
  <c r="I1518" i="8"/>
  <c r="J1518" i="8" s="1"/>
  <c r="I1519" i="8"/>
  <c r="J1519" i="8" s="1"/>
  <c r="I1520" i="8"/>
  <c r="J1520" i="8" s="1"/>
  <c r="I1521" i="8"/>
  <c r="J1521" i="8" s="1"/>
  <c r="I1522" i="8"/>
  <c r="J1522" i="8" s="1"/>
  <c r="I1523" i="8"/>
  <c r="J1523" i="8" s="1"/>
  <c r="I1524" i="8"/>
  <c r="J1524" i="8" s="1"/>
  <c r="I1525" i="8"/>
  <c r="J1525" i="8" s="1"/>
  <c r="I1526" i="8"/>
  <c r="J1526" i="8" s="1"/>
  <c r="I1527" i="8"/>
  <c r="J1527" i="8" s="1"/>
  <c r="I1528" i="8"/>
  <c r="J1528" i="8" s="1"/>
  <c r="I1529" i="8"/>
  <c r="J1529" i="8" s="1"/>
  <c r="I1530" i="8"/>
  <c r="I1531" i="8"/>
  <c r="I1532" i="8"/>
  <c r="J1532" i="8" s="1"/>
  <c r="I1533" i="8"/>
  <c r="I1534" i="8"/>
  <c r="I1535" i="8"/>
  <c r="J1535" i="8" s="1"/>
  <c r="I1536" i="8"/>
  <c r="J1536" i="8" s="1"/>
  <c r="I1537" i="8"/>
  <c r="J1537" i="8" s="1"/>
  <c r="I1538" i="8"/>
  <c r="I1539" i="8"/>
  <c r="J1539" i="8" s="1"/>
  <c r="I1540" i="8"/>
  <c r="I1541" i="8"/>
  <c r="J1541" i="8" s="1"/>
  <c r="I1542" i="8"/>
  <c r="I1543" i="8"/>
  <c r="I1544" i="8"/>
  <c r="J1544" i="8" s="1"/>
  <c r="I1545" i="8"/>
  <c r="J1545" i="8" s="1"/>
  <c r="I1546" i="8"/>
  <c r="I1547" i="8"/>
  <c r="J1547" i="8" s="1"/>
  <c r="I1548" i="8"/>
  <c r="J1548" i="8" s="1"/>
  <c r="I1549" i="8"/>
  <c r="J1549" i="8" s="1"/>
  <c r="I1550" i="8"/>
  <c r="I1551" i="8"/>
  <c r="I1552" i="8"/>
  <c r="J1552" i="8" s="1"/>
  <c r="I1553" i="8"/>
  <c r="J1553" i="8" s="1"/>
  <c r="I1554" i="8"/>
  <c r="J1554" i="8" s="1"/>
  <c r="I1555" i="8"/>
  <c r="I1556" i="8"/>
  <c r="J1556" i="8" s="1"/>
  <c r="I1557" i="8"/>
  <c r="J1557" i="8" s="1"/>
  <c r="I1558" i="8"/>
  <c r="J1558" i="8" s="1"/>
  <c r="I1559" i="8"/>
  <c r="I1560" i="8"/>
  <c r="I1561" i="8"/>
  <c r="J1561" i="8" s="1"/>
  <c r="I1562" i="8"/>
  <c r="J1562" i="8" s="1"/>
  <c r="I1563" i="8"/>
  <c r="I1564" i="8"/>
  <c r="I1565" i="8"/>
  <c r="J1565" i="8" s="1"/>
  <c r="I1566" i="8"/>
  <c r="I1567" i="8"/>
  <c r="I1568" i="8"/>
  <c r="I1569" i="8"/>
  <c r="J1569" i="8" s="1"/>
  <c r="I1570" i="8"/>
  <c r="I1571" i="8"/>
  <c r="J1571" i="8" s="1"/>
  <c r="I1572" i="8"/>
  <c r="J1572" i="8" s="1"/>
  <c r="I1573" i="8"/>
  <c r="I1574" i="8"/>
  <c r="J1574" i="8" s="1"/>
  <c r="I1575" i="8"/>
  <c r="I1576" i="8"/>
  <c r="I1577" i="8"/>
  <c r="J1577" i="8" s="1"/>
  <c r="I1578" i="8"/>
  <c r="J1578" i="8" s="1"/>
  <c r="I1579" i="8"/>
  <c r="J1579" i="8" s="1"/>
  <c r="I1580" i="8"/>
  <c r="I1581" i="8"/>
  <c r="J1581" i="8" s="1"/>
  <c r="I1582" i="8"/>
  <c r="I1583" i="8"/>
  <c r="I1584" i="8"/>
  <c r="J1584" i="8" s="1"/>
  <c r="I1585" i="8"/>
  <c r="J1585" i="8" s="1"/>
  <c r="I1586" i="8"/>
  <c r="J1586" i="8" s="1"/>
  <c r="I1587" i="8"/>
  <c r="I1588" i="8"/>
  <c r="J1588" i="8" s="1"/>
  <c r="I1589" i="8"/>
  <c r="J1589" i="8" s="1"/>
  <c r="I1590" i="8"/>
  <c r="J1590" i="8" s="1"/>
  <c r="I1591" i="8"/>
  <c r="J1591" i="8" s="1"/>
  <c r="I1592" i="8"/>
  <c r="J1592" i="8" s="1"/>
  <c r="I1593" i="8"/>
  <c r="J1593" i="8" s="1"/>
  <c r="I1594" i="8"/>
  <c r="I1595" i="8"/>
  <c r="J1595" i="8" s="1"/>
  <c r="I1596" i="8"/>
  <c r="J1596" i="8" s="1"/>
  <c r="I1597" i="8"/>
  <c r="I1598" i="8"/>
  <c r="J1598" i="8" s="1"/>
  <c r="I1599" i="8"/>
  <c r="J1599" i="8" s="1"/>
  <c r="I1600" i="8"/>
  <c r="J1600" i="8" s="1"/>
  <c r="I1601" i="8"/>
  <c r="J1601" i="8" s="1"/>
  <c r="I1602" i="8"/>
  <c r="I1603" i="8"/>
  <c r="J1603" i="8" s="1"/>
  <c r="I1604" i="8"/>
  <c r="J1604" i="8" s="1"/>
  <c r="I1605" i="8"/>
  <c r="J1605" i="8" s="1"/>
  <c r="I1606" i="8"/>
  <c r="I1607" i="8"/>
  <c r="J1607" i="8" s="1"/>
  <c r="I1608" i="8"/>
  <c r="J1608" i="8" s="1"/>
  <c r="I1609" i="8"/>
  <c r="J1609" i="8" s="1"/>
  <c r="I1610" i="8"/>
  <c r="I1611" i="8"/>
  <c r="I1612" i="8"/>
  <c r="J1612" i="8" s="1"/>
  <c r="I1613" i="8"/>
  <c r="J1613" i="8" s="1"/>
  <c r="I1614" i="8"/>
  <c r="I1615" i="8"/>
  <c r="J1615" i="8" s="1"/>
  <c r="I1616" i="8"/>
  <c r="J1616" i="8" s="1"/>
  <c r="I1617" i="8"/>
  <c r="J1617" i="8" s="1"/>
  <c r="I1618" i="8"/>
  <c r="J1618" i="8" s="1"/>
  <c r="I1619" i="8"/>
  <c r="I1620" i="8"/>
  <c r="J1620" i="8" s="1"/>
  <c r="I1621" i="8"/>
  <c r="J1621" i="8" s="1"/>
  <c r="I1622" i="8"/>
  <c r="I1623" i="8"/>
  <c r="I1624" i="8"/>
  <c r="I1625" i="8"/>
  <c r="J1625" i="8" s="1"/>
  <c r="I1626" i="8"/>
  <c r="J1626" i="8" s="1"/>
  <c r="I1627" i="8"/>
  <c r="J1627" i="8" s="1"/>
  <c r="I1628" i="8"/>
  <c r="J1628" i="8" s="1"/>
  <c r="I1629" i="8"/>
  <c r="J1629" i="8" s="1"/>
  <c r="I1630" i="8"/>
  <c r="J1630" i="8" s="1"/>
  <c r="I1631" i="8"/>
  <c r="I1632" i="8"/>
  <c r="I1633" i="8"/>
  <c r="J1633" i="8" s="1"/>
  <c r="I1634" i="8"/>
  <c r="I1635" i="8"/>
  <c r="J1635" i="8" s="1"/>
  <c r="I1636" i="8"/>
  <c r="J1636" i="8" s="1"/>
  <c r="I1637" i="8"/>
  <c r="I1638" i="8"/>
  <c r="I1639" i="8"/>
  <c r="I1640" i="8"/>
  <c r="I1641" i="8"/>
  <c r="J1641" i="8" s="1"/>
  <c r="I1642" i="8"/>
  <c r="J1642" i="8" s="1"/>
  <c r="I1643" i="8"/>
  <c r="J1643" i="8" s="1"/>
  <c r="I1644" i="8"/>
  <c r="J1644" i="8" s="1"/>
  <c r="I1645" i="8"/>
  <c r="J1645" i="8" s="1"/>
  <c r="I1646" i="8"/>
  <c r="J1646" i="8" s="1"/>
  <c r="I1647" i="8"/>
  <c r="I1648" i="8"/>
  <c r="J1648" i="8" s="1"/>
  <c r="I1649" i="8"/>
  <c r="J1649" i="8" s="1"/>
  <c r="I1650" i="8"/>
  <c r="J1650" i="8" s="1"/>
  <c r="I1651" i="8"/>
  <c r="J1651" i="8" s="1"/>
  <c r="I1652" i="8"/>
  <c r="I1653" i="8"/>
  <c r="J1653" i="8" s="1"/>
  <c r="I1654" i="8"/>
  <c r="I1655" i="8"/>
  <c r="J1655" i="8" s="1"/>
  <c r="I1656" i="8"/>
  <c r="J1656" i="8" s="1"/>
  <c r="I1657" i="8"/>
  <c r="J1657" i="8" s="1"/>
  <c r="I1658" i="8"/>
  <c r="I1659" i="8"/>
  <c r="J1659" i="8" s="1"/>
  <c r="I1660" i="8"/>
  <c r="J1660" i="8" s="1"/>
  <c r="I1661" i="8"/>
  <c r="I1662" i="8"/>
  <c r="J1662" i="8" s="1"/>
  <c r="I1663" i="8"/>
  <c r="J1663" i="8" s="1"/>
  <c r="I1664" i="8"/>
  <c r="J1664" i="8" s="1"/>
  <c r="I1665" i="8"/>
  <c r="J1665" i="8" s="1"/>
  <c r="I1666" i="8"/>
  <c r="I1667" i="8"/>
  <c r="I1668" i="8"/>
  <c r="I1669" i="8"/>
  <c r="J1669" i="8" s="1"/>
  <c r="I1670" i="8"/>
  <c r="J1670" i="8" s="1"/>
  <c r="I1671" i="8"/>
  <c r="J1671" i="8" s="1"/>
  <c r="I1672" i="8"/>
  <c r="J1672" i="8" s="1"/>
  <c r="I1673" i="8"/>
  <c r="J1673" i="8" s="1"/>
  <c r="I1674" i="8"/>
  <c r="I1675" i="8"/>
  <c r="J1675" i="8" s="1"/>
  <c r="I1676" i="8"/>
  <c r="J1676" i="8" s="1"/>
  <c r="I1677" i="8"/>
  <c r="J1677" i="8" s="1"/>
  <c r="I1678" i="8"/>
  <c r="I1679" i="8"/>
  <c r="J1679" i="8" s="1"/>
  <c r="I1680" i="8"/>
  <c r="J1680" i="8" s="1"/>
  <c r="I1681" i="8"/>
  <c r="J1681" i="8" s="1"/>
  <c r="I1682" i="8"/>
  <c r="J1682" i="8" s="1"/>
  <c r="I1683" i="8"/>
  <c r="J1683" i="8" s="1"/>
  <c r="I1684" i="8"/>
  <c r="J1684" i="8" s="1"/>
  <c r="I1685" i="8"/>
  <c r="J1685" i="8" s="1"/>
  <c r="I1686" i="8"/>
  <c r="I1687" i="8"/>
  <c r="I1688" i="8"/>
  <c r="I1689" i="8"/>
  <c r="J1689" i="8" s="1"/>
  <c r="I1690" i="8"/>
  <c r="J1690" i="8" s="1"/>
  <c r="I1691" i="8"/>
  <c r="I1692" i="8"/>
  <c r="J1692" i="8" s="1"/>
  <c r="I1693" i="8"/>
  <c r="J1693" i="8" s="1"/>
  <c r="I1694" i="8"/>
  <c r="I1695" i="8"/>
  <c r="J1695" i="8" s="1"/>
  <c r="I1696" i="8"/>
  <c r="I1697" i="8"/>
  <c r="I1698" i="8"/>
  <c r="I1699" i="8"/>
  <c r="I1700" i="8"/>
  <c r="I1701" i="8"/>
  <c r="I1702" i="8"/>
  <c r="J1702" i="8" s="1"/>
  <c r="I1703" i="8"/>
  <c r="J1703" i="8" s="1"/>
  <c r="I1704" i="8"/>
  <c r="I1705" i="8"/>
  <c r="I1706" i="8"/>
  <c r="J1706" i="8" s="1"/>
  <c r="I1707" i="8"/>
  <c r="J1707" i="8" s="1"/>
  <c r="I1708" i="8"/>
  <c r="J1708" i="8" s="1"/>
  <c r="I1709" i="8"/>
  <c r="J1709" i="8" s="1"/>
  <c r="I1710" i="8"/>
  <c r="J1710" i="8" s="1"/>
  <c r="I1711" i="8"/>
  <c r="J1711" i="8" s="1"/>
  <c r="I1712" i="8"/>
  <c r="J1712" i="8" s="1"/>
  <c r="I1713" i="8"/>
  <c r="I1714" i="8"/>
  <c r="J1714" i="8" s="1"/>
  <c r="I1715" i="8"/>
  <c r="J1715" i="8" s="1"/>
  <c r="I1716" i="8"/>
  <c r="I1717" i="8"/>
  <c r="J1717" i="8" s="1"/>
  <c r="I1718" i="8"/>
  <c r="I1719" i="8"/>
  <c r="J1719" i="8" s="1"/>
  <c r="I1720" i="8"/>
  <c r="J1720" i="8" s="1"/>
  <c r="I1721" i="8"/>
  <c r="I1722" i="8"/>
  <c r="I1723" i="8"/>
  <c r="J1723" i="8" s="1"/>
  <c r="I1724" i="8"/>
  <c r="J1724" i="8" s="1"/>
  <c r="I1725" i="8"/>
  <c r="I1726" i="8"/>
  <c r="J1726" i="8" s="1"/>
  <c r="I1727" i="8"/>
  <c r="I1728" i="8"/>
  <c r="J1728" i="8" s="1"/>
  <c r="I1729" i="8"/>
  <c r="J1729" i="8" s="1"/>
  <c r="I1730" i="8"/>
  <c r="I1731" i="8"/>
  <c r="I1732" i="8"/>
  <c r="J1732" i="8" s="1"/>
  <c r="I1733" i="8"/>
  <c r="J1733" i="8" s="1"/>
  <c r="I1734" i="8"/>
  <c r="J1734" i="8" s="1"/>
  <c r="I1735" i="8"/>
  <c r="I1736" i="8"/>
  <c r="J1736" i="8" s="1"/>
  <c r="I1737" i="8"/>
  <c r="J1737" i="8" s="1"/>
  <c r="I1738" i="8"/>
  <c r="I1739" i="8"/>
  <c r="J1739" i="8" s="1"/>
  <c r="I1740" i="8"/>
  <c r="J1740" i="8" s="1"/>
  <c r="I1741" i="8"/>
  <c r="J1741" i="8" s="1"/>
  <c r="I1742" i="8"/>
  <c r="I1743" i="8"/>
  <c r="I1744" i="8"/>
  <c r="J1744" i="8" s="1"/>
  <c r="I1745" i="8"/>
  <c r="J1745" i="8" s="1"/>
  <c r="I1746" i="8"/>
  <c r="J1746" i="8" s="1"/>
  <c r="I1747" i="8"/>
  <c r="J1747" i="8" s="1"/>
  <c r="I1748" i="8"/>
  <c r="J1748" i="8" s="1"/>
  <c r="I1749" i="8"/>
  <c r="J1749" i="8" s="1"/>
  <c r="I1750" i="8"/>
  <c r="J1750" i="8" s="1"/>
  <c r="I1751" i="8"/>
  <c r="I1752" i="8"/>
  <c r="J1752" i="8" s="1"/>
  <c r="I1753" i="8"/>
  <c r="J1753" i="8" s="1"/>
  <c r="I1754" i="8"/>
  <c r="J1754" i="8" s="1"/>
  <c r="I1755" i="8"/>
  <c r="I1756" i="8"/>
  <c r="J1756" i="8" s="1"/>
  <c r="I1757" i="8"/>
  <c r="J1757" i="8" s="1"/>
  <c r="I1758" i="8"/>
  <c r="J1758" i="8" s="1"/>
  <c r="I1759" i="8"/>
  <c r="I1760" i="8"/>
  <c r="I1761" i="8"/>
  <c r="J1761" i="8" s="1"/>
  <c r="I1762" i="8"/>
  <c r="I1763" i="8"/>
  <c r="I1764" i="8"/>
  <c r="J1764" i="8" s="1"/>
  <c r="I1765" i="8"/>
  <c r="I1766" i="8"/>
  <c r="I1767" i="8"/>
  <c r="I1768" i="8"/>
  <c r="I1769" i="8"/>
  <c r="J1769" i="8" s="1"/>
  <c r="I1770" i="8"/>
  <c r="J1770" i="8" s="1"/>
  <c r="I1771" i="8"/>
  <c r="J1771" i="8" s="1"/>
  <c r="I1772" i="8"/>
  <c r="I1773" i="8"/>
  <c r="J1773" i="8" s="1"/>
  <c r="I1774" i="8"/>
  <c r="J1774" i="8" s="1"/>
  <c r="I1775" i="8"/>
  <c r="I1776" i="8"/>
  <c r="I1777" i="8"/>
  <c r="J1777" i="8" s="1"/>
  <c r="I1778" i="8"/>
  <c r="J1778" i="8" s="1"/>
  <c r="I1779" i="8"/>
  <c r="J1779" i="8" s="1"/>
  <c r="I1780" i="8"/>
  <c r="I1781" i="8"/>
  <c r="J1781" i="8" s="1"/>
  <c r="I1782" i="8"/>
  <c r="I1783" i="8"/>
  <c r="I1784" i="8"/>
  <c r="I1785" i="8"/>
  <c r="J1785" i="8" s="1"/>
  <c r="I1786" i="8"/>
  <c r="I1787" i="8"/>
  <c r="J1787" i="8" s="1"/>
  <c r="I1788" i="8"/>
  <c r="J1788" i="8" s="1"/>
  <c r="I1789" i="8"/>
  <c r="I1790" i="8"/>
  <c r="I1791" i="8"/>
  <c r="J1791" i="8" s="1"/>
  <c r="I1792" i="8"/>
  <c r="J1792" i="8" s="1"/>
  <c r="I1793" i="8"/>
  <c r="J1793" i="8" s="1"/>
  <c r="I1794" i="8"/>
  <c r="I1795" i="8"/>
  <c r="I1796" i="8"/>
  <c r="J1796" i="8" s="1"/>
  <c r="I1797" i="8"/>
  <c r="J1797" i="8" s="1"/>
  <c r="I1798" i="8"/>
  <c r="I1799" i="8"/>
  <c r="J1799" i="8" s="1"/>
  <c r="I1800" i="8"/>
  <c r="J1800" i="8" s="1"/>
  <c r="I1801" i="8"/>
  <c r="J1801" i="8" s="1"/>
  <c r="I1802" i="8"/>
  <c r="I1803" i="8"/>
  <c r="J1803" i="8" s="1"/>
  <c r="I1804" i="8"/>
  <c r="I1805" i="8"/>
  <c r="J1805" i="8" s="1"/>
  <c r="I1806" i="8"/>
  <c r="J1806" i="8" s="1"/>
  <c r="I1807" i="8"/>
  <c r="J1807" i="8" s="1"/>
  <c r="I1808" i="8"/>
  <c r="J1808" i="8" s="1"/>
  <c r="I1809" i="8"/>
  <c r="J1809" i="8" s="1"/>
  <c r="I1810" i="8"/>
  <c r="J1810" i="8" s="1"/>
  <c r="I1811" i="8"/>
  <c r="J1811" i="8" s="1"/>
  <c r="I1812" i="8"/>
  <c r="J1812" i="8" s="1"/>
  <c r="I1813" i="8"/>
  <c r="J1813" i="8" s="1"/>
  <c r="I1814" i="8"/>
  <c r="I1815" i="8"/>
  <c r="J1815" i="8" s="1"/>
  <c r="I1816" i="8"/>
  <c r="J1816" i="8" s="1"/>
  <c r="I1817" i="8"/>
  <c r="J1817" i="8" s="1"/>
  <c r="I1818" i="8"/>
  <c r="J1818" i="8" s="1"/>
  <c r="I1819" i="8"/>
  <c r="I1820" i="8"/>
  <c r="J1820" i="8" s="1"/>
  <c r="I1821" i="8"/>
  <c r="J1821" i="8" s="1"/>
  <c r="I1822" i="8"/>
  <c r="J1822" i="8" s="1"/>
  <c r="I1823" i="8"/>
  <c r="I1824" i="8"/>
  <c r="J1824" i="8" s="1"/>
  <c r="I1825" i="8"/>
  <c r="J1825" i="8" s="1"/>
  <c r="I1826" i="8"/>
  <c r="I1827" i="8"/>
  <c r="I1828" i="8"/>
  <c r="J1828" i="8" s="1"/>
  <c r="I1829" i="8"/>
  <c r="I1830" i="8"/>
  <c r="J1830" i="8" s="1"/>
  <c r="I1831" i="8"/>
  <c r="I1832" i="8"/>
  <c r="I1833" i="8"/>
  <c r="J1833" i="8" s="1"/>
  <c r="I1834" i="8"/>
  <c r="J1834" i="8" s="1"/>
  <c r="I1835" i="8"/>
  <c r="J1835" i="8" s="1"/>
  <c r="I1836" i="8"/>
  <c r="I1837" i="8"/>
  <c r="J1837" i="8" s="1"/>
  <c r="I1838" i="8"/>
  <c r="J1838" i="8" s="1"/>
  <c r="I1839" i="8"/>
  <c r="J1839" i="8" s="1"/>
  <c r="I1840" i="8"/>
  <c r="I1841" i="8"/>
  <c r="J1841" i="8" s="1"/>
  <c r="I1842" i="8"/>
  <c r="J1842" i="8" s="1"/>
  <c r="I1843" i="8"/>
  <c r="J1843" i="8" s="1"/>
  <c r="I1844" i="8"/>
  <c r="J1844" i="8" s="1"/>
  <c r="I1845" i="8"/>
  <c r="J1845" i="8" s="1"/>
  <c r="I1846" i="8"/>
  <c r="J1846" i="8" s="1"/>
  <c r="I1847" i="8"/>
  <c r="J1847" i="8" s="1"/>
  <c r="I1848" i="8"/>
  <c r="I1849" i="8"/>
  <c r="I1850" i="8"/>
  <c r="I1851" i="8"/>
  <c r="I1852" i="8"/>
  <c r="I1853" i="8"/>
  <c r="J1853" i="8" s="1"/>
  <c r="I1854" i="8"/>
  <c r="I1855" i="8"/>
  <c r="J1855" i="8" s="1"/>
  <c r="I1856" i="8"/>
  <c r="J1856" i="8" s="1"/>
  <c r="I1857" i="8"/>
  <c r="I1858" i="8"/>
  <c r="I1859" i="8"/>
  <c r="I1860" i="8"/>
  <c r="J1860" i="8" s="1"/>
  <c r="I1861" i="8"/>
  <c r="I1862" i="8"/>
  <c r="I1863" i="8"/>
  <c r="J1863" i="8" s="1"/>
  <c r="I1864" i="8"/>
  <c r="J1864" i="8" s="1"/>
  <c r="I1865" i="8"/>
  <c r="I1866" i="8"/>
  <c r="I1867" i="8"/>
  <c r="J1867" i="8" s="1"/>
  <c r="I1868" i="8"/>
  <c r="I1869" i="8"/>
  <c r="J1869" i="8" s="1"/>
  <c r="I1870" i="8"/>
  <c r="I1871" i="8"/>
  <c r="I1872" i="8"/>
  <c r="J1872" i="8" s="1"/>
  <c r="I1873" i="8"/>
  <c r="J1873" i="8" s="1"/>
  <c r="I1874" i="8"/>
  <c r="J1874" i="8" s="1"/>
  <c r="I1875" i="8"/>
  <c r="J1875" i="8" s="1"/>
  <c r="I1876" i="8"/>
  <c r="J1876" i="8" s="1"/>
  <c r="I1877" i="8"/>
  <c r="J1877" i="8" s="1"/>
  <c r="I1878" i="8"/>
  <c r="J1878" i="8" s="1"/>
  <c r="I1879" i="8"/>
  <c r="I1880" i="8"/>
  <c r="J1880" i="8" s="1"/>
  <c r="I1881" i="8"/>
  <c r="J1881" i="8" s="1"/>
  <c r="I1882" i="8"/>
  <c r="J1882" i="8" s="1"/>
  <c r="I1883" i="8"/>
  <c r="J1883" i="8" s="1"/>
  <c r="I1884" i="8"/>
  <c r="J1884" i="8" s="1"/>
  <c r="I1885" i="8"/>
  <c r="J1885" i="8" s="1"/>
  <c r="I1886" i="8"/>
  <c r="I1887" i="8"/>
  <c r="J1887" i="8" s="1"/>
  <c r="I1888" i="8"/>
  <c r="J1888" i="8" s="1"/>
  <c r="I1889" i="8"/>
  <c r="J1889" i="8" s="1"/>
  <c r="I1890" i="8"/>
  <c r="I1891" i="8"/>
  <c r="I1892" i="8"/>
  <c r="I1893" i="8"/>
  <c r="J1893" i="8" s="1"/>
  <c r="I1894" i="8"/>
  <c r="J1894" i="8" s="1"/>
  <c r="I1895" i="8"/>
  <c r="J1895" i="8" s="1"/>
  <c r="I1896" i="8"/>
  <c r="I1897" i="8"/>
  <c r="J1897" i="8" s="1"/>
  <c r="I1898" i="8"/>
  <c r="J1898" i="8" s="1"/>
  <c r="I1899" i="8"/>
  <c r="J1899" i="8" s="1"/>
  <c r="I1900" i="8"/>
  <c r="J1900" i="8" s="1"/>
  <c r="I1901" i="8"/>
  <c r="J1901" i="8" s="1"/>
  <c r="I1902" i="8"/>
  <c r="J1902" i="8" s="1"/>
  <c r="I1903" i="8"/>
  <c r="I1904" i="8"/>
  <c r="I1905" i="8"/>
  <c r="J1905" i="8" s="1"/>
  <c r="I1906" i="8"/>
  <c r="J1906" i="8" s="1"/>
  <c r="I1907" i="8"/>
  <c r="J1907" i="8" s="1"/>
  <c r="I1908" i="8"/>
  <c r="J1908" i="8" s="1"/>
  <c r="I1909" i="8"/>
  <c r="I1910" i="8"/>
  <c r="I1911" i="8"/>
  <c r="I1912" i="8"/>
  <c r="I1913" i="8"/>
  <c r="J1913" i="8" s="1"/>
  <c r="I1914" i="8"/>
  <c r="I1915" i="8"/>
  <c r="J1915" i="8" s="1"/>
  <c r="I1916" i="8"/>
  <c r="J1916" i="8" s="1"/>
  <c r="I1917" i="8"/>
  <c r="J1917" i="8" s="1"/>
  <c r="I1918" i="8"/>
  <c r="J1918" i="8" s="1"/>
  <c r="I1919" i="8"/>
  <c r="I1920" i="8"/>
  <c r="J1920" i="8" s="1"/>
  <c r="I1921" i="8"/>
  <c r="J1921" i="8" s="1"/>
  <c r="I1922" i="8"/>
  <c r="I1923" i="8"/>
  <c r="I1924" i="8"/>
  <c r="J1924" i="8" s="1"/>
  <c r="I1925" i="8"/>
  <c r="J1925" i="8" s="1"/>
  <c r="I1926" i="8"/>
  <c r="J1926" i="8" s="1"/>
  <c r="I1927" i="8"/>
  <c r="I1928" i="8"/>
  <c r="J1928" i="8" s="1"/>
  <c r="I1929" i="8"/>
  <c r="J1929" i="8" s="1"/>
  <c r="I1930" i="8"/>
  <c r="I1931" i="8"/>
  <c r="I1932" i="8"/>
  <c r="I1933" i="8"/>
  <c r="I1934" i="8"/>
  <c r="I1935" i="8"/>
  <c r="I1936" i="8"/>
  <c r="J1936" i="8" s="1"/>
  <c r="I1937" i="8"/>
  <c r="J1937" i="8" s="1"/>
  <c r="I1938" i="8"/>
  <c r="J1938" i="8" s="1"/>
  <c r="I1939" i="8"/>
  <c r="J1939" i="8" s="1"/>
  <c r="I1940" i="8"/>
  <c r="J1940" i="8" s="1"/>
  <c r="I1941" i="8"/>
  <c r="J1941" i="8" s="1"/>
  <c r="I1942" i="8"/>
  <c r="J1942" i="8" s="1"/>
  <c r="I1943" i="8"/>
  <c r="J1943" i="8" s="1"/>
  <c r="I1944" i="8"/>
  <c r="J1944" i="8" s="1"/>
  <c r="I1945" i="8"/>
  <c r="J1945" i="8" s="1"/>
  <c r="I1946" i="8"/>
  <c r="J1946" i="8" s="1"/>
  <c r="I1947" i="8"/>
  <c r="J1947" i="8" s="1"/>
  <c r="I1948" i="8"/>
  <c r="I1949" i="8"/>
  <c r="J1949" i="8" s="1"/>
  <c r="I1950" i="8"/>
  <c r="J1950" i="8" s="1"/>
  <c r="I1951" i="8"/>
  <c r="J1951" i="8" s="1"/>
  <c r="I1952" i="8"/>
  <c r="J1952" i="8" s="1"/>
  <c r="I1953" i="8"/>
  <c r="J1953" i="8" s="1"/>
  <c r="I1954" i="8"/>
  <c r="I1955" i="8"/>
  <c r="J1955" i="8" s="1"/>
  <c r="I1956" i="8"/>
  <c r="J1956" i="8" s="1"/>
  <c r="I1957" i="8"/>
  <c r="J1957" i="8" s="1"/>
  <c r="I1958" i="8"/>
  <c r="I1959" i="8"/>
  <c r="J1959" i="8" s="1"/>
  <c r="I1960" i="8"/>
  <c r="I1961" i="8"/>
  <c r="J1961" i="8" s="1"/>
  <c r="I1962" i="8"/>
  <c r="J1962" i="8" s="1"/>
  <c r="I1963" i="8"/>
  <c r="I1964" i="8"/>
  <c r="J1964" i="8" s="1"/>
  <c r="I1965" i="8"/>
  <c r="J1965" i="8" s="1"/>
  <c r="I1966" i="8"/>
  <c r="I1967" i="8"/>
  <c r="J1967" i="8" s="1"/>
  <c r="I1968" i="8"/>
  <c r="I1969" i="8"/>
  <c r="J1969" i="8" s="1"/>
  <c r="I1970" i="8"/>
  <c r="J1970" i="8" s="1"/>
  <c r="I1971" i="8"/>
  <c r="J1971" i="8" s="1"/>
  <c r="I1972" i="8"/>
  <c r="J1972" i="8" s="1"/>
  <c r="I1973" i="8"/>
  <c r="I1974" i="8"/>
  <c r="I1975" i="8"/>
  <c r="I1976" i="8"/>
  <c r="I1977" i="8"/>
  <c r="J1977" i="8" s="1"/>
  <c r="I1978" i="8"/>
  <c r="I1979" i="8"/>
  <c r="J1979" i="8" s="1"/>
  <c r="I1980" i="8"/>
  <c r="J1980" i="8" s="1"/>
  <c r="I1981" i="8"/>
  <c r="J1981" i="8" s="1"/>
  <c r="I1982" i="8"/>
  <c r="J1982" i="8" s="1"/>
  <c r="I1983" i="8"/>
  <c r="I1984" i="8"/>
  <c r="J1984" i="8" s="1"/>
  <c r="I1985" i="8"/>
  <c r="J1985" i="8" s="1"/>
  <c r="I1986" i="8"/>
  <c r="I1987" i="8"/>
  <c r="I1988" i="8"/>
  <c r="J1988" i="8" s="1"/>
  <c r="I1989" i="8"/>
  <c r="J1989" i="8" s="1"/>
  <c r="I1990" i="8"/>
  <c r="J1990" i="8" s="1"/>
  <c r="I1991" i="8"/>
  <c r="J1991" i="8" s="1"/>
  <c r="I1992" i="8"/>
  <c r="J1992" i="8" s="1"/>
  <c r="I1993" i="8"/>
  <c r="J1993" i="8" s="1"/>
  <c r="I1994" i="8"/>
  <c r="I1995" i="8"/>
  <c r="I1996" i="8"/>
  <c r="J1996" i="8" s="1"/>
  <c r="I1997" i="8"/>
  <c r="I1998" i="8"/>
  <c r="I1999" i="8"/>
  <c r="J1999" i="8" s="1"/>
  <c r="I2000" i="8"/>
  <c r="J2000" i="8" s="1"/>
  <c r="I2001" i="8"/>
  <c r="J2001" i="8" s="1"/>
  <c r="I2002" i="8"/>
  <c r="J2002" i="8" s="1"/>
  <c r="I2003" i="8"/>
  <c r="J2003" i="8" s="1"/>
  <c r="I2004" i="8"/>
  <c r="I2005" i="8"/>
  <c r="J2005" i="8" s="1"/>
  <c r="I2006" i="8"/>
  <c r="J2006" i="8" s="1"/>
  <c r="I2007" i="8"/>
  <c r="J2007" i="8" s="1"/>
  <c r="I2008" i="8"/>
  <c r="J2008" i="8" s="1"/>
  <c r="I2009" i="8"/>
  <c r="J2009" i="8" s="1"/>
  <c r="I2010" i="8"/>
  <c r="J2010" i="8" s="1"/>
  <c r="I2011" i="8"/>
  <c r="J2011" i="8" s="1"/>
  <c r="I2016" i="8"/>
  <c r="J2016" i="8" s="1"/>
  <c r="I2021" i="8"/>
  <c r="J2021" i="8" s="1"/>
  <c r="I2027" i="8"/>
  <c r="J2027" i="8" s="1"/>
  <c r="I2026" i="8"/>
  <c r="J2026" i="8" s="1"/>
  <c r="I2025" i="8"/>
  <c r="J2025" i="8" s="1"/>
  <c r="I2024" i="8"/>
  <c r="I2031" i="8"/>
  <c r="I2023" i="8"/>
  <c r="I2015" i="8"/>
  <c r="J2015" i="8" s="1"/>
  <c r="I2014" i="8"/>
  <c r="J2014" i="8" s="1"/>
  <c r="I2020" i="8"/>
  <c r="I2022" i="8"/>
  <c r="I2030" i="8"/>
  <c r="I2029" i="8"/>
  <c r="I2013" i="8"/>
  <c r="J2013" i="8" s="1"/>
  <c r="I2012" i="8"/>
  <c r="J2012" i="8" s="1"/>
  <c r="I2019" i="8"/>
  <c r="J2019" i="8" s="1"/>
  <c r="I2028" i="8"/>
  <c r="J2028" i="8" s="1"/>
  <c r="I2018" i="8"/>
  <c r="J2018" i="8" s="1"/>
  <c r="J387" i="8" l="1"/>
  <c r="J83" i="8"/>
  <c r="J489" i="8"/>
  <c r="J185" i="8"/>
  <c r="J432" i="8"/>
  <c r="J368" i="8"/>
  <c r="J558" i="8"/>
  <c r="J526" i="8"/>
  <c r="J470" i="8"/>
  <c r="J406" i="8"/>
  <c r="J940" i="8"/>
  <c r="J876" i="8"/>
  <c r="J596" i="8"/>
  <c r="J12" i="8"/>
  <c r="J529" i="8"/>
  <c r="J433" i="8"/>
  <c r="J361" i="8"/>
  <c r="J297" i="8"/>
  <c r="J113" i="8"/>
  <c r="J41" i="8"/>
  <c r="J560" i="8"/>
  <c r="J384" i="8"/>
  <c r="J168" i="8"/>
  <c r="J24" i="8"/>
  <c r="J1183" i="8"/>
  <c r="J1119" i="8"/>
  <c r="J1015" i="8"/>
  <c r="J919" i="8"/>
  <c r="J1798" i="8"/>
  <c r="J574" i="8"/>
  <c r="J318" i="8"/>
  <c r="J1995" i="8"/>
  <c r="J1859" i="8"/>
  <c r="J1827" i="8"/>
  <c r="J1763" i="8"/>
  <c r="J1699" i="8"/>
  <c r="J1619" i="8"/>
  <c r="J1563" i="8"/>
  <c r="J1499" i="8"/>
  <c r="J1427" i="8"/>
  <c r="J1363" i="8"/>
  <c r="J1299" i="8"/>
  <c r="J1235" i="8"/>
  <c r="J1171" i="8"/>
  <c r="J1107" i="8"/>
  <c r="J1043" i="8"/>
  <c r="J979" i="8"/>
  <c r="J907" i="8"/>
  <c r="J899" i="8"/>
  <c r="J835" i="8"/>
  <c r="J795" i="8"/>
  <c r="J731" i="8"/>
  <c r="J643" i="8"/>
  <c r="J547" i="8"/>
  <c r="J523" i="8"/>
  <c r="J459" i="8"/>
  <c r="J395" i="8"/>
  <c r="J307" i="8"/>
  <c r="J251" i="8"/>
  <c r="J179" i="8"/>
  <c r="J131" i="8"/>
  <c r="J91" i="8"/>
  <c r="J67" i="8"/>
  <c r="J1986" i="8"/>
  <c r="J1922" i="8"/>
  <c r="J1858" i="8"/>
  <c r="J1794" i="8"/>
  <c r="J1730" i="8"/>
  <c r="J1666" i="8"/>
  <c r="J1602" i="8"/>
  <c r="J1538" i="8"/>
  <c r="J1474" i="8"/>
  <c r="J1410" i="8"/>
  <c r="J1338" i="8"/>
  <c r="J1274" i="8"/>
  <c r="J1210" i="8"/>
  <c r="J1154" i="8"/>
  <c r="J1090" i="8"/>
  <c r="J1026" i="8"/>
  <c r="J938" i="8"/>
  <c r="J898" i="8"/>
  <c r="J834" i="8"/>
  <c r="J794" i="8"/>
  <c r="J730" i="8"/>
  <c r="J666" i="8"/>
  <c r="J506" i="8"/>
  <c r="J458" i="8"/>
  <c r="J394" i="8"/>
  <c r="J346" i="8"/>
  <c r="J306" i="8"/>
  <c r="J282" i="8"/>
  <c r="J178" i="8"/>
  <c r="J154" i="8"/>
  <c r="J90" i="8"/>
  <c r="J18" i="8"/>
  <c r="J1257" i="8"/>
  <c r="J961" i="8"/>
  <c r="J897" i="8"/>
  <c r="J833" i="8"/>
  <c r="J577" i="8"/>
  <c r="J521" i="8"/>
  <c r="J425" i="8"/>
  <c r="J353" i="8"/>
  <c r="J289" i="8"/>
  <c r="J169" i="8"/>
  <c r="J105" i="8"/>
  <c r="J33" i="8"/>
  <c r="J1713" i="8"/>
  <c r="J2030" i="8"/>
  <c r="J1440" i="8"/>
  <c r="J1376" i="8"/>
  <c r="J1312" i="8"/>
  <c r="J1248" i="8"/>
  <c r="J1152" i="8"/>
  <c r="J1088" i="8"/>
  <c r="J1024" i="8"/>
  <c r="J928" i="8"/>
  <c r="J864" i="8"/>
  <c r="J800" i="8"/>
  <c r="J736" i="8"/>
  <c r="J672" i="8"/>
  <c r="J616" i="8"/>
  <c r="J344" i="8"/>
  <c r="J1857" i="8"/>
  <c r="J1697" i="8"/>
  <c r="J1904" i="8"/>
  <c r="J1776" i="8"/>
  <c r="J1632" i="8"/>
  <c r="J1504" i="8"/>
  <c r="J1919" i="8"/>
  <c r="J1911" i="8"/>
  <c r="J1767" i="8"/>
  <c r="J1759" i="8"/>
  <c r="J1567" i="8"/>
  <c r="J1559" i="8"/>
  <c r="J1439" i="8"/>
  <c r="J1423" i="8"/>
  <c r="J1375" i="8"/>
  <c r="J1311" i="8"/>
  <c r="J1263" i="8"/>
  <c r="J815" i="8"/>
  <c r="J751" i="8"/>
  <c r="J687" i="8"/>
  <c r="J583" i="8"/>
  <c r="J575" i="8"/>
  <c r="J511" i="8"/>
  <c r="J447" i="8"/>
  <c r="J391" i="8"/>
  <c r="J327" i="8"/>
  <c r="J271" i="8"/>
  <c r="J207" i="8"/>
  <c r="J143" i="8"/>
  <c r="J79" i="8"/>
  <c r="J2029" i="8"/>
  <c r="J1968" i="8"/>
  <c r="J1840" i="8"/>
  <c r="J1696" i="8"/>
  <c r="J1568" i="8"/>
  <c r="J1966" i="8"/>
  <c r="J1766" i="8"/>
  <c r="J1686" i="8"/>
  <c r="J1638" i="8"/>
  <c r="J1614" i="8"/>
  <c r="J1542" i="8"/>
  <c r="J1478" i="8"/>
  <c r="J1350" i="8"/>
  <c r="J1278" i="8"/>
  <c r="J1214" i="8"/>
  <c r="J1182" i="8"/>
  <c r="J1150" i="8"/>
  <c r="J1110" i="8"/>
  <c r="J1046" i="8"/>
  <c r="J982" i="8"/>
  <c r="J966" i="8"/>
  <c r="J902" i="8"/>
  <c r="J838" i="8"/>
  <c r="J774" i="8"/>
  <c r="J742" i="8"/>
  <c r="J518" i="8"/>
  <c r="J454" i="8"/>
  <c r="J390" i="8"/>
  <c r="J230" i="8"/>
  <c r="J166" i="8"/>
  <c r="J14" i="8"/>
  <c r="J505" i="8"/>
  <c r="J417" i="8"/>
  <c r="J345" i="8"/>
  <c r="J281" i="8"/>
  <c r="J97" i="8"/>
  <c r="J25" i="8"/>
  <c r="J1932" i="8"/>
  <c r="J1308" i="8"/>
  <c r="J1116" i="8"/>
  <c r="J1052" i="8"/>
  <c r="J988" i="8"/>
  <c r="J924" i="8"/>
  <c r="J860" i="8"/>
  <c r="J756" i="8"/>
  <c r="J652" i="8"/>
  <c r="J636" i="8"/>
  <c r="J572" i="8"/>
  <c r="J548" i="8"/>
  <c r="J500" i="8"/>
  <c r="J436" i="8"/>
  <c r="J388" i="8"/>
  <c r="J324" i="8"/>
  <c r="J260" i="8"/>
  <c r="J228" i="8"/>
  <c r="J164" i="8"/>
  <c r="J92" i="8"/>
  <c r="J1852" i="8"/>
  <c r="J1468" i="8"/>
  <c r="J1404" i="8"/>
  <c r="J1987" i="8"/>
  <c r="J1819" i="8"/>
  <c r="J1611" i="8"/>
  <c r="J1291" i="8"/>
  <c r="J1163" i="8"/>
  <c r="J971" i="8"/>
  <c r="J891" i="8"/>
  <c r="J827" i="8"/>
  <c r="J723" i="8"/>
  <c r="J595" i="8"/>
  <c r="J563" i="8"/>
  <c r="J515" i="8"/>
  <c r="J451" i="8"/>
  <c r="J379" i="8"/>
  <c r="J299" i="8"/>
  <c r="J243" i="8"/>
  <c r="J211" i="8"/>
  <c r="J123" i="8"/>
  <c r="J59" i="8"/>
  <c r="J1923" i="8"/>
  <c r="J1691" i="8"/>
  <c r="J1419" i="8"/>
  <c r="J1355" i="8"/>
  <c r="J1099" i="8"/>
  <c r="J1035" i="8"/>
  <c r="J963" i="8"/>
  <c r="J787" i="8"/>
  <c r="J2031" i="8"/>
  <c r="J1978" i="8"/>
  <c r="J1914" i="8"/>
  <c r="J1850" i="8"/>
  <c r="J1786" i="8"/>
  <c r="J1722" i="8"/>
  <c r="J1658" i="8"/>
  <c r="J1594" i="8"/>
  <c r="J1530" i="8"/>
  <c r="J1466" i="8"/>
  <c r="J1394" i="8"/>
  <c r="J1330" i="8"/>
  <c r="J1266" i="8"/>
  <c r="J1146" i="8"/>
  <c r="J1082" i="8"/>
  <c r="J1018" i="8"/>
  <c r="J930" i="8"/>
  <c r="J890" i="8"/>
  <c r="J826" i="8"/>
  <c r="J786" i="8"/>
  <c r="J722" i="8"/>
  <c r="J658" i="8"/>
  <c r="J634" i="8"/>
  <c r="J498" i="8"/>
  <c r="J426" i="8"/>
  <c r="J338" i="8"/>
  <c r="J258" i="8"/>
  <c r="J242" i="8"/>
  <c r="J146" i="8"/>
  <c r="J82" i="8"/>
  <c r="J10" i="8"/>
  <c r="J1892" i="8"/>
  <c r="J1180" i="8"/>
  <c r="J2023" i="8"/>
  <c r="J2024" i="8"/>
  <c r="J1849" i="8"/>
  <c r="J1249" i="8"/>
  <c r="J953" i="8"/>
  <c r="J889" i="8"/>
  <c r="J825" i="8"/>
  <c r="J273" i="8"/>
  <c r="J265" i="8"/>
  <c r="J161" i="8"/>
  <c r="J1564" i="8"/>
  <c r="J1516" i="8"/>
  <c r="J1555" i="8"/>
  <c r="J1491" i="8"/>
  <c r="J1227" i="8"/>
  <c r="J1960" i="8"/>
  <c r="J1896" i="8"/>
  <c r="J1832" i="8"/>
  <c r="J1768" i="8"/>
  <c r="J1760" i="8"/>
  <c r="J1688" i="8"/>
  <c r="J1624" i="8"/>
  <c r="J1560" i="8"/>
  <c r="J1496" i="8"/>
  <c r="J1432" i="8"/>
  <c r="J1368" i="8"/>
  <c r="J1304" i="8"/>
  <c r="J1240" i="8"/>
  <c r="J1144" i="8"/>
  <c r="J1080" i="8"/>
  <c r="J1016" i="8"/>
  <c r="J920" i="8"/>
  <c r="J856" i="8"/>
  <c r="J792" i="8"/>
  <c r="J728" i="8"/>
  <c r="J664" i="8"/>
  <c r="J600" i="8"/>
  <c r="J544" i="8"/>
  <c r="J472" i="8"/>
  <c r="J464" i="8"/>
  <c r="J456" i="8"/>
  <c r="J408" i="8"/>
  <c r="J400" i="8"/>
  <c r="J392" i="8"/>
  <c r="J336" i="8"/>
  <c r="J320" i="8"/>
  <c r="J312" i="8"/>
  <c r="J304" i="8"/>
  <c r="J280" i="8"/>
  <c r="J264" i="8"/>
  <c r="J232" i="8"/>
  <c r="J216" i="8"/>
  <c r="J144" i="8"/>
  <c r="J8" i="8"/>
  <c r="J2089" i="8"/>
  <c r="J2004" i="8"/>
  <c r="J1700" i="8"/>
  <c r="J1244" i="8"/>
  <c r="J1755" i="8"/>
  <c r="J2022" i="8"/>
  <c r="J1879" i="8"/>
  <c r="J1871" i="8"/>
  <c r="J1751" i="8"/>
  <c r="J1735" i="8"/>
  <c r="J1727" i="8"/>
  <c r="J1687" i="8"/>
  <c r="J1551" i="8"/>
  <c r="J1543" i="8"/>
  <c r="J1415" i="8"/>
  <c r="J1367" i="8"/>
  <c r="J1255" i="8"/>
  <c r="J1167" i="8"/>
  <c r="J1103" i="8"/>
  <c r="J983" i="8"/>
  <c r="J967" i="8"/>
  <c r="J903" i="8"/>
  <c r="J807" i="8"/>
  <c r="J743" i="8"/>
  <c r="J679" i="8"/>
  <c r="J567" i="8"/>
  <c r="J503" i="8"/>
  <c r="J439" i="8"/>
  <c r="J383" i="8"/>
  <c r="J319" i="8"/>
  <c r="J263" i="8"/>
  <c r="J199" i="8"/>
  <c r="J135" i="8"/>
  <c r="J71" i="8"/>
  <c r="J55" i="8"/>
  <c r="J1780" i="8"/>
  <c r="J1652" i="8"/>
  <c r="J1958" i="8"/>
  <c r="J1854" i="8"/>
  <c r="J1782" i="8"/>
  <c r="J1742" i="8"/>
  <c r="J1678" i="8"/>
  <c r="J1606" i="8"/>
  <c r="J1566" i="8"/>
  <c r="J1534" i="8"/>
  <c r="J1470" i="8"/>
  <c r="J1430" i="8"/>
  <c r="J1342" i="8"/>
  <c r="J1270" i="8"/>
  <c r="J1206" i="8"/>
  <c r="J1174" i="8"/>
  <c r="J1102" i="8"/>
  <c r="J1038" i="8"/>
  <c r="J974" i="8"/>
  <c r="J958" i="8"/>
  <c r="J894" i="8"/>
  <c r="J830" i="8"/>
  <c r="J766" i="8"/>
  <c r="J734" i="8"/>
  <c r="J646" i="8"/>
  <c r="J510" i="8"/>
  <c r="J446" i="8"/>
  <c r="J382" i="8"/>
  <c r="J374" i="8"/>
  <c r="J302" i="8"/>
  <c r="J270" i="8"/>
  <c r="J222" i="8"/>
  <c r="J158" i="8"/>
  <c r="J78" i="8"/>
  <c r="F8" i="9"/>
  <c r="J1994" i="8"/>
  <c r="J1930" i="8"/>
  <c r="J1866" i="8"/>
  <c r="J1802" i="8"/>
  <c r="J1738" i="8"/>
  <c r="J1674" i="8"/>
  <c r="J1610" i="8"/>
  <c r="J1546" i="8"/>
  <c r="J1482" i="8"/>
  <c r="J1418" i="8"/>
  <c r="J1346" i="8"/>
  <c r="J1282" i="8"/>
  <c r="J1218" i="8"/>
  <c r="J1162" i="8"/>
  <c r="J1098" i="8"/>
  <c r="J1034" i="8"/>
  <c r="J970" i="8"/>
  <c r="J946" i="8"/>
  <c r="J842" i="8"/>
  <c r="J802" i="8"/>
  <c r="J738" i="8"/>
  <c r="J674" i="8"/>
  <c r="J586" i="8"/>
  <c r="J514" i="8"/>
  <c r="J474" i="8"/>
  <c r="J442" i="8"/>
  <c r="J410" i="8"/>
  <c r="J370" i="8"/>
  <c r="J354" i="8"/>
  <c r="J322" i="8"/>
  <c r="J290" i="8"/>
  <c r="J226" i="8"/>
  <c r="J210" i="8"/>
  <c r="J162" i="8"/>
  <c r="J130" i="8"/>
  <c r="J114" i="8"/>
  <c r="J98" i="8"/>
  <c r="J66" i="8"/>
  <c r="J50" i="8"/>
  <c r="J1865" i="8"/>
  <c r="J1721" i="8"/>
  <c r="J1705" i="8"/>
  <c r="J1265" i="8"/>
  <c r="J969" i="8"/>
  <c r="J905" i="8"/>
  <c r="J841" i="8"/>
  <c r="J585" i="8"/>
  <c r="J481" i="8"/>
  <c r="J177" i="8"/>
  <c r="J2020" i="8"/>
  <c r="J1976" i="8"/>
  <c r="J1912" i="8"/>
  <c r="J1848" i="8"/>
  <c r="J1784" i="8"/>
  <c r="J1704" i="8"/>
  <c r="J1640" i="8"/>
  <c r="J1576" i="8"/>
  <c r="J1512" i="8"/>
  <c r="J1448" i="8"/>
  <c r="J1384" i="8"/>
  <c r="J1320" i="8"/>
  <c r="J1256" i="8"/>
  <c r="J1160" i="8"/>
  <c r="J1096" i="8"/>
  <c r="J1032" i="8"/>
  <c r="J944" i="8"/>
  <c r="J936" i="8"/>
  <c r="J872" i="8"/>
  <c r="J808" i="8"/>
  <c r="J744" i="8"/>
  <c r="J680" i="8"/>
  <c r="J624" i="8"/>
  <c r="J552" i="8"/>
  <c r="J424" i="8"/>
  <c r="J352" i="8"/>
  <c r="J296" i="8"/>
  <c r="J256" i="8"/>
  <c r="J240" i="8"/>
  <c r="J160" i="8"/>
  <c r="J120" i="8"/>
  <c r="J16" i="8"/>
  <c r="J1935" i="8"/>
  <c r="J1927" i="8"/>
  <c r="J1783" i="8"/>
  <c r="J1775" i="8"/>
  <c r="J1583" i="8"/>
  <c r="J1575" i="8"/>
  <c r="J1455" i="8"/>
  <c r="J1447" i="8"/>
  <c r="J1431" i="8"/>
  <c r="J1383" i="8"/>
  <c r="J1319" i="8"/>
  <c r="J1271" i="8"/>
  <c r="J1207" i="8"/>
  <c r="J1175" i="8"/>
  <c r="J1111" i="8"/>
  <c r="J1007" i="8"/>
  <c r="J999" i="8"/>
  <c r="J911" i="8"/>
  <c r="J823" i="8"/>
  <c r="J759" i="8"/>
  <c r="J695" i="8"/>
  <c r="J615" i="8"/>
  <c r="J591" i="8"/>
  <c r="J519" i="8"/>
  <c r="J455" i="8"/>
  <c r="J335" i="8"/>
  <c r="J279" i="8"/>
  <c r="J215" i="8"/>
  <c r="J151" i="8"/>
  <c r="J87" i="8"/>
  <c r="J1974" i="8"/>
  <c r="J1910" i="8"/>
  <c r="J1886" i="8"/>
  <c r="J1870" i="8"/>
  <c r="J1862" i="8"/>
  <c r="J1790" i="8"/>
  <c r="J1694" i="8"/>
  <c r="J1622" i="8"/>
  <c r="J1550" i="8"/>
  <c r="J1486" i="8"/>
  <c r="J1358" i="8"/>
  <c r="J1286" i="8"/>
  <c r="J1222" i="8"/>
  <c r="J1190" i="8"/>
  <c r="J1118" i="8"/>
  <c r="J1086" i="8"/>
  <c r="J1054" i="8"/>
  <c r="J1022" i="8"/>
  <c r="J990" i="8"/>
  <c r="J910" i="8"/>
  <c r="J846" i="8"/>
  <c r="J782" i="8"/>
  <c r="J750" i="8"/>
  <c r="J686" i="8"/>
  <c r="J678" i="8"/>
  <c r="J622" i="8"/>
  <c r="J606" i="8"/>
  <c r="J590" i="8"/>
  <c r="J566" i="8"/>
  <c r="J550" i="8"/>
  <c r="J534" i="8"/>
  <c r="J494" i="8"/>
  <c r="J478" i="8"/>
  <c r="J462" i="8"/>
  <c r="J430" i="8"/>
  <c r="J414" i="8"/>
  <c r="J398" i="8"/>
  <c r="J334" i="8"/>
  <c r="J286" i="8"/>
  <c r="J278" i="8"/>
  <c r="J238" i="8"/>
  <c r="J206" i="8"/>
  <c r="J190" i="8"/>
  <c r="J174" i="8"/>
  <c r="J142" i="8"/>
  <c r="J134" i="8"/>
  <c r="J126" i="8"/>
  <c r="J110" i="8"/>
  <c r="J94" i="8"/>
  <c r="J22" i="8"/>
  <c r="J2091" i="8"/>
  <c r="J1973" i="8"/>
  <c r="J1909" i="8"/>
  <c r="J1829" i="8"/>
  <c r="J1765" i="8"/>
  <c r="J1701" i="8"/>
  <c r="J1637" i="8"/>
  <c r="J1573" i="8"/>
  <c r="J1509" i="8"/>
  <c r="J1445" i="8"/>
  <c r="J1397" i="8"/>
  <c r="J1333" i="8"/>
  <c r="J1269" i="8"/>
  <c r="J1197" i="8"/>
  <c r="J1133" i="8"/>
  <c r="J1069" i="8"/>
  <c r="J1005" i="8"/>
  <c r="J941" i="8"/>
  <c r="J877" i="8"/>
  <c r="J805" i="8"/>
  <c r="J741" i="8"/>
  <c r="J677" i="8"/>
  <c r="J605" i="8"/>
  <c r="J533" i="8"/>
  <c r="J469" i="8"/>
  <c r="J405" i="8"/>
  <c r="J341" i="8"/>
  <c r="J285" i="8"/>
  <c r="J269" i="8"/>
  <c r="J253" i="8"/>
  <c r="J221" i="8"/>
  <c r="J157" i="8"/>
  <c r="J125" i="8"/>
  <c r="J93" i="8"/>
  <c r="J61" i="8"/>
  <c r="J5" i="8"/>
  <c r="J1948" i="8"/>
  <c r="J1868" i="8"/>
  <c r="J1804" i="8"/>
  <c r="J1716" i="8"/>
  <c r="J1668" i="8"/>
  <c r="J1580" i="8"/>
  <c r="J1540" i="8"/>
  <c r="J1484" i="8"/>
  <c r="J1412" i="8"/>
  <c r="J1348" i="8"/>
  <c r="J1324" i="8"/>
  <c r="J1252" i="8"/>
  <c r="J1188" i="8"/>
  <c r="J1124" i="8"/>
  <c r="J1060" i="8"/>
  <c r="J996" i="8"/>
  <c r="J932" i="8"/>
  <c r="J868" i="8"/>
  <c r="J780" i="8"/>
  <c r="J772" i="8"/>
  <c r="J708" i="8"/>
  <c r="J668" i="8"/>
  <c r="J580" i="8"/>
  <c r="J516" i="8"/>
  <c r="J452" i="8"/>
  <c r="J340" i="8"/>
  <c r="J276" i="8"/>
  <c r="J244" i="8"/>
  <c r="J180" i="8"/>
  <c r="J108" i="8"/>
  <c r="J64" i="8"/>
  <c r="J32" i="8"/>
  <c r="J2086" i="8"/>
  <c r="J1743" i="8"/>
  <c r="J991" i="8"/>
  <c r="J670" i="8"/>
  <c r="J310" i="8"/>
  <c r="J1931" i="8"/>
  <c r="J611" i="8"/>
  <c r="J347" i="8"/>
  <c r="J434" i="8"/>
  <c r="J362" i="8"/>
  <c r="J385" i="8"/>
  <c r="J520" i="8"/>
  <c r="J416" i="8"/>
  <c r="J288" i="8"/>
  <c r="J184" i="8"/>
  <c r="J88" i="8"/>
  <c r="J40" i="8"/>
  <c r="J2064" i="8"/>
  <c r="J80" i="8"/>
  <c r="J1983" i="8"/>
  <c r="J1975" i="8"/>
  <c r="J1903" i="8"/>
  <c r="J1831" i="8"/>
  <c r="J1823" i="8"/>
  <c r="J1647" i="8"/>
  <c r="J1639" i="8"/>
  <c r="J1631" i="8"/>
  <c r="J1623" i="8"/>
  <c r="J1503" i="8"/>
  <c r="J1495" i="8"/>
  <c r="J1343" i="8"/>
  <c r="J1295" i="8"/>
  <c r="J1231" i="8"/>
  <c r="J1199" i="8"/>
  <c r="J1135" i="8"/>
  <c r="J1055" i="8"/>
  <c r="J1031" i="8"/>
  <c r="J935" i="8"/>
  <c r="J871" i="8"/>
  <c r="J847" i="8"/>
  <c r="J783" i="8"/>
  <c r="J719" i="8"/>
  <c r="J655" i="8"/>
  <c r="J599" i="8"/>
  <c r="J543" i="8"/>
  <c r="J479" i="8"/>
  <c r="J415" i="8"/>
  <c r="J359" i="8"/>
  <c r="J295" i="8"/>
  <c r="J239" i="8"/>
  <c r="J175" i="8"/>
  <c r="J111" i="8"/>
  <c r="J23" i="8"/>
  <c r="J2075" i="8"/>
  <c r="J2068" i="8"/>
  <c r="J1998" i="8"/>
  <c r="J1934" i="8"/>
  <c r="J1814" i="8"/>
  <c r="J1718" i="8"/>
  <c r="J1654" i="8"/>
  <c r="J1582" i="8"/>
  <c r="J1510" i="8"/>
  <c r="J1446" i="8"/>
  <c r="J1406" i="8"/>
  <c r="J1382" i="8"/>
  <c r="J1318" i="8"/>
  <c r="J1246" i="8"/>
  <c r="J1142" i="8"/>
  <c r="J1078" i="8"/>
  <c r="J1014" i="8"/>
  <c r="J934" i="8"/>
  <c r="J870" i="8"/>
  <c r="J806" i="8"/>
  <c r="J710" i="8"/>
  <c r="J638" i="8"/>
  <c r="J598" i="8"/>
  <c r="J542" i="8"/>
  <c r="J486" i="8"/>
  <c r="J422" i="8"/>
  <c r="J342" i="8"/>
  <c r="J198" i="8"/>
  <c r="J150" i="8"/>
  <c r="J102" i="8"/>
  <c r="J86" i="8"/>
  <c r="J62" i="8"/>
  <c r="J46" i="8"/>
  <c r="J38" i="8"/>
  <c r="J6" i="8"/>
  <c r="J1997" i="8"/>
  <c r="J1933" i="8"/>
  <c r="J1861" i="8"/>
  <c r="J1789" i="8"/>
  <c r="J1725" i="8"/>
  <c r="J1661" i="8"/>
  <c r="J1597" i="8"/>
  <c r="J1533" i="8"/>
  <c r="J1469" i="8"/>
  <c r="J1421" i="8"/>
  <c r="J1357" i="8"/>
  <c r="J1293" i="8"/>
  <c r="J1229" i="8"/>
  <c r="J1157" i="8"/>
  <c r="J1093" i="8"/>
  <c r="J1029" i="8"/>
  <c r="J965" i="8"/>
  <c r="J901" i="8"/>
  <c r="J837" i="8"/>
  <c r="J821" i="8"/>
  <c r="J765" i="8"/>
  <c r="J701" i="8"/>
  <c r="J629" i="8"/>
  <c r="J565" i="8"/>
  <c r="J493" i="8"/>
  <c r="J429" i="8"/>
  <c r="J365" i="8"/>
  <c r="J277" i="8"/>
  <c r="J245" i="8"/>
  <c r="J181" i="8"/>
  <c r="J117" i="8"/>
  <c r="J29" i="8"/>
  <c r="J1380" i="8"/>
  <c r="J804" i="8"/>
  <c r="J732" i="8"/>
  <c r="J692" i="8"/>
  <c r="J620" i="8"/>
  <c r="J476" i="8"/>
  <c r="J412" i="8"/>
  <c r="J364" i="8"/>
  <c r="J300" i="8"/>
  <c r="J204" i="8"/>
  <c r="J140" i="8"/>
  <c r="J68" i="8"/>
  <c r="J28" i="8"/>
  <c r="J2065" i="8"/>
  <c r="J1963" i="8"/>
  <c r="J1891" i="8"/>
  <c r="J1851" i="8"/>
  <c r="J1795" i="8"/>
  <c r="J1731" i="8"/>
  <c r="J1667" i="8"/>
  <c r="J1587" i="8"/>
  <c r="J1531" i="8"/>
  <c r="J1467" i="8"/>
  <c r="J1395" i="8"/>
  <c r="J1331" i="8"/>
  <c r="J1267" i="8"/>
  <c r="J1203" i="8"/>
  <c r="J1139" i="8"/>
  <c r="J1075" i="8"/>
  <c r="J1011" i="8"/>
  <c r="J939" i="8"/>
  <c r="J867" i="8"/>
  <c r="J763" i="8"/>
  <c r="J699" i="8"/>
  <c r="J675" i="8"/>
  <c r="J603" i="8"/>
  <c r="J555" i="8"/>
  <c r="J491" i="8"/>
  <c r="J427" i="8"/>
  <c r="J339" i="8"/>
  <c r="J259" i="8"/>
  <c r="J227" i="8"/>
  <c r="J219" i="8"/>
  <c r="J187" i="8"/>
  <c r="J171" i="8"/>
  <c r="J155" i="8"/>
  <c r="J99" i="8"/>
  <c r="J43" i="8"/>
  <c r="J35" i="8"/>
  <c r="J19" i="8"/>
  <c r="J2088" i="8"/>
  <c r="J1772" i="8"/>
  <c r="J1954" i="8"/>
  <c r="J1890" i="8"/>
  <c r="J1826" i="8"/>
  <c r="J1762" i="8"/>
  <c r="J1698" i="8"/>
  <c r="J1634" i="8"/>
  <c r="J1570" i="8"/>
  <c r="J1506" i="8"/>
  <c r="J1442" i="8"/>
  <c r="J1370" i="8"/>
  <c r="J1306" i="8"/>
  <c r="J1242" i="8"/>
  <c r="J1186" i="8"/>
  <c r="J1122" i="8"/>
  <c r="J1058" i="8"/>
  <c r="J994" i="8"/>
  <c r="J906" i="8"/>
  <c r="J866" i="8"/>
  <c r="J762" i="8"/>
  <c r="J698" i="8"/>
  <c r="J610" i="8"/>
  <c r="J578" i="8"/>
  <c r="J538" i="8"/>
  <c r="J466" i="8"/>
  <c r="J402" i="8"/>
  <c r="J386" i="8"/>
  <c r="J314" i="8"/>
  <c r="J218" i="8"/>
  <c r="J202" i="8"/>
  <c r="J122" i="8"/>
  <c r="J58" i="8"/>
  <c r="J2070" i="8"/>
  <c r="J2053" i="8"/>
  <c r="J1836" i="8"/>
  <c r="J1289" i="8"/>
  <c r="J1225" i="8"/>
  <c r="J929" i="8"/>
  <c r="J865" i="8"/>
  <c r="J513" i="8"/>
  <c r="J233" i="8"/>
  <c r="J225" i="8"/>
  <c r="J209" i="8"/>
  <c r="J49" i="8"/>
  <c r="J2073" i="8"/>
  <c r="J2051" i="8"/>
  <c r="J9" i="8"/>
  <c r="J2084" i="8"/>
  <c r="J34" i="8"/>
  <c r="J72" i="8"/>
  <c r="J48" i="8"/>
  <c r="J2060" i="8"/>
  <c r="J2087" i="8"/>
  <c r="J2066" i="8"/>
  <c r="J2067" i="8"/>
  <c r="J2061" i="8"/>
  <c r="J2056" i="8"/>
  <c r="J2100" i="8"/>
  <c r="J2052" i="8"/>
  <c r="J2077" i="8"/>
  <c r="J2093" i="8"/>
  <c r="J2069" i="8"/>
  <c r="J2085" i="8"/>
  <c r="J2054" i="8"/>
  <c r="J2071" i="8"/>
  <c r="J2101" i="8"/>
  <c r="J2081" i="8"/>
  <c r="J2057" i="8"/>
  <c r="J2083" i="8"/>
  <c r="J2078" i="8"/>
  <c r="J11" i="8"/>
  <c r="J2076" i="8"/>
  <c r="J2063" i="8"/>
  <c r="J2099" i="8"/>
  <c r="J194" i="8"/>
  <c r="J42" i="8"/>
  <c r="J26" i="8"/>
  <c r="J2059" i="8"/>
  <c r="J2102" i="8"/>
  <c r="J2082" i="8"/>
  <c r="J2094" i="8"/>
  <c r="J2090" i="8"/>
  <c r="J2092" i="8"/>
  <c r="I2017" i="8"/>
  <c r="J2017"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EFACB6-2D5E-4668-9930-E9CB5154FB95}"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CF18A36-5AA1-4EBD-8915-CEF57A1850E0}" name="WorksheetConnection_Loja Ráápida+_V3.xlsx!TB_Produtos" type="102" refreshedVersion="8" minRefreshableVersion="5">
    <extLst>
      <ext xmlns:x15="http://schemas.microsoft.com/office/spreadsheetml/2010/11/main" uri="{DE250136-89BD-433C-8126-D09CA5730AF9}">
        <x15:connection id="TB_Produtos" autoDelete="1">
          <x15:rangePr sourceName="_xlcn.WorksheetConnection_LojaRáápida_V3.xlsxTB_Produtos1"/>
        </x15:connection>
      </ext>
    </extLst>
  </connection>
  <connection id="3" xr16:uid="{FB0B3B18-B750-4F1A-9C79-8A54B0A17FB8}" name="WorksheetConnection_Loja Ráápida+_V3.xlsx!TB_Vendas" type="102" refreshedVersion="8" minRefreshableVersion="5">
    <extLst>
      <ext xmlns:x15="http://schemas.microsoft.com/office/spreadsheetml/2010/11/main" uri="{DE250136-89BD-433C-8126-D09CA5730AF9}">
        <x15:connection id="TB_Vendas" autoDelete="1">
          <x15:rangePr sourceName="_xlcn.WorksheetConnection_LojaRáápida_V3.xlsxTB_Vendas1"/>
        </x15:connection>
      </ext>
    </extLst>
  </connection>
  <connection id="4" xr16:uid="{B0746819-3928-44E7-BDA3-FFF1B69B906A}" name="WorksheetConnection_Loja Ráápida+_V3.xlsx!TB_Vendedores" type="102" refreshedVersion="8" minRefreshableVersion="5">
    <extLst>
      <ext xmlns:x15="http://schemas.microsoft.com/office/spreadsheetml/2010/11/main" uri="{DE250136-89BD-433C-8126-D09CA5730AF9}">
        <x15:connection id="TB_Vendedores">
          <x15:rangePr sourceName="_xlcn.WorksheetConnection_LojaRáápida_V3.xlsxTB_Vendedor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<sst xmlns="http://schemas.openxmlformats.org/spreadsheetml/2006/main" count="4487" uniqueCount="175">
  <si>
    <t>Controle de Produtos</t>
  </si>
  <si>
    <t>Código</t>
  </si>
  <si>
    <t>Produtos</t>
  </si>
  <si>
    <t>Marca</t>
  </si>
  <si>
    <t>Categoria</t>
  </si>
  <si>
    <t>Estoque</t>
  </si>
  <si>
    <t>Preço Unitário</t>
  </si>
  <si>
    <t>AC-CB-001</t>
  </si>
  <si>
    <t>Cabo USB-C Samsung</t>
  </si>
  <si>
    <t>Samsung</t>
  </si>
  <si>
    <t>Acessórios</t>
  </si>
  <si>
    <t>AC-CB-002</t>
  </si>
  <si>
    <t>Power Bank Xiaomi 20.000mAh</t>
  </si>
  <si>
    <t>Xiaomi</t>
  </si>
  <si>
    <t>AC-CP-001</t>
  </si>
  <si>
    <t>Capa iPhone 15</t>
  </si>
  <si>
    <t>Apple</t>
  </si>
  <si>
    <t>AC-CS-001</t>
  </si>
  <si>
    <t>Caixa de Som JBL Charge 5</t>
  </si>
  <si>
    <t>JBL</t>
  </si>
  <si>
    <t>AC-FN-001</t>
  </si>
  <si>
    <t>Fone Bluetooth JBL Tune</t>
  </si>
  <si>
    <t>AC-FN-002</t>
  </si>
  <si>
    <t>Fone Sony WH-1000XM4</t>
  </si>
  <si>
    <t>Sony</t>
  </si>
  <si>
    <t>CP-MN-001</t>
  </si>
  <si>
    <t>Monitor Samsung 24"</t>
  </si>
  <si>
    <t>Periféricos</t>
  </si>
  <si>
    <t>CP-MN-002</t>
  </si>
  <si>
    <t>Monitor LG Ultrawide 29"</t>
  </si>
  <si>
    <t>LG</t>
  </si>
  <si>
    <t>CP-NB-001</t>
  </si>
  <si>
    <t>Notebook Dell Inspiron</t>
  </si>
  <si>
    <t>Dell</t>
  </si>
  <si>
    <t>Notebooks</t>
  </si>
  <si>
    <t>CP-NB-002</t>
  </si>
  <si>
    <t>Notebook MacBook Pro 14"</t>
  </si>
  <si>
    <t>CP-NB-003</t>
  </si>
  <si>
    <t>Notebook Lenovo ThinkPad</t>
  </si>
  <si>
    <t>Lenovo</t>
  </si>
  <si>
    <t>EL-CS-001</t>
  </si>
  <si>
    <t>Console PlayStation 5</t>
  </si>
  <si>
    <t>Eletrônicos Gerais</t>
  </si>
  <si>
    <t>EL-CS-002</t>
  </si>
  <si>
    <t>Console Xbox Series X</t>
  </si>
  <si>
    <t>Microsoft</t>
  </si>
  <si>
    <t>EL-TV-001</t>
  </si>
  <si>
    <t>Smart TV Samsung 50"</t>
  </si>
  <si>
    <t>EL-TV-002</t>
  </si>
  <si>
    <t>Smart TV LG OLED 55"</t>
  </si>
  <si>
    <t>PF-HS-001</t>
  </si>
  <si>
    <t>Headset Gamer HyperX</t>
  </si>
  <si>
    <t>HyperX</t>
  </si>
  <si>
    <t>PF-MS-001</t>
  </si>
  <si>
    <t>Mouse Logitech MX Master</t>
  </si>
  <si>
    <t>Logitech</t>
  </si>
  <si>
    <t>PF-TC-001</t>
  </si>
  <si>
    <t>Teclado Logitech K380</t>
  </si>
  <si>
    <t>PF-WC-001</t>
  </si>
  <si>
    <t>Webcam Logitech C920</t>
  </si>
  <si>
    <t>RD-AD-001</t>
  </si>
  <si>
    <t>Adaptador USB TP-Link</t>
  </si>
  <si>
    <t>TP-Link</t>
  </si>
  <si>
    <t>Redes e Conectividade</t>
  </si>
  <si>
    <t>RD-RP-001</t>
  </si>
  <si>
    <t>Repetidor TP-Link RE450</t>
  </si>
  <si>
    <t>RD-RT-001</t>
  </si>
  <si>
    <t>Roteador TP-Link AX3000</t>
  </si>
  <si>
    <t>SM-SM-001</t>
  </si>
  <si>
    <t>Smartphone Galaxy S23</t>
  </si>
  <si>
    <t>Smartphones e Tablets</t>
  </si>
  <si>
    <t>SM-SM-002</t>
  </si>
  <si>
    <t>Smartphone iPhone 15</t>
  </si>
  <si>
    <t>SM-SM-003</t>
  </si>
  <si>
    <t>Smartphone Redmi Note 12</t>
  </si>
  <si>
    <t>SM-TB-001</t>
  </si>
  <si>
    <t>Tablet Galaxy Tab S9</t>
  </si>
  <si>
    <t>SM-TB-002</t>
  </si>
  <si>
    <t>iPad Air 5ª Geração</t>
  </si>
  <si>
    <t>WD-AV-001</t>
  </si>
  <si>
    <t>Assistente Virtual Alexa</t>
  </si>
  <si>
    <t>Amazon</t>
  </si>
  <si>
    <t>Wearables</t>
  </si>
  <si>
    <t>WD-AV-002</t>
  </si>
  <si>
    <t>Google Nest Mini</t>
  </si>
  <si>
    <t>Google</t>
  </si>
  <si>
    <t>WD-SW-001</t>
  </si>
  <si>
    <t>Smartwatch Galaxy Watch5</t>
  </si>
  <si>
    <t>WD-SW-002</t>
  </si>
  <si>
    <t>Smartwatch Apple Watch 8</t>
  </si>
  <si>
    <t>Vendedores</t>
  </si>
  <si>
    <t>Vendedor</t>
  </si>
  <si>
    <t>Loja</t>
  </si>
  <si>
    <t>Desc. Máximo</t>
  </si>
  <si>
    <t>VD001</t>
  </si>
  <si>
    <t>Renata Barbosa</t>
  </si>
  <si>
    <t>Shopping Eldorado</t>
  </si>
  <si>
    <t>VD002</t>
  </si>
  <si>
    <t>Diego Costa</t>
  </si>
  <si>
    <t>Shopping Morumbi</t>
  </si>
  <si>
    <t>VD003</t>
  </si>
  <si>
    <t>Mariana Lima</t>
  </si>
  <si>
    <t>Shopping Center Norte</t>
  </si>
  <si>
    <t>VD004</t>
  </si>
  <si>
    <t>Ana Clara Martins</t>
  </si>
  <si>
    <t>VD005</t>
  </si>
  <si>
    <t>André Souza</t>
  </si>
  <si>
    <t>VD006</t>
  </si>
  <si>
    <t>Ricardo Santos</t>
  </si>
  <si>
    <t>VD007</t>
  </si>
  <si>
    <t>Lucas Oliveira</t>
  </si>
  <si>
    <t>VD008</t>
  </si>
  <si>
    <t>Pedro Oliveira</t>
  </si>
  <si>
    <t>VD009</t>
  </si>
  <si>
    <t>Larissa Almeida</t>
  </si>
  <si>
    <t>VD010</t>
  </si>
  <si>
    <t>Rafael Barbosa</t>
  </si>
  <si>
    <t>VD011</t>
  </si>
  <si>
    <t>Júlia Mendes</t>
  </si>
  <si>
    <t>VD012</t>
  </si>
  <si>
    <t>Camila Andrade</t>
  </si>
  <si>
    <t>LJOL</t>
  </si>
  <si>
    <t>Loja Online</t>
  </si>
  <si>
    <t>Vendas</t>
  </si>
  <si>
    <t>Data</t>
  </si>
  <si>
    <t>Desconto</t>
  </si>
  <si>
    <t>Total</t>
  </si>
  <si>
    <t>Consultas</t>
  </si>
  <si>
    <t>Consulta Produto</t>
  </si>
  <si>
    <t>Vendas do Dia</t>
  </si>
  <si>
    <t>Código:</t>
  </si>
  <si>
    <t>Data:</t>
  </si>
  <si>
    <t>Descrição:</t>
  </si>
  <si>
    <t>Dia da Semana:</t>
  </si>
  <si>
    <t>Marca:</t>
  </si>
  <si>
    <t>Total Valor:</t>
  </si>
  <si>
    <t>Categoria:</t>
  </si>
  <si>
    <t>Total Qtd:</t>
  </si>
  <si>
    <t>Preço Unitário:</t>
  </si>
  <si>
    <t>Estoque:</t>
  </si>
  <si>
    <t>Situação:</t>
  </si>
  <si>
    <t>Cadastros Gerais</t>
  </si>
  <si>
    <t>Dia da Semana</t>
  </si>
  <si>
    <t>Domingo</t>
  </si>
  <si>
    <t>Segunda-feira</t>
  </si>
  <si>
    <t>Terça-feira</t>
  </si>
  <si>
    <t>Quarta-feira</t>
  </si>
  <si>
    <t>Quinta-feira</t>
  </si>
  <si>
    <t>Sexta-feira</t>
  </si>
  <si>
    <t>Sábado</t>
  </si>
  <si>
    <t>Desconto por Categoria e Qtd</t>
  </si>
  <si>
    <t>Qtde</t>
  </si>
  <si>
    <t>Estoque Mínimo</t>
  </si>
  <si>
    <t>Estoque Mínimo:</t>
  </si>
  <si>
    <t>Desc. Vend.</t>
  </si>
  <si>
    <t>Desc.</t>
  </si>
  <si>
    <t>Total Desc</t>
  </si>
  <si>
    <t>Rótulos de Linha</t>
  </si>
  <si>
    <t>Total Geral</t>
  </si>
  <si>
    <t>Soma de Estoque</t>
  </si>
  <si>
    <t>Soma de Preço Unitário</t>
  </si>
  <si>
    <t>Soma de Qtde</t>
  </si>
  <si>
    <t>Total de Produtos</t>
  </si>
  <si>
    <t>Produtos Vendidos</t>
  </si>
  <si>
    <t>Total de Vendas</t>
  </si>
  <si>
    <t>Vendas Mensais</t>
  </si>
  <si>
    <t>Ranking Vendedores</t>
  </si>
  <si>
    <t>jan</t>
  </si>
  <si>
    <t>Soma de Total Desc</t>
  </si>
  <si>
    <t>Contagem de Produtos</t>
  </si>
  <si>
    <t>Soma de Vendas</t>
  </si>
  <si>
    <t>% Categoria</t>
  </si>
  <si>
    <t>% Restante</t>
  </si>
  <si>
    <t>Restante</t>
  </si>
  <si>
    <t>Vendas por Categoria (3 maiores)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</si>
</sst>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R$&quot;\ * #,##0.00_-;\-&quot;R$&quot;\ * #,##0.00_-;_-&quot;R$&quot;\ * &quot;-&quot;??_-;_-@_-"/>
    <numFmt numFmtId="164" formatCode="_-[$R$-416]\ * #,##0.00_-;\-[$R$-416]\ * #,##0.00_-;_-[$R$-416]\ * &quot;-&quot;??_-;_-@_-"/>
    <numFmt numFmtId="165" formatCode="0%;\-0%;0%"/>
  </numFmts>
  <fonts count="19" x14ac:knownFonts="1">
    <font>
      <sz val="11"/>
      <color theme="1"/>
      <name val="Aptos Narrow"/>
      <family val="2"/>
      <scheme val="minor"/>
    </font>
    <font>
      <sz val="11"/>
      <color theme="1"/>
      <name val="Aptos Narrow"/>
      <family val="2"/>
      <scheme val="minor"/>
    </font>
    <font>
      <b/>
      <sz val="16"/>
      <color theme="0"/>
      <name val="Arial Black"/>
      <family val="2"/>
    </font>
    <font>
      <sz val="11"/>
      <color theme="1"/>
      <name val="Calibri"/>
      <family val="2"/>
    </font>
    <font>
      <b/>
      <sz val="14"/>
      <color theme="1"/>
      <name val="Calibri"/>
      <family val="2"/>
    </font>
    <font>
      <b/>
      <sz val="14"/>
      <color theme="0"/>
      <name val="Calibri"/>
      <family val="2"/>
    </font>
    <font>
      <sz val="8"/>
      <name val="Aptos Narrow"/>
      <family val="2"/>
      <scheme val="minor"/>
    </font>
    <font>
      <b/>
      <sz val="12"/>
      <color theme="1"/>
      <name val="Calibri"/>
      <family val="2"/>
    </font>
    <font>
      <b/>
      <sz val="14"/>
      <color theme="0" tint="-4.9989318521683403E-2"/>
      <name val="Aptos Narrow"/>
      <family val="2"/>
      <scheme val="minor"/>
    </font>
    <font>
      <b/>
      <sz val="12"/>
      <color theme="0" tint="-4.9989318521683403E-2"/>
      <name val="Calibri"/>
      <family val="2"/>
    </font>
    <font>
      <b/>
      <sz val="18"/>
      <color rgb="FFFB8C00"/>
      <name val="Calibri"/>
      <family val="2"/>
    </font>
    <font>
      <b/>
      <sz val="14"/>
      <color theme="0" tint="-4.9989318521683403E-2"/>
      <name val="Calibri"/>
      <family val="2"/>
    </font>
    <font>
      <b/>
      <sz val="11"/>
      <color theme="1"/>
      <name val="Calibri"/>
      <family val="2"/>
    </font>
    <font>
      <b/>
      <sz val="11"/>
      <name val="Calibri"/>
      <family val="2"/>
    </font>
    <font>
      <sz val="16"/>
      <color theme="0"/>
      <name val="Arial Black"/>
      <family val="2"/>
    </font>
    <font>
      <sz val="26"/>
      <color theme="1"/>
      <name val="Arial Black"/>
      <family val="2"/>
    </font>
    <font>
      <sz val="11"/>
      <color theme="1"/>
      <name val="Montserrat"/>
      <family val="3"/>
    </font>
    <font>
      <sz val="16"/>
      <color theme="1"/>
      <name val="Montserrat"/>
      <family val="3"/>
    </font>
    <font>
      <sz val="16"/>
      <color theme="1"/>
      <name val="Arial Black"/>
      <family val="2"/>
    </font>
  </fonts>
  <fills count="10">
    <fill>
      <patternFill patternType="none"/>
    </fill>
    <fill>
      <patternFill patternType="gray125"/>
    </fill>
    <fill>
      <patternFill patternType="solid">
        <fgColor rgb="FF1E88E5"/>
        <bgColor indexed="64"/>
      </patternFill>
    </fill>
    <fill>
      <patternFill patternType="solid">
        <fgColor rgb="FFFB8C00"/>
        <bgColor indexed="64"/>
      </patternFill>
    </fill>
    <fill>
      <patternFill patternType="solid">
        <fgColor rgb="FF4F4F4F"/>
        <bgColor indexed="64"/>
      </patternFill>
    </fill>
    <fill>
      <patternFill patternType="solid">
        <fgColor rgb="FFD9D9D7"/>
        <bgColor indexed="64"/>
      </patternFill>
    </fill>
    <fill>
      <patternFill patternType="solid">
        <fgColor theme="1" tint="0.14999847407452621"/>
        <bgColor indexed="64"/>
      </patternFill>
    </fill>
    <fill>
      <patternFill patternType="solid">
        <fgColor rgb="FFCCCCCC"/>
        <bgColor indexed="64"/>
      </patternFill>
    </fill>
    <fill>
      <patternFill patternType="solid">
        <fgColor rgb="FF153243"/>
        <bgColor indexed="64"/>
      </patternFill>
    </fill>
    <fill>
      <patternFill patternType="solid">
        <fgColor theme="0"/>
        <bgColor indexed="64"/>
      </patternFill>
    </fill>
  </fills>
  <borders count="21">
    <border>
      <left/>
      <right/>
      <top/>
      <bottom/>
      <diagonal/>
    </border>
    <border>
      <left/>
      <right/>
      <top style="thin">
        <color theme="1"/>
      </top>
      <bottom style="thin">
        <color theme="1"/>
      </bottom>
      <diagonal/>
    </border>
    <border>
      <left style="medium">
        <color indexed="64"/>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ck">
        <color theme="0"/>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thick">
        <color theme="0"/>
      </top>
      <bottom style="thick">
        <color theme="0"/>
      </bottom>
      <diagonal/>
    </border>
    <border>
      <left style="medium">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medium">
        <color theme="0"/>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8" fillId="6" borderId="4" applyNumberFormat="0" applyBorder="0" applyAlignment="0" applyProtection="0">
      <alignment horizontal="center"/>
    </xf>
  </cellStyleXfs>
  <cellXfs count="85">
    <xf numFmtId="0" fontId="0" fillId="0" borderId="0" xfId="0"/>
    <xf numFmtId="0" fontId="0" fillId="0" borderId="0" xfId="0" applyAlignment="1">
      <alignment horizontal="center"/>
    </xf>
    <xf numFmtId="0" fontId="0" fillId="3" borderId="0" xfId="0" applyFill="1"/>
    <xf numFmtId="0" fontId="3" fillId="0" borderId="0" xfId="0" applyFont="1"/>
    <xf numFmtId="0" fontId="3" fillId="0" borderId="0" xfId="0" applyFont="1" applyAlignment="1">
      <alignment vertical="center" wrapText="1"/>
    </xf>
    <xf numFmtId="0" fontId="3" fillId="0" borderId="0" xfId="0" applyFont="1" applyAlignment="1">
      <alignment horizontal="center" vertical="center" wrapText="1"/>
    </xf>
    <xf numFmtId="44" fontId="3" fillId="0" borderId="0" xfId="1" applyFont="1"/>
    <xf numFmtId="0" fontId="5" fillId="4" borderId="1" xfId="0" applyFont="1" applyFill="1" applyBorder="1"/>
    <xf numFmtId="14" fontId="0" fillId="0" borderId="0" xfId="0" applyNumberFormat="1"/>
    <xf numFmtId="44" fontId="0" fillId="0" borderId="0" xfId="1" applyFont="1" applyAlignment="1">
      <alignment horizontal="center"/>
    </xf>
    <xf numFmtId="0" fontId="0" fillId="5" borderId="0" xfId="0" applyFill="1"/>
    <xf numFmtId="0" fontId="0" fillId="2" borderId="0" xfId="0" applyFill="1"/>
    <xf numFmtId="0" fontId="0" fillId="2" borderId="0" xfId="0" applyFill="1" applyAlignment="1">
      <alignment horizontal="center"/>
    </xf>
    <xf numFmtId="0" fontId="2" fillId="2" borderId="0" xfId="0" applyFont="1" applyFill="1" applyAlignment="1">
      <alignment vertical="center"/>
    </xf>
    <xf numFmtId="0" fontId="4" fillId="4" borderId="0" xfId="0" applyFont="1" applyFill="1" applyAlignment="1">
      <alignment horizontal="center"/>
    </xf>
    <xf numFmtId="0" fontId="0" fillId="0" borderId="0" xfId="0" applyAlignment="1">
      <alignment vertical="center" wrapText="1"/>
    </xf>
    <xf numFmtId="9" fontId="3" fillId="0" borderId="0" xfId="0" applyNumberFormat="1" applyFont="1" applyAlignment="1">
      <alignment horizontal="center" vertical="center" wrapText="1"/>
    </xf>
    <xf numFmtId="0" fontId="9" fillId="8" borderId="5" xfId="3" applyFont="1" applyFill="1" applyBorder="1" applyAlignment="1">
      <alignment horizontal="right"/>
    </xf>
    <xf numFmtId="0" fontId="9" fillId="8" borderId="3" xfId="3" applyFont="1" applyFill="1" applyBorder="1" applyAlignment="1">
      <alignment horizontal="right"/>
    </xf>
    <xf numFmtId="0" fontId="9" fillId="8" borderId="9" xfId="3" applyFont="1" applyFill="1" applyBorder="1" applyAlignment="1">
      <alignment horizontal="right"/>
    </xf>
    <xf numFmtId="0" fontId="9" fillId="8" borderId="2" xfId="3" applyFont="1" applyFill="1" applyBorder="1" applyAlignment="1">
      <alignment horizontal="right"/>
    </xf>
    <xf numFmtId="0" fontId="4" fillId="7" borderId="6" xfId="0" applyFont="1" applyFill="1" applyBorder="1" applyAlignment="1">
      <alignment horizontal="center"/>
    </xf>
    <xf numFmtId="14" fontId="4" fillId="7" borderId="6" xfId="0" applyNumberFormat="1" applyFont="1" applyFill="1" applyBorder="1" applyAlignment="1">
      <alignment horizontal="center"/>
    </xf>
    <xf numFmtId="0" fontId="4" fillId="7" borderId="7" xfId="0" applyFont="1" applyFill="1" applyBorder="1" applyAlignment="1">
      <alignment horizontal="center"/>
    </xf>
    <xf numFmtId="0" fontId="4" fillId="7" borderId="10" xfId="0" applyFont="1" applyFill="1" applyBorder="1" applyAlignment="1">
      <alignment horizontal="center" vertical="center"/>
    </xf>
    <xf numFmtId="0" fontId="4" fillId="7" borderId="8" xfId="0" applyFont="1" applyFill="1" applyBorder="1" applyAlignment="1">
      <alignment horizontal="center" vertical="center"/>
    </xf>
    <xf numFmtId="164" fontId="4" fillId="7" borderId="8" xfId="0" applyNumberFormat="1" applyFont="1" applyFill="1" applyBorder="1" applyAlignment="1">
      <alignment horizontal="center" vertical="center"/>
    </xf>
    <xf numFmtId="0" fontId="11" fillId="8" borderId="11" xfId="3" applyFont="1" applyFill="1" applyBorder="1" applyAlignment="1">
      <alignment horizontal="center"/>
    </xf>
    <xf numFmtId="0" fontId="11" fillId="8" borderId="13" xfId="3" applyFont="1" applyFill="1" applyBorder="1" applyAlignment="1">
      <alignment horizontal="center" vertical="center"/>
    </xf>
    <xf numFmtId="1" fontId="7" fillId="5" borderId="4" xfId="0" applyNumberFormat="1" applyFont="1" applyFill="1" applyBorder="1" applyAlignment="1">
      <alignment horizontal="center"/>
    </xf>
    <xf numFmtId="1" fontId="7" fillId="5" borderId="12" xfId="0" applyNumberFormat="1" applyFont="1" applyFill="1" applyBorder="1" applyAlignment="1">
      <alignment horizontal="center"/>
    </xf>
    <xf numFmtId="1" fontId="12" fillId="0" borderId="4" xfId="0" applyNumberFormat="1" applyFont="1" applyBorder="1" applyAlignment="1">
      <alignment horizontal="center" vertical="center"/>
    </xf>
    <xf numFmtId="0" fontId="11" fillId="8" borderId="14" xfId="3" applyFont="1" applyFill="1" applyBorder="1" applyAlignment="1">
      <alignment horizontal="center" vertical="center" wrapText="1"/>
    </xf>
    <xf numFmtId="0" fontId="11" fillId="8" borderId="14" xfId="3" applyFont="1" applyFill="1" applyBorder="1" applyAlignment="1">
      <alignment horizontal="center" vertical="center"/>
    </xf>
    <xf numFmtId="9" fontId="12" fillId="0" borderId="4" xfId="2" applyFont="1" applyBorder="1" applyAlignment="1">
      <alignment horizontal="center" vertical="center"/>
    </xf>
    <xf numFmtId="9" fontId="12" fillId="0" borderId="14" xfId="2" applyFont="1" applyBorder="1" applyAlignment="1">
      <alignment horizontal="center" vertical="center"/>
    </xf>
    <xf numFmtId="44" fontId="0" fillId="0" borderId="0" xfId="1" applyFont="1"/>
    <xf numFmtId="0" fontId="13" fillId="9" borderId="14" xfId="3" applyFont="1" applyFill="1" applyBorder="1" applyAlignment="1">
      <alignment horizontal="center" vertical="center"/>
    </xf>
    <xf numFmtId="0" fontId="13" fillId="9" borderId="14" xfId="3" applyFont="1" applyFill="1" applyBorder="1" applyAlignment="1">
      <alignment horizontal="center" vertical="center" wrapText="1"/>
    </xf>
    <xf numFmtId="0" fontId="12" fillId="0" borderId="14" xfId="2" applyNumberFormat="1" applyFont="1" applyBorder="1" applyAlignment="1">
      <alignment horizontal="center" vertical="center"/>
    </xf>
    <xf numFmtId="9" fontId="0" fillId="0" borderId="0" xfId="2" applyFont="1"/>
    <xf numFmtId="9" fontId="0" fillId="0" borderId="0" xfId="2" applyFont="1" applyAlignment="1">
      <alignment horizontal="center"/>
    </xf>
    <xf numFmtId="44" fontId="4" fillId="7" borderId="7" xfId="1" applyFont="1" applyFill="1" applyBorder="1" applyAlignment="1">
      <alignment horizontal="center"/>
    </xf>
    <xf numFmtId="0" fontId="0" fillId="0" borderId="0" xfId="0" pivotButton="1"/>
    <xf numFmtId="0" fontId="0" fillId="0" borderId="0" xfId="0" applyAlignment="1">
      <alignment horizontal="left"/>
    </xf>
    <xf numFmtId="44" fontId="0" fillId="0" borderId="0" xfId="0" applyNumberFormat="1"/>
    <xf numFmtId="0" fontId="10" fillId="8" borderId="0" xfId="0" applyFont="1" applyFill="1" applyAlignment="1">
      <alignment horizontal="center" vertical="center"/>
    </xf>
    <xf numFmtId="0" fontId="0" fillId="0" borderId="0" xfId="0" applyNumberFormat="1"/>
    <xf numFmtId="0" fontId="14" fillId="2" borderId="15" xfId="0" applyFont="1" applyFill="1" applyBorder="1" applyAlignment="1">
      <alignment horizontal="center" vertical="center"/>
    </xf>
    <xf numFmtId="0" fontId="14" fillId="2" borderId="16" xfId="0" applyFont="1" applyFill="1" applyBorder="1" applyAlignment="1">
      <alignment horizontal="center" vertical="center"/>
    </xf>
    <xf numFmtId="0" fontId="14" fillId="2" borderId="17"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18" xfId="0" applyFont="1" applyFill="1" applyBorder="1" applyAlignment="1">
      <alignment horizontal="center" vertical="center"/>
    </xf>
    <xf numFmtId="0" fontId="14" fillId="2" borderId="19" xfId="0" applyFont="1" applyFill="1" applyBorder="1" applyAlignment="1">
      <alignment horizontal="center" vertical="center"/>
    </xf>
    <xf numFmtId="0" fontId="15" fillId="0" borderId="15" xfId="0" applyFont="1" applyBorder="1" applyAlignment="1">
      <alignment horizontal="center" vertical="center"/>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15" fillId="0" borderId="3" xfId="0" applyFont="1" applyBorder="1" applyAlignment="1">
      <alignment horizontal="center" vertical="center"/>
    </xf>
    <xf numFmtId="0" fontId="15" fillId="0" borderId="0" xfId="0" applyFont="1" applyAlignment="1">
      <alignment horizontal="center" vertical="center"/>
    </xf>
    <xf numFmtId="0" fontId="15" fillId="0" borderId="20" xfId="0" applyFont="1" applyBorder="1" applyAlignment="1">
      <alignment horizontal="center" vertical="center"/>
    </xf>
    <xf numFmtId="0" fontId="15" fillId="0" borderId="2" xfId="0" applyFont="1" applyBorder="1" applyAlignment="1">
      <alignment horizontal="center" vertical="center"/>
    </xf>
    <xf numFmtId="0" fontId="15" fillId="0" borderId="18" xfId="0" applyFont="1" applyBorder="1" applyAlignment="1">
      <alignment horizontal="center" vertical="center"/>
    </xf>
    <xf numFmtId="0" fontId="15" fillId="0" borderId="19" xfId="0" applyFont="1" applyBorder="1" applyAlignment="1">
      <alignment horizontal="center" vertic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16" fillId="0" borderId="3" xfId="0" applyFont="1" applyBorder="1" applyAlignment="1">
      <alignment horizontal="center"/>
    </xf>
    <xf numFmtId="0" fontId="16" fillId="0" borderId="0" xfId="0" applyFont="1" applyAlignment="1">
      <alignment horizontal="center"/>
    </xf>
    <xf numFmtId="0" fontId="16" fillId="0" borderId="20" xfId="0" applyFont="1" applyBorder="1" applyAlignment="1">
      <alignment horizontal="center"/>
    </xf>
    <xf numFmtId="0" fontId="16" fillId="0" borderId="2"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17" fillId="0" borderId="0" xfId="0" applyFont="1"/>
    <xf numFmtId="0" fontId="16" fillId="0" borderId="0" xfId="0" applyFont="1"/>
    <xf numFmtId="44" fontId="18" fillId="0" borderId="15" xfId="0" applyNumberFormat="1" applyFont="1" applyBorder="1" applyAlignment="1">
      <alignment horizontal="center" vertical="center"/>
    </xf>
    <xf numFmtId="0" fontId="18" fillId="0" borderId="16" xfId="0" applyFont="1" applyBorder="1" applyAlignment="1">
      <alignment horizontal="center" vertical="center"/>
    </xf>
    <xf numFmtId="0" fontId="18" fillId="0" borderId="17" xfId="0" applyFont="1" applyBorder="1" applyAlignment="1">
      <alignment horizontal="center" vertical="center"/>
    </xf>
    <xf numFmtId="0" fontId="18" fillId="0" borderId="3" xfId="0" applyFont="1" applyBorder="1" applyAlignment="1">
      <alignment horizontal="center" vertical="center"/>
    </xf>
    <xf numFmtId="0" fontId="18" fillId="0" borderId="0" xfId="0" applyFont="1" applyAlignment="1">
      <alignment horizontal="center" vertical="center"/>
    </xf>
    <xf numFmtId="0" fontId="18" fillId="0" borderId="20" xfId="0" applyFont="1" applyBorder="1" applyAlignment="1">
      <alignment horizontal="center" vertical="center"/>
    </xf>
    <xf numFmtId="0" fontId="18" fillId="0" borderId="2"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165" fontId="0" fillId="0" borderId="0" xfId="0" applyNumberFormat="1"/>
    <xf numFmtId="9" fontId="0" fillId="0" borderId="0" xfId="0" applyNumberFormat="1"/>
  </cellXfs>
  <cellStyles count="4">
    <cellStyle name="Cabeçalho Meteora" xfId="3" xr:uid="{0ADBD812-B623-43E1-942C-2539BB7FDA2B}"/>
    <cellStyle name="Moeda" xfId="1" builtinId="4"/>
    <cellStyle name="Normal" xfId="0" builtinId="0"/>
    <cellStyle name="Porcentagem" xfId="2" builtinId="5"/>
  </cellStyles>
  <dxfs count="35">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numFmt numFmtId="34" formatCode="_-&quot;R$&quot;\ * #,##0.00_-;\-&quot;R$&quot;\ * #,##0.00_-;_-&quot;R$&quot;\ * &quot;-&quot;??_-;_-@_-"/>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34" formatCode="_-&quot;R$&quot;\ * #,##0.00_-;\-&quot;R$&quot;\ * #,##0.00_-;_-&quot;R$&quot;\ * &quot;-&quot;??_-;_-@_-"/>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Aptos Narrow"/>
        <family val="2"/>
        <scheme val="minor"/>
      </font>
      <numFmt numFmtId="13" formatCode="0%"/>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Aptos Narrow"/>
        <family val="2"/>
        <scheme val="minor"/>
      </font>
      <numFmt numFmtId="13" formatCode="0%"/>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9" formatCode="dd/mm/yyyy"/>
    </dxf>
    <dxf>
      <font>
        <b/>
        <i val="0"/>
        <strike val="0"/>
        <condense val="0"/>
        <extend val="0"/>
        <outline val="0"/>
        <shadow val="0"/>
        <u val="none"/>
        <vertAlign val="baseline"/>
        <sz val="14"/>
        <color theme="0"/>
        <name val="Calibri"/>
        <family val="2"/>
        <scheme val="none"/>
      </font>
      <fill>
        <patternFill patternType="solid">
          <fgColor indexed="64"/>
          <bgColor rgb="FF4F4F4F"/>
        </patternFill>
      </fill>
      <border diagonalUp="0" diagonalDown="0" outline="0">
        <left style="thin">
          <color theme="1"/>
        </left>
        <right style="thin">
          <color theme="1"/>
        </right>
        <top/>
        <bottom/>
      </border>
    </dxf>
    <dxf>
      <font>
        <strike val="0"/>
        <outline val="0"/>
        <shadow val="0"/>
        <u val="none"/>
        <vertAlign val="baseline"/>
        <sz val="11"/>
        <color theme="1"/>
        <name val="Calibri"/>
        <family val="2"/>
        <scheme val="none"/>
      </font>
      <alignment horizontal="center" vertical="center" textRotation="0" wrapText="1" indent="0" justifyLastLine="0" shrinkToFit="0" readingOrder="0"/>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b/>
        <i val="0"/>
        <strike val="0"/>
        <condense val="0"/>
        <extend val="0"/>
        <outline val="0"/>
        <shadow val="0"/>
        <u val="none"/>
        <vertAlign val="baseline"/>
        <sz val="14"/>
        <color theme="1"/>
        <name val="Calibri"/>
        <family val="2"/>
        <scheme val="none"/>
      </font>
      <fill>
        <patternFill patternType="solid">
          <fgColor indexed="64"/>
          <bgColor rgb="FF4F4F4F"/>
        </patternFill>
      </fill>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alignment horizontal="center" vertical="center" textRotation="0" wrapText="1" indent="0" justifyLastLine="0" shrinkToFit="0" readingOrder="0"/>
    </dxf>
    <dxf>
      <font>
        <strike val="0"/>
        <outline val="0"/>
        <shadow val="0"/>
        <u val="none"/>
        <vertAlign val="baseline"/>
        <sz val="11"/>
        <color theme="1"/>
        <name val="Calibri"/>
        <family val="2"/>
        <scheme val="none"/>
      </font>
      <alignment horizontal="general" vertical="center" textRotation="0" wrapText="1" indent="0" justifyLastLine="0" shrinkToFit="0" readingOrder="0"/>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b/>
        <i val="0"/>
        <strike val="0"/>
        <condense val="0"/>
        <extend val="0"/>
        <outline val="0"/>
        <shadow val="0"/>
        <u val="none"/>
        <vertAlign val="baseline"/>
        <sz val="14"/>
        <color theme="1"/>
        <name val="Calibri"/>
        <family val="2"/>
        <scheme val="none"/>
      </font>
      <fill>
        <patternFill patternType="solid">
          <fgColor indexed="64"/>
          <bgColor rgb="FF4F4F4F"/>
        </patternFill>
      </fill>
    </dxf>
  </dxfs>
  <tableStyles count="1" defaultTableStyle="TableStyleMedium2" defaultPivotStyle="PivotStyleLight16">
    <tableStyle name="Invisible" pivot="0" table="0" count="0" xr9:uid="{C74586B1-EAC0-4718-A5F1-F72997DCEE32}"/>
  </tableStyles>
  <colors>
    <mruColors>
      <color rgb="FF1E88E5"/>
      <color rgb="FFFFDFB9"/>
      <color rgb="FFFB8C00"/>
      <color rgb="FF153243"/>
      <color rgb="FFD9D9D7"/>
      <color rgb="FFE5E5E5"/>
      <color rgb="FF4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heetMetadata" Target="metadata.xml"/><Relationship Id="rId39" Type="http://schemas.openxmlformats.org/officeDocument/2006/relationships/customXml" Target="../customXml/item7.xml"/><Relationship Id="rId21" Type="http://schemas.microsoft.com/office/2007/relationships/slicerCache" Target="slicerCaches/slicerCache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17/06/relationships/rdRichValueStructure" Target="richData/rdrichvaluestructure.xml"/><Relationship Id="rId11" Type="http://schemas.openxmlformats.org/officeDocument/2006/relationships/externalLink" Target="externalLinks/externalLink1.xml"/><Relationship Id="rId24" Type="http://schemas.openxmlformats.org/officeDocument/2006/relationships/styles" Target="styles.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microsoft.com/office/2022/10/relationships/richValueRel" Target="richData/richValueRel.xml"/><Relationship Id="rId30" Type="http://schemas.microsoft.com/office/2017/06/relationships/rdRichValueTypes" Target="richData/rdRichValueType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2.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microsoft.com/office/2017/06/relationships/rdRichValue" Target="richData/rdrichvalue.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[Loja Ráápida+_V3.xlsx]DN_Vendas!TBDN_Vendas</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E88E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DN_Vendas!$B$3</c:f>
              <c:strCache>
                <c:ptCount val="1"/>
                <c:pt idx="0">
                  <c:v>Soma de Total Desc</c:v>
                </c:pt>
              </c:strCache>
            </c:strRef>
          </c:tx>
          <c:spPr>
            <a:solidFill>
              <a:srgbClr val="1E88E5"/>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DN_Vendas!$A$4:$A$5</c:f>
              <c:strCache>
                <c:ptCount val="1"/>
                <c:pt idx="0">
                  <c:v>jan</c:v>
                </c:pt>
              </c:strCache>
            </c:strRef>
          </c:cat>
          <c:val>
            <c:numRef>
              <c:f>DN_Vendas!$B$4:$B$5</c:f>
              <c:numCache>
                <c:formatCode>_("R$"* #,##0.00_);_("R$"* \(#,##0.00\);_("R$"* "-"??_);_(@_)</c:formatCode>
                <c:ptCount val="1"/>
                <c:pt idx="0">
                  <c:v>543236</c:v>
                </c:pt>
              </c:numCache>
            </c:numRef>
          </c:val>
          <c:extLst>
            <c:ext xmlns:c16="http://schemas.microsoft.com/office/drawing/2014/chart" uri="{C3380CC4-5D6E-409C-BE32-E72D297353CC}">
              <c16:uniqueId val="{00000007-7F38-4C3D-8FEC-BCA67256C544}"/>
            </c:ext>
          </c:extLst>
        </c:ser>
        <c:dLbls>
          <c:dLblPos val="inBase"/>
          <c:showLegendKey val="0"/>
          <c:showVal val="1"/>
          <c:showCatName val="0"/>
          <c:showSerName val="0"/>
          <c:showPercent val="0"/>
          <c:showBubbleSize val="0"/>
        </c:dLbls>
        <c:gapWidth val="269"/>
        <c:axId val="1190530192"/>
        <c:axId val="1190532592"/>
      </c:barChart>
      <c:lineChart>
        <c:grouping val="standard"/>
        <c:varyColors val="0"/>
        <c:ser>
          <c:idx val="1"/>
          <c:order val="1"/>
          <c:tx>
            <c:strRef>
              <c:f>DN_Vendas!$C$3</c:f>
              <c:strCache>
                <c:ptCount val="1"/>
                <c:pt idx="0">
                  <c:v>Soma de Qtde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DN_Vendas!$A$4:$A$5</c:f>
              <c:strCache>
                <c:ptCount val="1"/>
                <c:pt idx="0">
                  <c:v>jan</c:v>
                </c:pt>
              </c:strCache>
            </c:strRef>
          </c:cat>
          <c:val>
            <c:numRef>
              <c:f>DN_Vendas!$C$4:$C$5</c:f>
              <c:numCache>
                <c:formatCode>General</c:formatCode>
                <c:ptCount val="1"/>
                <c:pt idx="0">
                  <c:v>259</c:v>
                </c:pt>
              </c:numCache>
            </c:numRef>
          </c:val>
          <c:smooth val="0"/>
          <c:extLst>
            <c:ext xmlns:c16="http://schemas.microsoft.com/office/drawing/2014/chart" uri="{C3380CC4-5D6E-409C-BE32-E72D297353CC}">
              <c16:uniqueId val="{00000008-7F38-4C3D-8FEC-BCA67256C544}"/>
            </c:ext>
          </c:extLst>
        </c:ser>
        <c:dLbls>
          <c:showLegendKey val="0"/>
          <c:showVal val="1"/>
          <c:showCatName val="0"/>
          <c:showSerName val="0"/>
          <c:showPercent val="0"/>
          <c:showBubbleSize val="0"/>
        </c:dLbls>
        <c:marker val="1"/>
        <c:smooth val="0"/>
        <c:axId val="761903920"/>
        <c:axId val="761900560"/>
      </c:lineChart>
      <c:catAx>
        <c:axId val="1190530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1190532592"/>
        <c:crosses val="autoZero"/>
        <c:auto val="1"/>
        <c:lblAlgn val="ctr"/>
        <c:lblOffset val="100"/>
        <c:noMultiLvlLbl val="0"/>
      </c:catAx>
      <c:valAx>
        <c:axId val="1190532592"/>
        <c:scaling>
          <c:orientation val="minMax"/>
        </c:scaling>
        <c:delete val="0"/>
        <c:axPos val="l"/>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pt-BR"/>
          </a:p>
        </c:txPr>
        <c:crossAx val="1190530192"/>
        <c:crosses val="autoZero"/>
        <c:crossBetween val="between"/>
      </c:valAx>
      <c:valAx>
        <c:axId val="7619005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61903920"/>
        <c:crosses val="max"/>
        <c:crossBetween val="between"/>
      </c:valAx>
      <c:catAx>
        <c:axId val="761903920"/>
        <c:scaling>
          <c:orientation val="minMax"/>
        </c:scaling>
        <c:delete val="1"/>
        <c:axPos val="b"/>
        <c:numFmt formatCode="General" sourceLinked="1"/>
        <c:majorTickMark val="out"/>
        <c:minorTickMark val="none"/>
        <c:tickLblPos val="nextTo"/>
        <c:crossAx val="76190056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[Loja Ráápida+_V3.xlsx]DN_Vendedores!TBDN_Vendedores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B8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DN_Vendedores!$B$3</c:f>
              <c:strCache>
                <c:ptCount val="1"/>
                <c:pt idx="0">
                  <c:v>Total</c:v>
                </c:pt>
              </c:strCache>
            </c:strRef>
          </c:tx>
          <c:spPr>
            <a:solidFill>
              <a:srgbClr val="FB8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DN_Vendedores!$A$4:$A$17</c:f>
              <c:strCache>
                <c:ptCount val="13"/>
                <c:pt idx="0">
                  <c:v>Renata Barbosa</c:v>
                </c:pt>
                <c:pt idx="1">
                  <c:v>Júlia Mendes</c:v>
                </c:pt>
                <c:pt idx="2">
                  <c:v>Lucas Oliveira</c:v>
                </c:pt>
                <c:pt idx="3">
                  <c:v>Rafael Barbosa</c:v>
                </c:pt>
                <c:pt idx="4">
                  <c:v>André Souza</c:v>
                </c:pt>
                <c:pt idx="5">
                  <c:v>Larissa Almeida</c:v>
                </c:pt>
                <c:pt idx="6">
                  <c:v>Loja Online</c:v>
                </c:pt>
                <c:pt idx="7">
                  <c:v>Diego Costa</c:v>
                </c:pt>
                <c:pt idx="8">
                  <c:v>Mariana Lima</c:v>
                </c:pt>
                <c:pt idx="9">
                  <c:v>Pedro Oliveira</c:v>
                </c:pt>
                <c:pt idx="10">
                  <c:v>Camila Andrade</c:v>
                </c:pt>
                <c:pt idx="11">
                  <c:v>Ricardo Santos</c:v>
                </c:pt>
                <c:pt idx="12">
                  <c:v>Ana Clara Martins</c:v>
                </c:pt>
              </c:strCache>
            </c:strRef>
          </c:cat>
          <c:val>
            <c:numRef>
              <c:f>DN_Vendedores!$B$4:$B$17</c:f>
              <c:numCache>
                <c:formatCode>_("R$"* #,##0.00_);_("R$"* \(#,##0.00\);_("R$"* "-"??_);_(@_)</c:formatCode>
                <c:ptCount val="13"/>
                <c:pt idx="0">
                  <c:v>9470</c:v>
                </c:pt>
                <c:pt idx="1">
                  <c:v>13115</c:v>
                </c:pt>
                <c:pt idx="2">
                  <c:v>15120</c:v>
                </c:pt>
                <c:pt idx="3">
                  <c:v>34487.5</c:v>
                </c:pt>
                <c:pt idx="4">
                  <c:v>37517.5</c:v>
                </c:pt>
                <c:pt idx="5">
                  <c:v>38158</c:v>
                </c:pt>
                <c:pt idx="6">
                  <c:v>41550</c:v>
                </c:pt>
                <c:pt idx="7">
                  <c:v>51155</c:v>
                </c:pt>
                <c:pt idx="8">
                  <c:v>51844</c:v>
                </c:pt>
                <c:pt idx="9">
                  <c:v>55014</c:v>
                </c:pt>
                <c:pt idx="10">
                  <c:v>56100</c:v>
                </c:pt>
                <c:pt idx="11">
                  <c:v>67533</c:v>
                </c:pt>
                <c:pt idx="12">
                  <c:v>72172</c:v>
                </c:pt>
              </c:numCache>
            </c:numRef>
          </c:val>
          <c:extLst>
            <c:ext xmlns:c16="http://schemas.microsoft.com/office/drawing/2014/chart" uri="{C3380CC4-5D6E-409C-BE32-E72D297353CC}">
              <c16:uniqueId val="{00000004-C814-40F7-BDEA-CC809AD4C6E5}"/>
            </c:ext>
          </c:extLst>
        </c:ser>
        <c:dLbls>
          <c:dLblPos val="outEnd"/>
          <c:showLegendKey val="0"/>
          <c:showVal val="1"/>
          <c:showCatName val="0"/>
          <c:showSerName val="0"/>
          <c:showPercent val="0"/>
          <c:showBubbleSize val="0"/>
        </c:dLbls>
        <c:gapWidth val="182"/>
        <c:axId val="481124480"/>
        <c:axId val="481125440"/>
      </c:barChart>
      <c:catAx>
        <c:axId val="48112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1125440"/>
        <c:crosses val="autoZero"/>
        <c:auto val="1"/>
        <c:lblAlgn val="ctr"/>
        <c:lblOffset val="100"/>
        <c:noMultiLvlLbl val="0"/>
      </c:catAx>
      <c:valAx>
        <c:axId val="481125440"/>
        <c:scaling>
          <c:orientation val="minMax"/>
        </c:scaling>
        <c:delete val="1"/>
        <c:axPos val="b"/>
        <c:numFmt formatCode="_(&quot;R$&quot;* #,##0.00_);_(&quot;R$&quot;* \(#,##0.00\);_(&quot;R$&quot;* &quot;-&quot;??_);_(@_)" sourceLinked="1"/>
        <c:majorTickMark val="none"/>
        <c:minorTickMark val="none"/>
        <c:tickLblPos val="nextTo"/>
        <c:crossAx val="48112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pt-BR"/>
        </a:p>
      </c:txPr>
    </c:title>
    <c:autoTitleDeleted val="0"/>
    <c:plotArea>
      <c:layout/>
      <c:doughnutChart>
        <c:varyColors val="1"/>
        <c:ser>
          <c:idx val="0"/>
          <c:order val="0"/>
          <c:tx>
            <c:strRef>
              <c:f>DN_Vendas!$I$4</c:f>
              <c:strCache>
                <c:ptCount val="1"/>
                <c:pt idx="0">
                  <c:v>Smartphones e Tablets</c:v>
                </c:pt>
              </c:strCache>
            </c:strRef>
          </c:tx>
          <c:dPt>
            <c:idx val="0"/>
            <c:bubble3D val="0"/>
            <c:spPr>
              <a:solidFill>
                <a:srgbClr val="1E88E5"/>
              </a:solidFill>
              <a:ln w="19050">
                <a:solidFill>
                  <a:schemeClr val="lt1"/>
                </a:solidFill>
              </a:ln>
              <a:effectLst/>
            </c:spPr>
            <c:extLst>
              <c:ext xmlns:c16="http://schemas.microsoft.com/office/drawing/2014/chart" uri="{C3380CC4-5D6E-409C-BE32-E72D297353CC}">
                <c16:uniqueId val="{00000001-2DF6-424A-8EBA-946CE3FEEE16}"/>
              </c:ext>
            </c:extLst>
          </c:dPt>
          <c:dPt>
            <c:idx val="1"/>
            <c:bubble3D val="0"/>
            <c:spPr>
              <a:solidFill>
                <a:srgbClr val="FFDFB9"/>
              </a:solidFill>
              <a:ln w="19050">
                <a:solidFill>
                  <a:schemeClr val="lt1"/>
                </a:solidFill>
              </a:ln>
              <a:effectLst/>
            </c:spPr>
            <c:extLst>
              <c:ext xmlns:c16="http://schemas.microsoft.com/office/drawing/2014/chart" uri="{C3380CC4-5D6E-409C-BE32-E72D297353CC}">
                <c16:uniqueId val="{00000003-2DF6-424A-8EBA-946CE3FEEE16}"/>
              </c:ext>
            </c:extLst>
          </c:dPt>
          <c:val>
            <c:numRef>
              <c:f>DN_Vendas!$J$4:$K$4</c:f>
              <c:numCache>
                <c:formatCode>0%</c:formatCode>
                <c:ptCount val="2"/>
                <c:pt idx="0">
                  <c:v>0.30478281998983869</c:v>
                </c:pt>
                <c:pt idx="1">
                  <c:v>0.69521718001016131</c:v>
                </c:pt>
              </c:numCache>
            </c:numRef>
          </c:val>
          <c:extLst>
            <c:ext xmlns:c16="http://schemas.microsoft.com/office/drawing/2014/chart" uri="{C3380CC4-5D6E-409C-BE32-E72D297353CC}">
              <c16:uniqueId val="{00000004-2DF6-424A-8EBA-946CE3FEEE1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pt-BR"/>
        </a:p>
      </c:txPr>
    </c:title>
    <c:autoTitleDeleted val="0"/>
    <c:plotArea>
      <c:layout/>
      <c:doughnutChart>
        <c:varyColors val="1"/>
        <c:ser>
          <c:idx val="0"/>
          <c:order val="0"/>
          <c:tx>
            <c:strRef>
              <c:f>DN_Vendas!$I$5</c:f>
              <c:strCache>
                <c:ptCount val="1"/>
                <c:pt idx="0">
                  <c:v>Notebooks</c:v>
                </c:pt>
              </c:strCache>
            </c:strRef>
          </c:tx>
          <c:dPt>
            <c:idx val="0"/>
            <c:bubble3D val="0"/>
            <c:spPr>
              <a:solidFill>
                <a:srgbClr val="1E88E5"/>
              </a:solidFill>
              <a:ln w="19050">
                <a:solidFill>
                  <a:schemeClr val="lt1"/>
                </a:solidFill>
              </a:ln>
              <a:effectLst/>
            </c:spPr>
            <c:extLst>
              <c:ext xmlns:c16="http://schemas.microsoft.com/office/drawing/2014/chart" uri="{C3380CC4-5D6E-409C-BE32-E72D297353CC}">
                <c16:uniqueId val="{00000001-BD72-468E-A741-338C2CC3CD1C}"/>
              </c:ext>
            </c:extLst>
          </c:dPt>
          <c:dPt>
            <c:idx val="1"/>
            <c:bubble3D val="0"/>
            <c:spPr>
              <a:solidFill>
                <a:srgbClr val="FFDFB9"/>
              </a:solidFill>
              <a:ln w="19050">
                <a:solidFill>
                  <a:schemeClr val="lt1"/>
                </a:solidFill>
              </a:ln>
              <a:effectLst/>
            </c:spPr>
            <c:extLst>
              <c:ext xmlns:c16="http://schemas.microsoft.com/office/drawing/2014/chart" uri="{C3380CC4-5D6E-409C-BE32-E72D297353CC}">
                <c16:uniqueId val="{00000003-BD72-468E-A741-338C2CC3CD1C}"/>
              </c:ext>
            </c:extLst>
          </c:dPt>
          <c:val>
            <c:numRef>
              <c:f>DN_Vendas!$J$5:$K$5</c:f>
              <c:numCache>
                <c:formatCode>0%</c:formatCode>
                <c:ptCount val="2"/>
                <c:pt idx="0">
                  <c:v>0.2850142479511667</c:v>
                </c:pt>
                <c:pt idx="1">
                  <c:v>0.7149857520488333</c:v>
                </c:pt>
              </c:numCache>
            </c:numRef>
          </c:val>
          <c:extLst>
            <c:ext xmlns:c16="http://schemas.microsoft.com/office/drawing/2014/chart" uri="{C3380CC4-5D6E-409C-BE32-E72D297353CC}">
              <c16:uniqueId val="{00000004-BD72-468E-A741-338C2CC3CD1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pt-BR"/>
        </a:p>
      </c:txPr>
    </c:title>
    <c:autoTitleDeleted val="0"/>
    <c:plotArea>
      <c:layout/>
      <c:doughnutChart>
        <c:varyColors val="1"/>
        <c:ser>
          <c:idx val="0"/>
          <c:order val="0"/>
          <c:tx>
            <c:strRef>
              <c:f>DN_Vendas!$I$6</c:f>
              <c:strCache>
                <c:ptCount val="1"/>
                <c:pt idx="0">
                  <c:v>Eletrônicos Gerais</c:v>
                </c:pt>
              </c:strCache>
            </c:strRef>
          </c:tx>
          <c:dPt>
            <c:idx val="0"/>
            <c:bubble3D val="0"/>
            <c:spPr>
              <a:solidFill>
                <a:srgbClr val="1E88E5"/>
              </a:solidFill>
              <a:ln w="19050">
                <a:solidFill>
                  <a:schemeClr val="lt1"/>
                </a:solidFill>
              </a:ln>
              <a:effectLst/>
            </c:spPr>
            <c:extLst>
              <c:ext xmlns:c16="http://schemas.microsoft.com/office/drawing/2014/chart" uri="{C3380CC4-5D6E-409C-BE32-E72D297353CC}">
                <c16:uniqueId val="{00000001-1577-4F1A-ABAD-C903EC8D2923}"/>
              </c:ext>
            </c:extLst>
          </c:dPt>
          <c:dPt>
            <c:idx val="1"/>
            <c:bubble3D val="0"/>
            <c:spPr>
              <a:solidFill>
                <a:srgbClr val="FFDFB9"/>
              </a:solidFill>
              <a:ln w="19050">
                <a:solidFill>
                  <a:schemeClr val="lt1"/>
                </a:solidFill>
              </a:ln>
              <a:effectLst/>
            </c:spPr>
            <c:extLst>
              <c:ext xmlns:c16="http://schemas.microsoft.com/office/drawing/2014/chart" uri="{C3380CC4-5D6E-409C-BE32-E72D297353CC}">
                <c16:uniqueId val="{00000003-1577-4F1A-ABAD-C903EC8D2923}"/>
              </c:ext>
            </c:extLst>
          </c:dPt>
          <c:val>
            <c:numRef>
              <c:f>DN_Vendas!$J$6:$K$6</c:f>
              <c:numCache>
                <c:formatCode>0%</c:formatCode>
                <c:ptCount val="2"/>
                <c:pt idx="0">
                  <c:v>0.25528683666030971</c:v>
                </c:pt>
                <c:pt idx="1">
                  <c:v>0.74471316333969029</c:v>
                </c:pt>
              </c:numCache>
            </c:numRef>
          </c:val>
          <c:extLst>
            <c:ext xmlns:c16="http://schemas.microsoft.com/office/drawing/2014/chart" uri="{C3380CC4-5D6E-409C-BE32-E72D297353CC}">
              <c16:uniqueId val="{00000004-1577-4F1A-ABAD-C903EC8D292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Consultas!A1"/><Relationship Id="rId2" Type="http://schemas.openxmlformats.org/officeDocument/2006/relationships/hyperlink" Target="#Produtos!A1"/><Relationship Id="rId1" Type="http://schemas.openxmlformats.org/officeDocument/2006/relationships/image" Target="../media/image2.jpeg"/><Relationship Id="rId6" Type="http://schemas.openxmlformats.org/officeDocument/2006/relationships/hyperlink" Target="#Dashboard!A1"/><Relationship Id="rId5" Type="http://schemas.openxmlformats.org/officeDocument/2006/relationships/hyperlink" Target="#Vendedores!A1"/><Relationship Id="rId4" Type="http://schemas.openxmlformats.org/officeDocument/2006/relationships/hyperlink" Target="#Vendas!A1"/></Relationships>
</file>

<file path=xl/drawings/_rels/drawing2.xml.rels><?xml version="1.0" encoding="UTF-8" standalone="yes"?>
<Relationships xmlns="http://schemas.openxmlformats.org/package/2006/relationships"><Relationship Id="rId3" Type="http://schemas.openxmlformats.org/officeDocument/2006/relationships/hyperlink" Target="#Vendedores!A1"/><Relationship Id="rId2" Type="http://schemas.openxmlformats.org/officeDocument/2006/relationships/hyperlink" Target="#Vendas!A1"/><Relationship Id="rId1" Type="http://schemas.openxmlformats.org/officeDocument/2006/relationships/hyperlink" Target="#Consultas!A1"/><Relationship Id="rId4" Type="http://schemas.openxmlformats.org/officeDocument/2006/relationships/hyperlink" Target="#Menu!A1"/></Relationships>
</file>

<file path=xl/drawings/_rels/drawing3.xml.rels><?xml version="1.0" encoding="UTF-8" standalone="yes"?>
<Relationships xmlns="http://schemas.openxmlformats.org/package/2006/relationships"><Relationship Id="rId3" Type="http://schemas.openxmlformats.org/officeDocument/2006/relationships/hyperlink" Target="#Produtos!A1"/><Relationship Id="rId2" Type="http://schemas.openxmlformats.org/officeDocument/2006/relationships/hyperlink" Target="#Vendas!A1"/><Relationship Id="rId1" Type="http://schemas.openxmlformats.org/officeDocument/2006/relationships/hyperlink" Target="#Consultas!A1"/><Relationship Id="rId4" Type="http://schemas.openxmlformats.org/officeDocument/2006/relationships/hyperlink" Target="#Menu!A1"/></Relationships>
</file>

<file path=xl/drawings/_rels/drawing4.xml.rels><?xml version="1.0" encoding="UTF-8" standalone="yes"?>
<Relationships xmlns="http://schemas.openxmlformats.org/package/2006/relationships"><Relationship Id="rId3" Type="http://schemas.openxmlformats.org/officeDocument/2006/relationships/hyperlink" Target="#Produtos!A1"/><Relationship Id="rId2" Type="http://schemas.openxmlformats.org/officeDocument/2006/relationships/hyperlink" Target="#Vendedores!A1"/><Relationship Id="rId1" Type="http://schemas.openxmlformats.org/officeDocument/2006/relationships/hyperlink" Target="#Consultas!A1"/><Relationship Id="rId4" Type="http://schemas.openxmlformats.org/officeDocument/2006/relationships/hyperlink" Target="#Menu!A1"/></Relationships>
</file>

<file path=xl/drawings/_rels/drawing5.xml.rels><?xml version="1.0" encoding="UTF-8" standalone="yes"?>
<Relationships xmlns="http://schemas.openxmlformats.org/package/2006/relationships"><Relationship Id="rId3" Type="http://schemas.openxmlformats.org/officeDocument/2006/relationships/hyperlink" Target="#Produtos!A1"/><Relationship Id="rId2" Type="http://schemas.openxmlformats.org/officeDocument/2006/relationships/hyperlink" Target="#Vendedores!A1"/><Relationship Id="rId1" Type="http://schemas.openxmlformats.org/officeDocument/2006/relationships/hyperlink" Target="#Vendas!A1"/><Relationship Id="rId4" Type="http://schemas.openxmlformats.org/officeDocument/2006/relationships/hyperlink" Target="#Menu!A1"/></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hyperlink" Target="#Menu!A1"/><Relationship Id="rId2" Type="http://schemas.openxmlformats.org/officeDocument/2006/relationships/chart" Target="../charts/chart1.xml"/><Relationship Id="rId1" Type="http://schemas.openxmlformats.org/officeDocument/2006/relationships/image" Target="../media/image3.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30903</xdr:colOff>
      <xdr:row>1</xdr:row>
      <xdr:rowOff>91863</xdr:rowOff>
    </xdr:from>
    <xdr:to>
      <xdr:col>4</xdr:col>
      <xdr:colOff>586741</xdr:colOff>
      <xdr:row>14</xdr:row>
      <xdr:rowOff>99061</xdr:rowOff>
    </xdr:to>
    <xdr:pic>
      <xdr:nvPicPr>
        <xdr:cNvPr id="6" name="Imagem 5">
          <a:extLst>
            <a:ext uri="{FF2B5EF4-FFF2-40B4-BE49-F238E27FC236}">
              <a16:creationId xmlns:a16="http://schemas.microsoft.com/office/drawing/2014/main" id="{A1EA0930-8D7B-0046-7BA1-4270F41BA7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40503" y="274743"/>
          <a:ext cx="2384638" cy="2384638"/>
        </a:xfrm>
        <a:prstGeom prst="rect">
          <a:avLst/>
        </a:prstGeom>
      </xdr:spPr>
    </xdr:pic>
    <xdr:clientData/>
  </xdr:twoCellAnchor>
  <xdr:twoCellAnchor editAs="oneCell">
    <xdr:from>
      <xdr:col>9</xdr:col>
      <xdr:colOff>0</xdr:colOff>
      <xdr:row>5</xdr:row>
      <xdr:rowOff>0</xdr:rowOff>
    </xdr:from>
    <xdr:to>
      <xdr:col>9</xdr:col>
      <xdr:colOff>304800</xdr:colOff>
      <xdr:row>6</xdr:row>
      <xdr:rowOff>121920</xdr:rowOff>
    </xdr:to>
    <xdr:sp macro="" textlink="">
      <xdr:nvSpPr>
        <xdr:cNvPr id="5121" name="AutoShape 1" descr="A modern and dynamic logo for a retail company named 'Loja Rápida+'. The logo features a stylized shopping cart icon integrated with dynamic speed lines or a lightning bolt to represent agility and efficiency. The text 'Loja Rápida+' is written in a bold, modern sans-serif font. The color scheme includes shades of blue for trust and technology, paired with accents of orange or yellow for energy and dynamism. The overall design is clean, minimalistic, and professional, suitable for both digital and print use.">
          <a:extLst>
            <a:ext uri="{FF2B5EF4-FFF2-40B4-BE49-F238E27FC236}">
              <a16:creationId xmlns:a16="http://schemas.microsoft.com/office/drawing/2014/main" id="{5DE01318-FE63-8F8B-99C7-E279F58AB7D6}"/>
            </a:ext>
          </a:extLst>
        </xdr:cNvPr>
        <xdr:cNvSpPr>
          <a:spLocks noChangeAspect="1" noChangeArrowheads="1"/>
        </xdr:cNvSpPr>
      </xdr:nvSpPr>
      <xdr:spPr bwMode="auto">
        <a:xfrm>
          <a:off x="54864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7620</xdr:colOff>
      <xdr:row>0</xdr:row>
      <xdr:rowOff>182585</xdr:rowOff>
    </xdr:from>
    <xdr:to>
      <xdr:col>10</xdr:col>
      <xdr:colOff>879</xdr:colOff>
      <xdr:row>2</xdr:row>
      <xdr:rowOff>182585</xdr:rowOff>
    </xdr:to>
    <xdr:sp macro="" textlink="">
      <xdr:nvSpPr>
        <xdr:cNvPr id="7" name="Retângulo: Cantos Arredondados 6">
          <a:hlinkClick xmlns:r="http://schemas.openxmlformats.org/officeDocument/2006/relationships" r:id="rId2"/>
          <a:extLst>
            <a:ext uri="{FF2B5EF4-FFF2-40B4-BE49-F238E27FC236}">
              <a16:creationId xmlns:a16="http://schemas.microsoft.com/office/drawing/2014/main" id="{255E2A0D-788D-1447-D943-00ED07B70B40}"/>
            </a:ext>
          </a:extLst>
        </xdr:cNvPr>
        <xdr:cNvSpPr/>
      </xdr:nvSpPr>
      <xdr:spPr>
        <a:xfrm>
          <a:off x="4755466" y="182585"/>
          <a:ext cx="1180221" cy="3810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kern="1200">
              <a:latin typeface="Arial Black" panose="020B0A04020102020204" pitchFamily="34" charset="0"/>
            </a:rPr>
            <a:t>Produtos</a:t>
          </a:r>
        </a:p>
      </xdr:txBody>
    </xdr:sp>
    <xdr:clientData/>
  </xdr:twoCellAnchor>
  <xdr:twoCellAnchor>
    <xdr:from>
      <xdr:col>8</xdr:col>
      <xdr:colOff>7620</xdr:colOff>
      <xdr:row>10</xdr:row>
      <xdr:rowOff>16043</xdr:rowOff>
    </xdr:from>
    <xdr:to>
      <xdr:col>10</xdr:col>
      <xdr:colOff>879</xdr:colOff>
      <xdr:row>12</xdr:row>
      <xdr:rowOff>16043</xdr:rowOff>
    </xdr:to>
    <xdr:sp macro="" textlink="">
      <xdr:nvSpPr>
        <xdr:cNvPr id="8" name="Retângulo: Cantos Arredondados 7">
          <a:hlinkClick xmlns:r="http://schemas.openxmlformats.org/officeDocument/2006/relationships" r:id="rId3"/>
          <a:extLst>
            <a:ext uri="{FF2B5EF4-FFF2-40B4-BE49-F238E27FC236}">
              <a16:creationId xmlns:a16="http://schemas.microsoft.com/office/drawing/2014/main" id="{AA3A6452-4E7D-8626-0025-03DC4919D061}"/>
            </a:ext>
          </a:extLst>
        </xdr:cNvPr>
        <xdr:cNvSpPr/>
      </xdr:nvSpPr>
      <xdr:spPr>
        <a:xfrm>
          <a:off x="4755466" y="1921043"/>
          <a:ext cx="1180221" cy="3810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100" kern="1200">
              <a:solidFill>
                <a:schemeClr val="lt1"/>
              </a:solidFill>
              <a:latin typeface="Arial Black" panose="020B0A04020102020204" pitchFamily="34" charset="0"/>
              <a:ea typeface="+mn-ea"/>
              <a:cs typeface="+mn-cs"/>
            </a:rPr>
            <a:t>Consultas</a:t>
          </a:r>
        </a:p>
      </xdr:txBody>
    </xdr:sp>
    <xdr:clientData/>
  </xdr:twoCellAnchor>
  <xdr:twoCellAnchor>
    <xdr:from>
      <xdr:col>8</xdr:col>
      <xdr:colOff>7620</xdr:colOff>
      <xdr:row>7</xdr:row>
      <xdr:rowOff>8057</xdr:rowOff>
    </xdr:from>
    <xdr:to>
      <xdr:col>10</xdr:col>
      <xdr:colOff>879</xdr:colOff>
      <xdr:row>9</xdr:row>
      <xdr:rowOff>8057</xdr:rowOff>
    </xdr:to>
    <xdr:sp macro="" textlink="">
      <xdr:nvSpPr>
        <xdr:cNvPr id="9" name="Retângulo: Cantos Arredondados 8">
          <a:hlinkClick xmlns:r="http://schemas.openxmlformats.org/officeDocument/2006/relationships" r:id="rId4"/>
          <a:extLst>
            <a:ext uri="{FF2B5EF4-FFF2-40B4-BE49-F238E27FC236}">
              <a16:creationId xmlns:a16="http://schemas.microsoft.com/office/drawing/2014/main" id="{58AC21CD-332F-D1CB-320F-5A7018EC901F}"/>
            </a:ext>
          </a:extLst>
        </xdr:cNvPr>
        <xdr:cNvSpPr/>
      </xdr:nvSpPr>
      <xdr:spPr>
        <a:xfrm>
          <a:off x="4755466" y="1341557"/>
          <a:ext cx="1180221" cy="3810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100" kern="1200">
              <a:solidFill>
                <a:schemeClr val="lt1"/>
              </a:solidFill>
              <a:latin typeface="Arial Black" panose="020B0A04020102020204" pitchFamily="34" charset="0"/>
              <a:ea typeface="+mn-ea"/>
              <a:cs typeface="+mn-cs"/>
            </a:rPr>
            <a:t>Vendas</a:t>
          </a:r>
        </a:p>
      </xdr:txBody>
    </xdr:sp>
    <xdr:clientData/>
  </xdr:twoCellAnchor>
  <xdr:twoCellAnchor>
    <xdr:from>
      <xdr:col>8</xdr:col>
      <xdr:colOff>7620</xdr:colOff>
      <xdr:row>4</xdr:row>
      <xdr:rowOff>71</xdr:rowOff>
    </xdr:from>
    <xdr:to>
      <xdr:col>10</xdr:col>
      <xdr:colOff>879</xdr:colOff>
      <xdr:row>6</xdr:row>
      <xdr:rowOff>71</xdr:rowOff>
    </xdr:to>
    <xdr:sp macro="" textlink="">
      <xdr:nvSpPr>
        <xdr:cNvPr id="10" name="Retângulo: Cantos Arredondados 9">
          <a:hlinkClick xmlns:r="http://schemas.openxmlformats.org/officeDocument/2006/relationships" r:id="rId5"/>
          <a:extLst>
            <a:ext uri="{FF2B5EF4-FFF2-40B4-BE49-F238E27FC236}">
              <a16:creationId xmlns:a16="http://schemas.microsoft.com/office/drawing/2014/main" id="{47EC4E8E-7390-51DE-5A30-DE096F7F3A90}"/>
            </a:ext>
          </a:extLst>
        </xdr:cNvPr>
        <xdr:cNvSpPr/>
      </xdr:nvSpPr>
      <xdr:spPr>
        <a:xfrm>
          <a:off x="4755466" y="762071"/>
          <a:ext cx="1180221" cy="3810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100" kern="1200">
              <a:solidFill>
                <a:schemeClr val="lt1"/>
              </a:solidFill>
              <a:latin typeface="Arial Black" panose="020B0A04020102020204" pitchFamily="34" charset="0"/>
              <a:ea typeface="+mn-ea"/>
              <a:cs typeface="+mn-cs"/>
            </a:rPr>
            <a:t>Vendedores</a:t>
          </a:r>
        </a:p>
      </xdr:txBody>
    </xdr:sp>
    <xdr:clientData/>
  </xdr:twoCellAnchor>
  <xdr:twoCellAnchor>
    <xdr:from>
      <xdr:col>8</xdr:col>
      <xdr:colOff>6154</xdr:colOff>
      <xdr:row>13</xdr:row>
      <xdr:rowOff>24029</xdr:rowOff>
    </xdr:from>
    <xdr:to>
      <xdr:col>9</xdr:col>
      <xdr:colOff>592894</xdr:colOff>
      <xdr:row>15</xdr:row>
      <xdr:rowOff>24029</xdr:rowOff>
    </xdr:to>
    <xdr:sp macro="" textlink="">
      <xdr:nvSpPr>
        <xdr:cNvPr id="2" name="Retângulo: Cantos Arredondados 1">
          <a:hlinkClick xmlns:r="http://schemas.openxmlformats.org/officeDocument/2006/relationships" r:id="rId6"/>
          <a:extLst>
            <a:ext uri="{FF2B5EF4-FFF2-40B4-BE49-F238E27FC236}">
              <a16:creationId xmlns:a16="http://schemas.microsoft.com/office/drawing/2014/main" id="{51324ACE-2259-4DCA-8963-D8AD357383A9}"/>
            </a:ext>
          </a:extLst>
        </xdr:cNvPr>
        <xdr:cNvSpPr/>
      </xdr:nvSpPr>
      <xdr:spPr>
        <a:xfrm>
          <a:off x="4754000" y="2500529"/>
          <a:ext cx="1180221" cy="3810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100" kern="1200">
              <a:solidFill>
                <a:schemeClr val="lt1"/>
              </a:solidFill>
              <a:latin typeface="Arial Black" panose="020B0A04020102020204" pitchFamily="34" charset="0"/>
              <a:ea typeface="+mn-ea"/>
              <a:cs typeface="+mn-cs"/>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440872</xdr:colOff>
      <xdr:row>0</xdr:row>
      <xdr:rowOff>117567</xdr:rowOff>
    </xdr:from>
    <xdr:to>
      <xdr:col>6</xdr:col>
      <xdr:colOff>645257</xdr:colOff>
      <xdr:row>0</xdr:row>
      <xdr:rowOff>383967</xdr:rowOff>
    </xdr:to>
    <xdr:sp macro="" textlink="">
      <xdr:nvSpPr>
        <xdr:cNvPr id="2" name="Retângulo: Cantos Arredondados 1">
          <a:hlinkClick xmlns:r="http://schemas.openxmlformats.org/officeDocument/2006/relationships" r:id="rId1"/>
          <a:extLst>
            <a:ext uri="{FF2B5EF4-FFF2-40B4-BE49-F238E27FC236}">
              <a16:creationId xmlns:a16="http://schemas.microsoft.com/office/drawing/2014/main" id="{3CA79F93-FFD8-41E4-B272-EE606C3A6A09}"/>
            </a:ext>
          </a:extLst>
        </xdr:cNvPr>
        <xdr:cNvSpPr/>
      </xdr:nvSpPr>
      <xdr:spPr>
        <a:xfrm>
          <a:off x="5720443" y="11756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Consultas</a:t>
          </a:r>
        </a:p>
      </xdr:txBody>
    </xdr:sp>
    <xdr:clientData/>
  </xdr:twoCellAnchor>
  <xdr:twoCellAnchor>
    <xdr:from>
      <xdr:col>4</xdr:col>
      <xdr:colOff>759820</xdr:colOff>
      <xdr:row>0</xdr:row>
      <xdr:rowOff>117567</xdr:rowOff>
    </xdr:from>
    <xdr:to>
      <xdr:col>5</xdr:col>
      <xdr:colOff>317867</xdr:colOff>
      <xdr:row>0</xdr:row>
      <xdr:rowOff>383967</xdr:rowOff>
    </xdr:to>
    <xdr:sp macro="" textlink="">
      <xdr:nvSpPr>
        <xdr:cNvPr id="3" name="Retângulo: Cantos Arredondados 2">
          <a:hlinkClick xmlns:r="http://schemas.openxmlformats.org/officeDocument/2006/relationships" r:id="rId2"/>
          <a:extLst>
            <a:ext uri="{FF2B5EF4-FFF2-40B4-BE49-F238E27FC236}">
              <a16:creationId xmlns:a16="http://schemas.microsoft.com/office/drawing/2014/main" id="{F8CF8224-9FAB-41E2-8A96-569EEA809B70}"/>
            </a:ext>
          </a:extLst>
        </xdr:cNvPr>
        <xdr:cNvSpPr/>
      </xdr:nvSpPr>
      <xdr:spPr>
        <a:xfrm>
          <a:off x="4685481" y="11756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Vendas</a:t>
          </a:r>
        </a:p>
      </xdr:txBody>
    </xdr:sp>
    <xdr:clientData/>
  </xdr:twoCellAnchor>
  <xdr:twoCellAnchor>
    <xdr:from>
      <xdr:col>3</xdr:col>
      <xdr:colOff>315686</xdr:colOff>
      <xdr:row>0</xdr:row>
      <xdr:rowOff>117417</xdr:rowOff>
    </xdr:from>
    <xdr:to>
      <xdr:col>4</xdr:col>
      <xdr:colOff>636814</xdr:colOff>
      <xdr:row>0</xdr:row>
      <xdr:rowOff>384117</xdr:rowOff>
    </xdr:to>
    <xdr:sp macro="" textlink="">
      <xdr:nvSpPr>
        <xdr:cNvPr id="4" name="Retângulo: Cantos Arredondados 3">
          <a:hlinkClick xmlns:r="http://schemas.openxmlformats.org/officeDocument/2006/relationships" r:id="rId3"/>
          <a:extLst>
            <a:ext uri="{FF2B5EF4-FFF2-40B4-BE49-F238E27FC236}">
              <a16:creationId xmlns:a16="http://schemas.microsoft.com/office/drawing/2014/main" id="{066F0440-3376-4BAD-82D5-FFBB7C4519C1}"/>
            </a:ext>
          </a:extLst>
        </xdr:cNvPr>
        <xdr:cNvSpPr/>
      </xdr:nvSpPr>
      <xdr:spPr>
        <a:xfrm>
          <a:off x="3565072" y="117417"/>
          <a:ext cx="1012371" cy="2667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Vendedores</a:t>
          </a:r>
        </a:p>
      </xdr:txBody>
    </xdr:sp>
    <xdr:clientData/>
  </xdr:twoCellAnchor>
  <xdr:twoCellAnchor>
    <xdr:from>
      <xdr:col>6</xdr:col>
      <xdr:colOff>1034143</xdr:colOff>
      <xdr:row>0</xdr:row>
      <xdr:rowOff>117567</xdr:rowOff>
    </xdr:from>
    <xdr:to>
      <xdr:col>7</xdr:col>
      <xdr:colOff>445543</xdr:colOff>
      <xdr:row>0</xdr:row>
      <xdr:rowOff>383967</xdr:rowOff>
    </xdr:to>
    <xdr:sp macro="" textlink="">
      <xdr:nvSpPr>
        <xdr:cNvPr id="5" name="Retângulo: Cantos Arredondados 4">
          <a:hlinkClick xmlns:r="http://schemas.openxmlformats.org/officeDocument/2006/relationships" r:id="rId4"/>
          <a:extLst>
            <a:ext uri="{FF2B5EF4-FFF2-40B4-BE49-F238E27FC236}">
              <a16:creationId xmlns:a16="http://schemas.microsoft.com/office/drawing/2014/main" id="{EEB9A6B0-AA54-43AC-9F3A-D161CA3D7EEE}"/>
            </a:ext>
          </a:extLst>
        </xdr:cNvPr>
        <xdr:cNvSpPr/>
      </xdr:nvSpPr>
      <xdr:spPr>
        <a:xfrm>
          <a:off x="7179129" y="117567"/>
          <a:ext cx="706800" cy="266400"/>
        </a:xfrm>
        <a:prstGeom prst="roundRect">
          <a:avLst/>
        </a:prstGeom>
        <a:solidFill>
          <a:srgbClr val="FB8C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Voltar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197032</xdr:colOff>
      <xdr:row>0</xdr:row>
      <xdr:rowOff>117717</xdr:rowOff>
    </xdr:from>
    <xdr:to>
      <xdr:col>6</xdr:col>
      <xdr:colOff>400057</xdr:colOff>
      <xdr:row>0</xdr:row>
      <xdr:rowOff>384117</xdr:rowOff>
    </xdr:to>
    <xdr:sp macro="" textlink="">
      <xdr:nvSpPr>
        <xdr:cNvPr id="2" name="Retângulo: Cantos Arredondados 1">
          <a:hlinkClick xmlns:r="http://schemas.openxmlformats.org/officeDocument/2006/relationships" r:id="rId1"/>
          <a:extLst>
            <a:ext uri="{FF2B5EF4-FFF2-40B4-BE49-F238E27FC236}">
              <a16:creationId xmlns:a16="http://schemas.microsoft.com/office/drawing/2014/main" id="{4493EE4E-5276-4CEE-B600-E7FA81C3C5D1}"/>
            </a:ext>
          </a:extLst>
        </xdr:cNvPr>
        <xdr:cNvSpPr/>
      </xdr:nvSpPr>
      <xdr:spPr>
        <a:xfrm>
          <a:off x="6388282" y="11771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Consultas</a:t>
          </a:r>
        </a:p>
      </xdr:txBody>
    </xdr:sp>
    <xdr:clientData/>
  </xdr:twoCellAnchor>
  <xdr:twoCellAnchor>
    <xdr:from>
      <xdr:col>4</xdr:col>
      <xdr:colOff>417331</xdr:colOff>
      <xdr:row>0</xdr:row>
      <xdr:rowOff>117717</xdr:rowOff>
    </xdr:from>
    <xdr:to>
      <xdr:col>5</xdr:col>
      <xdr:colOff>58381</xdr:colOff>
      <xdr:row>0</xdr:row>
      <xdr:rowOff>384117</xdr:rowOff>
    </xdr:to>
    <xdr:sp macro="" textlink="">
      <xdr:nvSpPr>
        <xdr:cNvPr id="3" name="Retângulo: Cantos Arredondados 2">
          <a:hlinkClick xmlns:r="http://schemas.openxmlformats.org/officeDocument/2006/relationships" r:id="rId2"/>
          <a:extLst>
            <a:ext uri="{FF2B5EF4-FFF2-40B4-BE49-F238E27FC236}">
              <a16:creationId xmlns:a16="http://schemas.microsoft.com/office/drawing/2014/main" id="{36CAF107-C742-4062-958B-77980659D514}"/>
            </a:ext>
          </a:extLst>
        </xdr:cNvPr>
        <xdr:cNvSpPr/>
      </xdr:nvSpPr>
      <xdr:spPr>
        <a:xfrm>
          <a:off x="5256031" y="11771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Vendas</a:t>
          </a:r>
        </a:p>
      </xdr:txBody>
    </xdr:sp>
    <xdr:clientData/>
  </xdr:twoCellAnchor>
  <xdr:twoCellAnchor>
    <xdr:from>
      <xdr:col>3</xdr:col>
      <xdr:colOff>971005</xdr:colOff>
      <xdr:row>0</xdr:row>
      <xdr:rowOff>117417</xdr:rowOff>
    </xdr:from>
    <xdr:to>
      <xdr:col>4</xdr:col>
      <xdr:colOff>278680</xdr:colOff>
      <xdr:row>0</xdr:row>
      <xdr:rowOff>384117</xdr:rowOff>
    </xdr:to>
    <xdr:sp macro="" textlink="">
      <xdr:nvSpPr>
        <xdr:cNvPr id="4" name="Retângulo: Cantos Arredondados 3">
          <a:hlinkClick xmlns:r="http://schemas.openxmlformats.org/officeDocument/2006/relationships" r:id="rId3"/>
          <a:extLst>
            <a:ext uri="{FF2B5EF4-FFF2-40B4-BE49-F238E27FC236}">
              <a16:creationId xmlns:a16="http://schemas.microsoft.com/office/drawing/2014/main" id="{A01E8976-4E4B-4E0D-9C3E-1EEB4A1D1798}"/>
            </a:ext>
          </a:extLst>
        </xdr:cNvPr>
        <xdr:cNvSpPr/>
      </xdr:nvSpPr>
      <xdr:spPr>
        <a:xfrm>
          <a:off x="4123780" y="117417"/>
          <a:ext cx="993600" cy="2667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Produtos</a:t>
          </a:r>
        </a:p>
      </xdr:txBody>
    </xdr:sp>
    <xdr:clientData/>
  </xdr:twoCellAnchor>
  <xdr:twoCellAnchor>
    <xdr:from>
      <xdr:col>6</xdr:col>
      <xdr:colOff>1034143</xdr:colOff>
      <xdr:row>0</xdr:row>
      <xdr:rowOff>117567</xdr:rowOff>
    </xdr:from>
    <xdr:to>
      <xdr:col>7</xdr:col>
      <xdr:colOff>445543</xdr:colOff>
      <xdr:row>0</xdr:row>
      <xdr:rowOff>383967</xdr:rowOff>
    </xdr:to>
    <xdr:sp macro="" textlink="">
      <xdr:nvSpPr>
        <xdr:cNvPr id="5" name="Retângulo: Cantos Arredondados 4">
          <a:hlinkClick xmlns:r="http://schemas.openxmlformats.org/officeDocument/2006/relationships" r:id="rId4"/>
          <a:extLst>
            <a:ext uri="{FF2B5EF4-FFF2-40B4-BE49-F238E27FC236}">
              <a16:creationId xmlns:a16="http://schemas.microsoft.com/office/drawing/2014/main" id="{F4637F1B-26C5-40A2-8C76-C1E080C5BFE8}"/>
            </a:ext>
          </a:extLst>
        </xdr:cNvPr>
        <xdr:cNvSpPr/>
      </xdr:nvSpPr>
      <xdr:spPr>
        <a:xfrm>
          <a:off x="7175863" y="117567"/>
          <a:ext cx="706800" cy="266400"/>
        </a:xfrm>
        <a:prstGeom prst="roundRect">
          <a:avLst/>
        </a:prstGeom>
        <a:solidFill>
          <a:srgbClr val="FB8C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Voltar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498022</xdr:colOff>
      <xdr:row>0</xdr:row>
      <xdr:rowOff>117567</xdr:rowOff>
    </xdr:from>
    <xdr:to>
      <xdr:col>8</xdr:col>
      <xdr:colOff>539122</xdr:colOff>
      <xdr:row>0</xdr:row>
      <xdr:rowOff>383967</xdr:rowOff>
    </xdr:to>
    <xdr:sp macro="" textlink="">
      <xdr:nvSpPr>
        <xdr:cNvPr id="2" name="Retângulo: Cantos Arredondados 1">
          <a:hlinkClick xmlns:r="http://schemas.openxmlformats.org/officeDocument/2006/relationships" r:id="rId1"/>
          <a:extLst>
            <a:ext uri="{FF2B5EF4-FFF2-40B4-BE49-F238E27FC236}">
              <a16:creationId xmlns:a16="http://schemas.microsoft.com/office/drawing/2014/main" id="{0FA9095B-B47D-40D9-AFB0-DD173537163C}"/>
            </a:ext>
          </a:extLst>
        </xdr:cNvPr>
        <xdr:cNvSpPr/>
      </xdr:nvSpPr>
      <xdr:spPr>
        <a:xfrm>
          <a:off x="4603297" y="11756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Consultas</a:t>
          </a:r>
        </a:p>
      </xdr:txBody>
    </xdr:sp>
    <xdr:clientData/>
  </xdr:twoCellAnchor>
  <xdr:twoCellAnchor>
    <xdr:from>
      <xdr:col>4</xdr:col>
      <xdr:colOff>784157</xdr:colOff>
      <xdr:row>0</xdr:row>
      <xdr:rowOff>117567</xdr:rowOff>
    </xdr:from>
    <xdr:to>
      <xdr:col>7</xdr:col>
      <xdr:colOff>425207</xdr:colOff>
      <xdr:row>0</xdr:row>
      <xdr:rowOff>383967</xdr:rowOff>
    </xdr:to>
    <xdr:sp macro="" textlink="">
      <xdr:nvSpPr>
        <xdr:cNvPr id="3" name="Retângulo: Cantos Arredondados 2">
          <a:hlinkClick xmlns:r="http://schemas.openxmlformats.org/officeDocument/2006/relationships" r:id="rId2"/>
          <a:extLst>
            <a:ext uri="{FF2B5EF4-FFF2-40B4-BE49-F238E27FC236}">
              <a16:creationId xmlns:a16="http://schemas.microsoft.com/office/drawing/2014/main" id="{0F1DF1FE-E1C2-4188-BF47-4C3FAF0B1FB1}"/>
            </a:ext>
          </a:extLst>
        </xdr:cNvPr>
        <xdr:cNvSpPr/>
      </xdr:nvSpPr>
      <xdr:spPr>
        <a:xfrm>
          <a:off x="3536882" y="117567"/>
          <a:ext cx="993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Vendedores</a:t>
          </a:r>
        </a:p>
      </xdr:txBody>
    </xdr:sp>
    <xdr:clientData/>
  </xdr:twoCellAnchor>
  <xdr:twoCellAnchor>
    <xdr:from>
      <xdr:col>3</xdr:col>
      <xdr:colOff>372836</xdr:colOff>
      <xdr:row>0</xdr:row>
      <xdr:rowOff>117417</xdr:rowOff>
    </xdr:from>
    <xdr:to>
      <xdr:col>4</xdr:col>
      <xdr:colOff>691016</xdr:colOff>
      <xdr:row>0</xdr:row>
      <xdr:rowOff>384117</xdr:rowOff>
    </xdr:to>
    <xdr:sp macro="" textlink="">
      <xdr:nvSpPr>
        <xdr:cNvPr id="4" name="Retângulo: Cantos Arredondados 3">
          <a:hlinkClick xmlns:r="http://schemas.openxmlformats.org/officeDocument/2006/relationships" r:id="rId3"/>
          <a:extLst>
            <a:ext uri="{FF2B5EF4-FFF2-40B4-BE49-F238E27FC236}">
              <a16:creationId xmlns:a16="http://schemas.microsoft.com/office/drawing/2014/main" id="{A25849C6-7EE4-4AF8-98B4-5503C8D5DEEC}"/>
            </a:ext>
          </a:extLst>
        </xdr:cNvPr>
        <xdr:cNvSpPr/>
      </xdr:nvSpPr>
      <xdr:spPr>
        <a:xfrm>
          <a:off x="2449286" y="117417"/>
          <a:ext cx="994455" cy="2667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Produtos</a:t>
          </a:r>
        </a:p>
      </xdr:txBody>
    </xdr:sp>
    <xdr:clientData/>
  </xdr:twoCellAnchor>
  <xdr:twoCellAnchor>
    <xdr:from>
      <xdr:col>10</xdr:col>
      <xdr:colOff>119743</xdr:colOff>
      <xdr:row>0</xdr:row>
      <xdr:rowOff>117567</xdr:rowOff>
    </xdr:from>
    <xdr:to>
      <xdr:col>10</xdr:col>
      <xdr:colOff>825343</xdr:colOff>
      <xdr:row>0</xdr:row>
      <xdr:rowOff>383967</xdr:rowOff>
    </xdr:to>
    <xdr:sp macro="" textlink="">
      <xdr:nvSpPr>
        <xdr:cNvPr id="5" name="Retângulo: Cantos Arredondados 4">
          <a:hlinkClick xmlns:r="http://schemas.openxmlformats.org/officeDocument/2006/relationships" r:id="rId4"/>
          <a:extLst>
            <a:ext uri="{FF2B5EF4-FFF2-40B4-BE49-F238E27FC236}">
              <a16:creationId xmlns:a16="http://schemas.microsoft.com/office/drawing/2014/main" id="{229FFA04-4A02-464E-9BB2-78D9F0872D5E}"/>
            </a:ext>
          </a:extLst>
        </xdr:cNvPr>
        <xdr:cNvSpPr/>
      </xdr:nvSpPr>
      <xdr:spPr>
        <a:xfrm>
          <a:off x="6223363" y="117567"/>
          <a:ext cx="705600" cy="266400"/>
        </a:xfrm>
        <a:prstGeom prst="roundRect">
          <a:avLst/>
        </a:prstGeom>
        <a:solidFill>
          <a:srgbClr val="FB8C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Voltar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440872</xdr:colOff>
      <xdr:row>0</xdr:row>
      <xdr:rowOff>117567</xdr:rowOff>
    </xdr:from>
    <xdr:to>
      <xdr:col>6</xdr:col>
      <xdr:colOff>126592</xdr:colOff>
      <xdr:row>0</xdr:row>
      <xdr:rowOff>383967</xdr:rowOff>
    </xdr:to>
    <xdr:sp macro="" textlink="">
      <xdr:nvSpPr>
        <xdr:cNvPr id="2" name="Retângulo: Cantos Arredondados 1">
          <a:hlinkClick xmlns:r="http://schemas.openxmlformats.org/officeDocument/2006/relationships" r:id="rId1"/>
          <a:extLst>
            <a:ext uri="{FF2B5EF4-FFF2-40B4-BE49-F238E27FC236}">
              <a16:creationId xmlns:a16="http://schemas.microsoft.com/office/drawing/2014/main" id="{C09A2CDD-71BC-416B-8201-3C09E1F53EE8}"/>
            </a:ext>
          </a:extLst>
        </xdr:cNvPr>
        <xdr:cNvSpPr/>
      </xdr:nvSpPr>
      <xdr:spPr>
        <a:xfrm>
          <a:off x="4631872" y="117567"/>
          <a:ext cx="1011600"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Vendas</a:t>
          </a:r>
        </a:p>
      </xdr:txBody>
    </xdr:sp>
    <xdr:clientData/>
  </xdr:twoCellAnchor>
  <xdr:twoCellAnchor>
    <xdr:from>
      <xdr:col>4</xdr:col>
      <xdr:colOff>727007</xdr:colOff>
      <xdr:row>0</xdr:row>
      <xdr:rowOff>117567</xdr:rowOff>
    </xdr:from>
    <xdr:to>
      <xdr:col>5</xdr:col>
      <xdr:colOff>350679</xdr:colOff>
      <xdr:row>0</xdr:row>
      <xdr:rowOff>383967</xdr:rowOff>
    </xdr:to>
    <xdr:sp macro="" textlink="">
      <xdr:nvSpPr>
        <xdr:cNvPr id="3" name="Retângulo: Cantos Arredondados 2">
          <a:hlinkClick xmlns:r="http://schemas.openxmlformats.org/officeDocument/2006/relationships" r:id="rId2"/>
          <a:extLst>
            <a:ext uri="{FF2B5EF4-FFF2-40B4-BE49-F238E27FC236}">
              <a16:creationId xmlns:a16="http://schemas.microsoft.com/office/drawing/2014/main" id="{43372858-8FEF-4154-8CCF-09F4BCE70D7B}"/>
            </a:ext>
          </a:extLst>
        </xdr:cNvPr>
        <xdr:cNvSpPr/>
      </xdr:nvSpPr>
      <xdr:spPr>
        <a:xfrm>
          <a:off x="3531167" y="117567"/>
          <a:ext cx="1010512" cy="2664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Vendedores</a:t>
          </a:r>
        </a:p>
      </xdr:txBody>
    </xdr:sp>
    <xdr:clientData/>
  </xdr:twoCellAnchor>
  <xdr:twoCellAnchor>
    <xdr:from>
      <xdr:col>3</xdr:col>
      <xdr:colOff>315686</xdr:colOff>
      <xdr:row>0</xdr:row>
      <xdr:rowOff>117417</xdr:rowOff>
    </xdr:from>
    <xdr:to>
      <xdr:col>4</xdr:col>
      <xdr:colOff>633866</xdr:colOff>
      <xdr:row>0</xdr:row>
      <xdr:rowOff>384117</xdr:rowOff>
    </xdr:to>
    <xdr:sp macro="" textlink="">
      <xdr:nvSpPr>
        <xdr:cNvPr id="4" name="Retângulo: Cantos Arredondados 3">
          <a:hlinkClick xmlns:r="http://schemas.openxmlformats.org/officeDocument/2006/relationships" r:id="rId3"/>
          <a:extLst>
            <a:ext uri="{FF2B5EF4-FFF2-40B4-BE49-F238E27FC236}">
              <a16:creationId xmlns:a16="http://schemas.microsoft.com/office/drawing/2014/main" id="{D140BBE8-E606-496C-923F-001A8181BBDF}"/>
            </a:ext>
          </a:extLst>
        </xdr:cNvPr>
        <xdr:cNvSpPr/>
      </xdr:nvSpPr>
      <xdr:spPr>
        <a:xfrm>
          <a:off x="2426426" y="117417"/>
          <a:ext cx="1011600" cy="266700"/>
        </a:xfrm>
        <a:prstGeom prst="roundRect">
          <a:avLst/>
        </a:prstGeom>
        <a:solidFill>
          <a:srgbClr val="15324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Produtos</a:t>
          </a:r>
        </a:p>
      </xdr:txBody>
    </xdr:sp>
    <xdr:clientData/>
  </xdr:twoCellAnchor>
  <xdr:twoCellAnchor>
    <xdr:from>
      <xdr:col>7</xdr:col>
      <xdr:colOff>119743</xdr:colOff>
      <xdr:row>0</xdr:row>
      <xdr:rowOff>117567</xdr:rowOff>
    </xdr:from>
    <xdr:to>
      <xdr:col>7</xdr:col>
      <xdr:colOff>825343</xdr:colOff>
      <xdr:row>0</xdr:row>
      <xdr:rowOff>383967</xdr:rowOff>
    </xdr:to>
    <xdr:sp macro="" textlink="">
      <xdr:nvSpPr>
        <xdr:cNvPr id="5" name="Retângulo: Cantos Arredondados 4">
          <a:hlinkClick xmlns:r="http://schemas.openxmlformats.org/officeDocument/2006/relationships" r:id="rId4"/>
          <a:extLst>
            <a:ext uri="{FF2B5EF4-FFF2-40B4-BE49-F238E27FC236}">
              <a16:creationId xmlns:a16="http://schemas.microsoft.com/office/drawing/2014/main" id="{8EC5CFB2-7C30-4C0C-B4A6-B1C8445731DE}"/>
            </a:ext>
          </a:extLst>
        </xdr:cNvPr>
        <xdr:cNvSpPr/>
      </xdr:nvSpPr>
      <xdr:spPr>
        <a:xfrm>
          <a:off x="6223363" y="117567"/>
          <a:ext cx="705600" cy="266400"/>
        </a:xfrm>
        <a:prstGeom prst="roundRect">
          <a:avLst/>
        </a:prstGeom>
        <a:solidFill>
          <a:srgbClr val="FB8C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Voltar</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7619</xdr:rowOff>
    </xdr:from>
    <xdr:to>
      <xdr:col>21</xdr:col>
      <xdr:colOff>114301</xdr:colOff>
      <xdr:row>7</xdr:row>
      <xdr:rowOff>9525</xdr:rowOff>
    </xdr:to>
    <xdr:pic>
      <xdr:nvPicPr>
        <xdr:cNvPr id="2" name="Imagem 1">
          <a:extLst>
            <a:ext uri="{FF2B5EF4-FFF2-40B4-BE49-F238E27FC236}">
              <a16:creationId xmlns:a16="http://schemas.microsoft.com/office/drawing/2014/main" id="{D6E88ABC-5E53-449D-AA2A-976DD11EDC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981" b="22353"/>
        <a:stretch/>
      </xdr:blipFill>
      <xdr:spPr>
        <a:xfrm>
          <a:off x="19050" y="121919"/>
          <a:ext cx="2695576" cy="687706"/>
        </a:xfrm>
        <a:prstGeom prst="rect">
          <a:avLst/>
        </a:prstGeom>
      </xdr:spPr>
    </xdr:pic>
    <xdr:clientData/>
  </xdr:twoCellAnchor>
  <xdr:twoCellAnchor>
    <xdr:from>
      <xdr:col>1</xdr:col>
      <xdr:colOff>108857</xdr:colOff>
      <xdr:row>10</xdr:row>
      <xdr:rowOff>0</xdr:rowOff>
    </xdr:from>
    <xdr:to>
      <xdr:col>79</xdr:col>
      <xdr:colOff>95250</xdr:colOff>
      <xdr:row>23</xdr:row>
      <xdr:rowOff>95250</xdr:rowOff>
    </xdr:to>
    <xdr:graphicFrame macro="">
      <xdr:nvGraphicFramePr>
        <xdr:cNvPr id="12" name="Gráfico 3">
          <a:extLst>
            <a:ext uri="{FF2B5EF4-FFF2-40B4-BE49-F238E27FC236}">
              <a16:creationId xmlns:a16="http://schemas.microsoft.com/office/drawing/2014/main" id="{785A8FFD-34A5-FA23-1114-233F38EFA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81</xdr:col>
      <xdr:colOff>81641</xdr:colOff>
      <xdr:row>1</xdr:row>
      <xdr:rowOff>13607</xdr:rowOff>
    </xdr:from>
    <xdr:to>
      <xdr:col>101</xdr:col>
      <xdr:colOff>32656</xdr:colOff>
      <xdr:row>7</xdr:row>
      <xdr:rowOff>40821</xdr:rowOff>
    </xdr:to>
    <mc:AlternateContent xmlns:mc="http://schemas.openxmlformats.org/markup-compatibility/2006">
      <mc:Choice xmlns:a14="http://schemas.microsoft.com/office/drawing/2010/main" Requires="a14">
        <xdr:graphicFrame macro="">
          <xdr:nvGraphicFramePr>
            <xdr:cNvPr id="13" name="Data (Ano) 1">
              <a:extLst>
                <a:ext uri="{FF2B5EF4-FFF2-40B4-BE49-F238E27FC236}">
                  <a16:creationId xmlns:a16="http://schemas.microsoft.com/office/drawing/2014/main" id="{3F53B251-F98A-4EA4-9BF6-622A2422A6BD}"/>
                </a:ext>
              </a:extLst>
            </xdr:cNvPr>
            <xdr:cNvGraphicFramePr/>
          </xdr:nvGraphicFramePr>
          <xdr:xfrm>
            <a:off x="0" y="0"/>
            <a:ext cx="0" cy="0"/>
          </xdr:xfrm>
          <a:graphic>
            <a:graphicData uri="http://schemas.microsoft.com/office/drawing/2010/slicer">
              <sle:slicer xmlns:sle="http://schemas.microsoft.com/office/drawing/2010/slicer" name="Data (Ano) 1"/>
            </a:graphicData>
          </a:graphic>
        </xdr:graphicFrame>
      </mc:Choice>
      <mc:Fallback>
        <xdr:sp macro="" textlink="">
          <xdr:nvSpPr>
            <xdr:cNvPr id="0" name=""/>
            <xdr:cNvSpPr>
              <a:spLocks noTextEdit="1"/>
            </xdr:cNvSpPr>
          </xdr:nvSpPr>
          <xdr:spPr>
            <a:xfrm>
              <a:off x="10168372" y="123511"/>
              <a:ext cx="2393322" cy="686637"/>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41</xdr:col>
      <xdr:colOff>107156</xdr:colOff>
      <xdr:row>26</xdr:row>
      <xdr:rowOff>47624</xdr:rowOff>
    </xdr:from>
    <xdr:to>
      <xdr:col>80</xdr:col>
      <xdr:colOff>11906</xdr:colOff>
      <xdr:row>46</xdr:row>
      <xdr:rowOff>95250</xdr:rowOff>
    </xdr:to>
    <xdr:graphicFrame macro="">
      <xdr:nvGraphicFramePr>
        <xdr:cNvPr id="14" name="Gráfico 13">
          <a:extLst>
            <a:ext uri="{FF2B5EF4-FFF2-40B4-BE49-F238E27FC236}">
              <a16:creationId xmlns:a16="http://schemas.microsoft.com/office/drawing/2014/main" id="{F993EE0F-838B-4CC5-A0FB-F0BF23958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81</xdr:col>
      <xdr:colOff>81643</xdr:colOff>
      <xdr:row>8</xdr:row>
      <xdr:rowOff>40823</xdr:rowOff>
    </xdr:from>
    <xdr:to>
      <xdr:col>101</xdr:col>
      <xdr:colOff>40821</xdr:colOff>
      <xdr:row>22</xdr:row>
      <xdr:rowOff>40823</xdr:rowOff>
    </xdr:to>
    <mc:AlternateContent xmlns:mc="http://schemas.openxmlformats.org/markup-compatibility/2006">
      <mc:Choice xmlns:a14="http://schemas.microsoft.com/office/drawing/2010/main" Requires="a14">
        <xdr:graphicFrame macro="">
          <xdr:nvGraphicFramePr>
            <xdr:cNvPr id="15" name="Data (Mês)">
              <a:extLst>
                <a:ext uri="{FF2B5EF4-FFF2-40B4-BE49-F238E27FC236}">
                  <a16:creationId xmlns:a16="http://schemas.microsoft.com/office/drawing/2014/main" id="{787CC95F-002A-4C6A-B5FD-30F1AA042268}"/>
                </a:ext>
              </a:extLst>
            </xdr:cNvPr>
            <xdr:cNvGraphicFramePr/>
          </xdr:nvGraphicFramePr>
          <xdr:xfrm>
            <a:off x="0" y="0"/>
            <a:ext cx="0" cy="0"/>
          </xdr:xfrm>
          <a:graphic>
            <a:graphicData uri="http://schemas.microsoft.com/office/drawing/2010/slicer">
              <sle:slicer xmlns:sle="http://schemas.microsoft.com/office/drawing/2010/slicer" name="Data (Mês)"/>
            </a:graphicData>
          </a:graphic>
        </xdr:graphicFrame>
      </mc:Choice>
      <mc:Fallback>
        <xdr:sp macro="" textlink="">
          <xdr:nvSpPr>
            <xdr:cNvPr id="0" name=""/>
            <xdr:cNvSpPr>
              <a:spLocks noTextEdit="1"/>
            </xdr:cNvSpPr>
          </xdr:nvSpPr>
          <xdr:spPr>
            <a:xfrm>
              <a:off x="10168374" y="920054"/>
              <a:ext cx="2401485" cy="1538654"/>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xdr:col>
      <xdr:colOff>2</xdr:colOff>
      <xdr:row>26</xdr:row>
      <xdr:rowOff>95249</xdr:rowOff>
    </xdr:from>
    <xdr:to>
      <xdr:col>13</xdr:col>
      <xdr:colOff>92895</xdr:colOff>
      <xdr:row>42</xdr:row>
      <xdr:rowOff>45535</xdr:rowOff>
    </xdr:to>
    <xdr:graphicFrame macro="">
      <xdr:nvGraphicFramePr>
        <xdr:cNvPr id="16" name="Gráfico 15">
          <a:extLst>
            <a:ext uri="{FF2B5EF4-FFF2-40B4-BE49-F238E27FC236}">
              <a16:creationId xmlns:a16="http://schemas.microsoft.com/office/drawing/2014/main" id="{7E275089-AA13-446B-95F8-A4A957205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12246</xdr:colOff>
      <xdr:row>26</xdr:row>
      <xdr:rowOff>100012</xdr:rowOff>
    </xdr:from>
    <xdr:to>
      <xdr:col>26</xdr:col>
      <xdr:colOff>105139</xdr:colOff>
      <xdr:row>42</xdr:row>
      <xdr:rowOff>50298</xdr:rowOff>
    </xdr:to>
    <xdr:graphicFrame macro="">
      <xdr:nvGraphicFramePr>
        <xdr:cNvPr id="17" name="Gráfico 16">
          <a:extLst>
            <a:ext uri="{FF2B5EF4-FFF2-40B4-BE49-F238E27FC236}">
              <a16:creationId xmlns:a16="http://schemas.microsoft.com/office/drawing/2014/main" id="{EDC98F48-5963-430E-AD94-267D86EBF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24488</xdr:colOff>
      <xdr:row>26</xdr:row>
      <xdr:rowOff>105455</xdr:rowOff>
    </xdr:from>
    <xdr:to>
      <xdr:col>39</xdr:col>
      <xdr:colOff>117381</xdr:colOff>
      <xdr:row>42</xdr:row>
      <xdr:rowOff>55741</xdr:rowOff>
    </xdr:to>
    <xdr:graphicFrame macro="">
      <xdr:nvGraphicFramePr>
        <xdr:cNvPr id="18" name="Gráfico 17">
          <a:extLst>
            <a:ext uri="{FF2B5EF4-FFF2-40B4-BE49-F238E27FC236}">
              <a16:creationId xmlns:a16="http://schemas.microsoft.com/office/drawing/2014/main" id="{66D1B510-DF92-4733-B7D4-F26D38BD4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81</xdr:col>
      <xdr:colOff>68036</xdr:colOff>
      <xdr:row>24</xdr:row>
      <xdr:rowOff>0</xdr:rowOff>
    </xdr:from>
    <xdr:to>
      <xdr:col>101</xdr:col>
      <xdr:colOff>40821</xdr:colOff>
      <xdr:row>33</xdr:row>
      <xdr:rowOff>1360</xdr:rowOff>
    </xdr:to>
    <mc:AlternateContent xmlns:mc="http://schemas.openxmlformats.org/markup-compatibility/2006">
      <mc:Choice xmlns:a14="http://schemas.microsoft.com/office/drawing/2010/main" Requires="a14">
        <xdr:graphicFrame macro="">
          <xdr:nvGraphicFramePr>
            <xdr:cNvPr id="19" name="Data (Trimestre)">
              <a:extLst>
                <a:ext uri="{FF2B5EF4-FFF2-40B4-BE49-F238E27FC236}">
                  <a16:creationId xmlns:a16="http://schemas.microsoft.com/office/drawing/2014/main" id="{5DB871D0-633A-4ABF-9CB7-F73FD2A0B05B}"/>
                </a:ext>
              </a:extLst>
            </xdr:cNvPr>
            <xdr:cNvGraphicFramePr/>
          </xdr:nvGraphicFramePr>
          <xdr:xfrm>
            <a:off x="0" y="0"/>
            <a:ext cx="0" cy="0"/>
          </xdr:xfrm>
          <a:graphic>
            <a:graphicData uri="http://schemas.microsoft.com/office/drawing/2010/slicer">
              <sle:slicer xmlns:sle="http://schemas.microsoft.com/office/drawing/2010/slicer" name="Data (Trimestre)"/>
            </a:graphicData>
          </a:graphic>
        </xdr:graphicFrame>
      </mc:Choice>
      <mc:Fallback>
        <xdr:sp macro="" textlink="">
          <xdr:nvSpPr>
            <xdr:cNvPr id="0" name=""/>
            <xdr:cNvSpPr>
              <a:spLocks noTextEdit="1"/>
            </xdr:cNvSpPr>
          </xdr:nvSpPr>
          <xdr:spPr>
            <a:xfrm>
              <a:off x="10154767" y="2637692"/>
              <a:ext cx="2415092" cy="99049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4</xdr:col>
      <xdr:colOff>54428</xdr:colOff>
      <xdr:row>43</xdr:row>
      <xdr:rowOff>27214</xdr:rowOff>
    </xdr:from>
    <xdr:to>
      <xdr:col>11</xdr:col>
      <xdr:colOff>68036</xdr:colOff>
      <xdr:row>45</xdr:row>
      <xdr:rowOff>68035</xdr:rowOff>
    </xdr:to>
    <xdr:sp macro="" textlink="DN_Vendas!J4">
      <xdr:nvSpPr>
        <xdr:cNvPr id="20" name="CaixaDeTexto 19">
          <a:extLst>
            <a:ext uri="{FF2B5EF4-FFF2-40B4-BE49-F238E27FC236}">
              <a16:creationId xmlns:a16="http://schemas.microsoft.com/office/drawing/2014/main" id="{9E622064-CDB5-424F-4E1F-941E8F7BBE12}"/>
            </a:ext>
          </a:extLst>
        </xdr:cNvPr>
        <xdr:cNvSpPr txBox="1"/>
      </xdr:nvSpPr>
      <xdr:spPr>
        <a:xfrm>
          <a:off x="544285" y="4708071"/>
          <a:ext cx="870858" cy="258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A0F83B-EA9B-4273-900E-FACE9BC660BE}" type="TxLink">
            <a:rPr lang="en-US" sz="1800" b="1" i="0" u="none" strike="noStrike" kern="1200">
              <a:solidFill>
                <a:srgbClr val="000000"/>
              </a:solidFill>
              <a:latin typeface="Aptos Narrow"/>
            </a:rPr>
            <a:pPr algn="ctr"/>
            <a:t>30%</a:t>
          </a:fld>
          <a:endParaRPr lang="pt-BR" sz="1800" b="1" kern="1200"/>
        </a:p>
      </xdr:txBody>
    </xdr:sp>
    <xdr:clientData/>
  </xdr:twoCellAnchor>
  <xdr:twoCellAnchor>
    <xdr:from>
      <xdr:col>17</xdr:col>
      <xdr:colOff>43542</xdr:colOff>
      <xdr:row>43</xdr:row>
      <xdr:rowOff>27214</xdr:rowOff>
    </xdr:from>
    <xdr:to>
      <xdr:col>24</xdr:col>
      <xdr:colOff>57150</xdr:colOff>
      <xdr:row>45</xdr:row>
      <xdr:rowOff>57149</xdr:rowOff>
    </xdr:to>
    <xdr:sp macro="" textlink="DN_Vendas!J5">
      <xdr:nvSpPr>
        <xdr:cNvPr id="22" name="CaixaDeTexto 21">
          <a:extLst>
            <a:ext uri="{FF2B5EF4-FFF2-40B4-BE49-F238E27FC236}">
              <a16:creationId xmlns:a16="http://schemas.microsoft.com/office/drawing/2014/main" id="{4BD0D5E7-46CF-423A-A65B-74520D8ECD73}"/>
            </a:ext>
          </a:extLst>
        </xdr:cNvPr>
        <xdr:cNvSpPr txBox="1"/>
      </xdr:nvSpPr>
      <xdr:spPr>
        <a:xfrm>
          <a:off x="2125435" y="4708071"/>
          <a:ext cx="870858"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332205-1E28-4EC5-8FCB-26BD1ED32AE4}" type="TxLink">
            <a:rPr lang="en-US" sz="1800" b="1" i="0" u="none" strike="noStrike" kern="1200">
              <a:solidFill>
                <a:srgbClr val="000000"/>
              </a:solidFill>
              <a:latin typeface="Aptos Narrow"/>
              <a:ea typeface="+mn-ea"/>
              <a:cs typeface="+mn-cs"/>
            </a:rPr>
            <a:pPr marL="0" indent="0" algn="ctr"/>
            <a:t>29%</a:t>
          </a:fld>
          <a:endParaRPr lang="pt-BR" sz="1800" b="1" i="0" u="none" strike="noStrike" kern="1200">
            <a:solidFill>
              <a:srgbClr val="000000"/>
            </a:solidFill>
            <a:latin typeface="Aptos Narrow"/>
            <a:ea typeface="+mn-ea"/>
            <a:cs typeface="+mn-cs"/>
          </a:endParaRPr>
        </a:p>
      </xdr:txBody>
    </xdr:sp>
    <xdr:clientData/>
  </xdr:twoCellAnchor>
  <xdr:twoCellAnchor>
    <xdr:from>
      <xdr:col>30</xdr:col>
      <xdr:colOff>87084</xdr:colOff>
      <xdr:row>43</xdr:row>
      <xdr:rowOff>27214</xdr:rowOff>
    </xdr:from>
    <xdr:to>
      <xdr:col>37</xdr:col>
      <xdr:colOff>100692</xdr:colOff>
      <xdr:row>45</xdr:row>
      <xdr:rowOff>87085</xdr:rowOff>
    </xdr:to>
    <xdr:sp macro="" textlink="DN_Vendas!J6">
      <xdr:nvSpPr>
        <xdr:cNvPr id="23" name="CaixaDeTexto 22">
          <a:extLst>
            <a:ext uri="{FF2B5EF4-FFF2-40B4-BE49-F238E27FC236}">
              <a16:creationId xmlns:a16="http://schemas.microsoft.com/office/drawing/2014/main" id="{E40D5540-C113-4C02-AD49-17B57C384E9B}"/>
            </a:ext>
          </a:extLst>
        </xdr:cNvPr>
        <xdr:cNvSpPr txBox="1"/>
      </xdr:nvSpPr>
      <xdr:spPr>
        <a:xfrm>
          <a:off x="3761013" y="4708071"/>
          <a:ext cx="870858" cy="277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806B44-0E84-409A-BAF0-37D6368DE015}" type="TxLink">
            <a:rPr lang="en-US" sz="1800" b="1" i="0" u="none" strike="noStrike" kern="1200">
              <a:solidFill>
                <a:srgbClr val="000000"/>
              </a:solidFill>
              <a:latin typeface="Aptos Narrow"/>
              <a:ea typeface="+mn-ea"/>
              <a:cs typeface="+mn-cs"/>
            </a:rPr>
            <a:pPr marL="0" indent="0" algn="ctr"/>
            <a:t>26%</a:t>
          </a:fld>
          <a:endParaRPr lang="pt-BR" sz="1800" b="1" i="0" u="none" strike="noStrike" kern="1200">
            <a:solidFill>
              <a:srgbClr val="000000"/>
            </a:solidFill>
            <a:latin typeface="Aptos Narrow"/>
            <a:ea typeface="+mn-ea"/>
            <a:cs typeface="+mn-cs"/>
          </a:endParaRPr>
        </a:p>
      </xdr:txBody>
    </xdr:sp>
    <xdr:clientData/>
  </xdr:twoCellAnchor>
  <xdr:twoCellAnchor>
    <xdr:from>
      <xdr:col>88</xdr:col>
      <xdr:colOff>73269</xdr:colOff>
      <xdr:row>36</xdr:row>
      <xdr:rowOff>97693</xdr:rowOff>
    </xdr:from>
    <xdr:to>
      <xdr:col>94</xdr:col>
      <xdr:colOff>46176</xdr:colOff>
      <xdr:row>39</xdr:row>
      <xdr:rowOff>34381</xdr:rowOff>
    </xdr:to>
    <xdr:sp macro="" textlink="">
      <xdr:nvSpPr>
        <xdr:cNvPr id="25" name="Retângulo: Cantos Arredondados 24">
          <a:hlinkClick xmlns:r="http://schemas.openxmlformats.org/officeDocument/2006/relationships" r:id="rId7"/>
          <a:extLst>
            <a:ext uri="{FF2B5EF4-FFF2-40B4-BE49-F238E27FC236}">
              <a16:creationId xmlns:a16="http://schemas.microsoft.com/office/drawing/2014/main" id="{B574F6FE-37D5-47A3-9282-83B28D7274B2}"/>
            </a:ext>
          </a:extLst>
        </xdr:cNvPr>
        <xdr:cNvSpPr/>
      </xdr:nvSpPr>
      <xdr:spPr>
        <a:xfrm>
          <a:off x="11014807" y="4054231"/>
          <a:ext cx="705600" cy="266400"/>
        </a:xfrm>
        <a:prstGeom prst="roundRect">
          <a:avLst/>
        </a:prstGeom>
        <a:solidFill>
          <a:srgbClr val="FB8C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900" kern="1200">
              <a:solidFill>
                <a:schemeClr val="lt1"/>
              </a:solidFill>
              <a:latin typeface="Arial Black" panose="020B0A04020102020204" pitchFamily="34" charset="0"/>
              <a:ea typeface="+mn-ea"/>
              <a:cs typeface="+mn-cs"/>
            </a:rPr>
            <a:t>Menu</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ados%20para%20Gr&#225;fico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haise%20e%20Eva\Downloads\Loja%20R&#225;pid+.xlsx" TargetMode="External"/><Relationship Id="rId1" Type="http://schemas.openxmlformats.org/officeDocument/2006/relationships/externalLinkPath" Target="/Users/Thaise%20e%20Eva/Downloads/Loja%20R&#225;pi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dos para Gráfico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dutos"/>
      <sheetName val="Vendas"/>
      <sheetName val="Dados para Gráficos"/>
      <sheetName val="Dashboard"/>
    </sheetNames>
    <sheetDataSet>
      <sheetData sheetId="0"/>
      <sheetData sheetId="1"/>
      <sheetData sheetId="2">
        <row r="3">
          <cell r="B3" t="str">
            <v>Vendas</v>
          </cell>
          <cell r="C3" t="str">
            <v>Meta Mensal (R$)</v>
          </cell>
          <cell r="D3" t="str">
            <v>Lojas</v>
          </cell>
        </row>
        <row r="4">
          <cell r="A4" t="str">
            <v>Renata Barbosa</v>
          </cell>
          <cell r="B4">
            <v>681930</v>
          </cell>
          <cell r="C4">
            <v>75000</v>
          </cell>
          <cell r="D4" t="str">
            <v>Shopping Eldorado</v>
          </cell>
          <cell r="G4" t="str">
            <v>Jan</v>
          </cell>
          <cell r="H4">
            <v>927570</v>
          </cell>
          <cell r="I4">
            <v>389</v>
          </cell>
          <cell r="K4" t="str">
            <v>Acessórios</v>
          </cell>
          <cell r="L4">
            <v>3.5836405335509636E-2</v>
          </cell>
          <cell r="M4">
            <v>0.96416359466449042</v>
          </cell>
        </row>
        <row r="5">
          <cell r="A5" t="str">
            <v>Diego Costa</v>
          </cell>
          <cell r="B5">
            <v>801560</v>
          </cell>
          <cell r="C5">
            <v>100000</v>
          </cell>
          <cell r="D5" t="str">
            <v>Shopping Morumbi</v>
          </cell>
          <cell r="G5" t="str">
            <v>Fev</v>
          </cell>
          <cell r="H5">
            <v>675920</v>
          </cell>
          <cell r="I5">
            <v>285</v>
          </cell>
          <cell r="K5" t="str">
            <v>Eletrônicos Gerais</v>
          </cell>
          <cell r="L5">
            <v>0.24481302536044172</v>
          </cell>
          <cell r="M5">
            <v>0.75518697463955831</v>
          </cell>
        </row>
        <row r="6">
          <cell r="A6" t="str">
            <v>Mariana Lima</v>
          </cell>
          <cell r="B6">
            <v>594770</v>
          </cell>
          <cell r="C6">
            <v>100000</v>
          </cell>
          <cell r="D6" t="str">
            <v>Shopping Center Norte</v>
          </cell>
          <cell r="G6" t="str">
            <v>Mar</v>
          </cell>
          <cell r="H6">
            <v>826440</v>
          </cell>
          <cell r="I6">
            <v>339</v>
          </cell>
          <cell r="K6" t="str">
            <v>Notebooks</v>
          </cell>
          <cell r="L6">
            <v>0.25132912386248685</v>
          </cell>
          <cell r="M6">
            <v>0.74867087613751315</v>
          </cell>
        </row>
        <row r="7">
          <cell r="A7" t="str">
            <v>Ana Clara Martins</v>
          </cell>
          <cell r="B7">
            <v>879490</v>
          </cell>
          <cell r="C7">
            <v>75000</v>
          </cell>
          <cell r="D7" t="str">
            <v>Shopping Center Norte</v>
          </cell>
          <cell r="G7" t="str">
            <v>Abr</v>
          </cell>
          <cell r="H7">
            <v>803460</v>
          </cell>
          <cell r="I7">
            <v>363</v>
          </cell>
          <cell r="K7" t="str">
            <v>Periféricos</v>
          </cell>
          <cell r="L7">
            <v>5.2705622965722114E-2</v>
          </cell>
          <cell r="M7">
            <v>0.94729437703427788</v>
          </cell>
        </row>
        <row r="8">
          <cell r="A8" t="str">
            <v>André Souza</v>
          </cell>
          <cell r="B8">
            <v>770090</v>
          </cell>
          <cell r="C8">
            <v>150000</v>
          </cell>
          <cell r="D8" t="str">
            <v>Shopping Eldorado</v>
          </cell>
          <cell r="G8" t="str">
            <v>Mai</v>
          </cell>
          <cell r="H8">
            <v>685470</v>
          </cell>
          <cell r="I8">
            <v>330</v>
          </cell>
          <cell r="K8" t="str">
            <v>Redes e Conectividade</v>
          </cell>
          <cell r="L8">
            <v>1.0260184608548053E-2</v>
          </cell>
          <cell r="M8">
            <v>0.98973981539145195</v>
          </cell>
        </row>
        <row r="9">
          <cell r="A9" t="str">
            <v>Ricardo Santos</v>
          </cell>
          <cell r="B9">
            <v>659920</v>
          </cell>
          <cell r="C9">
            <v>75000</v>
          </cell>
          <cell r="D9" t="str">
            <v>Shopping Center Norte</v>
          </cell>
          <cell r="G9" t="str">
            <v>Jun</v>
          </cell>
          <cell r="H9">
            <v>835830</v>
          </cell>
          <cell r="I9">
            <v>329</v>
          </cell>
          <cell r="K9" t="str">
            <v>Smartphones e Tablets</v>
          </cell>
          <cell r="L9">
            <v>0.32779180103894384</v>
          </cell>
          <cell r="M9">
            <v>0.67220819896105621</v>
          </cell>
        </row>
        <row r="10">
          <cell r="A10" t="str">
            <v>Lucas Oliveira</v>
          </cell>
          <cell r="B10">
            <v>834370</v>
          </cell>
          <cell r="C10">
            <v>150000</v>
          </cell>
          <cell r="D10" t="str">
            <v>Shopping Center Norte</v>
          </cell>
          <cell r="G10" t="str">
            <v>Jul</v>
          </cell>
          <cell r="H10">
            <v>847230</v>
          </cell>
          <cell r="I10">
            <v>344</v>
          </cell>
          <cell r="K10" t="str">
            <v>Wearables</v>
          </cell>
          <cell r="L10">
            <v>7.7263836828347809E-2</v>
          </cell>
          <cell r="M10">
            <v>0.92273616317165219</v>
          </cell>
        </row>
        <row r="11">
          <cell r="A11" t="str">
            <v>Pedro Oliveira</v>
          </cell>
          <cell r="B11">
            <v>768430</v>
          </cell>
          <cell r="C11">
            <v>75000</v>
          </cell>
          <cell r="D11" t="str">
            <v>Shopping Eldorado</v>
          </cell>
          <cell r="G11" t="str">
            <v>Ago</v>
          </cell>
          <cell r="H11">
            <v>547780</v>
          </cell>
          <cell r="I11">
            <v>274</v>
          </cell>
        </row>
        <row r="12">
          <cell r="A12" t="str">
            <v>Larissa Almeida</v>
          </cell>
          <cell r="B12">
            <v>805950</v>
          </cell>
          <cell r="C12">
            <v>100000</v>
          </cell>
          <cell r="D12" t="str">
            <v>Shopping Eldorado</v>
          </cell>
          <cell r="G12" t="str">
            <v>Set</v>
          </cell>
          <cell r="H12">
            <v>788190</v>
          </cell>
          <cell r="I12">
            <v>323</v>
          </cell>
        </row>
        <row r="13">
          <cell r="A13" t="str">
            <v>Rafael Barbosa</v>
          </cell>
          <cell r="B13">
            <v>848650</v>
          </cell>
          <cell r="C13">
            <v>75000</v>
          </cell>
          <cell r="D13" t="str">
            <v>Shopping Morumbi</v>
          </cell>
          <cell r="G13" t="str">
            <v>Out</v>
          </cell>
          <cell r="H13">
            <v>851570</v>
          </cell>
          <cell r="I13">
            <v>359</v>
          </cell>
        </row>
        <row r="14">
          <cell r="A14" t="str">
            <v>Júlia Mendes</v>
          </cell>
          <cell r="B14">
            <v>830620</v>
          </cell>
          <cell r="C14">
            <v>75000</v>
          </cell>
          <cell r="D14" t="str">
            <v>Shopping Morumbi</v>
          </cell>
          <cell r="G14" t="str">
            <v>Nov</v>
          </cell>
          <cell r="H14">
            <v>678560</v>
          </cell>
          <cell r="I14">
            <v>300</v>
          </cell>
        </row>
        <row r="15">
          <cell r="A15" t="str">
            <v>Camila Andrade</v>
          </cell>
          <cell r="B15">
            <v>766870</v>
          </cell>
          <cell r="C15">
            <v>150000</v>
          </cell>
          <cell r="D15" t="str">
            <v>Shopping Morumbi</v>
          </cell>
          <cell r="G15" t="str">
            <v>Dez</v>
          </cell>
          <cell r="H15">
            <v>893410</v>
          </cell>
          <cell r="I15">
            <v>382</v>
          </cell>
        </row>
        <row r="16">
          <cell r="A16" t="str">
            <v>Loja Online</v>
          </cell>
          <cell r="B16">
            <v>0</v>
          </cell>
          <cell r="C16">
            <v>600000</v>
          </cell>
          <cell r="D16" t="str">
            <v>Loja Online</v>
          </cell>
        </row>
      </sheetData>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ise e Eva" refreshedDate="45671.702920949072" createdVersion="8" refreshedVersion="8" minRefreshableVersion="3" recordCount="31" xr:uid="{16E77BD4-D59F-424D-B889-E5FB8B502325}">
  <cacheSource type="worksheet">
    <worksheetSource name="TB_Produtos"/>
  </cacheSource>
  <cacheFields count="6">
    <cacheField name="Código" numFmtId="0">
      <sharedItems/>
    </cacheField>
    <cacheField name="Produtos" numFmtId="0">
      <sharedItems count="31">
        <s v="Cabo USB-C Samsung"/>
        <s v="Power Bank Xiaomi 20.000mAh"/>
        <s v="Capa iPhone 15"/>
        <s v="Caixa de Som JBL Charge 5"/>
        <s v="Fone Bluetooth JBL Tune"/>
        <s v="Fone Sony WH-1000XM4"/>
        <s v="Monitor Samsung 24&quot;"/>
        <s v="Monitor LG Ultrawide 29&quot;"/>
        <s v="Notebook Dell Inspiron"/>
        <s v="Notebook MacBook Pro 14&quot;"/>
        <s v="Notebook Lenovo ThinkPad"/>
        <s v="Console PlayStation 5"/>
        <s v="Console Xbox Series X"/>
        <s v="Smart TV Samsung 50&quot;"/>
        <s v="Smart TV LG OLED 55&quot;"/>
        <s v="Headset Gamer HyperX"/>
        <s v="Mouse Logitech MX Master"/>
        <s v="Teclado Logitech K380"/>
        <s v="Webcam Logitech C920"/>
        <s v="Adaptador USB TP-Link"/>
        <s v="Repetidor TP-Link RE450"/>
        <s v="Roteador TP-Link AX3000"/>
        <s v="Smartphone Galaxy S23"/>
        <s v="Smartphone iPhone 15"/>
        <s v="Smartphone Redmi Note 12"/>
        <s v="Tablet Galaxy Tab S9"/>
        <s v="iPad Air 5ª Geração"/>
        <s v="Assistente Virtual Alexa"/>
        <s v="Google Nest Mini"/>
        <s v="Smartwatch Galaxy Watch5"/>
        <s v="Smartwatch Apple Watch 8"/>
      </sharedItems>
    </cacheField>
    <cacheField name="Marca" numFmtId="0">
      <sharedItems/>
    </cacheField>
    <cacheField name="Categoria" numFmtId="0">
      <sharedItems count="7">
        <s v="Acessórios"/>
        <s v="Periféricos"/>
        <s v="Notebooks"/>
        <s v="Eletrônicos Gerais"/>
        <s v="Redes e Conectividade"/>
        <s v="Smartphones e Tablets"/>
        <s v="Wearables"/>
      </sharedItems>
    </cacheField>
    <cacheField name="Estoque" numFmtId="0">
      <sharedItems containsSemiMixedTypes="0" containsString="0" containsNumber="1" containsInteger="1" minValue="0" maxValue="50"/>
    </cacheField>
    <cacheField name="Preço Unitário" numFmtId="44">
      <sharedItems containsSemiMixedTypes="0" containsString="0" containsNumber="1" containsInteger="1" minValue="50" maxValue="12000"/>
    </cacheField>
  </cacheFields>
  <extLst>
    <ext xmlns:x14="http://schemas.microsoft.com/office/spreadsheetml/2009/9/main" uri="{725AE2AE-9491-48be-B2B4-4EB974FC3084}">
      <x14:pivotCacheDefinition pivotCacheId="6394899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ise e Eva" refreshedDate="45671.781704513887" backgroundQuery="1" createdVersion="8" refreshedVersion="8" minRefreshableVersion="3" recordCount="0" supportSubquery="1" supportAdvancedDrill="1" xr:uid="{41D2D7FA-BCF9-4032-80E5-7ED3EFE2EDCF}">
  <cacheSource type="external" connectionId="1"/>
  <cacheFields count="5">
    <cacheField name="[TB_Vendas].[Data (Mês)].[Data (Mês)]" caption="Data (Mês)" numFmtId="0" hierarchy="19" level="1">
      <sharedItems count="1">
        <s v="jan"/>
      </sharedItems>
    </cacheField>
    <cacheField name="[Measures].[Soma de Total Desc]" caption="Soma de Total Desc" numFmtId="0" hierarchy="26" level="32767"/>
    <cacheField name="[Measures].[Soma de Qtde]" caption="Soma de Qtde" numFmtId="0" hierarchy="25" level="32767"/>
    <cacheField name="[TB_Vendas].[Data].[Data]" caption="Data" numFmtId="0" hierarchy="6" level="1">
      <sharedItems containsSemiMixedTypes="0" containsNonDate="0" containsString="0"/>
    </cacheField>
    <cacheField name="[TB_Vendas].[Data (Ano)].[Data (Ano)]" caption="Data (Ano)" numFmtId="0" hierarchy="17" level="1">
      <sharedItems containsSemiMixedTypes="0" containsNonDate="0" containsString="0"/>
    </cacheField>
  </cacheFields>
  <cacheHierarchies count="35">
    <cacheHierarchy uniqueName="[TB_Produtos].[Código]" caption="Código" attribute="1" defaultMemberUniqueName="[TB_Produtos].[Código].[All]" allUniqueName="[TB_Produtos].[Código].[All]" dimensionUniqueName="[TB_Produtos]" displayFolder="" count="0" memberValueDatatype="130" unbalanced="0"/>
    <cacheHierarchy uniqueName="[TB_Produtos].[Produtos]" caption="Produtos" attribute="1" defaultMemberUniqueName="[TB_Produtos].[Produtos].[All]" allUniqueName="[TB_Produtos].[Produtos].[All]" dimensionUniqueName="[TB_Produtos]" displayFolder="" count="0" memberValueDatatype="130" unbalanced="0"/>
    <cacheHierarchy uniqueName="[TB_Produtos].[Marca]" caption="Marca" attribute="1" defaultMemberUniqueName="[TB_Produtos].[Marca].[All]" allUniqueName="[TB_Produtos].[Marca].[All]" dimensionUniqueName="[TB_Produtos]" displayFolder="" count="0" memberValueDatatype="130" unbalanced="0"/>
    <cacheHierarchy uniqueName="[TB_Produtos].[Categoria]" caption="Categoria" attribute="1" defaultMemberUniqueName="[TB_Produtos].[Categoria].[All]" allUniqueName="[TB_Produtos].[Categoria].[All]" dimensionUniqueName="[TB_Produtos]" displayFolder="" count="0" memberValueDatatype="130" unbalanced="0"/>
    <cacheHierarchy uniqueName="[TB_Produtos].[Estoque]" caption="Estoque" attribute="1" defaultMemberUniqueName="[TB_Produtos].[Estoque].[All]" allUniqueName="[TB_Produtos].[Estoque].[All]" dimensionUniqueName="[TB_Produtos]" displayFolder="" count="0" memberValueDatatype="20" unbalanced="0"/>
    <cacheHierarchy uniqueName="[TB_Produtos].[Preço Unitário]" caption="Preço Unitário" attribute="1" defaultMemberUniqueName="[TB_Produtos].[Preço Unitário].[All]" allUniqueName="[TB_Produtos].[Preço Unitário].[All]" dimensionUniqueName="[TB_Produtos]" displayFolder="" count="0" memberValueDatatype="20" unbalanced="0"/>
    <cacheHierarchy uniqueName="[TB_Vendas].[Data]" caption="Data" attribute="1" time="1" defaultMemberUniqueName="[TB_Vendas].[Data].[All]" allUniqueName="[TB_Vendas].[Data].[All]" dimensionUniqueName="[TB_Vendas]" displayFolder="" count="2" memberValueDatatype="7" unbalanced="0">
      <fieldsUsage count="2">
        <fieldUsage x="-1"/>
        <fieldUsage x="3"/>
      </fieldsUsage>
    </cacheHierarchy>
    <cacheHierarchy uniqueName="[TB_Vendas].[Código]" caption="Código" attribute="1" defaultMemberUniqueName="[TB_Vendas].[Código].[All]" allUniqueName="[TB_Vendas].[Código].[All]" dimensionUniqueName="[TB_Vendas]" displayFolder="" count="0" memberValueDatatype="130" unbalanced="0"/>
    <cacheHierarchy uniqueName="[TB_Vendas].[Categoria]" caption="Categoria" attribute="1" defaultMemberUniqueName="[TB_Vendas].[Categoria].[All]" allUniqueName="[TB_Vendas].[Categoria].[All]" dimensionUniqueName="[TB_Vendas]" displayFolder="" count="0" memberValueDatatype="130" unbalanced="0"/>
    <cacheHierarchy uniqueName="[TB_Vendas].[Qtde]" caption="Qtde" attribute="1" defaultMemberUniqueName="[TB_Vendas].[Qtde].[All]" allUniqueName="[TB_Vendas].[Qtde].[All]" dimensionUniqueName="[TB_Vendas]" displayFolder="" count="0" memberValueDatatype="20" unbalanced="0"/>
    <cacheHierarchy uniqueName="[TB_Vendas].[Preço Unitário]" caption="Preço Unitário" attribute="1" defaultMemberUniqueName="[TB_Vendas].[Preço Unitário].[All]" allUniqueName="[TB_Vendas].[Preço Unitário].[All]" dimensionUniqueName="[TB_Vendas]" displayFolder="" count="0" memberValueDatatype="20" unbalanced="0"/>
    <cacheHierarchy uniqueName="[TB_Vendas].[Desc.]" caption="Desc." attribute="1" defaultMemberUniqueName="[TB_Vendas].[Desc.].[All]" allUniqueName="[TB_Vendas].[Desc.].[All]" dimensionUniqueName="[TB_Vendas]" displayFolder="" count="0" memberValueDatatype="5" unbalanced="0"/>
    <cacheHierarchy uniqueName="[TB_Vendas].[Desc. Vend.]" caption="Desc. Vend." attribute="1" defaultMemberUniqueName="[TB_Vendas].[Desc. Vend.].[All]" allUniqueName="[TB_Vendas].[Desc. Vend.].[All]" dimensionUniqueName="[TB_Vendas]" displayFolder="" count="0" memberValueDatatype="5" unbalanced="0"/>
    <cacheHierarchy uniqueName="[TB_Vendas].[Desconto]" caption="Desconto" attribute="1" defaultMemberUniqueName="[TB_Vendas].[Desconto].[All]" allUniqueName="[TB_Vendas].[Desconto].[All]" dimensionUniqueName="[TB_Vendas]" displayFolder="" count="0" memberValueDatatype="5" unbalanced="0"/>
    <cacheHierarchy uniqueName="[TB_Vendas].[Total]" caption="Total" attribute="1" defaultMemberUniqueName="[TB_Vendas].[Total].[All]" allUniqueName="[TB_Vendas].[Total].[All]" dimensionUniqueName="[TB_Vendas]" displayFolder="" count="0" memberValueDatatype="20" unbalanced="0"/>
    <cacheHierarchy uniqueName="[TB_Vendas].[Total Desc]" caption="Total Desc" attribute="1" defaultMemberUniqueName="[TB_Vendas].[Total Desc].[All]" allUniqueName="[TB_Vendas].[Total Desc].[All]" dimensionUniqueName="[TB_Vendas]" displayFolder="" count="0" memberValueDatatype="5" unbalanced="0"/>
    <cacheHierarchy uniqueName="[TB_Vendas].[Vendedor]" caption="Vendedor" attribute="1" defaultMemberUniqueName="[TB_Vendas].[Vendedor].[All]" allUniqueName="[TB_Vendas].[Vendedor].[All]" dimensionUniqueName="[TB_Vendas]" displayFolder="" count="0" memberValueDatatype="130" unbalanced="0"/>
    <cacheHierarchy uniqueName="[TB_Vendas].[Data (Ano)]" caption="Data (Ano)" attribute="1" defaultMemberUniqueName="[TB_Vendas].[Data (Ano)].[All]" allUniqueName="[TB_Vendas].[Data (Ano)].[All]" dimensionUniqueName="[TB_Vendas]" displayFolder="" count="2" memberValueDatatype="130" unbalanced="0">
      <fieldsUsage count="2">
        <fieldUsage x="-1"/>
        <fieldUsage x="4"/>
      </fieldsUsage>
    </cacheHierarchy>
    <cacheHierarchy uniqueName="[TB_Vendas].[Data (Trimestre)]" caption="Data (Trimestre)" attribute="1" defaultMemberUniqueName="[TB_Vendas].[Data (Trimestre)].[All]" allUniqueName="[TB_Vendas].[Data (Trimestre)].[All]" dimensionUniqueName="[TB_Vendas]" displayFolder="" count="2" memberValueDatatype="130" unbalanced="0"/>
    <cacheHierarchy uniqueName="[TB_Vendas].[Data (Mês)]" caption="Data (Mês)" attribute="1" defaultMemberUniqueName="[TB_Vendas].[Data (Mês)].[All]" allUniqueName="[TB_Vendas].[Data (Mês)].[All]" dimensionUniqueName="[TB_Vendas]" displayFolder="" count="2" memberValueDatatype="130" unbalanced="0">
      <fieldsUsage count="2">
        <fieldUsage x="-1"/>
        <fieldUsage x="0"/>
      </fieldsUsage>
    </cacheHierarchy>
    <cacheHierarchy uniqueName="[TB_Vendedores].[Código]" caption="Código" attribute="1" defaultMemberUniqueName="[TB_Vendedores].[Código].[All]" allUniqueName="[TB_Vendedores].[Código].[All]" dimensionUniqueName="[TB_Vendedores]" displayFolder="" count="0" memberValueDatatype="130" unbalanced="0"/>
    <cacheHierarchy uniqueName="[TB_Vendedores].[Vendedor]" caption="Vendedor" attribute="1" defaultMemberUniqueName="[TB_Vendedores].[Vendedor].[All]" allUniqueName="[TB_Vendedores].[Vendedor].[All]" dimensionUniqueName="[TB_Vendedores]" displayFolder="" count="0" memberValueDatatype="130" unbalanced="0"/>
    <cacheHierarchy uniqueName="[TB_Vendedores].[Loja]" caption="Loja" attribute="1" defaultMemberUniqueName="[TB_Vendedores].[Loja].[All]" allUniqueName="[TB_Vendedores].[Loja].[All]" dimensionUniqueName="[TB_Vendedores]" displayFolder="" count="0" memberValueDatatype="130" unbalanced="0"/>
    <cacheHierarchy uniqueName="[TB_Vendedores].[Desc. Máximo]" caption="Desc. Máximo" attribute="1" defaultMemberUniqueName="[TB_Vendedores].[Desc. Máximo].[All]" allUniqueName="[TB_Vendedores].[Desc. Máximo].[All]" dimensionUniqueName="[TB_Vendedores]" displayFolder="" count="0" memberValueDatatype="5" unbalanced="0"/>
    <cacheHierarchy uniqueName="[TB_Vendas].[Data (Índice de Mês)]" caption="Data (Índice de Mês)" attribute="1" defaultMemberUniqueName="[TB_Vendas].[Data (Índice de Mês)].[All]" allUniqueName="[TB_Vendas].[Data (Índice de Mês)].[All]" dimensionUniqueName="[TB_Vendas]" displayFolder="" count="0" memberValueDatatype="20" unbalanced="0" hidden="1"/>
    <cacheHierarchy uniqueName="[Measures].[Soma de Qtde]" caption="Soma de Qtde" measure="1" displayFolder="" measureGroup="TB_Vendas" count="0" oneField="1">
      <fieldsUsage count="1">
        <fieldUsage x="2"/>
      </fieldsUsage>
      <extLst>
        <ext xmlns:x15="http://schemas.microsoft.com/office/spreadsheetml/2010/11/main" uri="{B97F6D7D-B522-45F9-BDA1-12C45D357490}">
          <x15:cacheHierarchy aggregatedColumn="9"/>
        </ext>
      </extLst>
    </cacheHierarchy>
    <cacheHierarchy uniqueName="[Measures].[Soma de Total Desc]" caption="Soma de Total Desc" measure="1" displayFolder="" measureGroup="TB_Vendas" count="0" oneField="1">
      <fieldsUsage count="1">
        <fieldUsage x="1"/>
      </fieldsUsage>
      <extLst>
        <ext xmlns:x15="http://schemas.microsoft.com/office/spreadsheetml/2010/11/main" uri="{B97F6D7D-B522-45F9-BDA1-12C45D357490}">
          <x15:cacheHierarchy aggregatedColumn="15"/>
        </ext>
      </extLst>
    </cacheHierarchy>
    <cacheHierarchy uniqueName="[Measures].[Soma de Vendas]" caption="Soma de Vendas" measure="1" displayFolder="" measureGroup="TB_Vendas" count="0"/>
    <cacheHierarchy uniqueName="[Measures].[Vendas Totais]" caption="Vendas Totais" measure="1" displayFolder="" measureGroup="TB_Vendas" count="0"/>
    <cacheHierarchy uniqueName="[Measures].[% Categoria]" caption="% Categoria" measure="1" displayFolder="" measureGroup="TB_Vendas" count="0"/>
    <cacheHierarchy uniqueName="[Measures].[% Restante]" caption="% Restante" measure="1" displayFolder="" measureGroup="TB_Vendas" count="0"/>
    <cacheHierarchy uniqueName="[Measures].[__XL_Count TB_Produtos]" caption="__XL_Count TB_Produtos" measure="1" displayFolder="" measureGroup="TB_Produtos" count="0" hidden="1"/>
    <cacheHierarchy uniqueName="[Measures].[__XL_Count TB_Vendas]" caption="__XL_Count TB_Vendas" measure="1" displayFolder="" measureGroup="TB_Vendas" count="0" hidden="1"/>
    <cacheHierarchy uniqueName="[Measures].[__XL_Count TB_Vendedores]" caption="__XL_Count TB_Vendedores" measure="1" displayFolder="" measureGroup="TB_Vendedores" count="0" hidden="1"/>
    <cacheHierarchy uniqueName="[Measures].[__No measures defined]" caption="__No measures defined" measure="1" displayFolder="" count="0" hidden="1"/>
  </cacheHierarchies>
  <kpis count="0"/>
  <dimensions count="4">
    <dimension measure="1" name="Measures" uniqueName="[Measures]" caption="Measures"/>
    <dimension name="TB_Produtos" uniqueName="[TB_Produtos]" caption="TB_Produtos"/>
    <dimension name="TB_Vendas" uniqueName="[TB_Vendas]" caption="TB_Vendas"/>
    <dimension name="TB_Vendedores" uniqueName="[TB_Vendedores]" caption="TB_Vendedores"/>
  </dimensions>
  <measureGroups count="3">
    <measureGroup name="TB_Produtos" caption="TB_Produtos"/>
    <measureGroup name="TB_Vendas" caption="TB_Vendas"/>
    <measureGroup name="TB_Vendedores" caption="TB_Vendedores"/>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ise e Eva" refreshedDate="45671.781704976849" backgroundQuery="1" createdVersion="8" refreshedVersion="8" minRefreshableVersion="3" recordCount="0" supportSubquery="1" supportAdvancedDrill="1" xr:uid="{1A5E5E62-1C13-4739-B6AD-C6AC625688BF}">
  <cacheSource type="external" connectionId="1"/>
  <cacheFields count="4">
    <cacheField name="[TB_Vendedores].[Vendedor].[Vendedor]" caption="Vendedor" numFmtId="0" hierarchy="21" level="1">
      <sharedItems count="13">
        <s v="Ana Clara Martins"/>
        <s v="André Souza"/>
        <s v="Camila Andrade"/>
        <s v="Diego Costa"/>
        <s v="Júlia Mendes"/>
        <s v="Larissa Almeida"/>
        <s v="Loja Online"/>
        <s v="Lucas Oliveira"/>
        <s v="Mariana Lima"/>
        <s v="Pedro Oliveira"/>
        <s v="Rafael Barbosa"/>
        <s v="Renata Barbosa"/>
        <s v="Ricardo Santos"/>
      </sharedItems>
    </cacheField>
    <cacheField name="[Measures].[Soma de Total Desc]" caption="Soma de Total Desc" numFmtId="0" hierarchy="26" level="32767"/>
    <cacheField name="[TB_Vendas].[Data (Ano)].[Data (Ano)]" caption="Data (Ano)" numFmtId="0" hierarchy="17" level="1">
      <sharedItems containsSemiMixedTypes="0" containsNonDate="0" containsString="0"/>
    </cacheField>
    <cacheField name="[TB_Vendas].[Data (Mês)].[Data (Mês)]" caption="Data (Mês)" numFmtId="0" hierarchy="19" level="1">
      <sharedItems containsSemiMixedTypes="0" containsNonDate="0" containsString="0"/>
    </cacheField>
  </cacheFields>
  <cacheHierarchies count="35">
    <cacheHierarchy uniqueName="[TB_Produtos].[Código]" caption="Código" attribute="1" defaultMemberUniqueName="[TB_Produtos].[Código].[All]" allUniqueName="[TB_Produtos].[Código].[All]" dimensionUniqueName="[TB_Produtos]" displayFolder="" count="0" memberValueDatatype="130" unbalanced="0"/>
    <cacheHierarchy uniqueName="[TB_Produtos].[Produtos]" caption="Produtos" attribute="1" defaultMemberUniqueName="[TB_Produtos].[Produtos].[All]" allUniqueName="[TB_Produtos].[Produtos].[All]" dimensionUniqueName="[TB_Produtos]" displayFolder="" count="0" memberValueDatatype="130" unbalanced="0"/>
    <cacheHierarchy uniqueName="[TB_Produtos].[Marca]" caption="Marca" attribute="1" defaultMemberUniqueName="[TB_Produtos].[Marca].[All]" allUniqueName="[TB_Produtos].[Marca].[All]" dimensionUniqueName="[TB_Produtos]" displayFolder="" count="0" memberValueDatatype="130" unbalanced="0"/>
    <cacheHierarchy uniqueName="[TB_Produtos].[Categoria]" caption="Categoria" attribute="1" defaultMemberUniqueName="[TB_Produtos].[Categoria].[All]" allUniqueName="[TB_Produtos].[Categoria].[All]" dimensionUniqueName="[TB_Produtos]" displayFolder="" count="0" memberValueDatatype="130" unbalanced="0"/>
    <cacheHierarchy uniqueName="[TB_Produtos].[Estoque]" caption="Estoque" attribute="1" defaultMemberUniqueName="[TB_Produtos].[Estoque].[All]" allUniqueName="[TB_Produtos].[Estoque].[All]" dimensionUniqueName="[TB_Produtos]" displayFolder="" count="0" memberValueDatatype="20" unbalanced="0"/>
    <cacheHierarchy uniqueName="[TB_Produtos].[Preço Unitário]" caption="Preço Unitário" attribute="1" defaultMemberUniqueName="[TB_Produtos].[Preço Unitário].[All]" allUniqueName="[TB_Produtos].[Preço Unitário].[All]" dimensionUniqueName="[TB_Produtos]" displayFolder="" count="0" memberValueDatatype="20" unbalanced="0"/>
    <cacheHierarchy uniqueName="[TB_Vendas].[Data]" caption="Data" attribute="1" time="1" defaultMemberUniqueName="[TB_Vendas].[Data].[All]" allUniqueName="[TB_Vendas].[Data].[All]" dimensionUniqueName="[TB_Vendas]" displayFolder="" count="0" memberValueDatatype="7" unbalanced="0"/>
    <cacheHierarchy uniqueName="[TB_Vendas].[Código]" caption="Código" attribute="1" defaultMemberUniqueName="[TB_Vendas].[Código].[All]" allUniqueName="[TB_Vendas].[Código].[All]" dimensionUniqueName="[TB_Vendas]" displayFolder="" count="0" memberValueDatatype="130" unbalanced="0"/>
    <cacheHierarchy uniqueName="[TB_Vendas].[Categoria]" caption="Categoria" attribute="1" defaultMemberUniqueName="[TB_Vendas].[Categoria].[All]" allUniqueName="[TB_Vendas].[Categoria].[All]" dimensionUniqueName="[TB_Vendas]" displayFolder="" count="0" memberValueDatatype="130" unbalanced="0"/>
    <cacheHierarchy uniqueName="[TB_Vendas].[Qtde]" caption="Qtde" attribute="1" defaultMemberUniqueName="[TB_Vendas].[Qtde].[All]" allUniqueName="[TB_Vendas].[Qtde].[All]" dimensionUniqueName="[TB_Vendas]" displayFolder="" count="0" memberValueDatatype="20" unbalanced="0"/>
    <cacheHierarchy uniqueName="[TB_Vendas].[Preço Unitário]" caption="Preço Unitário" attribute="1" defaultMemberUniqueName="[TB_Vendas].[Preço Unitário].[All]" allUniqueName="[TB_Vendas].[Preço Unitário].[All]" dimensionUniqueName="[TB_Vendas]" displayFolder="" count="0" memberValueDatatype="20" unbalanced="0"/>
    <cacheHierarchy uniqueName="[TB_Vendas].[Desc.]" caption="Desc." attribute="1" defaultMemberUniqueName="[TB_Vendas].[Desc.].[All]" allUniqueName="[TB_Vendas].[Desc.].[All]" dimensionUniqueName="[TB_Vendas]" displayFolder="" count="0" memberValueDatatype="5" unbalanced="0"/>
    <cacheHierarchy uniqueName="[TB_Vendas].[Desc. Vend.]" caption="Desc. Vend." attribute="1" defaultMemberUniqueName="[TB_Vendas].[Desc. Vend.].[All]" allUniqueName="[TB_Vendas].[Desc. Vend.].[All]" dimensionUniqueName="[TB_Vendas]" displayFolder="" count="0" memberValueDatatype="5" unbalanced="0"/>
    <cacheHierarchy uniqueName="[TB_Vendas].[Desconto]" caption="Desconto" attribute="1" defaultMemberUniqueName="[TB_Vendas].[Desconto].[All]" allUniqueName="[TB_Vendas].[Desconto].[All]" dimensionUniqueName="[TB_Vendas]" displayFolder="" count="0" memberValueDatatype="5" unbalanced="0"/>
    <cacheHierarchy uniqueName="[TB_Vendas].[Total]" caption="Total" attribute="1" defaultMemberUniqueName="[TB_Vendas].[Total].[All]" allUniqueName="[TB_Vendas].[Total].[All]" dimensionUniqueName="[TB_Vendas]" displayFolder="" count="0" memberValueDatatype="20" unbalanced="0"/>
    <cacheHierarchy uniqueName="[TB_Vendas].[Total Desc]" caption="Total Desc" attribute="1" defaultMemberUniqueName="[TB_Vendas].[Total Desc].[All]" allUniqueName="[TB_Vendas].[Total Desc].[All]" dimensionUniqueName="[TB_Vendas]" displayFolder="" count="0" memberValueDatatype="5" unbalanced="0"/>
    <cacheHierarchy uniqueName="[TB_Vendas].[Vendedor]" caption="Vendedor" attribute="1" defaultMemberUniqueName="[TB_Vendas].[Vendedor].[All]" allUniqueName="[TB_Vendas].[Vendedor].[All]" dimensionUniqueName="[TB_Vendas]" displayFolder="" count="0" memberValueDatatype="130" unbalanced="0"/>
    <cacheHierarchy uniqueName="[TB_Vendas].[Data (Ano)]" caption="Data (Ano)" attribute="1" defaultMemberUniqueName="[TB_Vendas].[Data (Ano)].[All]" allUniqueName="[TB_Vendas].[Data (Ano)].[All]" dimensionUniqueName="[TB_Vendas]" displayFolder="" count="2" memberValueDatatype="130" unbalanced="0">
      <fieldsUsage count="2">
        <fieldUsage x="-1"/>
        <fieldUsage x="2"/>
      </fieldsUsage>
    </cacheHierarchy>
    <cacheHierarchy uniqueName="[TB_Vendas].[Data (Trimestre)]" caption="Data (Trimestre)" attribute="1" defaultMemberUniqueName="[TB_Vendas].[Data (Trimestre)].[All]" allUniqueName="[TB_Vendas].[Data (Trimestre)].[All]" dimensionUniqueName="[TB_Vendas]" displayFolder="" count="2" memberValueDatatype="130" unbalanced="0"/>
    <cacheHierarchy uniqueName="[TB_Vendas].[Data (Mês)]" caption="Data (Mês)" attribute="1" defaultMemberUniqueName="[TB_Vendas].[Data (Mês)].[All]" allUniqueName="[TB_Vendas].[Data (Mês)].[All]" dimensionUniqueName="[TB_Vendas]" displayFolder="" count="2" memberValueDatatype="130" unbalanced="0">
      <fieldsUsage count="2">
        <fieldUsage x="-1"/>
        <fieldUsage x="3"/>
      </fieldsUsage>
    </cacheHierarchy>
    <cacheHierarchy uniqueName="[TB_Vendedores].[Código]" caption="Código" attribute="1" defaultMemberUniqueName="[TB_Vendedores].[Código].[All]" allUniqueName="[TB_Vendedores].[Código].[All]" dimensionUniqueName="[TB_Vendedores]" displayFolder="" count="0" memberValueDatatype="130" unbalanced="0"/>
    <cacheHierarchy uniqueName="[TB_Vendedores].[Vendedor]" caption="Vendedor" attribute="1" defaultMemberUniqueName="[TB_Vendedores].[Vendedor].[All]" allUniqueName="[TB_Vendedores].[Vendedor].[All]" dimensionUniqueName="[TB_Vendedores]" displayFolder="" count="2" memberValueDatatype="130" unbalanced="0">
      <fieldsUsage count="2">
        <fieldUsage x="-1"/>
        <fieldUsage x="0"/>
      </fieldsUsage>
    </cacheHierarchy>
    <cacheHierarchy uniqueName="[TB_Vendedores].[Loja]" caption="Loja" attribute="1" defaultMemberUniqueName="[TB_Vendedores].[Loja].[All]" allUniqueName="[TB_Vendedores].[Loja].[All]" dimensionUniqueName="[TB_Vendedores]" displayFolder="" count="0" memberValueDatatype="130" unbalanced="0"/>
    <cacheHierarchy uniqueName="[TB_Vendedores].[Desc. Máximo]" caption="Desc. Máximo" attribute="1" defaultMemberUniqueName="[TB_Vendedores].[Desc. Máximo].[All]" allUniqueName="[TB_Vendedores].[Desc. Máximo].[All]" dimensionUniqueName="[TB_Vendedores]" displayFolder="" count="0" memberValueDatatype="5" unbalanced="0"/>
    <cacheHierarchy uniqueName="[TB_Vendas].[Data (Índice de Mês)]" caption="Data (Índice de Mês)" attribute="1" defaultMemberUniqueName="[TB_Vendas].[Data (Índice de Mês)].[All]" allUniqueName="[TB_Vendas].[Data (Índice de Mês)].[All]" dimensionUniqueName="[TB_Vendas]" displayFolder="" count="0" memberValueDatatype="20" unbalanced="0" hidden="1"/>
    <cacheHierarchy uniqueName="[Measures].[Soma de Qtde]" caption="Soma de Qtde" measure="1" displayFolder="" measureGroup="TB_Vendas" count="0">
      <extLst>
        <ext xmlns:x15="http://schemas.microsoft.com/office/spreadsheetml/2010/11/main" uri="{B97F6D7D-B522-45F9-BDA1-12C45D357490}">
          <x15:cacheHierarchy aggregatedColumn="9"/>
        </ext>
      </extLst>
    </cacheHierarchy>
    <cacheHierarchy uniqueName="[Measures].[Soma de Total Desc]" caption="Soma de Total Desc" measure="1" displayFolder="" measureGroup="TB_Vendas" count="0" oneField="1">
      <fieldsUsage count="1">
        <fieldUsage x="1"/>
      </fieldsUsage>
      <extLst>
        <ext xmlns:x15="http://schemas.microsoft.com/office/spreadsheetml/2010/11/main" uri="{B97F6D7D-B522-45F9-BDA1-12C45D357490}">
          <x15:cacheHierarchy aggregatedColumn="15"/>
        </ext>
      </extLst>
    </cacheHierarchy>
    <cacheHierarchy uniqueName="[Measures].[Soma de Vendas]" caption="Soma de Vendas" measure="1" displayFolder="" measureGroup="TB_Vendas" count="0"/>
    <cacheHierarchy uniqueName="[Measures].[Vendas Totais]" caption="Vendas Totais" measure="1" displayFolder="" measureGroup="TB_Vendas" count="0"/>
    <cacheHierarchy uniqueName="[Measures].[% Categoria]" caption="% Categoria" measure="1" displayFolder="" measureGroup="TB_Vendas" count="0"/>
    <cacheHierarchy uniqueName="[Measures].[% Restante]" caption="% Restante" measure="1" displayFolder="" measureGroup="TB_Vendas" count="0"/>
    <cacheHierarchy uniqueName="[Measures].[__XL_Count TB_Produtos]" caption="__XL_Count TB_Produtos" measure="1" displayFolder="" measureGroup="TB_Produtos" count="0" hidden="1"/>
    <cacheHierarchy uniqueName="[Measures].[__XL_Count TB_Vendas]" caption="__XL_Count TB_Vendas" measure="1" displayFolder="" measureGroup="TB_Vendas" count="0" hidden="1"/>
    <cacheHierarchy uniqueName="[Measures].[__XL_Count TB_Vendedores]" caption="__XL_Count TB_Vendedores" measure="1" displayFolder="" measureGroup="TB_Vendedores" count="0" hidden="1"/>
    <cacheHierarchy uniqueName="[Measures].[__No measures defined]" caption="__No measures defined" measure="1" displayFolder="" count="0" hidden="1"/>
  </cacheHierarchies>
  <kpis count="0"/>
  <dimensions count="4">
    <dimension measure="1" name="Measures" uniqueName="[Measures]" caption="Measures"/>
    <dimension name="TB_Produtos" uniqueName="[TB_Produtos]" caption="TB_Produtos"/>
    <dimension name="TB_Vendas" uniqueName="[TB_Vendas]" caption="TB_Vendas"/>
    <dimension name="TB_Vendedores" uniqueName="[TB_Vendedores]" caption="TB_Vendedores"/>
  </dimensions>
  <measureGroups count="3">
    <measureGroup name="TB_Produtos" caption="TB_Produtos"/>
    <measureGroup name="TB_Vendas" caption="TB_Vendas"/>
    <measureGroup name="TB_Vendedores" caption="TB_Vendedores"/>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ise e Eva" refreshedDate="45671.781705208334" backgroundQuery="1" createdVersion="8" refreshedVersion="8" minRefreshableVersion="3" recordCount="0" supportSubquery="1" supportAdvancedDrill="1" xr:uid="{3F445CF9-FFAE-4C1E-BC24-C995443A33DB}">
  <cacheSource type="external" connectionId="1"/>
  <cacheFields count="6">
    <cacheField name="[TB_Vendas].[Categoria].[Categoria]" caption="Categoria" numFmtId="0" hierarchy="8" level="1">
      <sharedItems count="7">
        <s v="Acessórios"/>
        <s v="Eletrônicos Gerais"/>
        <s v="Notebooks"/>
        <s v="Periféricos"/>
        <s v="Redes e Conectividade"/>
        <s v="Smartphones e Tablets"/>
        <s v="Wearables"/>
      </sharedItems>
    </cacheField>
    <cacheField name="[Measures].[% Categoria]" caption="% Categoria" numFmtId="0" hierarchy="29" level="32767"/>
    <cacheField name="[Measures].[% Restante]" caption="% Restante" numFmtId="0" hierarchy="30" level="32767"/>
    <cacheField name="[Measures].[Soma de Vendas]" caption="Soma de Vendas" numFmtId="0" hierarchy="27" level="32767"/>
    <cacheField name="[TB_Vendas].[Data (Ano)].[Data (Ano)]" caption="Data (Ano)" numFmtId="0" hierarchy="17" level="1">
      <sharedItems containsSemiMixedTypes="0" containsNonDate="0" containsString="0"/>
    </cacheField>
    <cacheField name="[TB_Vendas].[Data (Mês)].[Data (Mês)]" caption="Data (Mês)" numFmtId="0" hierarchy="19" level="1">
      <sharedItems containsSemiMixedTypes="0" containsNonDate="0" containsString="0"/>
    </cacheField>
  </cacheFields>
  <cacheHierarchies count="35">
    <cacheHierarchy uniqueName="[TB_Produtos].[Código]" caption="Código" attribute="1" defaultMemberUniqueName="[TB_Produtos].[Código].[All]" allUniqueName="[TB_Produtos].[Código].[All]" dimensionUniqueName="[TB_Produtos]" displayFolder="" count="2" memberValueDatatype="130" unbalanced="0"/>
    <cacheHierarchy uniqueName="[TB_Produtos].[Produtos]" caption="Produtos" attribute="1" defaultMemberUniqueName="[TB_Produtos].[Produtos].[All]" allUniqueName="[TB_Produtos].[Produtos].[All]" dimensionUniqueName="[TB_Produtos]" displayFolder="" count="2" memberValueDatatype="130" unbalanced="0"/>
    <cacheHierarchy uniqueName="[TB_Produtos].[Marca]" caption="Marca" attribute="1" defaultMemberUniqueName="[TB_Produtos].[Marca].[All]" allUniqueName="[TB_Produtos].[Marca].[All]" dimensionUniqueName="[TB_Produtos]" displayFolder="" count="2" memberValueDatatype="130" unbalanced="0"/>
    <cacheHierarchy uniqueName="[TB_Produtos].[Categoria]" caption="Categoria" attribute="1" defaultMemberUniqueName="[TB_Produtos].[Categoria].[All]" allUniqueName="[TB_Produtos].[Categoria].[All]" dimensionUniqueName="[TB_Produtos]" displayFolder="" count="2" memberValueDatatype="130" unbalanced="0"/>
    <cacheHierarchy uniqueName="[TB_Produtos].[Estoque]" caption="Estoque" attribute="1" defaultMemberUniqueName="[TB_Produtos].[Estoque].[All]" allUniqueName="[TB_Produtos].[Estoque].[All]" dimensionUniqueName="[TB_Produtos]" displayFolder="" count="2" memberValueDatatype="20" unbalanced="0"/>
    <cacheHierarchy uniqueName="[TB_Produtos].[Preço Unitário]" caption="Preço Unitário" attribute="1" defaultMemberUniqueName="[TB_Produtos].[Preço Unitário].[All]" allUniqueName="[TB_Produtos].[Preço Unitário].[All]" dimensionUniqueName="[TB_Produtos]" displayFolder="" count="2" memberValueDatatype="20" unbalanced="0"/>
    <cacheHierarchy uniqueName="[TB_Vendas].[Data]" caption="Data" attribute="1" time="1" defaultMemberUniqueName="[TB_Vendas].[Data].[All]" allUniqueName="[TB_Vendas].[Data].[All]" dimensionUniqueName="[TB_Vendas]" displayFolder="" count="2" memberValueDatatype="7" unbalanced="0"/>
    <cacheHierarchy uniqueName="[TB_Vendas].[Código]" caption="Código" attribute="1" defaultMemberUniqueName="[TB_Vendas].[Código].[All]" allUniqueName="[TB_Vendas].[Código].[All]" dimensionUniqueName="[TB_Vendas]" displayFolder="" count="2" memberValueDatatype="130" unbalanced="0"/>
    <cacheHierarchy uniqueName="[TB_Vendas].[Categoria]" caption="Categoria" attribute="1" defaultMemberUniqueName="[TB_Vendas].[Categoria].[All]" allUniqueName="[TB_Vendas].[Categoria].[All]" dimensionUniqueName="[TB_Vendas]" displayFolder="" count="2" memberValueDatatype="130" unbalanced="0">
      <fieldsUsage count="2">
        <fieldUsage x="-1"/>
        <fieldUsage x="0"/>
      </fieldsUsage>
    </cacheHierarchy>
    <cacheHierarchy uniqueName="[TB_Vendas].[Qtde]" caption="Qtde" attribute="1" defaultMemberUniqueName="[TB_Vendas].[Qtde].[All]" allUniqueName="[TB_Vendas].[Qtde].[All]" dimensionUniqueName="[TB_Vendas]" displayFolder="" count="2" memberValueDatatype="20" unbalanced="0"/>
    <cacheHierarchy uniqueName="[TB_Vendas].[Preço Unitário]" caption="Preço Unitário" attribute="1" defaultMemberUniqueName="[TB_Vendas].[Preço Unitário].[All]" allUniqueName="[TB_Vendas].[Preço Unitário].[All]" dimensionUniqueName="[TB_Vendas]" displayFolder="" count="2" memberValueDatatype="20" unbalanced="0"/>
    <cacheHierarchy uniqueName="[TB_Vendas].[Desc.]" caption="Desc." attribute="1" defaultMemberUniqueName="[TB_Vendas].[Desc.].[All]" allUniqueName="[TB_Vendas].[Desc.].[All]" dimensionUniqueName="[TB_Vendas]" displayFolder="" count="2" memberValueDatatype="5" unbalanced="0"/>
    <cacheHierarchy uniqueName="[TB_Vendas].[Desc. Vend.]" caption="Desc. Vend." attribute="1" defaultMemberUniqueName="[TB_Vendas].[Desc. Vend.].[All]" allUniqueName="[TB_Vendas].[Desc. Vend.].[All]" dimensionUniqueName="[TB_Vendas]" displayFolder="" count="2" memberValueDatatype="5" unbalanced="0"/>
    <cacheHierarchy uniqueName="[TB_Vendas].[Desconto]" caption="Desconto" attribute="1" defaultMemberUniqueName="[TB_Vendas].[Desconto].[All]" allUniqueName="[TB_Vendas].[Desconto].[All]" dimensionUniqueName="[TB_Vendas]" displayFolder="" count="2" memberValueDatatype="5" unbalanced="0"/>
    <cacheHierarchy uniqueName="[TB_Vendas].[Total]" caption="Total" attribute="1" defaultMemberUniqueName="[TB_Vendas].[Total].[All]" allUniqueName="[TB_Vendas].[Total].[All]" dimensionUniqueName="[TB_Vendas]" displayFolder="" count="2" memberValueDatatype="20" unbalanced="0"/>
    <cacheHierarchy uniqueName="[TB_Vendas].[Total Desc]" caption="Total Desc" attribute="1" defaultMemberUniqueName="[TB_Vendas].[Total Desc].[All]" allUniqueName="[TB_Vendas].[Total Desc].[All]" dimensionUniqueName="[TB_Vendas]" displayFolder="" count="2" memberValueDatatype="5" unbalanced="0"/>
    <cacheHierarchy uniqueName="[TB_Vendas].[Vendedor]" caption="Vendedor" attribute="1" defaultMemberUniqueName="[TB_Vendas].[Vendedor].[All]" allUniqueName="[TB_Vendas].[Vendedor].[All]" dimensionUniqueName="[TB_Vendas]" displayFolder="" count="2" memberValueDatatype="130" unbalanced="0"/>
    <cacheHierarchy uniqueName="[TB_Vendas].[Data (Ano)]" caption="Data (Ano)" attribute="1" defaultMemberUniqueName="[TB_Vendas].[Data (Ano)].[All]" allUniqueName="[TB_Vendas].[Data (Ano)].[All]" dimensionUniqueName="[TB_Vendas]" displayFolder="" count="2" memberValueDatatype="130" unbalanced="0">
      <fieldsUsage count="2">
        <fieldUsage x="-1"/>
        <fieldUsage x="4"/>
      </fieldsUsage>
    </cacheHierarchy>
    <cacheHierarchy uniqueName="[TB_Vendas].[Data (Trimestre)]" caption="Data (Trimestre)" attribute="1" defaultMemberUniqueName="[TB_Vendas].[Data (Trimestre)].[All]" allUniqueName="[TB_Vendas].[Data (Trimestre)].[All]" dimensionUniqueName="[TB_Vendas]" displayFolder="" count="2" memberValueDatatype="130" unbalanced="0"/>
    <cacheHierarchy uniqueName="[TB_Vendas].[Data (Mês)]" caption="Data (Mês)" attribute="1" defaultMemberUniqueName="[TB_Vendas].[Data (Mês)].[All]" allUniqueName="[TB_Vendas].[Data (Mês)].[All]" dimensionUniqueName="[TB_Vendas]" displayFolder="" count="2" memberValueDatatype="130" unbalanced="0">
      <fieldsUsage count="2">
        <fieldUsage x="-1"/>
        <fieldUsage x="5"/>
      </fieldsUsage>
    </cacheHierarchy>
    <cacheHierarchy uniqueName="[TB_Vendedores].[Código]" caption="Código" attribute="1" defaultMemberUniqueName="[TB_Vendedores].[Código].[All]" allUniqueName="[TB_Vendedores].[Código].[All]" dimensionUniqueName="[TB_Vendedores]" displayFolder="" count="2" memberValueDatatype="130" unbalanced="0"/>
    <cacheHierarchy uniqueName="[TB_Vendedores].[Vendedor]" caption="Vendedor" attribute="1" defaultMemberUniqueName="[TB_Vendedores].[Vendedor].[All]" allUniqueName="[TB_Vendedores].[Vendedor].[All]" dimensionUniqueName="[TB_Vendedores]" displayFolder="" count="2" memberValueDatatype="130" unbalanced="0"/>
    <cacheHierarchy uniqueName="[TB_Vendedores].[Loja]" caption="Loja" attribute="1" defaultMemberUniqueName="[TB_Vendedores].[Loja].[All]" allUniqueName="[TB_Vendedores].[Loja].[All]" dimensionUniqueName="[TB_Vendedores]" displayFolder="" count="2" memberValueDatatype="130" unbalanced="0"/>
    <cacheHierarchy uniqueName="[TB_Vendedores].[Desc. Máximo]" caption="Desc. Máximo" attribute="1" defaultMemberUniqueName="[TB_Vendedores].[Desc. Máximo].[All]" allUniqueName="[TB_Vendedores].[Desc. Máximo].[All]" dimensionUniqueName="[TB_Vendedores]" displayFolder="" count="2" memberValueDatatype="5" unbalanced="0"/>
    <cacheHierarchy uniqueName="[TB_Vendas].[Data (Índice de Mês)]" caption="Data (Índice de Mês)" attribute="1" defaultMemberUniqueName="[TB_Vendas].[Data (Índice de Mês)].[All]" allUniqueName="[TB_Vendas].[Data (Índice de Mês)].[All]" dimensionUniqueName="[TB_Vendas]" displayFolder="" count="2" memberValueDatatype="20" unbalanced="0" hidden="1"/>
    <cacheHierarchy uniqueName="[Measures].[Soma de Qtde]" caption="Soma de Qtde" measure="1" displayFolder="" measureGroup="TB_Vendas" count="0">
      <extLst>
        <ext xmlns:x15="http://schemas.microsoft.com/office/spreadsheetml/2010/11/main" uri="{B97F6D7D-B522-45F9-BDA1-12C45D357490}">
          <x15:cacheHierarchy aggregatedColumn="9"/>
        </ext>
      </extLst>
    </cacheHierarchy>
    <cacheHierarchy uniqueName="[Measures].[Soma de Total Desc]" caption="Soma de Total Desc" measure="1" displayFolder="" measureGroup="TB_Vendas" count="0">
      <extLst>
        <ext xmlns:x15="http://schemas.microsoft.com/office/spreadsheetml/2010/11/main" uri="{B97F6D7D-B522-45F9-BDA1-12C45D357490}">
          <x15:cacheHierarchy aggregatedColumn="15"/>
        </ext>
      </extLst>
    </cacheHierarchy>
    <cacheHierarchy uniqueName="[Measures].[Soma de Vendas]" caption="Soma de Vendas" measure="1" displayFolder="" measureGroup="TB_Vendas" count="0" oneField="1">
      <fieldsUsage count="1">
        <fieldUsage x="3"/>
      </fieldsUsage>
    </cacheHierarchy>
    <cacheHierarchy uniqueName="[Measures].[Vendas Totais]" caption="Vendas Totais" measure="1" displayFolder="" measureGroup="TB_Vendas" count="0"/>
    <cacheHierarchy uniqueName="[Measures].[% Categoria]" caption="% Categoria" measure="1" displayFolder="" measureGroup="TB_Vendas" count="0" oneField="1">
      <fieldsUsage count="1">
        <fieldUsage x="1"/>
      </fieldsUsage>
    </cacheHierarchy>
    <cacheHierarchy uniqueName="[Measures].[% Restante]" caption="% Restante" measure="1" displayFolder="" measureGroup="TB_Vendas" count="0" oneField="1">
      <fieldsUsage count="1">
        <fieldUsage x="2"/>
      </fieldsUsage>
    </cacheHierarchy>
    <cacheHierarchy uniqueName="[Measures].[__XL_Count TB_Produtos]" caption="__XL_Count TB_Produtos" measure="1" displayFolder="" measureGroup="TB_Produtos" count="0" hidden="1"/>
    <cacheHierarchy uniqueName="[Measures].[__XL_Count TB_Vendas]" caption="__XL_Count TB_Vendas" measure="1" displayFolder="" measureGroup="TB_Vendas" count="0" hidden="1"/>
    <cacheHierarchy uniqueName="[Measures].[__XL_Count TB_Vendedores]" caption="__XL_Count TB_Vendedores" measure="1" displayFolder="" measureGroup="TB_Vendedores" count="0" hidden="1"/>
    <cacheHierarchy uniqueName="[Measures].[__No measures defined]" caption="__No measures defined" measure="1" displayFolder="" count="0" hidden="1"/>
  </cacheHierarchies>
  <kpis count="0"/>
  <dimensions count="4">
    <dimension measure="1" name="Measures" uniqueName="[Measures]" caption="Measures"/>
    <dimension name="TB_Produtos" uniqueName="[TB_Produtos]" caption="TB_Produtos"/>
    <dimension name="TB_Vendas" uniqueName="[TB_Vendas]" caption="TB_Vendas"/>
    <dimension name="TB_Vendedores" uniqueName="[TB_Vendedores]" caption="TB_Vendedores"/>
  </dimensions>
  <measureGroups count="3">
    <measureGroup name="TB_Produtos" caption="TB_Produtos"/>
    <measureGroup name="TB_Vendas" caption="TB_Vendas"/>
    <measureGroup name="TB_Vendedores" caption="TB_Vendedores"/>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ise e Eva" refreshedDate="45671.743908912038" backgroundQuery="1" createdVersion="3" refreshedVersion="8" minRefreshableVersion="3" recordCount="0" supportSubquery="1" supportAdvancedDrill="1" xr:uid="{C5EE6A67-701C-4A60-89A8-6AA33EB74C4C}">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B_Produtos].[Código]" caption="Código" attribute="1" defaultMemberUniqueName="[TB_Produtos].[Código].[All]" allUniqueName="[TB_Produtos].[Código].[All]" dimensionUniqueName="[TB_Produtos]" displayFolder="" count="0" memberValueDatatype="130" unbalanced="0"/>
    <cacheHierarchy uniqueName="[TB_Produtos].[Produtos]" caption="Produtos" attribute="1" defaultMemberUniqueName="[TB_Produtos].[Produtos].[All]" allUniqueName="[TB_Produtos].[Produtos].[All]" dimensionUniqueName="[TB_Produtos]" displayFolder="" count="0" memberValueDatatype="130" unbalanced="0"/>
    <cacheHierarchy uniqueName="[TB_Produtos].[Marca]" caption="Marca" attribute="1" defaultMemberUniqueName="[TB_Produtos].[Marca].[All]" allUniqueName="[TB_Produtos].[Marca].[All]" dimensionUniqueName="[TB_Produtos]" displayFolder="" count="0" memberValueDatatype="130" unbalanced="0"/>
    <cacheHierarchy uniqueName="[TB_Produtos].[Categoria]" caption="Categoria" attribute="1" defaultMemberUniqueName="[TB_Produtos].[Categoria].[All]" allUniqueName="[TB_Produtos].[Categoria].[All]" dimensionUniqueName="[TB_Produtos]" displayFolder="" count="0" memberValueDatatype="130" unbalanced="0"/>
    <cacheHierarchy uniqueName="[TB_Produtos].[Estoque]" caption="Estoque" attribute="1" defaultMemberUniqueName="[TB_Produtos].[Estoque].[All]" allUniqueName="[TB_Produtos].[Estoque].[All]" dimensionUniqueName="[TB_Produtos]" displayFolder="" count="0" memberValueDatatype="20" unbalanced="0"/>
    <cacheHierarchy uniqueName="[TB_Produtos].[Preço Unitário]" caption="Preço Unitário" attribute="1" defaultMemberUniqueName="[TB_Produtos].[Preço Unitário].[All]" allUniqueName="[TB_Produtos].[Preço Unitário].[All]" dimensionUniqueName="[TB_Produtos]" displayFolder="" count="0" memberValueDatatype="20" unbalanced="0"/>
    <cacheHierarchy uniqueName="[TB_Vendas].[Data]" caption="Data" attribute="1" time="1" defaultMemberUniqueName="[TB_Vendas].[Data].[All]" allUniqueName="[TB_Vendas].[Data].[All]" dimensionUniqueName="[TB_Vendas]" displayFolder="" count="0" memberValueDatatype="7" unbalanced="0"/>
    <cacheHierarchy uniqueName="[TB_Vendas].[Código]" caption="Código" attribute="1" defaultMemberUniqueName="[TB_Vendas].[Código].[All]" allUniqueName="[TB_Vendas].[Código].[All]" dimensionUniqueName="[TB_Vendas]" displayFolder="" count="0" memberValueDatatype="130" unbalanced="0"/>
    <cacheHierarchy uniqueName="[TB_Vendas].[Categoria]" caption="Categoria" attribute="1" defaultMemberUniqueName="[TB_Vendas].[Categoria].[All]" allUniqueName="[TB_Vendas].[Categoria].[All]" dimensionUniqueName="[TB_Vendas]" displayFolder="" count="0" memberValueDatatype="130" unbalanced="0"/>
    <cacheHierarchy uniqueName="[TB_Vendas].[Qtde]" caption="Qtde" attribute="1" defaultMemberUniqueName="[TB_Vendas].[Qtde].[All]" allUniqueName="[TB_Vendas].[Qtde].[All]" dimensionUniqueName="[TB_Vendas]" displayFolder="" count="0" memberValueDatatype="20" unbalanced="0"/>
    <cacheHierarchy uniqueName="[TB_Vendas].[Preço Unitário]" caption="Preço Unitário" attribute="1" defaultMemberUniqueName="[TB_Vendas].[Preço Unitário].[All]" allUniqueName="[TB_Vendas].[Preço Unitário].[All]" dimensionUniqueName="[TB_Vendas]" displayFolder="" count="0" memberValueDatatype="20" unbalanced="0"/>
    <cacheHierarchy uniqueName="[TB_Vendas].[Desc.]" caption="Desc." attribute="1" defaultMemberUniqueName="[TB_Vendas].[Desc.].[All]" allUniqueName="[TB_Vendas].[Desc.].[All]" dimensionUniqueName="[TB_Vendas]" displayFolder="" count="0" memberValueDatatype="5" unbalanced="0"/>
    <cacheHierarchy uniqueName="[TB_Vendas].[Desc. Vend.]" caption="Desc. Vend." attribute="1" defaultMemberUniqueName="[TB_Vendas].[Desc. Vend.].[All]" allUniqueName="[TB_Vendas].[Desc. Vend.].[All]" dimensionUniqueName="[TB_Vendas]" displayFolder="" count="0" memberValueDatatype="5" unbalanced="0"/>
    <cacheHierarchy uniqueName="[TB_Vendas].[Desconto]" caption="Desconto" attribute="1" defaultMemberUniqueName="[TB_Vendas].[Desconto].[All]" allUniqueName="[TB_Vendas].[Desconto].[All]" dimensionUniqueName="[TB_Vendas]" displayFolder="" count="0" memberValueDatatype="5" unbalanced="0"/>
    <cacheHierarchy uniqueName="[TB_Vendas].[Total]" caption="Total" attribute="1" defaultMemberUniqueName="[TB_Vendas].[Total].[All]" allUniqueName="[TB_Vendas].[Total].[All]" dimensionUniqueName="[TB_Vendas]" displayFolder="" count="0" memberValueDatatype="20" unbalanced="0"/>
    <cacheHierarchy uniqueName="[TB_Vendas].[Total Desc]" caption="Total Desc" attribute="1" defaultMemberUniqueName="[TB_Vendas].[Total Desc].[All]" allUniqueName="[TB_Vendas].[Total Desc].[All]" dimensionUniqueName="[TB_Vendas]" displayFolder="" count="0" memberValueDatatype="5" unbalanced="0"/>
    <cacheHierarchy uniqueName="[TB_Vendas].[Vendedor]" caption="Vendedor" attribute="1" defaultMemberUniqueName="[TB_Vendas].[Vendedor].[All]" allUniqueName="[TB_Vendas].[Vendedor].[All]" dimensionUniqueName="[TB_Vendas]" displayFolder="" count="0" memberValueDatatype="130" unbalanced="0"/>
    <cacheHierarchy uniqueName="[TB_Vendas].[Data (Ano)]" caption="Data (Ano)" attribute="1" defaultMemberUniqueName="[TB_Vendas].[Data (Ano)].[All]" allUniqueName="[TB_Vendas].[Data (Ano)].[All]" dimensionUniqueName="[TB_Vendas]" displayFolder="" count="2" memberValueDatatype="130" unbalanced="0"/>
    <cacheHierarchy uniqueName="[TB_Vendas].[Data (Trimestre)]" caption="Data (Trimestre)" attribute="1" defaultMemberUniqueName="[TB_Vendas].[Data (Trimestre)].[All]" allUniqueName="[TB_Vendas].[Data (Trimestre)].[All]" dimensionUniqueName="[TB_Vendas]" displayFolder="" count="0" memberValueDatatype="130" unbalanced="0"/>
    <cacheHierarchy uniqueName="[TB_Vendas].[Data (Mês)]" caption="Data (Mês)" attribute="1" defaultMemberUniqueName="[TB_Vendas].[Data (Mês)].[All]" allUniqueName="[TB_Vendas].[Data (Mês)].[All]" dimensionUniqueName="[TB_Vendas]" displayFolder="" count="2" memberValueDatatype="130" unbalanced="0"/>
    <cacheHierarchy uniqueName="[TB_Vendedores].[Código]" caption="Código" attribute="1" defaultMemberUniqueName="[TB_Vendedores].[Código].[All]" allUniqueName="[TB_Vendedores].[Código].[All]" dimensionUniqueName="[TB_Vendedores]" displayFolder="" count="0" memberValueDatatype="130" unbalanced="0"/>
    <cacheHierarchy uniqueName="[TB_Vendedores].[Vendedor]" caption="Vendedor" attribute="1" defaultMemberUniqueName="[TB_Vendedores].[Vendedor].[All]" allUniqueName="[TB_Vendedores].[Vendedor].[All]" dimensionUniqueName="[TB_Vendedores]" displayFolder="" count="0" memberValueDatatype="130" unbalanced="0"/>
    <cacheHierarchy uniqueName="[TB_Vendedores].[Loja]" caption="Loja" attribute="1" defaultMemberUniqueName="[TB_Vendedores].[Loja].[All]" allUniqueName="[TB_Vendedores].[Loja].[All]" dimensionUniqueName="[TB_Vendedores]" displayFolder="" count="0" memberValueDatatype="130" unbalanced="0"/>
    <cacheHierarchy uniqueName="[TB_Vendedores].[Desc. Máximo]" caption="Desc. Máximo" attribute="1" defaultMemberUniqueName="[TB_Vendedores].[Desc. Máximo].[All]" allUniqueName="[TB_Vendedores].[Desc. Máximo].[All]" dimensionUniqueName="[TB_Vendedores]" displayFolder="" count="0" memberValueDatatype="5" unbalanced="0"/>
    <cacheHierarchy uniqueName="[TB_Vendas].[Data (Índice de Mês)]" caption="Data (Índice de Mês)" attribute="1" defaultMemberUniqueName="[TB_Vendas].[Data (Índice de Mês)].[All]" allUniqueName="[TB_Vendas].[Data (Índice de Mês)].[All]" dimensionUniqueName="[TB_Vendas]" displayFolder="" count="0" memberValueDatatype="20" unbalanced="0" hidden="1"/>
    <cacheHierarchy uniqueName="[Measures].[Soma de Qtde]" caption="Soma de Qtde" measure="1" displayFolder="" measureGroup="TB_Vendas" count="0">
      <extLst>
        <ext xmlns:x15="http://schemas.microsoft.com/office/spreadsheetml/2010/11/main" uri="{B97F6D7D-B522-45F9-BDA1-12C45D357490}">
          <x15:cacheHierarchy aggregatedColumn="9"/>
        </ext>
      </extLst>
    </cacheHierarchy>
    <cacheHierarchy uniqueName="[Measures].[Soma de Total Desc]" caption="Soma de Total Desc" measure="1" displayFolder="" measureGroup="TB_Vendas" count="0">
      <extLst>
        <ext xmlns:x15="http://schemas.microsoft.com/office/spreadsheetml/2010/11/main" uri="{B97F6D7D-B522-45F9-BDA1-12C45D357490}">
          <x15:cacheHierarchy aggregatedColumn="15"/>
        </ext>
      </extLst>
    </cacheHierarchy>
    <cacheHierarchy uniqueName="[Measures].[Soma de Vendas]" caption="Soma de Vendas" measure="1" displayFolder="" measureGroup="TB_Vendas" count="0"/>
    <cacheHierarchy uniqueName="[Measures].[Vendas Totais]" caption="Vendas Totais" measure="1" displayFolder="" measureGroup="TB_Vendas" count="0"/>
    <cacheHierarchy uniqueName="[Measures].[% Categoria]" caption="% Categoria" measure="1" displayFolder="" measureGroup="TB_Vendas" count="0"/>
    <cacheHierarchy uniqueName="[Measures].[% Restante]" caption="% Restante" measure="1" displayFolder="" measureGroup="TB_Vendas" count="0"/>
    <cacheHierarchy uniqueName="[Measures].[__XL_Count TB_Produtos]" caption="__XL_Count TB_Produtos" measure="1" displayFolder="" measureGroup="TB_Produtos" count="0" hidden="1"/>
    <cacheHierarchy uniqueName="[Measures].[__XL_Count TB_Vendas]" caption="__XL_Count TB_Vendas" measure="1" displayFolder="" measureGroup="TB_Vendas" count="0" hidden="1"/>
    <cacheHierarchy uniqueName="[Measures].[__XL_Count TB_Vendedores]" caption="__XL_Count TB_Vendedores" measure="1" displayFolder="" measureGroup="TB_Vendedo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1364072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ise e Eva" refreshedDate="45671.764253472225" backgroundQuery="1" createdVersion="3" refreshedVersion="8" minRefreshableVersion="3" recordCount="0" supportSubquery="1" supportAdvancedDrill="1" xr:uid="{BB132A0D-63D8-4DF3-9FA8-590FB1D43ED6}">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B_Produtos].[Código]" caption="Código" attribute="1" defaultMemberUniqueName="[TB_Produtos].[Código].[All]" allUniqueName="[TB_Produtos].[Código].[All]" dimensionUniqueName="[TB_Produtos]" displayFolder="" count="0" memberValueDatatype="130" unbalanced="0"/>
    <cacheHierarchy uniqueName="[TB_Produtos].[Produtos]" caption="Produtos" attribute="1" defaultMemberUniqueName="[TB_Produtos].[Produtos].[All]" allUniqueName="[TB_Produtos].[Produtos].[All]" dimensionUniqueName="[TB_Produtos]" displayFolder="" count="0" memberValueDatatype="130" unbalanced="0"/>
    <cacheHierarchy uniqueName="[TB_Produtos].[Marca]" caption="Marca" attribute="1" defaultMemberUniqueName="[TB_Produtos].[Marca].[All]" allUniqueName="[TB_Produtos].[Marca].[All]" dimensionUniqueName="[TB_Produtos]" displayFolder="" count="0" memberValueDatatype="130" unbalanced="0"/>
    <cacheHierarchy uniqueName="[TB_Produtos].[Categoria]" caption="Categoria" attribute="1" defaultMemberUniqueName="[TB_Produtos].[Categoria].[All]" allUniqueName="[TB_Produtos].[Categoria].[All]" dimensionUniqueName="[TB_Produtos]" displayFolder="" count="0" memberValueDatatype="130" unbalanced="0"/>
    <cacheHierarchy uniqueName="[TB_Produtos].[Estoque]" caption="Estoque" attribute="1" defaultMemberUniqueName="[TB_Produtos].[Estoque].[All]" allUniqueName="[TB_Produtos].[Estoque].[All]" dimensionUniqueName="[TB_Produtos]" displayFolder="" count="0" memberValueDatatype="20" unbalanced="0"/>
    <cacheHierarchy uniqueName="[TB_Produtos].[Preço Unitário]" caption="Preço Unitário" attribute="1" defaultMemberUniqueName="[TB_Produtos].[Preço Unitário].[All]" allUniqueName="[TB_Produtos].[Preço Unitário].[All]" dimensionUniqueName="[TB_Produtos]" displayFolder="" count="0" memberValueDatatype="20" unbalanced="0"/>
    <cacheHierarchy uniqueName="[TB_Vendas].[Data]" caption="Data" attribute="1" time="1" defaultMemberUniqueName="[TB_Vendas].[Data].[All]" allUniqueName="[TB_Vendas].[Data].[All]" dimensionUniqueName="[TB_Vendas]" displayFolder="" count="0" memberValueDatatype="7" unbalanced="0"/>
    <cacheHierarchy uniqueName="[TB_Vendas].[Código]" caption="Código" attribute="1" defaultMemberUniqueName="[TB_Vendas].[Código].[All]" allUniqueName="[TB_Vendas].[Código].[All]" dimensionUniqueName="[TB_Vendas]" displayFolder="" count="0" memberValueDatatype="130" unbalanced="0"/>
    <cacheHierarchy uniqueName="[TB_Vendas].[Categoria]" caption="Categoria" attribute="1" defaultMemberUniqueName="[TB_Vendas].[Categoria].[All]" allUniqueName="[TB_Vendas].[Categoria].[All]" dimensionUniqueName="[TB_Vendas]" displayFolder="" count="0" memberValueDatatype="130" unbalanced="0"/>
    <cacheHierarchy uniqueName="[TB_Vendas].[Qtde]" caption="Qtde" attribute="1" defaultMemberUniqueName="[TB_Vendas].[Qtde].[All]" allUniqueName="[TB_Vendas].[Qtde].[All]" dimensionUniqueName="[TB_Vendas]" displayFolder="" count="0" memberValueDatatype="20" unbalanced="0"/>
    <cacheHierarchy uniqueName="[TB_Vendas].[Preço Unitário]" caption="Preço Unitário" attribute="1" defaultMemberUniqueName="[TB_Vendas].[Preço Unitário].[All]" allUniqueName="[TB_Vendas].[Preço Unitário].[All]" dimensionUniqueName="[TB_Vendas]" displayFolder="" count="0" memberValueDatatype="20" unbalanced="0"/>
    <cacheHierarchy uniqueName="[TB_Vendas].[Desc.]" caption="Desc." attribute="1" defaultMemberUniqueName="[TB_Vendas].[Desc.].[All]" allUniqueName="[TB_Vendas].[Desc.].[All]" dimensionUniqueName="[TB_Vendas]" displayFolder="" count="0" memberValueDatatype="5" unbalanced="0"/>
    <cacheHierarchy uniqueName="[TB_Vendas].[Desc. Vend.]" caption="Desc. Vend." attribute="1" defaultMemberUniqueName="[TB_Vendas].[Desc. Vend.].[All]" allUniqueName="[TB_Vendas].[Desc. Vend.].[All]" dimensionUniqueName="[TB_Vendas]" displayFolder="" count="0" memberValueDatatype="5" unbalanced="0"/>
    <cacheHierarchy uniqueName="[TB_Vendas].[Desconto]" caption="Desconto" attribute="1" defaultMemberUniqueName="[TB_Vendas].[Desconto].[All]" allUniqueName="[TB_Vendas].[Desconto].[All]" dimensionUniqueName="[TB_Vendas]" displayFolder="" count="0" memberValueDatatype="5" unbalanced="0"/>
    <cacheHierarchy uniqueName="[TB_Vendas].[Total]" caption="Total" attribute="1" defaultMemberUniqueName="[TB_Vendas].[Total].[All]" allUniqueName="[TB_Vendas].[Total].[All]" dimensionUniqueName="[TB_Vendas]" displayFolder="" count="0" memberValueDatatype="20" unbalanced="0"/>
    <cacheHierarchy uniqueName="[TB_Vendas].[Total Desc]" caption="Total Desc" attribute="1" defaultMemberUniqueName="[TB_Vendas].[Total Desc].[All]" allUniqueName="[TB_Vendas].[Total Desc].[All]" dimensionUniqueName="[TB_Vendas]" displayFolder="" count="0" memberValueDatatype="5" unbalanced="0"/>
    <cacheHierarchy uniqueName="[TB_Vendas].[Vendedor]" caption="Vendedor" attribute="1" defaultMemberUniqueName="[TB_Vendas].[Vendedor].[All]" allUniqueName="[TB_Vendas].[Vendedor].[All]" dimensionUniqueName="[TB_Vendas]" displayFolder="" count="0" memberValueDatatype="130" unbalanced="0"/>
    <cacheHierarchy uniqueName="[TB_Vendas].[Data (Ano)]" caption="Data (Ano)" attribute="1" defaultMemberUniqueName="[TB_Vendas].[Data (Ano)].[All]" allUniqueName="[TB_Vendas].[Data (Ano)].[All]" dimensionUniqueName="[TB_Vendas]" displayFolder="" count="0" memberValueDatatype="130" unbalanced="0"/>
    <cacheHierarchy uniqueName="[TB_Vendas].[Data (Trimestre)]" caption="Data (Trimestre)" attribute="1" defaultMemberUniqueName="[TB_Vendas].[Data (Trimestre)].[All]" allUniqueName="[TB_Vendas].[Data (Trimestre)].[All]" dimensionUniqueName="[TB_Vendas]" displayFolder="" count="2" memberValueDatatype="130" unbalanced="0"/>
    <cacheHierarchy uniqueName="[TB_Vendas].[Data (Mês)]" caption="Data (Mês)" attribute="1" defaultMemberUniqueName="[TB_Vendas].[Data (Mês)].[All]" allUniqueName="[TB_Vendas].[Data (Mês)].[All]" dimensionUniqueName="[TB_Vendas]" displayFolder="" count="0" memberValueDatatype="130" unbalanced="0"/>
    <cacheHierarchy uniqueName="[TB_Vendedores].[Código]" caption="Código" attribute="1" defaultMemberUniqueName="[TB_Vendedores].[Código].[All]" allUniqueName="[TB_Vendedores].[Código].[All]" dimensionUniqueName="[TB_Vendedores]" displayFolder="" count="0" memberValueDatatype="130" unbalanced="0"/>
    <cacheHierarchy uniqueName="[TB_Vendedores].[Vendedor]" caption="Vendedor" attribute="1" defaultMemberUniqueName="[TB_Vendedores].[Vendedor].[All]" allUniqueName="[TB_Vendedores].[Vendedor].[All]" dimensionUniqueName="[TB_Vendedores]" displayFolder="" count="0" memberValueDatatype="130" unbalanced="0"/>
    <cacheHierarchy uniqueName="[TB_Vendedores].[Loja]" caption="Loja" attribute="1" defaultMemberUniqueName="[TB_Vendedores].[Loja].[All]" allUniqueName="[TB_Vendedores].[Loja].[All]" dimensionUniqueName="[TB_Vendedores]" displayFolder="" count="0" memberValueDatatype="130" unbalanced="0"/>
    <cacheHierarchy uniqueName="[TB_Vendedores].[Desc. Máximo]" caption="Desc. Máximo" attribute="1" defaultMemberUniqueName="[TB_Vendedores].[Desc. Máximo].[All]" allUniqueName="[TB_Vendedores].[Desc. Máximo].[All]" dimensionUniqueName="[TB_Vendedores]" displayFolder="" count="0" memberValueDatatype="5" unbalanced="0"/>
    <cacheHierarchy uniqueName="[TB_Vendas].[Data (Índice de Mês)]" caption="Data (Índice de Mês)" attribute="1" defaultMemberUniqueName="[TB_Vendas].[Data (Índice de Mês)].[All]" allUniqueName="[TB_Vendas].[Data (Índice de Mês)].[All]" dimensionUniqueName="[TB_Vendas]" displayFolder="" count="0" memberValueDatatype="20" unbalanced="0" hidden="1"/>
    <cacheHierarchy uniqueName="[Measures].[Soma de Qtde]" caption="Soma de Qtde" measure="1" displayFolder="" measureGroup="TB_Vendas" count="0">
      <extLst>
        <ext xmlns:x15="http://schemas.microsoft.com/office/spreadsheetml/2010/11/main" uri="{B97F6D7D-B522-45F9-BDA1-12C45D357490}">
          <x15:cacheHierarchy aggregatedColumn="9"/>
        </ext>
      </extLst>
    </cacheHierarchy>
    <cacheHierarchy uniqueName="[Measures].[Soma de Total Desc]" caption="Soma de Total Desc" measure="1" displayFolder="" measureGroup="TB_Vendas" count="0">
      <extLst>
        <ext xmlns:x15="http://schemas.microsoft.com/office/spreadsheetml/2010/11/main" uri="{B97F6D7D-B522-45F9-BDA1-12C45D357490}">
          <x15:cacheHierarchy aggregatedColumn="15"/>
        </ext>
      </extLst>
    </cacheHierarchy>
    <cacheHierarchy uniqueName="[Measures].[Soma de Vendas]" caption="Soma de Vendas" measure="1" displayFolder="" measureGroup="TB_Vendas" count="0"/>
    <cacheHierarchy uniqueName="[Measures].[Vendas Totais]" caption="Vendas Totais" measure="1" displayFolder="" measureGroup="TB_Vendas" count="0"/>
    <cacheHierarchy uniqueName="[Measures].[% Categoria]" caption="% Categoria" measure="1" displayFolder="" measureGroup="TB_Vendas" count="0"/>
    <cacheHierarchy uniqueName="[Measures].[% Restante]" caption="% Restante" measure="1" displayFolder="" measureGroup="TB_Vendas" count="0"/>
    <cacheHierarchy uniqueName="[Measures].[__XL_Count TB_Produtos]" caption="__XL_Count TB_Produtos" measure="1" displayFolder="" measureGroup="TB_Produtos" count="0" hidden="1"/>
    <cacheHierarchy uniqueName="[Measures].[__XL_Count TB_Vendas]" caption="__XL_Count TB_Vendas" measure="1" displayFolder="" measureGroup="TB_Vendas" count="0" hidden="1"/>
    <cacheHierarchy uniqueName="[Measures].[__XL_Count TB_Vendedores]" caption="__XL_Count TB_Vendedores" measure="1" displayFolder="" measureGroup="TB_Vendedo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347300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s v="AC-CB-001"/>
    <x v="0"/>
    <s v="Samsung"/>
    <x v="0"/>
    <n v="50"/>
    <n v="50"/>
  </r>
  <r>
    <s v="AC-CB-002"/>
    <x v="1"/>
    <s v="Xiaomi"/>
    <x v="0"/>
    <n v="30"/>
    <n v="150"/>
  </r>
  <r>
    <s v="AC-CP-001"/>
    <x v="2"/>
    <s v="Apple"/>
    <x v="0"/>
    <n v="40"/>
    <n v="80"/>
  </r>
  <r>
    <s v="AC-CS-001"/>
    <x v="3"/>
    <s v="JBL"/>
    <x v="0"/>
    <n v="20"/>
    <n v="800"/>
  </r>
  <r>
    <s v="AC-FN-001"/>
    <x v="4"/>
    <s v="JBL"/>
    <x v="0"/>
    <n v="25"/>
    <n v="250"/>
  </r>
  <r>
    <s v="AC-FN-002"/>
    <x v="5"/>
    <s v="Sony"/>
    <x v="0"/>
    <n v="15"/>
    <n v="1400"/>
  </r>
  <r>
    <s v="CP-MN-001"/>
    <x v="6"/>
    <s v="Samsung"/>
    <x v="1"/>
    <n v="10"/>
    <n v="900"/>
  </r>
  <r>
    <s v="CP-MN-002"/>
    <x v="7"/>
    <s v="LG"/>
    <x v="1"/>
    <n v="8"/>
    <n v="1200"/>
  </r>
  <r>
    <s v="CP-NB-001"/>
    <x v="8"/>
    <s v="Dell"/>
    <x v="2"/>
    <n v="6"/>
    <n v="4200"/>
  </r>
  <r>
    <s v="CP-NB-002"/>
    <x v="9"/>
    <s v="Apple"/>
    <x v="2"/>
    <n v="3"/>
    <n v="12000"/>
  </r>
  <r>
    <s v="CP-NB-003"/>
    <x v="10"/>
    <s v="Lenovo"/>
    <x v="2"/>
    <n v="5"/>
    <n v="4000"/>
  </r>
  <r>
    <s v="EL-CS-001"/>
    <x v="11"/>
    <s v="Sony"/>
    <x v="3"/>
    <n v="7"/>
    <n v="4800"/>
  </r>
  <r>
    <s v="EL-CS-002"/>
    <x v="12"/>
    <s v="Microsoft"/>
    <x v="3"/>
    <n v="5"/>
    <n v="4500"/>
  </r>
  <r>
    <s v="EL-TV-001"/>
    <x v="13"/>
    <s v="Samsung"/>
    <x v="3"/>
    <n v="6"/>
    <n v="2800"/>
  </r>
  <r>
    <s v="EL-TV-002"/>
    <x v="14"/>
    <s v="LG"/>
    <x v="3"/>
    <n v="4"/>
    <n v="5500"/>
  </r>
  <r>
    <s v="PF-HS-001"/>
    <x v="15"/>
    <s v="HyperX"/>
    <x v="1"/>
    <n v="8"/>
    <n v="300"/>
  </r>
  <r>
    <s v="PF-MS-001"/>
    <x v="16"/>
    <s v="Logitech"/>
    <x v="1"/>
    <n v="12"/>
    <n v="350"/>
  </r>
  <r>
    <s v="PF-TC-001"/>
    <x v="17"/>
    <s v="Logitech"/>
    <x v="1"/>
    <n v="15"/>
    <n v="200"/>
  </r>
  <r>
    <s v="PF-WC-001"/>
    <x v="18"/>
    <s v="Logitech"/>
    <x v="1"/>
    <n v="10"/>
    <n v="450"/>
  </r>
  <r>
    <s v="RD-AD-001"/>
    <x v="19"/>
    <s v="TP-Link"/>
    <x v="4"/>
    <n v="20"/>
    <n v="100"/>
  </r>
  <r>
    <s v="RD-RP-001"/>
    <x v="20"/>
    <s v="TP-Link"/>
    <x v="4"/>
    <n v="12"/>
    <n v="250"/>
  </r>
  <r>
    <s v="RD-RT-001"/>
    <x v="21"/>
    <s v="TP-Link"/>
    <x v="4"/>
    <n v="10"/>
    <n v="500"/>
  </r>
  <r>
    <s v="SM-SM-001"/>
    <x v="22"/>
    <s v="Samsung"/>
    <x v="5"/>
    <n v="10"/>
    <n v="4500"/>
  </r>
  <r>
    <s v="SM-SM-002"/>
    <x v="23"/>
    <s v="Apple"/>
    <x v="5"/>
    <n v="8"/>
    <n v="7500"/>
  </r>
  <r>
    <s v="SM-SM-003"/>
    <x v="24"/>
    <s v="Xiaomi"/>
    <x v="5"/>
    <n v="12"/>
    <n v="2200"/>
  </r>
  <r>
    <s v="SM-TB-001"/>
    <x v="25"/>
    <s v="Samsung"/>
    <x v="5"/>
    <n v="5"/>
    <n v="3800"/>
  </r>
  <r>
    <s v="SM-TB-002"/>
    <x v="26"/>
    <s v="Apple"/>
    <x v="5"/>
    <n v="0"/>
    <n v="5000"/>
  </r>
  <r>
    <s v="WD-AV-001"/>
    <x v="27"/>
    <s v="Amazon"/>
    <x v="6"/>
    <n v="10"/>
    <n v="400"/>
  </r>
  <r>
    <s v="WD-AV-002"/>
    <x v="28"/>
    <s v="Google"/>
    <x v="6"/>
    <n v="10"/>
    <n v="350"/>
  </r>
  <r>
    <s v="WD-SW-001"/>
    <x v="29"/>
    <s v="Samsung"/>
    <x v="6"/>
    <n v="8"/>
    <n v="1500"/>
  </r>
  <r>
    <s v="WD-SW-002"/>
    <x v="30"/>
    <s v="Apple"/>
    <x v="6"/>
    <n v="6"/>
    <n v="28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2C36A-E168-47DC-A0A9-822D85F32052}" name="Tabela dinâmica3" cacheId="3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3:F11" firstHeaderRow="1" firstDataRow="1" firstDataCol="1"/>
  <pivotFields count="6">
    <pivotField showAll="0"/>
    <pivotField dataField="1" showAll="0"/>
    <pivotField showAll="0"/>
    <pivotField axis="axisRow" showAll="0">
      <items count="8">
        <item x="0"/>
        <item x="3"/>
        <item x="2"/>
        <item x="1"/>
        <item x="4"/>
        <item x="5"/>
        <item x="6"/>
        <item t="default"/>
      </items>
    </pivotField>
    <pivotField showAll="0"/>
    <pivotField numFmtId="44" showAll="0"/>
  </pivotFields>
  <rowFields count="1">
    <field x="3"/>
  </rowFields>
  <rowItems count="8">
    <i>
      <x/>
    </i>
    <i>
      <x v="1"/>
    </i>
    <i>
      <x v="2"/>
    </i>
    <i>
      <x v="3"/>
    </i>
    <i>
      <x v="4"/>
    </i>
    <i>
      <x v="5"/>
    </i>
    <i>
      <x v="6"/>
    </i>
    <i t="grand">
      <x/>
    </i>
  </rowItems>
  <colItems count="1">
    <i/>
  </colItems>
  <dataFields count="1">
    <dataField name="Contagem de Produtos" fld="1"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F77905-0E1C-41E2-BAD5-16978CBCBAAF}" name="TBDN_Produtos" cacheId="3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C11" firstHeaderRow="0" firstDataRow="1" firstDataCol="1"/>
  <pivotFields count="6">
    <pivotField showAll="0"/>
    <pivotField axis="axisRow" showAll="0">
      <items count="32">
        <item x="19"/>
        <item x="27"/>
        <item x="0"/>
        <item x="3"/>
        <item x="2"/>
        <item x="11"/>
        <item x="12"/>
        <item x="4"/>
        <item x="5"/>
        <item x="28"/>
        <item x="15"/>
        <item x="26"/>
        <item x="7"/>
        <item x="6"/>
        <item x="16"/>
        <item x="8"/>
        <item x="10"/>
        <item x="9"/>
        <item x="1"/>
        <item x="20"/>
        <item x="21"/>
        <item x="14"/>
        <item x="13"/>
        <item x="22"/>
        <item x="23"/>
        <item x="24"/>
        <item x="30"/>
        <item x="29"/>
        <item x="25"/>
        <item x="17"/>
        <item x="18"/>
        <item t="default"/>
      </items>
    </pivotField>
    <pivotField showAll="0"/>
    <pivotField axis="axisRow" showAll="0">
      <items count="8">
        <item sd="0" x="0"/>
        <item sd="0" x="3"/>
        <item sd="0" x="2"/>
        <item sd="0" x="1"/>
        <item sd="0" x="4"/>
        <item sd="0" x="5"/>
        <item sd="0" x="6"/>
        <item t="default"/>
      </items>
    </pivotField>
    <pivotField dataField="1" showAll="0"/>
    <pivotField dataField="1" numFmtId="44" showAll="0"/>
  </pivotFields>
  <rowFields count="2">
    <field x="3"/>
    <field x="1"/>
  </rowFields>
  <rowItems count="8">
    <i>
      <x/>
    </i>
    <i>
      <x v="1"/>
    </i>
    <i>
      <x v="2"/>
    </i>
    <i>
      <x v="3"/>
    </i>
    <i>
      <x v="4"/>
    </i>
    <i>
      <x v="5"/>
    </i>
    <i>
      <x v="6"/>
    </i>
    <i t="grand">
      <x/>
    </i>
  </rowItems>
  <colFields count="1">
    <field x="-2"/>
  </colFields>
  <colItems count="2">
    <i>
      <x/>
    </i>
    <i i="1">
      <x v="1"/>
    </i>
  </colItems>
  <dataFields count="2">
    <dataField name="Soma de Estoque" fld="4" baseField="0" baseItem="0"/>
    <dataField name="Soma de Preço Unitário" fld="5" baseField="0" baseItem="0" numFmtId="4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2954E3-69A3-4536-A3DF-DDA6EFC3B838}" name="TBDN_Vendedores" cacheId="1575" applyNumberFormats="0" applyBorderFormats="0" applyFontFormats="0" applyPatternFormats="0" applyAlignmentFormats="0" applyWidthHeightFormats="1" dataCaption="Valores" tag="8f3867e9-5c7a-4b9b-9ad5-6d555680c767" updatedVersion="8" minRefreshableVersion="3" useAutoFormatting="1" subtotalHiddenItems="1" itemPrintTitles="1" createdVersion="8" indent="0" outline="1" outlineData="1" multipleFieldFilters="0" chartFormat="6">
  <location ref="A3:B17" firstHeaderRow="1" firstDataRow="1" firstDataCol="1"/>
  <pivotFields count="4">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4">
    <i>
      <x v="11"/>
    </i>
    <i>
      <x v="4"/>
    </i>
    <i>
      <x v="7"/>
    </i>
    <i>
      <x v="10"/>
    </i>
    <i>
      <x v="1"/>
    </i>
    <i>
      <x v="5"/>
    </i>
    <i>
      <x v="6"/>
    </i>
    <i>
      <x v="3"/>
    </i>
    <i>
      <x v="8"/>
    </i>
    <i>
      <x v="9"/>
    </i>
    <i>
      <x v="2"/>
    </i>
    <i>
      <x v="12"/>
    </i>
    <i>
      <x/>
    </i>
    <i t="grand">
      <x/>
    </i>
  </rowItems>
  <colItems count="1">
    <i/>
  </colItems>
  <dataFields count="1">
    <dataField name="Soma de Total Desc" fld="1" baseField="0" baseItem="1" numFmtId="44"/>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_Vendas].[Data (Ano)].&amp;[2023]"/>
      </members>
    </pivotHierarchy>
    <pivotHierarchy multipleItemSelectionAllowed="1" dragToData="1"/>
    <pivotHierarchy multipleItemSelectionAllowed="1" dragToData="1">
      <members count="1" level="1">
        <member name="[TB_Vendas].[Data (Mês)].&amp;[jan]"/>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_Vendedores]"/>
        <x15:activeTabTopLevelEntity name="[TB_Ven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454DFF-FA6E-42E2-8D39-5FAC16E6BF24}" name="Tabela dinâmica4" cacheId="1578" applyNumberFormats="0" applyBorderFormats="0" applyFontFormats="0" applyPatternFormats="0" applyAlignmentFormats="0" applyWidthHeightFormats="1" dataCaption="Valores" tag="8fdda314-f5e7-4e95-8d7d-4edea4d7f95a" updatedVersion="8" minRefreshableVersion="3" useAutoFormatting="1" subtotalHiddenItems="1" itemPrintTitles="1" createdVersion="8" indent="0" outline="1" outlineData="1" multipleFieldFilters="0">
  <location ref="E3:H11" firstHeaderRow="0" firstDataRow="1" firstDataCol="1"/>
  <pivotFields count="6">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v="5"/>
    </i>
    <i>
      <x v="2"/>
    </i>
    <i>
      <x v="1"/>
    </i>
    <i>
      <x v="6"/>
    </i>
    <i>
      <x v="3"/>
    </i>
    <i>
      <x/>
    </i>
    <i>
      <x v="4"/>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1" numFmtId="44"/>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_Vendas].[Data (Ano)].&amp;[2023]"/>
      </members>
    </pivotHierarchy>
    <pivotHierarchy multipleItemSelectionAllowed="1" dragToData="1"/>
    <pivotHierarchy multipleItemSelectionAllowed="1" dragToData="1">
      <members count="1" level="1">
        <member name="[TB_Vendas].[Data (Mês)].&amp;[jan]"/>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_Ven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818777-5725-4332-9A89-4F7B7CA2BC31}" name="TBDN_Vendas" cacheId="1572" applyNumberFormats="0" applyBorderFormats="0" applyFontFormats="0" applyPatternFormats="0" applyAlignmentFormats="0" applyWidthHeightFormats="1" dataCaption="Valores" tag="b1d86547-f7c4-4714-acf1-31a76706f9b5" updatedVersion="8" minRefreshableVersion="5" useAutoFormatting="1" subtotalHiddenItems="1" itemPrintTitles="1" createdVersion="8" indent="0" outline="1" outlineData="1" multipleFieldFilters="0" chartFormat="12">
  <location ref="A3:C5"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Soma de Total Desc" fld="1" baseField="0" baseItem="4" numFmtId="44"/>
    <dataField name="Soma de Qtde" fld="2" baseField="0" baseItem="0"/>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_Vendas].[Data (Ano)].&amp;[2023]"/>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1" name="[TB_Vendas].[Data]">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_Vendas]"/>
        <x15:activeTabTopLevelEntity name="[TB_Produto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Data__Ano" xr10:uid="{86C2E4B5-307C-46C6-8571-061544514ECD}" sourceName="[TB_Vendas].[Data (Ano)]">
  <pivotTables>
    <pivotTable tabId="13" name="TBDN_Vendas"/>
    <pivotTable tabId="16" name="TBDN_Vendedores"/>
    <pivotTable tabId="13" name="Tabela dinâmica4"/>
  </pivotTables>
  <data>
    <olap pivotCacheId="813640723">
      <levels count="2">
        <level uniqueName="[TB_Vendas].[Data (Ano)].[(All)]" sourceCaption="(All)" count="0"/>
        <level uniqueName="[TB_Vendas].[Data (Ano)].[Data (Ano)]" sourceCaption="Data (Ano)" count="3">
          <ranges>
            <range startItem="0">
              <i n="[TB_Vendas].[Data (Ano)].&amp;[2023]" c="2023"/>
              <i n="[TB_Vendas].[Data (Ano)].&amp;[2024]" c="2024"/>
              <i n="[TB_Vendas].[Data (Ano)].&amp;[2025]" c="2025"/>
            </range>
          </ranges>
        </level>
      </levels>
      <selections count="1">
        <selection n="[TB_Vendas].[Data (Ano)].&amp;[2023]"/>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Data__Mês" xr10:uid="{7785DD3B-BC5C-4427-8EFB-5CA936D39F59}" sourceName="[TB_Vendas].[Data (Mês)]">
  <pivotTables>
    <pivotTable tabId="13" name="TBDN_Vendas"/>
    <pivotTable tabId="16" name="TBDN_Vendedores"/>
    <pivotTable tabId="13" name="Tabela dinâmica4"/>
  </pivotTables>
  <data>
    <olap pivotCacheId="813640723">
      <levels count="2">
        <level uniqueName="[TB_Vendas].[Data (Mês)].[(All)]" sourceCaption="(All)" count="0"/>
        <level uniqueName="[TB_Vendas].[Data (Mês)].[Data (Mês)]" sourceCaption="Data (Mês)" count="12">
          <ranges>
            <range startItem="0">
              <i n="[TB_Vendas].[Data (Mês)].&amp;[jan]" c="jan"/>
              <i n="[TB_Vendas].[Data (Mês)].&amp;[fev]" c="fev"/>
              <i n="[TB_Vendas].[Data (Mês)].&amp;[mar]" c="mar"/>
              <i n="[TB_Vendas].[Data (Mês)].&amp;[abr]" c="abr"/>
              <i n="[TB_Vendas].[Data (Mês)].&amp;[mai]" c="mai"/>
              <i n="[TB_Vendas].[Data (Mês)].&amp;[jun]" c="jun"/>
              <i n="[TB_Vendas].[Data (Mês)].&amp;[jul]" c="jul"/>
              <i n="[TB_Vendas].[Data (Mês)].&amp;[ago]" c="ago"/>
              <i n="[TB_Vendas].[Data (Mês)].&amp;[set]" c="set"/>
              <i n="[TB_Vendas].[Data (Mês)].&amp;[out]" c="out"/>
              <i n="[TB_Vendas].[Data (Mês)].&amp;[nov]" c="nov"/>
              <i n="[TB_Vendas].[Data (Mês)].&amp;[dez]" c="dez"/>
            </range>
          </ranges>
        </level>
      </levels>
      <selections count="1">
        <selection n="[TB_Vendas].[Data (Mês)].&amp;[j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Data__Trimestre" xr10:uid="{5745FDC3-B349-4EE8-A7E3-BED74FEE63A4}" sourceName="[TB_Vendas].[Data (Trimestre)]">
  <pivotTables>
    <pivotTable tabId="13" name="Tabela dinâmica4"/>
    <pivotTable tabId="13" name="TBDN_Vendas"/>
    <pivotTable tabId="16" name="TBDN_Vendedores"/>
  </pivotTables>
  <data>
    <olap pivotCacheId="1543473003">
      <levels count="2">
        <level uniqueName="[TB_Vendas].[Data (Trimestre)].[(All)]" sourceCaption="(All)" count="0"/>
        <level uniqueName="[TB_Vendas].[Data (Trimestre)].[Data (Trimestre)]" sourceCaption="Data (Trimestre)" count="4">
          <ranges>
            <range startItem="0">
              <i n="[TB_Vendas].[Data (Trimestre)].&amp;[Trim.1]" c="Trim.1"/>
              <i n="[TB_Vendas].[Data (Trimestre)].&amp;[Trim.2]" c="Trim.2" nd="1"/>
              <i n="[TB_Vendas].[Data (Trimestre)].&amp;[Trim.3]" c="Trim.3" nd="1"/>
              <i n="[TB_Vendas].[Data (Trimestre)].&amp;[Trim.4]" c="Trim.4" nd="1"/>
            </range>
          </ranges>
        </level>
      </levels>
      <selections count="1">
        <selection n="[TB_Vendas].[Data (Trimestr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Ano) 1" xr10:uid="{163CF93A-4B8C-4705-821B-58B1135C3F10}" cache="SegmentaçãodeDados_Data__Ano" caption="Data (Ano)" columnCount="3" level="1" rowHeight="257175"/>
  <slicer name="Data (Mês)" xr10:uid="{DAC40329-DBAC-42A1-AFDC-C2EFC4CB5C5A}" cache="SegmentaçãodeDados_Data__Mês" caption="Data (Mês)" columnCount="3" level="1" rowHeight="257175"/>
  <slicer name="Data (Trimestre)" xr10:uid="{E348F2A4-71EF-4C91-81B2-3374E285AF2D}" cache="SegmentaçãodeDados_Data__Trimestre" caption="Data (Trimestre)" columnCount="2"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04CD39-C233-41E2-8CFC-A1D52DE7911B}" name="TB_Produtos" displayName="TB_Produtos" ref="B4:G35" totalsRowShown="0" headerRowDxfId="34" dataDxfId="33">
  <sortState xmlns:xlrd2="http://schemas.microsoft.com/office/spreadsheetml/2017/richdata2" ref="B5:G35">
    <sortCondition ref="B4:B35"/>
  </sortState>
  <tableColumns count="6">
    <tableColumn id="1" xr3:uid="{0DC4E2A8-88C4-4D5F-A653-ABF449999D7F}" name="Código" dataDxfId="32"/>
    <tableColumn id="2" xr3:uid="{218D9086-EEC2-4397-BABD-B2C6F1E8A5F0}" name="Produtos" dataDxfId="31"/>
    <tableColumn id="3" xr3:uid="{87F6E3ED-C741-489A-9439-B27B68DDEA7E}" name="Marca" dataDxfId="30"/>
    <tableColumn id="4" xr3:uid="{68BECA97-104F-4A73-A31C-EC2B25D4D369}" name="Categoria" dataDxfId="29"/>
    <tableColumn id="5" xr3:uid="{D7A1F16D-73D8-4D7E-9F13-E18B4044CA1F}" name="Estoque" dataDxfId="28"/>
    <tableColumn id="7" xr3:uid="{CD343629-06BB-41C6-BD76-62FC8DF3BB56}" name="Preço Unitário" dataDxfId="27" dataCellStyle="Moeda"/>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F896D3-3C6E-4BF3-A11B-BDCBBECAC8E5}" name="TB_Vendedores" displayName="TB_Vendedores" ref="B4:E17" totalsRowShown="0" headerRowDxfId="26" dataDxfId="25">
  <sortState xmlns:xlrd2="http://schemas.microsoft.com/office/spreadsheetml/2017/richdata2" ref="B5:E5">
    <sortCondition ref="B4:B5"/>
  </sortState>
  <tableColumns count="4">
    <tableColumn id="1" xr3:uid="{220867FC-4D61-42FC-9B79-0BA6E14C5409}" name="Código" dataDxfId="24"/>
    <tableColumn id="2" xr3:uid="{738899A2-8EC8-4B90-921D-9BB26C40C4B6}" name="Vendedor" dataDxfId="23"/>
    <tableColumn id="3" xr3:uid="{57A0BC98-004C-417E-B82D-60872F448121}" name="Loja" dataDxfId="22"/>
    <tableColumn id="4" xr3:uid="{08ADEB07-42D9-43D9-8641-9FD89C4DD7B3}" name="Desc. Máximo" dataDxfId="21"/>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32057CD-E8C0-4BF1-9480-FF1CE2FF20A9}" name="TB_Vendas" displayName="TB_Vendas" ref="A4:K2102" headerRowDxfId="20">
  <autoFilter ref="A4:K2102" xr:uid="{F32057CD-E8C0-4BF1-9480-FF1CE2FF20A9}"/>
  <tableColumns count="11">
    <tableColumn id="2" xr3:uid="{E6FF2F4E-217D-4804-8F7E-8808813B4DAB}" name="Data" totalsRowFunction="custom" totalsRowDxfId="19">
      <totalsRowFormula>DATE(2025,1,4) + RANDBETWEEN(0,4)</totalsRowFormula>
    </tableColumn>
    <tableColumn id="3" xr3:uid="{7082A9D9-ECAB-4113-8BCC-2F30CF21458A}" name="Código" dataDxfId="18" totalsRowDxfId="17"/>
    <tableColumn id="9" xr3:uid="{C1E258C4-D57D-4C0F-A309-98B56F2CF21B}" name="Categoria" dataDxfId="16" totalsRowDxfId="15">
      <calculatedColumnFormula>_xlfn.XLOOKUP(TB_Vendas[[#This Row],[Código]],TB_Produtos[Código],TB_Produtos[Categoria])</calculatedColumnFormula>
    </tableColumn>
    <tableColumn id="11" xr3:uid="{C0275C29-358C-48C6-9929-49FE78F3A840}" name="Qtde" dataDxfId="14" totalsRowDxfId="13"/>
    <tableColumn id="4" xr3:uid="{CFA1E90F-5F1D-47B5-843A-DD5DEFCCEFEA}" name="Preço Unitário" totalsRowDxfId="12" dataCellStyle="Moeda">
      <calculatedColumnFormula>_xlfn.XLOOKUP(TB_Vendas[[#This Row],[Código]],TB_Produtos[Código],TB_Produtos[Preço Unitário])</calculatedColumnFormula>
    </tableColumn>
    <tableColumn id="5" xr3:uid="{EC4546A3-24FA-4C9A-8936-94CFA4213CBF}" name="Desc." dataDxfId="11" totalsRowDxfId="10" dataCellStyle="Porcentagem">
      <calculatedColumnFormula>INDEX(desc_tabela,MATCH(TB_Vendas[[#This Row],[Qtde]],desc_quantidade,1),MATCH(_xlfn.XLOOKUP(TB_Vendas[[#This Row],[Código]],TB_Produtos[Código],TB_Produtos[Categoria]),desc_categorias,0))</calculatedColumnFormula>
    </tableColumn>
    <tableColumn id="7" xr3:uid="{8EACEE7A-F615-45FE-89AE-77E309FF8B0A}" name="Desc. Vend." dataDxfId="9" totalsRowDxfId="8" dataCellStyle="Porcentagem">
      <calculatedColumnFormula array="1">_xlfn.XLOOKUP(TB_Vendas[[#This Row],[Vendedor]],TB_Vendedores[[#All],[Código]],TB_Vendedores[[#All],[Desc. Máximo]])</calculatedColumnFormula>
    </tableColumn>
    <tableColumn id="8" xr3:uid="{B79F1D9A-BC9E-40F6-B043-3386A1572BDF}" name="Desconto" dataDxfId="7" totalsRowDxfId="6" dataCellStyle="Porcentagem">
      <calculatedColumnFormula>IF(TB_Vendas[[#This Row],[Desc.]]&gt;TB_Vendas[[#This Row],[Desc. Vend.]],TB_Vendas[[#This Row],[Desc. Vend.]],TB_Vendas[[#This Row],[Desc.]])</calculatedColumnFormula>
    </tableColumn>
    <tableColumn id="6" xr3:uid="{14349115-3441-4685-A5BC-B18052F46934}" name="Total" dataDxfId="5" totalsRowDxfId="4" dataCellStyle="Moeda">
      <calculatedColumnFormula>TB_Vendas[[#This Row],[Preço Unitário]]*TB_Vendas[[#This Row],[Qtde]]</calculatedColumnFormula>
    </tableColumn>
    <tableColumn id="12" xr3:uid="{F573A9C9-68FA-40EC-A531-6BD844F98718}" name="Total Desc" dataDxfId="3" totalsRowDxfId="2" dataCellStyle="Moeda">
      <calculatedColumnFormula>TB_Vendas[[#This Row],[Total]]-(TB_Vendas[[#This Row],[Total]]*TB_Vendas[[#This Row],[Desconto]])</calculatedColumnFormula>
    </tableColumn>
    <tableColumn id="10" xr3:uid="{3D3D5927-9037-4428-8CAC-61150C8BF81B}" name="Vendedor" dataDxfId="1" totalsRowDxfId="0" dataCellStyle="Moeda" totalsRowCellStyle="Moeda"/>
  </tableColumns>
  <tableStyleInfo name="TableStyleMedium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1563D-4FE7-44B9-ACDB-10C3B953C497}">
  <dimension ref="A1:L16"/>
  <sheetViews>
    <sheetView zoomScale="130" zoomScaleNormal="130" workbookViewId="0"/>
  </sheetViews>
  <sheetFormatPr defaultColWidth="0" defaultRowHeight="15" zeroHeight="1" x14ac:dyDescent="0.25"/>
  <cols>
    <col min="1" max="12" width="8.85546875" customWidth="1"/>
    <col min="13" max="16384" width="8.85546875" hidden="1"/>
  </cols>
  <sheetData>
    <row r="1" spans="1:12" x14ac:dyDescent="0.25">
      <c r="A1" s="10"/>
      <c r="B1" s="10"/>
      <c r="C1" s="10"/>
      <c r="D1" s="10"/>
      <c r="E1" s="10"/>
      <c r="F1" s="10"/>
      <c r="G1" s="10"/>
      <c r="H1" s="10"/>
      <c r="I1" s="10"/>
      <c r="J1" s="10"/>
      <c r="K1" s="10"/>
      <c r="L1" s="10"/>
    </row>
    <row r="2" spans="1:12" x14ac:dyDescent="0.25">
      <c r="A2" s="10"/>
      <c r="B2" s="10"/>
      <c r="C2" s="10"/>
      <c r="D2" s="10"/>
      <c r="E2" s="10"/>
      <c r="F2" s="10"/>
      <c r="G2" s="10"/>
      <c r="H2" s="10"/>
      <c r="I2" s="10"/>
      <c r="J2" s="10"/>
      <c r="K2" s="10"/>
      <c r="L2" s="10"/>
    </row>
    <row r="3" spans="1:12" x14ac:dyDescent="0.25">
      <c r="A3" s="10"/>
      <c r="B3" s="10"/>
      <c r="C3" s="10"/>
      <c r="D3" s="10"/>
      <c r="E3" s="10"/>
      <c r="F3" s="10"/>
      <c r="G3" s="10"/>
      <c r="H3" s="10"/>
      <c r="I3" s="10"/>
      <c r="J3" s="10"/>
      <c r="K3" s="10"/>
      <c r="L3" s="10"/>
    </row>
    <row r="4" spans="1:12" x14ac:dyDescent="0.25">
      <c r="A4" s="10"/>
      <c r="B4" s="10"/>
      <c r="C4" s="10"/>
      <c r="D4" s="10"/>
      <c r="E4" s="10"/>
      <c r="F4" s="10"/>
      <c r="G4" s="10"/>
      <c r="H4" s="10"/>
      <c r="I4" s="10"/>
      <c r="J4" s="10"/>
      <c r="K4" s="10"/>
      <c r="L4" s="10"/>
    </row>
    <row r="5" spans="1:12" x14ac:dyDescent="0.25">
      <c r="A5" s="10"/>
      <c r="B5" s="10"/>
      <c r="C5" s="10"/>
      <c r="D5" s="10"/>
      <c r="E5" s="10"/>
      <c r="F5" s="10"/>
      <c r="G5" s="10"/>
      <c r="H5" s="10"/>
      <c r="I5" s="10"/>
      <c r="J5" s="10"/>
      <c r="K5" s="10"/>
      <c r="L5" s="10"/>
    </row>
    <row r="6" spans="1:12" x14ac:dyDescent="0.25">
      <c r="A6" s="10"/>
      <c r="B6" s="10"/>
      <c r="C6" s="10"/>
      <c r="D6" s="10"/>
      <c r="E6" s="10"/>
      <c r="F6" s="10"/>
      <c r="G6" s="10"/>
      <c r="H6" s="10"/>
      <c r="I6" s="10"/>
      <c r="J6" s="10"/>
      <c r="K6" s="10"/>
      <c r="L6" s="10"/>
    </row>
    <row r="7" spans="1:12" x14ac:dyDescent="0.25">
      <c r="A7" s="10"/>
      <c r="B7" s="10"/>
      <c r="C7" s="10"/>
      <c r="D7" s="10"/>
      <c r="E7" s="10"/>
      <c r="F7" s="10"/>
      <c r="G7" s="10"/>
      <c r="H7" s="10"/>
      <c r="I7" s="10"/>
      <c r="J7" s="10"/>
      <c r="K7" s="10"/>
      <c r="L7" s="10"/>
    </row>
    <row r="8" spans="1:12" x14ac:dyDescent="0.25">
      <c r="A8" s="10"/>
      <c r="B8" s="10"/>
      <c r="C8" s="10"/>
      <c r="D8" s="10"/>
      <c r="E8" s="10"/>
      <c r="F8" s="10"/>
      <c r="G8" s="10"/>
      <c r="H8" s="10"/>
      <c r="I8" s="10"/>
      <c r="J8" s="10"/>
      <c r="K8" s="10"/>
      <c r="L8" s="10"/>
    </row>
    <row r="9" spans="1:12" x14ac:dyDescent="0.25">
      <c r="A9" s="10"/>
      <c r="B9" s="10"/>
      <c r="C9" s="10"/>
      <c r="D9" s="10"/>
      <c r="E9" s="10"/>
      <c r="F9" s="10"/>
      <c r="G9" s="10"/>
      <c r="H9" s="10"/>
      <c r="I9" s="10"/>
      <c r="J9" s="10"/>
      <c r="K9" s="10"/>
      <c r="L9" s="10"/>
    </row>
    <row r="10" spans="1:12" x14ac:dyDescent="0.25">
      <c r="A10" s="10"/>
      <c r="B10" s="10"/>
      <c r="C10" s="10"/>
      <c r="D10" s="10"/>
      <c r="E10" s="10"/>
      <c r="F10" s="10"/>
      <c r="G10" s="10"/>
      <c r="H10" s="10"/>
      <c r="I10" s="10"/>
      <c r="J10" s="10"/>
      <c r="K10" s="10"/>
      <c r="L10" s="10"/>
    </row>
    <row r="11" spans="1:12" x14ac:dyDescent="0.25">
      <c r="A11" s="10"/>
      <c r="B11" s="10"/>
      <c r="C11" s="10"/>
      <c r="D11" s="10"/>
      <c r="E11" s="10"/>
      <c r="F11" s="10"/>
      <c r="G11" s="10"/>
      <c r="H11" s="10"/>
      <c r="I11" s="10"/>
      <c r="J11" s="10"/>
      <c r="K11" s="10"/>
      <c r="L11" s="10"/>
    </row>
    <row r="12" spans="1:12" x14ac:dyDescent="0.25">
      <c r="A12" s="10"/>
      <c r="B12" s="10"/>
      <c r="C12" s="10"/>
      <c r="D12" s="10"/>
      <c r="E12" s="10"/>
      <c r="F12" s="10"/>
      <c r="G12" s="10"/>
      <c r="H12" s="10"/>
      <c r="I12" s="10"/>
      <c r="J12" s="10"/>
      <c r="K12" s="10"/>
      <c r="L12" s="10"/>
    </row>
    <row r="13" spans="1:12" x14ac:dyDescent="0.25">
      <c r="A13" s="10"/>
      <c r="B13" s="10"/>
      <c r="C13" s="10"/>
      <c r="D13" s="10"/>
      <c r="E13" s="10"/>
      <c r="F13" s="10"/>
      <c r="G13" s="10"/>
      <c r="H13" s="10"/>
      <c r="I13" s="10"/>
      <c r="J13" s="10"/>
      <c r="K13" s="10"/>
      <c r="L13" s="10"/>
    </row>
    <row r="14" spans="1:12" x14ac:dyDescent="0.25">
      <c r="A14" s="10"/>
      <c r="B14" s="10"/>
      <c r="C14" s="10"/>
      <c r="D14" s="10"/>
      <c r="E14" s="10"/>
      <c r="F14" s="10"/>
      <c r="G14" s="10"/>
      <c r="H14" s="10"/>
      <c r="I14" s="10"/>
      <c r="J14" s="10"/>
      <c r="K14" s="10"/>
      <c r="L14" s="10"/>
    </row>
    <row r="15" spans="1:12" x14ac:dyDescent="0.25">
      <c r="A15" s="10"/>
      <c r="B15" s="10"/>
      <c r="C15" s="10"/>
      <c r="D15" s="10"/>
      <c r="E15" s="10"/>
      <c r="F15" s="10"/>
      <c r="G15" s="10"/>
      <c r="H15" s="10"/>
      <c r="I15" s="10"/>
      <c r="J15" s="10"/>
      <c r="K15" s="10"/>
      <c r="L15" s="10"/>
    </row>
    <row r="16" spans="1:12" x14ac:dyDescent="0.25">
      <c r="A16" s="10"/>
      <c r="B16" s="10"/>
      <c r="C16" s="10"/>
      <c r="D16" s="10"/>
      <c r="E16" s="10"/>
      <c r="F16" s="10"/>
      <c r="G16" s="10"/>
      <c r="H16" s="10"/>
      <c r="I16" s="10"/>
      <c r="J16" s="10"/>
      <c r="K16" s="10"/>
      <c r="L16" s="10"/>
    </row>
  </sheetData>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FF86E-AC15-4A5A-AEEE-F6863A5F5CB2}">
  <dimension ref="A1:H35"/>
  <sheetViews>
    <sheetView showGridLines="0" zoomScaleNormal="100" workbookViewId="0">
      <selection activeCell="C7" sqref="C7"/>
    </sheetView>
  </sheetViews>
  <sheetFormatPr defaultColWidth="0" defaultRowHeight="15" x14ac:dyDescent="0.25"/>
  <cols>
    <col min="1" max="1" width="8.85546875" customWidth="1"/>
    <col min="2" max="2" width="11" bestFit="1" customWidth="1"/>
    <col min="3" max="3" width="28.85546875" bestFit="1" customWidth="1"/>
    <col min="4" max="4" width="10.140625" bestFit="1" customWidth="1"/>
    <col min="5" max="5" width="21.5703125" bestFit="1" customWidth="1"/>
    <col min="6" max="6" width="11.85546875" bestFit="1" customWidth="1"/>
    <col min="7" max="7" width="18.85546875" bestFit="1" customWidth="1"/>
    <col min="8" max="8" width="8.85546875" customWidth="1"/>
    <col min="9" max="16384" width="8.85546875" hidden="1"/>
  </cols>
  <sheetData>
    <row r="1" spans="1:8" ht="40.9" customHeight="1" x14ac:dyDescent="0.25">
      <c r="A1" s="12" t="e" vm="1">
        <v>#VALUE!</v>
      </c>
      <c r="B1" s="13" t="s">
        <v>0</v>
      </c>
      <c r="C1" s="13"/>
      <c r="D1" s="13"/>
      <c r="E1" s="13"/>
      <c r="F1" s="13"/>
      <c r="G1" s="13"/>
      <c r="H1" s="11"/>
    </row>
    <row r="2" spans="1:8" s="2" customFormat="1" ht="4.1500000000000004" customHeight="1" x14ac:dyDescent="0.25"/>
    <row r="3" spans="1:8" ht="4.1500000000000004" customHeight="1" x14ac:dyDescent="0.25"/>
    <row r="4" spans="1:8" ht="18.75" x14ac:dyDescent="0.3">
      <c r="B4" s="14" t="s">
        <v>1</v>
      </c>
      <c r="C4" s="14" t="s">
        <v>2</v>
      </c>
      <c r="D4" s="14" t="s">
        <v>3</v>
      </c>
      <c r="E4" s="14" t="s">
        <v>4</v>
      </c>
      <c r="F4" s="14" t="s">
        <v>5</v>
      </c>
      <c r="G4" s="14" t="s">
        <v>6</v>
      </c>
    </row>
    <row r="5" spans="1:8" ht="13.9" customHeight="1" x14ac:dyDescent="0.25">
      <c r="B5" s="3" t="s">
        <v>7</v>
      </c>
      <c r="C5" s="3" t="s">
        <v>8</v>
      </c>
      <c r="D5" s="3" t="s">
        <v>9</v>
      </c>
      <c r="E5" s="4" t="s">
        <v>10</v>
      </c>
      <c r="F5" s="5">
        <v>50</v>
      </c>
      <c r="G5" s="6">
        <v>50</v>
      </c>
    </row>
    <row r="6" spans="1:8" ht="13.9" customHeight="1" x14ac:dyDescent="0.25">
      <c r="B6" s="3" t="s">
        <v>11</v>
      </c>
      <c r="C6" s="3" t="s">
        <v>12</v>
      </c>
      <c r="D6" s="3" t="s">
        <v>13</v>
      </c>
      <c r="E6" s="4" t="s">
        <v>10</v>
      </c>
      <c r="F6" s="5">
        <v>30</v>
      </c>
      <c r="G6" s="6">
        <v>150</v>
      </c>
    </row>
    <row r="7" spans="1:8" ht="13.9" customHeight="1" x14ac:dyDescent="0.25">
      <c r="B7" s="3" t="s">
        <v>14</v>
      </c>
      <c r="C7" s="3" t="s">
        <v>15</v>
      </c>
      <c r="D7" s="3" t="s">
        <v>16</v>
      </c>
      <c r="E7" s="4" t="s">
        <v>10</v>
      </c>
      <c r="F7" s="5">
        <v>40</v>
      </c>
      <c r="G7" s="6">
        <v>80</v>
      </c>
    </row>
    <row r="8" spans="1:8" ht="13.9" customHeight="1" x14ac:dyDescent="0.25">
      <c r="B8" s="3" t="s">
        <v>17</v>
      </c>
      <c r="C8" s="3" t="s">
        <v>18</v>
      </c>
      <c r="D8" s="3" t="s">
        <v>19</v>
      </c>
      <c r="E8" s="4" t="s">
        <v>10</v>
      </c>
      <c r="F8" s="5">
        <v>20</v>
      </c>
      <c r="G8" s="6">
        <v>800</v>
      </c>
    </row>
    <row r="9" spans="1:8" ht="13.9" customHeight="1" x14ac:dyDescent="0.25">
      <c r="B9" s="3" t="s">
        <v>20</v>
      </c>
      <c r="C9" s="3" t="s">
        <v>21</v>
      </c>
      <c r="D9" s="3" t="s">
        <v>19</v>
      </c>
      <c r="E9" s="4" t="s">
        <v>10</v>
      </c>
      <c r="F9" s="5">
        <v>25</v>
      </c>
      <c r="G9" s="6">
        <v>250</v>
      </c>
    </row>
    <row r="10" spans="1:8" ht="13.9" customHeight="1" x14ac:dyDescent="0.25">
      <c r="B10" s="3" t="s">
        <v>22</v>
      </c>
      <c r="C10" s="3" t="s">
        <v>23</v>
      </c>
      <c r="D10" s="3" t="s">
        <v>24</v>
      </c>
      <c r="E10" s="4" t="s">
        <v>10</v>
      </c>
      <c r="F10" s="5">
        <v>15</v>
      </c>
      <c r="G10" s="6">
        <v>1400</v>
      </c>
    </row>
    <row r="11" spans="1:8" ht="13.9" customHeight="1" x14ac:dyDescent="0.25">
      <c r="B11" s="3" t="s">
        <v>25</v>
      </c>
      <c r="C11" s="3" t="s">
        <v>26</v>
      </c>
      <c r="D11" s="3" t="s">
        <v>9</v>
      </c>
      <c r="E11" s="4" t="s">
        <v>27</v>
      </c>
      <c r="F11" s="5">
        <v>10</v>
      </c>
      <c r="G11" s="6">
        <v>900</v>
      </c>
    </row>
    <row r="12" spans="1:8" ht="13.9" customHeight="1" x14ac:dyDescent="0.25">
      <c r="B12" s="3" t="s">
        <v>28</v>
      </c>
      <c r="C12" s="3" t="s">
        <v>29</v>
      </c>
      <c r="D12" s="3" t="s">
        <v>30</v>
      </c>
      <c r="E12" s="4" t="s">
        <v>27</v>
      </c>
      <c r="F12" s="5">
        <v>8</v>
      </c>
      <c r="G12" s="6">
        <v>1200</v>
      </c>
    </row>
    <row r="13" spans="1:8" ht="13.9" customHeight="1" x14ac:dyDescent="0.25">
      <c r="B13" s="3" t="s">
        <v>31</v>
      </c>
      <c r="C13" s="3" t="s">
        <v>32</v>
      </c>
      <c r="D13" s="3" t="s">
        <v>33</v>
      </c>
      <c r="E13" s="4" t="s">
        <v>34</v>
      </c>
      <c r="F13" s="5">
        <v>6</v>
      </c>
      <c r="G13" s="6">
        <v>4200</v>
      </c>
    </row>
    <row r="14" spans="1:8" ht="13.9" customHeight="1" x14ac:dyDescent="0.25">
      <c r="B14" s="3" t="s">
        <v>35</v>
      </c>
      <c r="C14" s="3" t="s">
        <v>36</v>
      </c>
      <c r="D14" s="3" t="s">
        <v>16</v>
      </c>
      <c r="E14" s="4" t="s">
        <v>34</v>
      </c>
      <c r="F14" s="5">
        <v>3</v>
      </c>
      <c r="G14" s="6">
        <v>12000</v>
      </c>
    </row>
    <row r="15" spans="1:8" ht="13.9" customHeight="1" x14ac:dyDescent="0.25">
      <c r="B15" s="3" t="s">
        <v>37</v>
      </c>
      <c r="C15" s="3" t="s">
        <v>38</v>
      </c>
      <c r="D15" s="3" t="s">
        <v>39</v>
      </c>
      <c r="E15" s="4" t="s">
        <v>34</v>
      </c>
      <c r="F15" s="5">
        <v>5</v>
      </c>
      <c r="G15" s="6">
        <v>4000</v>
      </c>
    </row>
    <row r="16" spans="1:8" ht="13.9" customHeight="1" x14ac:dyDescent="0.25">
      <c r="B16" s="3" t="s">
        <v>40</v>
      </c>
      <c r="C16" s="3" t="s">
        <v>41</v>
      </c>
      <c r="D16" s="3" t="s">
        <v>24</v>
      </c>
      <c r="E16" s="4" t="s">
        <v>42</v>
      </c>
      <c r="F16" s="5">
        <v>7</v>
      </c>
      <c r="G16" s="6">
        <v>4800</v>
      </c>
    </row>
    <row r="17" spans="2:7" ht="13.9" customHeight="1" x14ac:dyDescent="0.25">
      <c r="B17" s="3" t="s">
        <v>43</v>
      </c>
      <c r="C17" s="3" t="s">
        <v>44</v>
      </c>
      <c r="D17" s="3" t="s">
        <v>45</v>
      </c>
      <c r="E17" s="4" t="s">
        <v>42</v>
      </c>
      <c r="F17" s="5">
        <v>5</v>
      </c>
      <c r="G17" s="6">
        <v>4500</v>
      </c>
    </row>
    <row r="18" spans="2:7" ht="13.9" customHeight="1" x14ac:dyDescent="0.25">
      <c r="B18" s="3" t="s">
        <v>46</v>
      </c>
      <c r="C18" s="3" t="s">
        <v>47</v>
      </c>
      <c r="D18" s="3" t="s">
        <v>9</v>
      </c>
      <c r="E18" s="4" t="s">
        <v>42</v>
      </c>
      <c r="F18" s="5">
        <v>6</v>
      </c>
      <c r="G18" s="6">
        <v>2800</v>
      </c>
    </row>
    <row r="19" spans="2:7" ht="13.9" customHeight="1" x14ac:dyDescent="0.25">
      <c r="B19" s="3" t="s">
        <v>48</v>
      </c>
      <c r="C19" s="3" t="s">
        <v>49</v>
      </c>
      <c r="D19" s="3" t="s">
        <v>30</v>
      </c>
      <c r="E19" s="4" t="s">
        <v>42</v>
      </c>
      <c r="F19" s="5">
        <v>4</v>
      </c>
      <c r="G19" s="6">
        <v>5500</v>
      </c>
    </row>
    <row r="20" spans="2:7" ht="13.9" customHeight="1" x14ac:dyDescent="0.25">
      <c r="B20" s="3" t="s">
        <v>50</v>
      </c>
      <c r="C20" s="3" t="s">
        <v>51</v>
      </c>
      <c r="D20" s="3" t="s">
        <v>52</v>
      </c>
      <c r="E20" s="4" t="s">
        <v>27</v>
      </c>
      <c r="F20" s="5">
        <v>8</v>
      </c>
      <c r="G20" s="6">
        <v>300</v>
      </c>
    </row>
    <row r="21" spans="2:7" ht="13.9" customHeight="1" x14ac:dyDescent="0.25">
      <c r="B21" s="3" t="s">
        <v>53</v>
      </c>
      <c r="C21" s="3" t="s">
        <v>54</v>
      </c>
      <c r="D21" s="3" t="s">
        <v>55</v>
      </c>
      <c r="E21" s="4" t="s">
        <v>27</v>
      </c>
      <c r="F21" s="5">
        <v>12</v>
      </c>
      <c r="G21" s="6">
        <v>350</v>
      </c>
    </row>
    <row r="22" spans="2:7" ht="13.9" customHeight="1" x14ac:dyDescent="0.25">
      <c r="B22" s="3" t="s">
        <v>56</v>
      </c>
      <c r="C22" s="3" t="s">
        <v>57</v>
      </c>
      <c r="D22" s="3" t="s">
        <v>55</v>
      </c>
      <c r="E22" s="4" t="s">
        <v>27</v>
      </c>
      <c r="F22" s="5">
        <v>15</v>
      </c>
      <c r="G22" s="6">
        <v>200</v>
      </c>
    </row>
    <row r="23" spans="2:7" ht="13.9" customHeight="1" x14ac:dyDescent="0.25">
      <c r="B23" s="3" t="s">
        <v>58</v>
      </c>
      <c r="C23" s="3" t="s">
        <v>59</v>
      </c>
      <c r="D23" s="3" t="s">
        <v>55</v>
      </c>
      <c r="E23" s="4" t="s">
        <v>27</v>
      </c>
      <c r="F23" s="5">
        <v>10</v>
      </c>
      <c r="G23" s="6">
        <v>450</v>
      </c>
    </row>
    <row r="24" spans="2:7" ht="13.9" customHeight="1" x14ac:dyDescent="0.25">
      <c r="B24" s="3" t="s">
        <v>60</v>
      </c>
      <c r="C24" s="3" t="s">
        <v>61</v>
      </c>
      <c r="D24" s="3" t="s">
        <v>62</v>
      </c>
      <c r="E24" s="4" t="s">
        <v>63</v>
      </c>
      <c r="F24" s="5">
        <v>20</v>
      </c>
      <c r="G24" s="6">
        <v>100</v>
      </c>
    </row>
    <row r="25" spans="2:7" ht="13.9" customHeight="1" x14ac:dyDescent="0.25">
      <c r="B25" s="3" t="s">
        <v>64</v>
      </c>
      <c r="C25" s="3" t="s">
        <v>65</v>
      </c>
      <c r="D25" s="3" t="s">
        <v>62</v>
      </c>
      <c r="E25" s="4" t="s">
        <v>63</v>
      </c>
      <c r="F25" s="5">
        <v>12</v>
      </c>
      <c r="G25" s="6">
        <v>250</v>
      </c>
    </row>
    <row r="26" spans="2:7" ht="13.9" customHeight="1" x14ac:dyDescent="0.25">
      <c r="B26" s="3" t="s">
        <v>66</v>
      </c>
      <c r="C26" s="3" t="s">
        <v>67</v>
      </c>
      <c r="D26" s="3" t="s">
        <v>62</v>
      </c>
      <c r="E26" s="4" t="s">
        <v>63</v>
      </c>
      <c r="F26" s="5">
        <v>10</v>
      </c>
      <c r="G26" s="6">
        <v>500</v>
      </c>
    </row>
    <row r="27" spans="2:7" ht="13.9" customHeight="1" x14ac:dyDescent="0.25">
      <c r="B27" s="3" t="s">
        <v>68</v>
      </c>
      <c r="C27" s="3" t="s">
        <v>69</v>
      </c>
      <c r="D27" s="3" t="s">
        <v>9</v>
      </c>
      <c r="E27" s="4" t="s">
        <v>70</v>
      </c>
      <c r="F27" s="5">
        <v>10</v>
      </c>
      <c r="G27" s="6">
        <v>4500</v>
      </c>
    </row>
    <row r="28" spans="2:7" ht="13.9" customHeight="1" x14ac:dyDescent="0.25">
      <c r="B28" s="3" t="s">
        <v>71</v>
      </c>
      <c r="C28" s="3" t="s">
        <v>72</v>
      </c>
      <c r="D28" s="3" t="s">
        <v>16</v>
      </c>
      <c r="E28" s="4" t="s">
        <v>70</v>
      </c>
      <c r="F28" s="5">
        <v>8</v>
      </c>
      <c r="G28" s="6">
        <v>7500</v>
      </c>
    </row>
    <row r="29" spans="2:7" ht="13.9" customHeight="1" x14ac:dyDescent="0.25">
      <c r="B29" s="3" t="s">
        <v>73</v>
      </c>
      <c r="C29" s="3" t="s">
        <v>74</v>
      </c>
      <c r="D29" s="3" t="s">
        <v>13</v>
      </c>
      <c r="E29" s="4" t="s">
        <v>70</v>
      </c>
      <c r="F29" s="5">
        <v>12</v>
      </c>
      <c r="G29" s="6">
        <v>2200</v>
      </c>
    </row>
    <row r="30" spans="2:7" ht="13.9" customHeight="1" x14ac:dyDescent="0.25">
      <c r="B30" s="3" t="s">
        <v>75</v>
      </c>
      <c r="C30" s="3" t="s">
        <v>76</v>
      </c>
      <c r="D30" s="3" t="s">
        <v>9</v>
      </c>
      <c r="E30" s="4" t="s">
        <v>70</v>
      </c>
      <c r="F30" s="5">
        <v>5</v>
      </c>
      <c r="G30" s="6">
        <v>3800</v>
      </c>
    </row>
    <row r="31" spans="2:7" ht="13.9" customHeight="1" x14ac:dyDescent="0.25">
      <c r="B31" s="3" t="s">
        <v>77</v>
      </c>
      <c r="C31" s="3" t="s">
        <v>78</v>
      </c>
      <c r="D31" s="3" t="s">
        <v>16</v>
      </c>
      <c r="E31" s="4" t="s">
        <v>70</v>
      </c>
      <c r="F31" s="5">
        <v>0</v>
      </c>
      <c r="G31" s="6">
        <v>5000</v>
      </c>
    </row>
    <row r="32" spans="2:7" ht="13.9" customHeight="1" x14ac:dyDescent="0.25">
      <c r="B32" s="3" t="s">
        <v>79</v>
      </c>
      <c r="C32" s="3" t="s">
        <v>80</v>
      </c>
      <c r="D32" s="3" t="s">
        <v>81</v>
      </c>
      <c r="E32" s="4" t="s">
        <v>82</v>
      </c>
      <c r="F32" s="5">
        <v>10</v>
      </c>
      <c r="G32" s="6">
        <v>400</v>
      </c>
    </row>
    <row r="33" spans="2:7" ht="13.9" customHeight="1" x14ac:dyDescent="0.25">
      <c r="B33" s="3" t="s">
        <v>83</v>
      </c>
      <c r="C33" s="3" t="s">
        <v>84</v>
      </c>
      <c r="D33" s="3" t="s">
        <v>85</v>
      </c>
      <c r="E33" s="4" t="s">
        <v>82</v>
      </c>
      <c r="F33" s="5">
        <v>10</v>
      </c>
      <c r="G33" s="6">
        <v>350</v>
      </c>
    </row>
    <row r="34" spans="2:7" ht="13.9" customHeight="1" x14ac:dyDescent="0.25">
      <c r="B34" s="3" t="s">
        <v>86</v>
      </c>
      <c r="C34" s="3" t="s">
        <v>87</v>
      </c>
      <c r="D34" s="3" t="s">
        <v>9</v>
      </c>
      <c r="E34" s="4" t="s">
        <v>82</v>
      </c>
      <c r="F34" s="5">
        <v>8</v>
      </c>
      <c r="G34" s="6">
        <v>1500</v>
      </c>
    </row>
    <row r="35" spans="2:7" ht="13.9" customHeight="1" x14ac:dyDescent="0.25">
      <c r="B35" s="3" t="s">
        <v>88</v>
      </c>
      <c r="C35" s="3" t="s">
        <v>89</v>
      </c>
      <c r="D35" s="3" t="s">
        <v>16</v>
      </c>
      <c r="E35" s="4" t="s">
        <v>82</v>
      </c>
      <c r="F35" s="5">
        <v>6</v>
      </c>
      <c r="G35" s="6">
        <v>2800</v>
      </c>
    </row>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C2500-65A3-471F-9D06-240F219A29C9}">
  <dimension ref="A1:H35"/>
  <sheetViews>
    <sheetView showGridLines="0" workbookViewId="0"/>
  </sheetViews>
  <sheetFormatPr defaultColWidth="0" defaultRowHeight="15" x14ac:dyDescent="0.25"/>
  <cols>
    <col min="1" max="1" width="8.85546875" customWidth="1"/>
    <col min="2" max="2" width="11" bestFit="1" customWidth="1"/>
    <col min="3" max="3" width="27.42578125" bestFit="1" customWidth="1"/>
    <col min="4" max="4" width="25.28515625" customWidth="1"/>
    <col min="5" max="5" width="20.28515625" bestFit="1" customWidth="1"/>
    <col min="6" max="6" width="11.85546875" bestFit="1" customWidth="1"/>
    <col min="7" max="7" width="18.85546875" bestFit="1" customWidth="1"/>
    <col min="8" max="8" width="8.85546875" customWidth="1"/>
    <col min="9" max="16384" width="8.85546875" hidden="1"/>
  </cols>
  <sheetData>
    <row r="1" spans="1:8" ht="40.9" customHeight="1" x14ac:dyDescent="0.25">
      <c r="A1" s="12" t="e" vm="1">
        <v>#VALUE!</v>
      </c>
      <c r="B1" s="13" t="s">
        <v>90</v>
      </c>
      <c r="C1" s="13"/>
      <c r="D1" s="13"/>
      <c r="E1" s="13"/>
      <c r="F1" s="13"/>
      <c r="G1" s="13"/>
      <c r="H1" s="11"/>
    </row>
    <row r="2" spans="1:8" s="2" customFormat="1" ht="4.1500000000000004" customHeight="1" x14ac:dyDescent="0.25"/>
    <row r="3" spans="1:8" ht="4.1500000000000004" customHeight="1" x14ac:dyDescent="0.25"/>
    <row r="4" spans="1:8" ht="18.75" x14ac:dyDescent="0.3">
      <c r="B4" s="14" t="s">
        <v>1</v>
      </c>
      <c r="C4" s="14" t="s">
        <v>91</v>
      </c>
      <c r="D4" s="14" t="s">
        <v>92</v>
      </c>
      <c r="E4" s="14" t="s">
        <v>93</v>
      </c>
    </row>
    <row r="5" spans="1:8" ht="13.9" customHeight="1" x14ac:dyDescent="0.25">
      <c r="B5" s="3" t="s">
        <v>94</v>
      </c>
      <c r="C5" t="s">
        <v>95</v>
      </c>
      <c r="D5" s="3" t="s">
        <v>96</v>
      </c>
      <c r="E5" s="16">
        <v>0.13</v>
      </c>
    </row>
    <row r="6" spans="1:8" ht="13.9" customHeight="1" x14ac:dyDescent="0.25">
      <c r="B6" s="3" t="s">
        <v>97</v>
      </c>
      <c r="C6" s="15" t="s">
        <v>98</v>
      </c>
      <c r="D6" s="3" t="s">
        <v>99</v>
      </c>
      <c r="E6" s="16">
        <v>0.13</v>
      </c>
    </row>
    <row r="7" spans="1:8" ht="13.9" customHeight="1" x14ac:dyDescent="0.25">
      <c r="B7" s="3" t="s">
        <v>100</v>
      </c>
      <c r="C7" t="s">
        <v>101</v>
      </c>
      <c r="D7" s="3" t="s">
        <v>102</v>
      </c>
      <c r="E7" s="16">
        <v>0.08</v>
      </c>
    </row>
    <row r="8" spans="1:8" ht="13.9" customHeight="1" x14ac:dyDescent="0.25">
      <c r="B8" s="3" t="s">
        <v>103</v>
      </c>
      <c r="C8" t="s">
        <v>104</v>
      </c>
      <c r="D8" s="3" t="s">
        <v>102</v>
      </c>
      <c r="E8" s="16">
        <v>0.12</v>
      </c>
    </row>
    <row r="9" spans="1:8" ht="13.9" customHeight="1" x14ac:dyDescent="0.25">
      <c r="B9" s="3" t="s">
        <v>105</v>
      </c>
      <c r="C9" t="s">
        <v>106</v>
      </c>
      <c r="D9" s="3" t="s">
        <v>96</v>
      </c>
      <c r="E9" s="16">
        <v>0.17</v>
      </c>
    </row>
    <row r="10" spans="1:8" ht="13.9" customHeight="1" x14ac:dyDescent="0.25">
      <c r="B10" s="3" t="s">
        <v>107</v>
      </c>
      <c r="C10" t="s">
        <v>108</v>
      </c>
      <c r="D10" s="3" t="s">
        <v>102</v>
      </c>
      <c r="E10" s="16">
        <v>0.14000000000000001</v>
      </c>
    </row>
    <row r="11" spans="1:8" ht="13.9" customHeight="1" x14ac:dyDescent="0.25">
      <c r="B11" s="3" t="s">
        <v>109</v>
      </c>
      <c r="C11" t="s">
        <v>110</v>
      </c>
      <c r="D11" s="3" t="s">
        <v>102</v>
      </c>
      <c r="E11" s="16">
        <v>0.19</v>
      </c>
    </row>
    <row r="12" spans="1:8" ht="13.9" customHeight="1" x14ac:dyDescent="0.25">
      <c r="B12" s="3" t="s">
        <v>111</v>
      </c>
      <c r="C12" t="s">
        <v>112</v>
      </c>
      <c r="D12" s="3" t="s">
        <v>96</v>
      </c>
      <c r="E12" s="16">
        <v>0.08</v>
      </c>
    </row>
    <row r="13" spans="1:8" ht="13.9" customHeight="1" x14ac:dyDescent="0.25">
      <c r="B13" s="3" t="s">
        <v>113</v>
      </c>
      <c r="C13" t="s">
        <v>114</v>
      </c>
      <c r="D13" s="3" t="s">
        <v>96</v>
      </c>
      <c r="E13" s="16">
        <v>0.09</v>
      </c>
    </row>
    <row r="14" spans="1:8" ht="13.9" customHeight="1" x14ac:dyDescent="0.25">
      <c r="B14" s="3" t="s">
        <v>115</v>
      </c>
      <c r="C14" s="15" t="s">
        <v>116</v>
      </c>
      <c r="D14" s="3" t="s">
        <v>99</v>
      </c>
      <c r="E14" s="16">
        <v>0.11</v>
      </c>
    </row>
    <row r="15" spans="1:8" ht="13.9" customHeight="1" x14ac:dyDescent="0.25">
      <c r="B15" s="3" t="s">
        <v>117</v>
      </c>
      <c r="C15" s="15" t="s">
        <v>118</v>
      </c>
      <c r="D15" s="3" t="s">
        <v>99</v>
      </c>
      <c r="E15" s="16">
        <v>0.18</v>
      </c>
    </row>
    <row r="16" spans="1:8" ht="13.9" customHeight="1" x14ac:dyDescent="0.25">
      <c r="B16" s="3" t="s">
        <v>119</v>
      </c>
      <c r="C16" s="15" t="s">
        <v>120</v>
      </c>
      <c r="D16" s="3" t="s">
        <v>99</v>
      </c>
      <c r="E16" s="16">
        <v>7.0000000000000007E-2</v>
      </c>
    </row>
    <row r="17" spans="2:5" ht="13.9" customHeight="1" x14ac:dyDescent="0.25">
      <c r="B17" s="3" t="s">
        <v>121</v>
      </c>
      <c r="C17" t="s">
        <v>122</v>
      </c>
      <c r="D17" s="3" t="s">
        <v>122</v>
      </c>
      <c r="E17" s="16">
        <v>0.3</v>
      </c>
    </row>
    <row r="18" spans="2:5" ht="13.9" customHeight="1" x14ac:dyDescent="0.25"/>
    <row r="19" spans="2:5" ht="13.9" customHeight="1" x14ac:dyDescent="0.25"/>
    <row r="20" spans="2:5" ht="13.9" customHeight="1" x14ac:dyDescent="0.25"/>
    <row r="21" spans="2:5" ht="13.9" customHeight="1" x14ac:dyDescent="0.25"/>
    <row r="22" spans="2:5" ht="13.9" customHeight="1" x14ac:dyDescent="0.25"/>
    <row r="23" spans="2:5" ht="13.9" customHeight="1" x14ac:dyDescent="0.25"/>
    <row r="24" spans="2:5" ht="13.9" customHeight="1" x14ac:dyDescent="0.25"/>
    <row r="25" spans="2:5" ht="13.9" customHeight="1" x14ac:dyDescent="0.25"/>
    <row r="26" spans="2:5" ht="13.9" customHeight="1" x14ac:dyDescent="0.25"/>
    <row r="27" spans="2:5" ht="13.9" customHeight="1" x14ac:dyDescent="0.25"/>
    <row r="28" spans="2:5" ht="13.9" customHeight="1" x14ac:dyDescent="0.25"/>
    <row r="29" spans="2:5" ht="13.9" customHeight="1" x14ac:dyDescent="0.25"/>
    <row r="30" spans="2:5" ht="13.9" customHeight="1" x14ac:dyDescent="0.25"/>
    <row r="31" spans="2:5" ht="13.9" customHeight="1" x14ac:dyDescent="0.25"/>
    <row r="32" spans="2:5" ht="13.9" customHeight="1" x14ac:dyDescent="0.25"/>
    <row r="33" ht="13.9" customHeight="1" x14ac:dyDescent="0.25"/>
    <row r="34" ht="13.9" customHeight="1" x14ac:dyDescent="0.25"/>
    <row r="35" ht="13.9" customHeight="1" x14ac:dyDescent="0.25"/>
  </sheetData>
  <phoneticPr fontId="6" type="noConversion"/>
  <pageMargins left="0.511811024" right="0.511811024" top="0.78740157499999996" bottom="0.78740157499999996" header="0.31496062000000002" footer="0.31496062000000002"/>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C143-12B1-492A-9EAB-D5305693C2A0}">
  <dimension ref="A1:K2102"/>
  <sheetViews>
    <sheetView showGridLines="0" workbookViewId="0">
      <selection activeCell="J928" sqref="J928"/>
    </sheetView>
  </sheetViews>
  <sheetFormatPr defaultColWidth="8.85546875" defaultRowHeight="15" x14ac:dyDescent="0.25"/>
  <cols>
    <col min="1" max="1" width="11" bestFit="1" customWidth="1"/>
    <col min="2" max="2" width="11.28515625" bestFit="1" customWidth="1"/>
    <col min="3" max="3" width="21.42578125" bestFit="1" customWidth="1"/>
    <col min="4" max="4" width="9.28515625" bestFit="1" customWidth="1"/>
    <col min="5" max="5" width="20.28515625" bestFit="1" customWidth="1"/>
    <col min="6" max="6" width="9.7109375" hidden="1" customWidth="1"/>
    <col min="7" max="7" width="17" hidden="1" customWidth="1"/>
    <col min="8" max="8" width="14.28515625" bestFit="1" customWidth="1"/>
    <col min="9" max="9" width="13.28515625" bestFit="1" customWidth="1"/>
    <col min="10" max="10" width="15.28515625" bestFit="1" customWidth="1"/>
    <col min="11" max="11" width="14.7109375" bestFit="1" customWidth="1"/>
  </cols>
  <sheetData>
    <row r="1" spans="1:11" ht="40.9" customHeight="1" x14ac:dyDescent="0.25">
      <c r="A1" s="12" t="e" vm="1">
        <v>#VALUE!</v>
      </c>
      <c r="B1" s="13" t="s">
        <v>123</v>
      </c>
      <c r="C1" s="13"/>
      <c r="D1" s="13"/>
      <c r="E1" s="13"/>
      <c r="F1" s="13"/>
      <c r="G1" s="13"/>
      <c r="H1" s="13"/>
      <c r="I1" s="13"/>
      <c r="J1" s="13"/>
      <c r="K1" s="11"/>
    </row>
    <row r="2" spans="1:11" s="2" customFormat="1" ht="4.1500000000000004" customHeight="1" x14ac:dyDescent="0.25"/>
    <row r="3" spans="1:11" ht="4.1500000000000004" customHeight="1" x14ac:dyDescent="0.25"/>
    <row r="4" spans="1:11" ht="18.75" x14ac:dyDescent="0.3">
      <c r="A4" s="7" t="s">
        <v>124</v>
      </c>
      <c r="B4" s="7" t="s">
        <v>1</v>
      </c>
      <c r="C4" s="7" t="s">
        <v>4</v>
      </c>
      <c r="D4" s="7" t="s">
        <v>151</v>
      </c>
      <c r="E4" s="7" t="s">
        <v>6</v>
      </c>
      <c r="F4" s="7" t="s">
        <v>155</v>
      </c>
      <c r="G4" s="7" t="s">
        <v>154</v>
      </c>
      <c r="H4" s="7" t="s">
        <v>125</v>
      </c>
      <c r="I4" s="7" t="s">
        <v>126</v>
      </c>
      <c r="J4" s="7" t="s">
        <v>156</v>
      </c>
      <c r="K4" s="7" t="s">
        <v>91</v>
      </c>
    </row>
    <row r="5" spans="1:11" ht="13.9" customHeight="1" x14ac:dyDescent="0.25">
      <c r="A5" s="8">
        <v>44927</v>
      </c>
      <c r="B5" t="s">
        <v>64</v>
      </c>
      <c r="C5" t="str">
        <f>_xlfn.XLOOKUP(TB_Vendas[[#This Row],[Código]],TB_Produtos[Código],TB_Produtos[Categoria])</f>
        <v>Redes e Conectividade</v>
      </c>
      <c r="D5" s="1">
        <v>2</v>
      </c>
      <c r="E5" s="36">
        <f>_xlfn.XLOOKUP(TB_Vendas[[#This Row],[Código]],TB_Produtos[Código],TB_Produtos[Preço Unitário])</f>
        <v>250</v>
      </c>
      <c r="F5" s="41">
        <f>INDEX(desc_tabela,MATCH(TB_Vendas[[#This Row],[Qtde]],desc_quantidade,1),MATCH(_xlfn.XLOOKUP(TB_Vendas[[#This Row],[Código]],TB_Produtos[Código],TB_Produtos[Categoria]),desc_categorias,0))</f>
        <v>0.15</v>
      </c>
      <c r="G5" s="41" cm="1">
        <f t="array" ref="G5">_xlfn.XLOOKUP(TB_Vendas[[#This Row],[Vendedor]],TB_Vendedores[[#All],[Código]],TB_Vendedores[[#All],[Desc. Máximo]])</f>
        <v>0.14000000000000001</v>
      </c>
      <c r="H5" s="41">
        <f>IF(TB_Vendas[[#This Row],[Desc.]]&gt;TB_Vendas[[#This Row],[Desc. Vend.]],TB_Vendas[[#This Row],[Desc. Vend.]],TB_Vendas[[#This Row],[Desc.]])</f>
        <v>0.14000000000000001</v>
      </c>
      <c r="I5" s="9">
        <f>TB_Vendas[[#This Row],[Preço Unitário]]*TB_Vendas[[#This Row],[Qtde]]</f>
        <v>500</v>
      </c>
      <c r="J5" s="9">
        <f>TB_Vendas[[#This Row],[Total]]-(TB_Vendas[[#This Row],[Total]]*TB_Vendas[[#This Row],[Desconto]])</f>
        <v>430</v>
      </c>
      <c r="K5" s="9" t="s">
        <v>107</v>
      </c>
    </row>
    <row r="6" spans="1:11" ht="13.9" customHeight="1" x14ac:dyDescent="0.25">
      <c r="A6" s="8">
        <v>44927</v>
      </c>
      <c r="B6" t="s">
        <v>56</v>
      </c>
      <c r="C6" t="str">
        <f>_xlfn.XLOOKUP(TB_Vendas[[#This Row],[Código]],TB_Produtos[Código],TB_Produtos[Categoria])</f>
        <v>Periféricos</v>
      </c>
      <c r="D6" s="1">
        <v>5</v>
      </c>
      <c r="E6" s="36">
        <f>_xlfn.XLOOKUP(TB_Vendas[[#This Row],[Código]],TB_Produtos[Código],TB_Produtos[Preço Unitário])</f>
        <v>200</v>
      </c>
      <c r="F6" s="41">
        <f>INDEX(desc_tabela,MATCH(TB_Vendas[[#This Row],[Qtde]],desc_quantidade,1),MATCH(_xlfn.XLOOKUP(TB_Vendas[[#This Row],[Código]],TB_Produtos[Código],TB_Produtos[Categoria]),desc_categorias,0))</f>
        <v>0.25</v>
      </c>
      <c r="G6" s="41" cm="1">
        <f t="array" ref="G6">_xlfn.XLOOKUP(TB_Vendas[[#This Row],[Vendedor]],TB_Vendedores[[#All],[Código]],TB_Vendedores[[#All],[Desc. Máximo]])</f>
        <v>0.11</v>
      </c>
      <c r="H6" s="41">
        <f>IF(TB_Vendas[[#This Row],[Desc.]]&gt;TB_Vendas[[#This Row],[Desc. Vend.]],TB_Vendas[[#This Row],[Desc. Vend.]],TB_Vendas[[#This Row],[Desc.]])</f>
        <v>0.11</v>
      </c>
      <c r="I6" s="9">
        <f>TB_Vendas[[#This Row],[Preço Unitário]]*TB_Vendas[[#This Row],[Qtde]]</f>
        <v>1000</v>
      </c>
      <c r="J6" s="9">
        <f>TB_Vendas[[#This Row],[Total]]-(TB_Vendas[[#This Row],[Total]]*TB_Vendas[[#This Row],[Desconto]])</f>
        <v>890</v>
      </c>
      <c r="K6" s="9" t="s">
        <v>115</v>
      </c>
    </row>
    <row r="7" spans="1:11" ht="13.9" customHeight="1" x14ac:dyDescent="0.25">
      <c r="A7" s="8">
        <v>44928</v>
      </c>
      <c r="B7" t="s">
        <v>31</v>
      </c>
      <c r="C7" t="str">
        <f>_xlfn.XLOOKUP(TB_Vendas[[#This Row],[Código]],TB_Produtos[Código],TB_Produtos[Categoria])</f>
        <v>Notebooks</v>
      </c>
      <c r="D7" s="1">
        <v>1</v>
      </c>
      <c r="E7" s="36">
        <f>_xlfn.XLOOKUP(TB_Vendas[[#This Row],[Código]],TB_Produtos[Código],TB_Produtos[Preço Unitário])</f>
        <v>4200</v>
      </c>
      <c r="F7" s="41">
        <f>INDEX(desc_tabela,MATCH(TB_Vendas[[#This Row],[Qtde]],desc_quantidade,1),MATCH(_xlfn.XLOOKUP(TB_Vendas[[#This Row],[Código]],TB_Produtos[Código],TB_Produtos[Categoria]),desc_categorias,0))</f>
        <v>0</v>
      </c>
      <c r="G7" s="41" cm="1">
        <f t="array" ref="G7">_xlfn.XLOOKUP(TB_Vendas[[#This Row],[Vendedor]],TB_Vendedores[[#All],[Código]],TB_Vendedores[[#All],[Desc. Máximo]])</f>
        <v>0.12</v>
      </c>
      <c r="H7" s="41">
        <f>IF(TB_Vendas[[#This Row],[Desc.]]&gt;TB_Vendas[[#This Row],[Desc. Vend.]],TB_Vendas[[#This Row],[Desc. Vend.]],TB_Vendas[[#This Row],[Desc.]])</f>
        <v>0</v>
      </c>
      <c r="I7" s="9">
        <f>TB_Vendas[[#This Row],[Preço Unitário]]*TB_Vendas[[#This Row],[Qtde]]</f>
        <v>4200</v>
      </c>
      <c r="J7" s="9">
        <f>TB_Vendas[[#This Row],[Total]]-(TB_Vendas[[#This Row],[Total]]*TB_Vendas[[#This Row],[Desconto]])</f>
        <v>4200</v>
      </c>
      <c r="K7" s="9" t="s">
        <v>103</v>
      </c>
    </row>
    <row r="8" spans="1:11" ht="13.9" customHeight="1" x14ac:dyDescent="0.25">
      <c r="A8" s="8">
        <v>44928</v>
      </c>
      <c r="B8" t="s">
        <v>66</v>
      </c>
      <c r="C8" t="str">
        <f>_xlfn.XLOOKUP(TB_Vendas[[#This Row],[Código]],TB_Produtos[Código],TB_Produtos[Categoria])</f>
        <v>Redes e Conectividade</v>
      </c>
      <c r="D8" s="1">
        <v>3</v>
      </c>
      <c r="E8" s="36">
        <f>_xlfn.XLOOKUP(TB_Vendas[[#This Row],[Código]],TB_Produtos[Código],TB_Produtos[Preço Unitário])</f>
        <v>500</v>
      </c>
      <c r="F8" s="41">
        <f>INDEX(desc_tabela,MATCH(TB_Vendas[[#This Row],[Qtde]],desc_quantidade,1),MATCH(_xlfn.XLOOKUP(TB_Vendas[[#This Row],[Código]],TB_Produtos[Código],TB_Produtos[Categoria]),desc_categorias,0))</f>
        <v>0.2</v>
      </c>
      <c r="G8" s="41" cm="1">
        <f t="array" ref="G8">_xlfn.XLOOKUP(TB_Vendas[[#This Row],[Vendedor]],TB_Vendedores[[#All],[Código]],TB_Vendedores[[#All],[Desc. Máximo]])</f>
        <v>0.11</v>
      </c>
      <c r="H8" s="41">
        <f>IF(TB_Vendas[[#This Row],[Desc.]]&gt;TB_Vendas[[#This Row],[Desc. Vend.]],TB_Vendas[[#This Row],[Desc. Vend.]],TB_Vendas[[#This Row],[Desc.]])</f>
        <v>0.11</v>
      </c>
      <c r="I8" s="9">
        <f>TB_Vendas[[#This Row],[Preço Unitário]]*TB_Vendas[[#This Row],[Qtde]]</f>
        <v>1500</v>
      </c>
      <c r="J8" s="9">
        <f>TB_Vendas[[#This Row],[Total]]-(TB_Vendas[[#This Row],[Total]]*TB_Vendas[[#This Row],[Desconto]])</f>
        <v>1335</v>
      </c>
      <c r="K8" s="9" t="s">
        <v>115</v>
      </c>
    </row>
    <row r="9" spans="1:11" ht="13.9" customHeight="1" x14ac:dyDescent="0.25">
      <c r="A9" s="8">
        <v>44929</v>
      </c>
      <c r="B9" t="s">
        <v>60</v>
      </c>
      <c r="C9" t="str">
        <f>_xlfn.XLOOKUP(TB_Vendas[[#This Row],[Código]],TB_Produtos[Código],TB_Produtos[Categoria])</f>
        <v>Redes e Conectividade</v>
      </c>
      <c r="D9" s="1">
        <v>1</v>
      </c>
      <c r="E9" s="36">
        <f>_xlfn.XLOOKUP(TB_Vendas[[#This Row],[Código]],TB_Produtos[Código],TB_Produtos[Preço Unitário])</f>
        <v>100</v>
      </c>
      <c r="F9" s="41">
        <f>INDEX(desc_tabela,MATCH(TB_Vendas[[#This Row],[Qtde]],desc_quantidade,1),MATCH(_xlfn.XLOOKUP(TB_Vendas[[#This Row],[Código]],TB_Produtos[Código],TB_Produtos[Categoria]),desc_categorias,0))</f>
        <v>0.1</v>
      </c>
      <c r="G9" s="41" cm="1">
        <f t="array" ref="G9">_xlfn.XLOOKUP(TB_Vendas[[#This Row],[Vendedor]],TB_Vendedores[[#All],[Código]],TB_Vendedores[[#All],[Desc. Máximo]])</f>
        <v>0.12</v>
      </c>
      <c r="H9" s="41">
        <f>IF(TB_Vendas[[#This Row],[Desc.]]&gt;TB_Vendas[[#This Row],[Desc. Vend.]],TB_Vendas[[#This Row],[Desc. Vend.]],TB_Vendas[[#This Row],[Desc.]])</f>
        <v>0.1</v>
      </c>
      <c r="I9" s="9">
        <f>TB_Vendas[[#This Row],[Preço Unitário]]*TB_Vendas[[#This Row],[Qtde]]</f>
        <v>100</v>
      </c>
      <c r="J9" s="9">
        <f>TB_Vendas[[#This Row],[Total]]-(TB_Vendas[[#This Row],[Total]]*TB_Vendas[[#This Row],[Desconto]])</f>
        <v>90</v>
      </c>
      <c r="K9" s="9" t="s">
        <v>103</v>
      </c>
    </row>
    <row r="10" spans="1:11" ht="13.9" customHeight="1" x14ac:dyDescent="0.25">
      <c r="A10" s="8">
        <v>44929</v>
      </c>
      <c r="B10" t="s">
        <v>28</v>
      </c>
      <c r="C10" t="str">
        <f>_xlfn.XLOOKUP(TB_Vendas[[#This Row],[Código]],TB_Produtos[Código],TB_Produtos[Categoria])</f>
        <v>Periféricos</v>
      </c>
      <c r="D10" s="1">
        <v>5</v>
      </c>
      <c r="E10" s="36">
        <f>_xlfn.XLOOKUP(TB_Vendas[[#This Row],[Código]],TB_Produtos[Código],TB_Produtos[Preço Unitário])</f>
        <v>1200</v>
      </c>
      <c r="F10" s="41">
        <f>INDEX(desc_tabela,MATCH(TB_Vendas[[#This Row],[Qtde]],desc_quantidade,1),MATCH(_xlfn.XLOOKUP(TB_Vendas[[#This Row],[Código]],TB_Produtos[Código],TB_Produtos[Categoria]),desc_categorias,0))</f>
        <v>0.25</v>
      </c>
      <c r="G10" s="41" cm="1">
        <f t="array" ref="G10">_xlfn.XLOOKUP(TB_Vendas[[#This Row],[Vendedor]],TB_Vendedores[[#All],[Código]],TB_Vendedores[[#All],[Desc. Máximo]])</f>
        <v>0.3</v>
      </c>
      <c r="H10" s="41">
        <f>IF(TB_Vendas[[#This Row],[Desc.]]&gt;TB_Vendas[[#This Row],[Desc. Vend.]],TB_Vendas[[#This Row],[Desc. Vend.]],TB_Vendas[[#This Row],[Desc.]])</f>
        <v>0.25</v>
      </c>
      <c r="I10" s="9">
        <f>TB_Vendas[[#This Row],[Preço Unitário]]*TB_Vendas[[#This Row],[Qtde]]</f>
        <v>6000</v>
      </c>
      <c r="J10" s="9">
        <f>TB_Vendas[[#This Row],[Total]]-(TB_Vendas[[#This Row],[Total]]*TB_Vendas[[#This Row],[Desconto]])</f>
        <v>4500</v>
      </c>
      <c r="K10" s="9" t="s">
        <v>121</v>
      </c>
    </row>
    <row r="11" spans="1:11" ht="13.9" customHeight="1" x14ac:dyDescent="0.25">
      <c r="A11" s="8">
        <v>44929</v>
      </c>
      <c r="B11" t="s">
        <v>64</v>
      </c>
      <c r="C11" t="str">
        <f>_xlfn.XLOOKUP(TB_Vendas[[#This Row],[Código]],TB_Produtos[Código],TB_Produtos[Categoria])</f>
        <v>Redes e Conectividade</v>
      </c>
      <c r="D11" s="1">
        <v>4</v>
      </c>
      <c r="E11" s="36">
        <f>_xlfn.XLOOKUP(TB_Vendas[[#This Row],[Código]],TB_Produtos[Código],TB_Produtos[Preço Unitário])</f>
        <v>250</v>
      </c>
      <c r="F11" s="41">
        <f>INDEX(desc_tabela,MATCH(TB_Vendas[[#This Row],[Qtde]],desc_quantidade,1),MATCH(_xlfn.XLOOKUP(TB_Vendas[[#This Row],[Código]],TB_Produtos[Código],TB_Produtos[Categoria]),desc_categorias,0))</f>
        <v>0.2</v>
      </c>
      <c r="G11" s="41" cm="1">
        <f t="array" ref="G11">_xlfn.XLOOKUP(TB_Vendas[[#This Row],[Vendedor]],TB_Vendedores[[#All],[Código]],TB_Vendedores[[#All],[Desc. Máximo]])</f>
        <v>0.13</v>
      </c>
      <c r="H11" s="41">
        <f>IF(TB_Vendas[[#This Row],[Desc.]]&gt;TB_Vendas[[#This Row],[Desc. Vend.]],TB_Vendas[[#This Row],[Desc. Vend.]],TB_Vendas[[#This Row],[Desc.]])</f>
        <v>0.13</v>
      </c>
      <c r="I11" s="9">
        <f>TB_Vendas[[#This Row],[Preço Unitário]]*TB_Vendas[[#This Row],[Qtde]]</f>
        <v>1000</v>
      </c>
      <c r="J11" s="9">
        <f>TB_Vendas[[#This Row],[Total]]-(TB_Vendas[[#This Row],[Total]]*TB_Vendas[[#This Row],[Desconto]])</f>
        <v>870</v>
      </c>
      <c r="K11" s="9" t="s">
        <v>94</v>
      </c>
    </row>
    <row r="12" spans="1:11" ht="13.9" customHeight="1" x14ac:dyDescent="0.25">
      <c r="A12" s="8">
        <v>44929</v>
      </c>
      <c r="B12" t="s">
        <v>28</v>
      </c>
      <c r="C12" t="str">
        <f>_xlfn.XLOOKUP(TB_Vendas[[#This Row],[Código]],TB_Produtos[Código],TB_Produtos[Categoria])</f>
        <v>Periféricos</v>
      </c>
      <c r="D12" s="1">
        <v>2</v>
      </c>
      <c r="E12" s="36">
        <f>_xlfn.XLOOKUP(TB_Vendas[[#This Row],[Código]],TB_Produtos[Código],TB_Produtos[Preço Unitário])</f>
        <v>1200</v>
      </c>
      <c r="F12" s="41">
        <f>INDEX(desc_tabela,MATCH(TB_Vendas[[#This Row],[Qtde]],desc_quantidade,1),MATCH(_xlfn.XLOOKUP(TB_Vendas[[#This Row],[Código]],TB_Produtos[Código],TB_Produtos[Categoria]),desc_categorias,0))</f>
        <v>0.05</v>
      </c>
      <c r="G12" s="41" cm="1">
        <f t="array" ref="G12">_xlfn.XLOOKUP(TB_Vendas[[#This Row],[Vendedor]],TB_Vendedores[[#All],[Código]],TB_Vendedores[[#All],[Desc. Máximo]])</f>
        <v>0.13</v>
      </c>
      <c r="H12" s="41">
        <f>IF(TB_Vendas[[#This Row],[Desc.]]&gt;TB_Vendas[[#This Row],[Desc. Vend.]],TB_Vendas[[#This Row],[Desc. Vend.]],TB_Vendas[[#This Row],[Desc.]])</f>
        <v>0.05</v>
      </c>
      <c r="I12" s="9">
        <f>TB_Vendas[[#This Row],[Preço Unitário]]*TB_Vendas[[#This Row],[Qtde]]</f>
        <v>2400</v>
      </c>
      <c r="J12" s="9">
        <f>TB_Vendas[[#This Row],[Total]]-(TB_Vendas[[#This Row],[Total]]*TB_Vendas[[#This Row],[Desconto]])</f>
        <v>2280</v>
      </c>
      <c r="K12" s="9" t="s">
        <v>94</v>
      </c>
    </row>
    <row r="13" spans="1:11" ht="13.9" customHeight="1" x14ac:dyDescent="0.25">
      <c r="A13" s="8">
        <v>44929</v>
      </c>
      <c r="B13" t="s">
        <v>37</v>
      </c>
      <c r="C13" t="str">
        <f>_xlfn.XLOOKUP(TB_Vendas[[#This Row],[Código]],TB_Produtos[Código],TB_Produtos[Categoria])</f>
        <v>Notebooks</v>
      </c>
      <c r="D13" s="1">
        <v>3</v>
      </c>
      <c r="E13" s="36">
        <f>_xlfn.XLOOKUP(TB_Vendas[[#This Row],[Código]],TB_Produtos[Código],TB_Produtos[Preço Unitário])</f>
        <v>4000</v>
      </c>
      <c r="F13" s="41">
        <f>INDEX(desc_tabela,MATCH(TB_Vendas[[#This Row],[Qtde]],desc_quantidade,1),MATCH(_xlfn.XLOOKUP(TB_Vendas[[#This Row],[Código]],TB_Produtos[Código],TB_Produtos[Categoria]),desc_categorias,0))</f>
        <v>0.15</v>
      </c>
      <c r="G13" s="41" cm="1">
        <f t="array" ref="G13">_xlfn.XLOOKUP(TB_Vendas[[#This Row],[Vendedor]],TB_Vendedores[[#All],[Código]],TB_Vendedores[[#All],[Desc. Máximo]])</f>
        <v>0.14000000000000001</v>
      </c>
      <c r="H13" s="41">
        <f>IF(TB_Vendas[[#This Row],[Desc.]]&gt;TB_Vendas[[#This Row],[Desc. Vend.]],TB_Vendas[[#This Row],[Desc. Vend.]],TB_Vendas[[#This Row],[Desc.]])</f>
        <v>0.14000000000000001</v>
      </c>
      <c r="I13" s="9">
        <f>TB_Vendas[[#This Row],[Preço Unitário]]*TB_Vendas[[#This Row],[Qtde]]</f>
        <v>12000</v>
      </c>
      <c r="J13" s="9">
        <f>TB_Vendas[[#This Row],[Total]]-(TB_Vendas[[#This Row],[Total]]*TB_Vendas[[#This Row],[Desconto]])</f>
        <v>10320</v>
      </c>
      <c r="K13" s="9" t="s">
        <v>107</v>
      </c>
    </row>
    <row r="14" spans="1:11" ht="13.9" customHeight="1" x14ac:dyDescent="0.25">
      <c r="A14" s="8">
        <v>44929</v>
      </c>
      <c r="B14" t="s">
        <v>75</v>
      </c>
      <c r="C14" t="str">
        <f>_xlfn.XLOOKUP(TB_Vendas[[#This Row],[Código]],TB_Produtos[Código],TB_Produtos[Categoria])</f>
        <v>Smartphones e Tablets</v>
      </c>
      <c r="D14" s="1">
        <v>5</v>
      </c>
      <c r="E14" s="36">
        <f>_xlfn.XLOOKUP(TB_Vendas[[#This Row],[Código]],TB_Produtos[Código],TB_Produtos[Preço Unitário])</f>
        <v>3800</v>
      </c>
      <c r="F14" s="41">
        <f>INDEX(desc_tabela,MATCH(TB_Vendas[[#This Row],[Qtde]],desc_quantidade,1),MATCH(_xlfn.XLOOKUP(TB_Vendas[[#This Row],[Código]],TB_Produtos[Código],TB_Produtos[Categoria]),desc_categorias,0))</f>
        <v>0.25</v>
      </c>
      <c r="G14" s="41" cm="1">
        <f t="array" ref="G14">_xlfn.XLOOKUP(TB_Vendas[[#This Row],[Vendedor]],TB_Vendedores[[#All],[Código]],TB_Vendedores[[#All],[Desc. Máximo]])</f>
        <v>0.12</v>
      </c>
      <c r="H14" s="41">
        <f>IF(TB_Vendas[[#This Row],[Desc.]]&gt;TB_Vendas[[#This Row],[Desc. Vend.]],TB_Vendas[[#This Row],[Desc. Vend.]],TB_Vendas[[#This Row],[Desc.]])</f>
        <v>0.12</v>
      </c>
      <c r="I14" s="9">
        <f>TB_Vendas[[#This Row],[Preço Unitário]]*TB_Vendas[[#This Row],[Qtde]]</f>
        <v>19000</v>
      </c>
      <c r="J14" s="9">
        <f>TB_Vendas[[#This Row],[Total]]-(TB_Vendas[[#This Row],[Total]]*TB_Vendas[[#This Row],[Desconto]])</f>
        <v>16720</v>
      </c>
      <c r="K14" s="9" t="s">
        <v>103</v>
      </c>
    </row>
    <row r="15" spans="1:11" ht="13.9" customHeight="1" x14ac:dyDescent="0.25">
      <c r="A15" s="8">
        <v>44929</v>
      </c>
      <c r="B15" t="s">
        <v>22</v>
      </c>
      <c r="C15" t="str">
        <f>_xlfn.XLOOKUP(TB_Vendas[[#This Row],[Código]],TB_Produtos[Código],TB_Produtos[Categoria])</f>
        <v>Acessórios</v>
      </c>
      <c r="D15" s="1">
        <v>3</v>
      </c>
      <c r="E15" s="36">
        <f>_xlfn.XLOOKUP(TB_Vendas[[#This Row],[Código]],TB_Produtos[Código],TB_Produtos[Preço Unitário])</f>
        <v>1400</v>
      </c>
      <c r="F15" s="41">
        <f>INDEX(desc_tabela,MATCH(TB_Vendas[[#This Row],[Qtde]],desc_quantidade,1),MATCH(_xlfn.XLOOKUP(TB_Vendas[[#This Row],[Código]],TB_Produtos[Código],TB_Produtos[Categoria]),desc_categorias,0))</f>
        <v>0.15</v>
      </c>
      <c r="G15" s="41" cm="1">
        <f t="array" ref="G15">_xlfn.XLOOKUP(TB_Vendas[[#This Row],[Vendedor]],TB_Vendedores[[#All],[Código]],TB_Vendedores[[#All],[Desc. Máximo]])</f>
        <v>0.13</v>
      </c>
      <c r="H15" s="41">
        <f>IF(TB_Vendas[[#This Row],[Desc.]]&gt;TB_Vendas[[#This Row],[Desc. Vend.]],TB_Vendas[[#This Row],[Desc. Vend.]],TB_Vendas[[#This Row],[Desc.]])</f>
        <v>0.13</v>
      </c>
      <c r="I15" s="9">
        <f>TB_Vendas[[#This Row],[Preço Unitário]]*TB_Vendas[[#This Row],[Qtde]]</f>
        <v>4200</v>
      </c>
      <c r="J15" s="9">
        <f>TB_Vendas[[#This Row],[Total]]-(TB_Vendas[[#This Row],[Total]]*TB_Vendas[[#This Row],[Desconto]])</f>
        <v>3654</v>
      </c>
      <c r="K15" s="9" t="s">
        <v>97</v>
      </c>
    </row>
    <row r="16" spans="1:11" ht="13.9" customHeight="1" x14ac:dyDescent="0.25">
      <c r="A16" s="8">
        <v>44930</v>
      </c>
      <c r="B16" t="s">
        <v>83</v>
      </c>
      <c r="C16" t="str">
        <f>_xlfn.XLOOKUP(TB_Vendas[[#This Row],[Código]],TB_Produtos[Código],TB_Produtos[Categoria])</f>
        <v>Wearables</v>
      </c>
      <c r="D16" s="1">
        <v>3</v>
      </c>
      <c r="E16" s="36">
        <f>_xlfn.XLOOKUP(TB_Vendas[[#This Row],[Código]],TB_Produtos[Código],TB_Produtos[Preço Unitário])</f>
        <v>350</v>
      </c>
      <c r="F16" s="41">
        <f>INDEX(desc_tabela,MATCH(TB_Vendas[[#This Row],[Qtde]],desc_quantidade,1),MATCH(_xlfn.XLOOKUP(TB_Vendas[[#This Row],[Código]],TB_Produtos[Código],TB_Produtos[Categoria]),desc_categorias,0))</f>
        <v>0.15</v>
      </c>
      <c r="G16" s="41" cm="1">
        <f t="array" ref="G16">_xlfn.XLOOKUP(TB_Vendas[[#This Row],[Vendedor]],TB_Vendedores[[#All],[Código]],TB_Vendedores[[#All],[Desc. Máximo]])</f>
        <v>0.12</v>
      </c>
      <c r="H16" s="41">
        <f>IF(TB_Vendas[[#This Row],[Desc.]]&gt;TB_Vendas[[#This Row],[Desc. Vend.]],TB_Vendas[[#This Row],[Desc. Vend.]],TB_Vendas[[#This Row],[Desc.]])</f>
        <v>0.12</v>
      </c>
      <c r="I16" s="9">
        <f>TB_Vendas[[#This Row],[Preço Unitário]]*TB_Vendas[[#This Row],[Qtde]]</f>
        <v>1050</v>
      </c>
      <c r="J16" s="9">
        <f>TB_Vendas[[#This Row],[Total]]-(TB_Vendas[[#This Row],[Total]]*TB_Vendas[[#This Row],[Desconto]])</f>
        <v>924</v>
      </c>
      <c r="K16" s="9" t="s">
        <v>103</v>
      </c>
    </row>
    <row r="17" spans="1:11" ht="13.9" customHeight="1" x14ac:dyDescent="0.25">
      <c r="A17" s="8">
        <v>44931</v>
      </c>
      <c r="B17" t="s">
        <v>86</v>
      </c>
      <c r="C17" t="str">
        <f>_xlfn.XLOOKUP(TB_Vendas[[#This Row],[Código]],TB_Produtos[Código],TB_Produtos[Categoria])</f>
        <v>Wearables</v>
      </c>
      <c r="D17" s="1">
        <v>4</v>
      </c>
      <c r="E17" s="36">
        <f>_xlfn.XLOOKUP(TB_Vendas[[#This Row],[Código]],TB_Produtos[Código],TB_Produtos[Preço Unitário])</f>
        <v>1500</v>
      </c>
      <c r="F17" s="41">
        <f>INDEX(desc_tabela,MATCH(TB_Vendas[[#This Row],[Qtde]],desc_quantidade,1),MATCH(_xlfn.XLOOKUP(TB_Vendas[[#This Row],[Código]],TB_Produtos[Código],TB_Produtos[Categoria]),desc_categorias,0))</f>
        <v>0.15</v>
      </c>
      <c r="G17" s="41" cm="1">
        <f t="array" ref="G17">_xlfn.XLOOKUP(TB_Vendas[[#This Row],[Vendedor]],TB_Vendedores[[#All],[Código]],TB_Vendedores[[#All],[Desc. Máximo]])</f>
        <v>0.3</v>
      </c>
      <c r="H17" s="41">
        <f>IF(TB_Vendas[[#This Row],[Desc.]]&gt;TB_Vendas[[#This Row],[Desc. Vend.]],TB_Vendas[[#This Row],[Desc. Vend.]],TB_Vendas[[#This Row],[Desc.]])</f>
        <v>0.15</v>
      </c>
      <c r="I17" s="9">
        <f>TB_Vendas[[#This Row],[Preço Unitário]]*TB_Vendas[[#This Row],[Qtde]]</f>
        <v>6000</v>
      </c>
      <c r="J17" s="9">
        <f>TB_Vendas[[#This Row],[Total]]-(TB_Vendas[[#This Row],[Total]]*TB_Vendas[[#This Row],[Desconto]])</f>
        <v>5100</v>
      </c>
      <c r="K17" s="9" t="s">
        <v>121</v>
      </c>
    </row>
    <row r="18" spans="1:11" ht="13.9" customHeight="1" x14ac:dyDescent="0.25">
      <c r="A18" s="8">
        <v>44931</v>
      </c>
      <c r="B18" t="s">
        <v>64</v>
      </c>
      <c r="C18" t="str">
        <f>_xlfn.XLOOKUP(TB_Vendas[[#This Row],[Código]],TB_Produtos[Código],TB_Produtos[Categoria])</f>
        <v>Redes e Conectividade</v>
      </c>
      <c r="D18" s="1">
        <v>3</v>
      </c>
      <c r="E18" s="36">
        <f>_xlfn.XLOOKUP(TB_Vendas[[#This Row],[Código]],TB_Produtos[Código],TB_Produtos[Preço Unitário])</f>
        <v>250</v>
      </c>
      <c r="F18" s="41">
        <f>INDEX(desc_tabela,MATCH(TB_Vendas[[#This Row],[Qtde]],desc_quantidade,1),MATCH(_xlfn.XLOOKUP(TB_Vendas[[#This Row],[Código]],TB_Produtos[Código],TB_Produtos[Categoria]),desc_categorias,0))</f>
        <v>0.2</v>
      </c>
      <c r="G18" s="41" cm="1">
        <f t="array" ref="G18">_xlfn.XLOOKUP(TB_Vendas[[#This Row],[Vendedor]],TB_Vendedores[[#All],[Código]],TB_Vendedores[[#All],[Desc. Máximo]])</f>
        <v>0.12</v>
      </c>
      <c r="H18" s="41">
        <f>IF(TB_Vendas[[#This Row],[Desc.]]&gt;TB_Vendas[[#This Row],[Desc. Vend.]],TB_Vendas[[#This Row],[Desc. Vend.]],TB_Vendas[[#This Row],[Desc.]])</f>
        <v>0.12</v>
      </c>
      <c r="I18" s="9">
        <f>TB_Vendas[[#This Row],[Preço Unitário]]*TB_Vendas[[#This Row],[Qtde]]</f>
        <v>750</v>
      </c>
      <c r="J18" s="9">
        <f>TB_Vendas[[#This Row],[Total]]-(TB_Vendas[[#This Row],[Total]]*TB_Vendas[[#This Row],[Desconto]])</f>
        <v>660</v>
      </c>
      <c r="K18" s="9" t="s">
        <v>103</v>
      </c>
    </row>
    <row r="19" spans="1:11" ht="13.9" customHeight="1" x14ac:dyDescent="0.25">
      <c r="A19" s="8">
        <v>44932</v>
      </c>
      <c r="B19" t="s">
        <v>40</v>
      </c>
      <c r="C19" t="str">
        <f>_xlfn.XLOOKUP(TB_Vendas[[#This Row],[Código]],TB_Produtos[Código],TB_Produtos[Categoria])</f>
        <v>Eletrônicos Gerais</v>
      </c>
      <c r="D19" s="1">
        <v>5</v>
      </c>
      <c r="E19" s="36">
        <f>_xlfn.XLOOKUP(TB_Vendas[[#This Row],[Código]],TB_Produtos[Código],TB_Produtos[Preço Unitário])</f>
        <v>4800</v>
      </c>
      <c r="F19" s="41">
        <f>INDEX(desc_tabela,MATCH(TB_Vendas[[#This Row],[Qtde]],desc_quantidade,1),MATCH(_xlfn.XLOOKUP(TB_Vendas[[#This Row],[Código]],TB_Produtos[Código],TB_Produtos[Categoria]),desc_categorias,0))</f>
        <v>0.25</v>
      </c>
      <c r="G19" s="41" cm="1">
        <f t="array" ref="G19">_xlfn.XLOOKUP(TB_Vendas[[#This Row],[Vendedor]],TB_Vendedores[[#All],[Código]],TB_Vendedores[[#All],[Desc. Máximo]])</f>
        <v>0.08</v>
      </c>
      <c r="H19" s="41">
        <f>IF(TB_Vendas[[#This Row],[Desc.]]&gt;TB_Vendas[[#This Row],[Desc. Vend.]],TB_Vendas[[#This Row],[Desc. Vend.]],TB_Vendas[[#This Row],[Desc.]])</f>
        <v>0.08</v>
      </c>
      <c r="I19" s="9">
        <f>TB_Vendas[[#This Row],[Preço Unitário]]*TB_Vendas[[#This Row],[Qtde]]</f>
        <v>24000</v>
      </c>
      <c r="J19" s="9">
        <f>TB_Vendas[[#This Row],[Total]]-(TB_Vendas[[#This Row],[Total]]*TB_Vendas[[#This Row],[Desconto]])</f>
        <v>22080</v>
      </c>
      <c r="K19" s="9" t="s">
        <v>111</v>
      </c>
    </row>
    <row r="20" spans="1:11" ht="13.9" customHeight="1" x14ac:dyDescent="0.25">
      <c r="A20" s="8">
        <v>44932</v>
      </c>
      <c r="B20" t="s">
        <v>31</v>
      </c>
      <c r="C20" t="str">
        <f>_xlfn.XLOOKUP(TB_Vendas[[#This Row],[Código]],TB_Produtos[Código],TB_Produtos[Categoria])</f>
        <v>Notebooks</v>
      </c>
      <c r="D20" s="1">
        <v>3</v>
      </c>
      <c r="E20" s="36">
        <f>_xlfn.XLOOKUP(TB_Vendas[[#This Row],[Código]],TB_Produtos[Código],TB_Produtos[Preço Unitário])</f>
        <v>4200</v>
      </c>
      <c r="F20" s="41">
        <f>INDEX(desc_tabela,MATCH(TB_Vendas[[#This Row],[Qtde]],desc_quantidade,1),MATCH(_xlfn.XLOOKUP(TB_Vendas[[#This Row],[Código]],TB_Produtos[Código],TB_Produtos[Categoria]),desc_categorias,0))</f>
        <v>0.15</v>
      </c>
      <c r="G20" s="41" cm="1">
        <f t="array" ref="G20">_xlfn.XLOOKUP(TB_Vendas[[#This Row],[Vendedor]],TB_Vendedores[[#All],[Código]],TB_Vendedores[[#All],[Desc. Máximo]])</f>
        <v>0.19</v>
      </c>
      <c r="H20" s="41">
        <f>IF(TB_Vendas[[#This Row],[Desc.]]&gt;TB_Vendas[[#This Row],[Desc. Vend.]],TB_Vendas[[#This Row],[Desc. Vend.]],TB_Vendas[[#This Row],[Desc.]])</f>
        <v>0.15</v>
      </c>
      <c r="I20" s="9">
        <f>TB_Vendas[[#This Row],[Preço Unitário]]*TB_Vendas[[#This Row],[Qtde]]</f>
        <v>12600</v>
      </c>
      <c r="J20" s="9">
        <f>TB_Vendas[[#This Row],[Total]]-(TB_Vendas[[#This Row],[Total]]*TB_Vendas[[#This Row],[Desconto]])</f>
        <v>10710</v>
      </c>
      <c r="K20" s="9" t="s">
        <v>109</v>
      </c>
    </row>
    <row r="21" spans="1:11" ht="13.9" customHeight="1" x14ac:dyDescent="0.25">
      <c r="A21" s="8">
        <v>44933</v>
      </c>
      <c r="B21" t="s">
        <v>46</v>
      </c>
      <c r="C21" t="str">
        <f>_xlfn.XLOOKUP(TB_Vendas[[#This Row],[Código]],TB_Produtos[Código],TB_Produtos[Categoria])</f>
        <v>Eletrônicos Gerais</v>
      </c>
      <c r="D21" s="1">
        <v>5</v>
      </c>
      <c r="E21" s="36">
        <f>_xlfn.XLOOKUP(TB_Vendas[[#This Row],[Código]],TB_Produtos[Código],TB_Produtos[Preço Unitário])</f>
        <v>2800</v>
      </c>
      <c r="F21" s="41">
        <f>INDEX(desc_tabela,MATCH(TB_Vendas[[#This Row],[Qtde]],desc_quantidade,1),MATCH(_xlfn.XLOOKUP(TB_Vendas[[#This Row],[Código]],TB_Produtos[Código],TB_Produtos[Categoria]),desc_categorias,0))</f>
        <v>0.25</v>
      </c>
      <c r="G21" s="41" cm="1">
        <f t="array" ref="G21">_xlfn.XLOOKUP(TB_Vendas[[#This Row],[Vendedor]],TB_Vendedores[[#All],[Código]],TB_Vendedores[[#All],[Desc. Máximo]])</f>
        <v>0.08</v>
      </c>
      <c r="H21" s="41">
        <f>IF(TB_Vendas[[#This Row],[Desc.]]&gt;TB_Vendas[[#This Row],[Desc. Vend.]],TB_Vendas[[#This Row],[Desc. Vend.]],TB_Vendas[[#This Row],[Desc.]])</f>
        <v>0.08</v>
      </c>
      <c r="I21" s="9">
        <f>TB_Vendas[[#This Row],[Preço Unitário]]*TB_Vendas[[#This Row],[Qtde]]</f>
        <v>14000</v>
      </c>
      <c r="J21" s="9">
        <f>TB_Vendas[[#This Row],[Total]]-(TB_Vendas[[#This Row],[Total]]*TB_Vendas[[#This Row],[Desconto]])</f>
        <v>12880</v>
      </c>
      <c r="K21" s="9" t="s">
        <v>111</v>
      </c>
    </row>
    <row r="22" spans="1:11" ht="13.9" customHeight="1" x14ac:dyDescent="0.25">
      <c r="A22" s="8">
        <v>44933</v>
      </c>
      <c r="B22" t="s">
        <v>64</v>
      </c>
      <c r="C22" t="str">
        <f>_xlfn.XLOOKUP(TB_Vendas[[#This Row],[Código]],TB_Produtos[Código],TB_Produtos[Categoria])</f>
        <v>Redes e Conectividade</v>
      </c>
      <c r="D22" s="1">
        <v>1</v>
      </c>
      <c r="E22" s="36">
        <f>_xlfn.XLOOKUP(TB_Vendas[[#This Row],[Código]],TB_Produtos[Código],TB_Produtos[Preço Unitário])</f>
        <v>250</v>
      </c>
      <c r="F22" s="41">
        <f>INDEX(desc_tabela,MATCH(TB_Vendas[[#This Row],[Qtde]],desc_quantidade,1),MATCH(_xlfn.XLOOKUP(TB_Vendas[[#This Row],[Código]],TB_Produtos[Código],TB_Produtos[Categoria]),desc_categorias,0))</f>
        <v>0.1</v>
      </c>
      <c r="G22" s="41" cm="1">
        <f t="array" ref="G22">_xlfn.XLOOKUP(TB_Vendas[[#This Row],[Vendedor]],TB_Vendedores[[#All],[Código]],TB_Vendedores[[#All],[Desc. Máximo]])</f>
        <v>0.18</v>
      </c>
      <c r="H22" s="41">
        <f>IF(TB_Vendas[[#This Row],[Desc.]]&gt;TB_Vendas[[#This Row],[Desc. Vend.]],TB_Vendas[[#This Row],[Desc. Vend.]],TB_Vendas[[#This Row],[Desc.]])</f>
        <v>0.1</v>
      </c>
      <c r="I22" s="9">
        <f>TB_Vendas[[#This Row],[Preço Unitário]]*TB_Vendas[[#This Row],[Qtde]]</f>
        <v>250</v>
      </c>
      <c r="J22" s="9">
        <f>TB_Vendas[[#This Row],[Total]]-(TB_Vendas[[#This Row],[Total]]*TB_Vendas[[#This Row],[Desconto]])</f>
        <v>225</v>
      </c>
      <c r="K22" s="9" t="s">
        <v>117</v>
      </c>
    </row>
    <row r="23" spans="1:11" ht="13.9" customHeight="1" x14ac:dyDescent="0.25">
      <c r="A23" s="8">
        <v>44933</v>
      </c>
      <c r="B23" t="s">
        <v>46</v>
      </c>
      <c r="C23" t="str">
        <f>_xlfn.XLOOKUP(TB_Vendas[[#This Row],[Código]],TB_Produtos[Código],TB_Produtos[Categoria])</f>
        <v>Eletrônicos Gerais</v>
      </c>
      <c r="D23" s="1">
        <v>1</v>
      </c>
      <c r="E23" s="36">
        <f>_xlfn.XLOOKUP(TB_Vendas[[#This Row],[Código]],TB_Produtos[Código],TB_Produtos[Preço Unitário])</f>
        <v>2800</v>
      </c>
      <c r="F23" s="41">
        <f>INDEX(desc_tabela,MATCH(TB_Vendas[[#This Row],[Qtde]],desc_quantidade,1),MATCH(_xlfn.XLOOKUP(TB_Vendas[[#This Row],[Código]],TB_Produtos[Código],TB_Produtos[Categoria]),desc_categorias,0))</f>
        <v>0.1</v>
      </c>
      <c r="G23" s="41" cm="1">
        <f t="array" ref="G23">_xlfn.XLOOKUP(TB_Vendas[[#This Row],[Vendedor]],TB_Vendedores[[#All],[Código]],TB_Vendedores[[#All],[Desc. Máximo]])</f>
        <v>0.13</v>
      </c>
      <c r="H23" s="41">
        <f>IF(TB_Vendas[[#This Row],[Desc.]]&gt;TB_Vendas[[#This Row],[Desc. Vend.]],TB_Vendas[[#This Row],[Desc. Vend.]],TB_Vendas[[#This Row],[Desc.]])</f>
        <v>0.1</v>
      </c>
      <c r="I23" s="9">
        <f>TB_Vendas[[#This Row],[Preço Unitário]]*TB_Vendas[[#This Row],[Qtde]]</f>
        <v>2800</v>
      </c>
      <c r="J23" s="9">
        <f>TB_Vendas[[#This Row],[Total]]-(TB_Vendas[[#This Row],[Total]]*TB_Vendas[[#This Row],[Desconto]])</f>
        <v>2520</v>
      </c>
      <c r="K23" s="9" t="s">
        <v>94</v>
      </c>
    </row>
    <row r="24" spans="1:11" ht="13.9" customHeight="1" x14ac:dyDescent="0.25">
      <c r="A24" s="8">
        <v>44933</v>
      </c>
      <c r="B24" t="s">
        <v>75</v>
      </c>
      <c r="C24" t="str">
        <f>_xlfn.XLOOKUP(TB_Vendas[[#This Row],[Código]],TB_Produtos[Código],TB_Produtos[Categoria])</f>
        <v>Smartphones e Tablets</v>
      </c>
      <c r="D24" s="1">
        <v>2</v>
      </c>
      <c r="E24" s="36">
        <f>_xlfn.XLOOKUP(TB_Vendas[[#This Row],[Código]],TB_Produtos[Código],TB_Produtos[Preço Unitário])</f>
        <v>3800</v>
      </c>
      <c r="F24" s="41">
        <f>INDEX(desc_tabela,MATCH(TB_Vendas[[#This Row],[Qtde]],desc_quantidade,1),MATCH(_xlfn.XLOOKUP(TB_Vendas[[#This Row],[Código]],TB_Produtos[Código],TB_Produtos[Categoria]),desc_categorias,0))</f>
        <v>0.1</v>
      </c>
      <c r="G24" s="41" cm="1">
        <f t="array" ref="G24">_xlfn.XLOOKUP(TB_Vendas[[#This Row],[Vendedor]],TB_Vendedores[[#All],[Código]],TB_Vendedores[[#All],[Desc. Máximo]])</f>
        <v>0.14000000000000001</v>
      </c>
      <c r="H24" s="41">
        <f>IF(TB_Vendas[[#This Row],[Desc.]]&gt;TB_Vendas[[#This Row],[Desc. Vend.]],TB_Vendas[[#This Row],[Desc. Vend.]],TB_Vendas[[#This Row],[Desc.]])</f>
        <v>0.1</v>
      </c>
      <c r="I24" s="9">
        <f>TB_Vendas[[#This Row],[Preço Unitário]]*TB_Vendas[[#This Row],[Qtde]]</f>
        <v>7600</v>
      </c>
      <c r="J24" s="9">
        <f>TB_Vendas[[#This Row],[Total]]-(TB_Vendas[[#This Row],[Total]]*TB_Vendas[[#This Row],[Desconto]])</f>
        <v>6840</v>
      </c>
      <c r="K24" s="9" t="s">
        <v>107</v>
      </c>
    </row>
    <row r="25" spans="1:11" ht="13.9" customHeight="1" x14ac:dyDescent="0.25">
      <c r="A25" s="8">
        <v>44933</v>
      </c>
      <c r="B25" t="s">
        <v>37</v>
      </c>
      <c r="C25" t="str">
        <f>_xlfn.XLOOKUP(TB_Vendas[[#This Row],[Código]],TB_Produtos[Código],TB_Produtos[Categoria])</f>
        <v>Notebooks</v>
      </c>
      <c r="D25" s="1">
        <v>4</v>
      </c>
      <c r="E25" s="36">
        <f>_xlfn.XLOOKUP(TB_Vendas[[#This Row],[Código]],TB_Produtos[Código],TB_Produtos[Preço Unitário])</f>
        <v>4000</v>
      </c>
      <c r="F25" s="41">
        <f>INDEX(desc_tabela,MATCH(TB_Vendas[[#This Row],[Qtde]],desc_quantidade,1),MATCH(_xlfn.XLOOKUP(TB_Vendas[[#This Row],[Código]],TB_Produtos[Código],TB_Produtos[Categoria]),desc_categorias,0))</f>
        <v>0.15</v>
      </c>
      <c r="G25" s="41" cm="1">
        <f t="array" ref="G25">_xlfn.XLOOKUP(TB_Vendas[[#This Row],[Vendedor]],TB_Vendedores[[#All],[Código]],TB_Vendedores[[#All],[Desc. Máximo]])</f>
        <v>0.11</v>
      </c>
      <c r="H25" s="41">
        <f>IF(TB_Vendas[[#This Row],[Desc.]]&gt;TB_Vendas[[#This Row],[Desc. Vend.]],TB_Vendas[[#This Row],[Desc. Vend.]],TB_Vendas[[#This Row],[Desc.]])</f>
        <v>0.11</v>
      </c>
      <c r="I25" s="9">
        <f>TB_Vendas[[#This Row],[Preço Unitário]]*TB_Vendas[[#This Row],[Qtde]]</f>
        <v>16000</v>
      </c>
      <c r="J25" s="9">
        <f>TB_Vendas[[#This Row],[Total]]-(TB_Vendas[[#This Row],[Total]]*TB_Vendas[[#This Row],[Desconto]])</f>
        <v>14240</v>
      </c>
      <c r="K25" s="9" t="s">
        <v>115</v>
      </c>
    </row>
    <row r="26" spans="1:11" ht="13.9" customHeight="1" x14ac:dyDescent="0.25">
      <c r="A26" s="8">
        <v>44933</v>
      </c>
      <c r="B26" t="s">
        <v>46</v>
      </c>
      <c r="C26" t="str">
        <f>_xlfn.XLOOKUP(TB_Vendas[[#This Row],[Código]],TB_Produtos[Código],TB_Produtos[Categoria])</f>
        <v>Eletrônicos Gerais</v>
      </c>
      <c r="D26" s="1">
        <v>2</v>
      </c>
      <c r="E26" s="36">
        <f>_xlfn.XLOOKUP(TB_Vendas[[#This Row],[Código]],TB_Produtos[Código],TB_Produtos[Preço Unitário])</f>
        <v>2800</v>
      </c>
      <c r="F26" s="41">
        <f>INDEX(desc_tabela,MATCH(TB_Vendas[[#This Row],[Qtde]],desc_quantidade,1),MATCH(_xlfn.XLOOKUP(TB_Vendas[[#This Row],[Código]],TB_Produtos[Código],TB_Produtos[Categoria]),desc_categorias,0))</f>
        <v>0.15</v>
      </c>
      <c r="G26" s="41" cm="1">
        <f t="array" ref="G26">_xlfn.XLOOKUP(TB_Vendas[[#This Row],[Vendedor]],TB_Vendedores[[#All],[Código]],TB_Vendedores[[#All],[Desc. Máximo]])</f>
        <v>0.18</v>
      </c>
      <c r="H26" s="41">
        <f>IF(TB_Vendas[[#This Row],[Desc.]]&gt;TB_Vendas[[#This Row],[Desc. Vend.]],TB_Vendas[[#This Row],[Desc. Vend.]],TB_Vendas[[#This Row],[Desc.]])</f>
        <v>0.15</v>
      </c>
      <c r="I26" s="9">
        <f>TB_Vendas[[#This Row],[Preço Unitário]]*TB_Vendas[[#This Row],[Qtde]]</f>
        <v>5600</v>
      </c>
      <c r="J26" s="9">
        <f>TB_Vendas[[#This Row],[Total]]-(TB_Vendas[[#This Row],[Total]]*TB_Vendas[[#This Row],[Desconto]])</f>
        <v>4760</v>
      </c>
      <c r="K26" s="9" t="s">
        <v>117</v>
      </c>
    </row>
    <row r="27" spans="1:11" ht="13.9" customHeight="1" x14ac:dyDescent="0.25">
      <c r="A27" s="8">
        <v>44934</v>
      </c>
      <c r="B27" t="s">
        <v>86</v>
      </c>
      <c r="C27" t="str">
        <f>_xlfn.XLOOKUP(TB_Vendas[[#This Row],[Código]],TB_Produtos[Código],TB_Produtos[Categoria])</f>
        <v>Wearables</v>
      </c>
      <c r="D27" s="1">
        <v>2</v>
      </c>
      <c r="E27" s="36">
        <f>_xlfn.XLOOKUP(TB_Vendas[[#This Row],[Código]],TB_Produtos[Código],TB_Produtos[Preço Unitário])</f>
        <v>1500</v>
      </c>
      <c r="F27" s="41">
        <f>INDEX(desc_tabela,MATCH(TB_Vendas[[#This Row],[Qtde]],desc_quantidade,1),MATCH(_xlfn.XLOOKUP(TB_Vendas[[#This Row],[Código]],TB_Produtos[Código],TB_Produtos[Categoria]),desc_categorias,0))</f>
        <v>0.05</v>
      </c>
      <c r="G27" s="41" cm="1">
        <f t="array" ref="G27">_xlfn.XLOOKUP(TB_Vendas[[#This Row],[Vendedor]],TB_Vendedores[[#All],[Código]],TB_Vendedores[[#All],[Desc. Máximo]])</f>
        <v>0.08</v>
      </c>
      <c r="H27" s="41">
        <f>IF(TB_Vendas[[#This Row],[Desc.]]&gt;TB_Vendas[[#This Row],[Desc. Vend.]],TB_Vendas[[#This Row],[Desc. Vend.]],TB_Vendas[[#This Row],[Desc.]])</f>
        <v>0.05</v>
      </c>
      <c r="I27" s="9">
        <f>TB_Vendas[[#This Row],[Preço Unitário]]*TB_Vendas[[#This Row],[Qtde]]</f>
        <v>3000</v>
      </c>
      <c r="J27" s="9">
        <f>TB_Vendas[[#This Row],[Total]]-(TB_Vendas[[#This Row],[Total]]*TB_Vendas[[#This Row],[Desconto]])</f>
        <v>2850</v>
      </c>
      <c r="K27" s="9" t="s">
        <v>111</v>
      </c>
    </row>
    <row r="28" spans="1:11" ht="13.9" customHeight="1" x14ac:dyDescent="0.25">
      <c r="A28" s="8">
        <v>44934</v>
      </c>
      <c r="B28" t="s">
        <v>58</v>
      </c>
      <c r="C28" t="str">
        <f>_xlfn.XLOOKUP(TB_Vendas[[#This Row],[Código]],TB_Produtos[Código],TB_Produtos[Categoria])</f>
        <v>Periféricos</v>
      </c>
      <c r="D28" s="1">
        <v>5</v>
      </c>
      <c r="E28" s="36">
        <f>_xlfn.XLOOKUP(TB_Vendas[[#This Row],[Código]],TB_Produtos[Código],TB_Produtos[Preço Unitário])</f>
        <v>450</v>
      </c>
      <c r="F28" s="41">
        <f>INDEX(desc_tabela,MATCH(TB_Vendas[[#This Row],[Qtde]],desc_quantidade,1),MATCH(_xlfn.XLOOKUP(TB_Vendas[[#This Row],[Código]],TB_Produtos[Código],TB_Produtos[Categoria]),desc_categorias,0))</f>
        <v>0.25</v>
      </c>
      <c r="G28" s="41" cm="1">
        <f t="array" ref="G28">_xlfn.XLOOKUP(TB_Vendas[[#This Row],[Vendedor]],TB_Vendedores[[#All],[Código]],TB_Vendedores[[#All],[Desc. Máximo]])</f>
        <v>0.08</v>
      </c>
      <c r="H28" s="41">
        <f>IF(TB_Vendas[[#This Row],[Desc.]]&gt;TB_Vendas[[#This Row],[Desc. Vend.]],TB_Vendas[[#This Row],[Desc. Vend.]],TB_Vendas[[#This Row],[Desc.]])</f>
        <v>0.08</v>
      </c>
      <c r="I28" s="9">
        <f>TB_Vendas[[#This Row],[Preço Unitário]]*TB_Vendas[[#This Row],[Qtde]]</f>
        <v>2250</v>
      </c>
      <c r="J28" s="9">
        <f>TB_Vendas[[#This Row],[Total]]-(TB_Vendas[[#This Row],[Total]]*TB_Vendas[[#This Row],[Desconto]])</f>
        <v>2070</v>
      </c>
      <c r="K28" s="9" t="s">
        <v>100</v>
      </c>
    </row>
    <row r="29" spans="1:11" ht="13.9" customHeight="1" x14ac:dyDescent="0.25">
      <c r="A29" s="8">
        <v>44935</v>
      </c>
      <c r="B29" t="s">
        <v>86</v>
      </c>
      <c r="C29" t="str">
        <f>_xlfn.XLOOKUP(TB_Vendas[[#This Row],[Código]],TB_Produtos[Código],TB_Produtos[Categoria])</f>
        <v>Wearables</v>
      </c>
      <c r="D29" s="1">
        <v>2</v>
      </c>
      <c r="E29" s="36">
        <f>_xlfn.XLOOKUP(TB_Vendas[[#This Row],[Código]],TB_Produtos[Código],TB_Produtos[Preço Unitário])</f>
        <v>1500</v>
      </c>
      <c r="F29" s="41">
        <f>INDEX(desc_tabela,MATCH(TB_Vendas[[#This Row],[Qtde]],desc_quantidade,1),MATCH(_xlfn.XLOOKUP(TB_Vendas[[#This Row],[Código]],TB_Produtos[Código],TB_Produtos[Categoria]),desc_categorias,0))</f>
        <v>0.05</v>
      </c>
      <c r="G29" s="41" cm="1">
        <f t="array" ref="G29">_xlfn.XLOOKUP(TB_Vendas[[#This Row],[Vendedor]],TB_Vendedores[[#All],[Código]],TB_Vendedores[[#All],[Desc. Máximo]])</f>
        <v>0.09</v>
      </c>
      <c r="H29" s="41">
        <f>IF(TB_Vendas[[#This Row],[Desc.]]&gt;TB_Vendas[[#This Row],[Desc. Vend.]],TB_Vendas[[#This Row],[Desc. Vend.]],TB_Vendas[[#This Row],[Desc.]])</f>
        <v>0.05</v>
      </c>
      <c r="I29" s="9">
        <f>TB_Vendas[[#This Row],[Preço Unitário]]*TB_Vendas[[#This Row],[Qtde]]</f>
        <v>3000</v>
      </c>
      <c r="J29" s="9">
        <f>TB_Vendas[[#This Row],[Total]]-(TB_Vendas[[#This Row],[Total]]*TB_Vendas[[#This Row],[Desconto]])</f>
        <v>2850</v>
      </c>
      <c r="K29" s="9" t="s">
        <v>113</v>
      </c>
    </row>
    <row r="30" spans="1:11" ht="13.9" customHeight="1" x14ac:dyDescent="0.25">
      <c r="A30" s="8">
        <v>44936</v>
      </c>
      <c r="B30" t="s">
        <v>22</v>
      </c>
      <c r="C30" t="str">
        <f>_xlfn.XLOOKUP(TB_Vendas[[#This Row],[Código]],TB_Produtos[Código],TB_Produtos[Categoria])</f>
        <v>Acessórios</v>
      </c>
      <c r="D30" s="1">
        <v>1</v>
      </c>
      <c r="E30" s="36">
        <f>_xlfn.XLOOKUP(TB_Vendas[[#This Row],[Código]],TB_Produtos[Código],TB_Produtos[Preço Unitário])</f>
        <v>1400</v>
      </c>
      <c r="F30" s="41">
        <f>INDEX(desc_tabela,MATCH(TB_Vendas[[#This Row],[Qtde]],desc_quantidade,1),MATCH(_xlfn.XLOOKUP(TB_Vendas[[#This Row],[Código]],TB_Produtos[Código],TB_Produtos[Categoria]),desc_categorias,0))</f>
        <v>0</v>
      </c>
      <c r="G30" s="41" cm="1">
        <f t="array" ref="G30">_xlfn.XLOOKUP(TB_Vendas[[#This Row],[Vendedor]],TB_Vendedores[[#All],[Código]],TB_Vendedores[[#All],[Desc. Máximo]])</f>
        <v>0.19</v>
      </c>
      <c r="H30" s="41">
        <f>IF(TB_Vendas[[#This Row],[Desc.]]&gt;TB_Vendas[[#This Row],[Desc. Vend.]],TB_Vendas[[#This Row],[Desc. Vend.]],TB_Vendas[[#This Row],[Desc.]])</f>
        <v>0</v>
      </c>
      <c r="I30" s="9">
        <f>TB_Vendas[[#This Row],[Preço Unitário]]*TB_Vendas[[#This Row],[Qtde]]</f>
        <v>1400</v>
      </c>
      <c r="J30" s="9">
        <f>TB_Vendas[[#This Row],[Total]]-(TB_Vendas[[#This Row],[Total]]*TB_Vendas[[#This Row],[Desconto]])</f>
        <v>1400</v>
      </c>
      <c r="K30" s="9" t="s">
        <v>109</v>
      </c>
    </row>
    <row r="31" spans="1:11" ht="13.9" customHeight="1" x14ac:dyDescent="0.25">
      <c r="A31" s="8">
        <v>44936</v>
      </c>
      <c r="B31" t="s">
        <v>56</v>
      </c>
      <c r="C31" t="str">
        <f>_xlfn.XLOOKUP(TB_Vendas[[#This Row],[Código]],TB_Produtos[Código],TB_Produtos[Categoria])</f>
        <v>Periféricos</v>
      </c>
      <c r="D31" s="1">
        <v>5</v>
      </c>
      <c r="E31" s="36">
        <f>_xlfn.XLOOKUP(TB_Vendas[[#This Row],[Código]],TB_Produtos[Código],TB_Produtos[Preço Unitário])</f>
        <v>200</v>
      </c>
      <c r="F31" s="41">
        <f>INDEX(desc_tabela,MATCH(TB_Vendas[[#This Row],[Qtde]],desc_quantidade,1),MATCH(_xlfn.XLOOKUP(TB_Vendas[[#This Row],[Código]],TB_Produtos[Código],TB_Produtos[Categoria]),desc_categorias,0))</f>
        <v>0.25</v>
      </c>
      <c r="G31" s="41" cm="1">
        <f t="array" ref="G31">_xlfn.XLOOKUP(TB_Vendas[[#This Row],[Vendedor]],TB_Vendedores[[#All],[Código]],TB_Vendedores[[#All],[Desc. Máximo]])</f>
        <v>0.13</v>
      </c>
      <c r="H31" s="41">
        <f>IF(TB_Vendas[[#This Row],[Desc.]]&gt;TB_Vendas[[#This Row],[Desc. Vend.]],TB_Vendas[[#This Row],[Desc. Vend.]],TB_Vendas[[#This Row],[Desc.]])</f>
        <v>0.13</v>
      </c>
      <c r="I31" s="9">
        <f>TB_Vendas[[#This Row],[Preço Unitário]]*TB_Vendas[[#This Row],[Qtde]]</f>
        <v>1000</v>
      </c>
      <c r="J31" s="9">
        <f>TB_Vendas[[#This Row],[Total]]-(TB_Vendas[[#This Row],[Total]]*TB_Vendas[[#This Row],[Desconto]])</f>
        <v>870</v>
      </c>
      <c r="K31" s="9" t="s">
        <v>97</v>
      </c>
    </row>
    <row r="32" spans="1:11" ht="13.9" customHeight="1" x14ac:dyDescent="0.25">
      <c r="A32" s="8">
        <v>44936</v>
      </c>
      <c r="B32" t="s">
        <v>58</v>
      </c>
      <c r="C32" t="str">
        <f>_xlfn.XLOOKUP(TB_Vendas[[#This Row],[Código]],TB_Produtos[Código],TB_Produtos[Categoria])</f>
        <v>Periféricos</v>
      </c>
      <c r="D32" s="1">
        <v>4</v>
      </c>
      <c r="E32" s="36">
        <f>_xlfn.XLOOKUP(TB_Vendas[[#This Row],[Código]],TB_Produtos[Código],TB_Produtos[Preço Unitário])</f>
        <v>450</v>
      </c>
      <c r="F32" s="41">
        <f>INDEX(desc_tabela,MATCH(TB_Vendas[[#This Row],[Qtde]],desc_quantidade,1),MATCH(_xlfn.XLOOKUP(TB_Vendas[[#This Row],[Código]],TB_Produtos[Código],TB_Produtos[Categoria]),desc_categorias,0))</f>
        <v>0.15</v>
      </c>
      <c r="G32" s="41" cm="1">
        <f t="array" ref="G32">_xlfn.XLOOKUP(TB_Vendas[[#This Row],[Vendedor]],TB_Vendedores[[#All],[Código]],TB_Vendedores[[#All],[Desc. Máximo]])</f>
        <v>0.3</v>
      </c>
      <c r="H32" s="41">
        <f>IF(TB_Vendas[[#This Row],[Desc.]]&gt;TB_Vendas[[#This Row],[Desc. Vend.]],TB_Vendas[[#This Row],[Desc. Vend.]],TB_Vendas[[#This Row],[Desc.]])</f>
        <v>0.15</v>
      </c>
      <c r="I32" s="9">
        <f>TB_Vendas[[#This Row],[Preço Unitário]]*TB_Vendas[[#This Row],[Qtde]]</f>
        <v>1800</v>
      </c>
      <c r="J32" s="9">
        <f>TB_Vendas[[#This Row],[Total]]-(TB_Vendas[[#This Row],[Total]]*TB_Vendas[[#This Row],[Desconto]])</f>
        <v>1530</v>
      </c>
      <c r="K32" s="9" t="s">
        <v>121</v>
      </c>
    </row>
    <row r="33" spans="1:11" ht="13.9" customHeight="1" x14ac:dyDescent="0.25">
      <c r="A33" s="8">
        <v>44936</v>
      </c>
      <c r="B33" t="s">
        <v>56</v>
      </c>
      <c r="C33" t="str">
        <f>_xlfn.XLOOKUP(TB_Vendas[[#This Row],[Código]],TB_Produtos[Código],TB_Produtos[Categoria])</f>
        <v>Periféricos</v>
      </c>
      <c r="D33" s="1">
        <v>5</v>
      </c>
      <c r="E33" s="36">
        <f>_xlfn.XLOOKUP(TB_Vendas[[#This Row],[Código]],TB_Produtos[Código],TB_Produtos[Preço Unitário])</f>
        <v>200</v>
      </c>
      <c r="F33" s="41">
        <f>INDEX(desc_tabela,MATCH(TB_Vendas[[#This Row],[Qtde]],desc_quantidade,1),MATCH(_xlfn.XLOOKUP(TB_Vendas[[#This Row],[Código]],TB_Produtos[Código],TB_Produtos[Categoria]),desc_categorias,0))</f>
        <v>0.25</v>
      </c>
      <c r="G33" s="41" cm="1">
        <f t="array" ref="G33">_xlfn.XLOOKUP(TB_Vendas[[#This Row],[Vendedor]],TB_Vendedores[[#All],[Código]],TB_Vendedores[[#All],[Desc. Máximo]])</f>
        <v>0.14000000000000001</v>
      </c>
      <c r="H33" s="41">
        <f>IF(TB_Vendas[[#This Row],[Desc.]]&gt;TB_Vendas[[#This Row],[Desc. Vend.]],TB_Vendas[[#This Row],[Desc. Vend.]],TB_Vendas[[#This Row],[Desc.]])</f>
        <v>0.14000000000000001</v>
      </c>
      <c r="I33" s="9">
        <f>TB_Vendas[[#This Row],[Preço Unitário]]*TB_Vendas[[#This Row],[Qtde]]</f>
        <v>1000</v>
      </c>
      <c r="J33" s="9">
        <f>TB_Vendas[[#This Row],[Total]]-(TB_Vendas[[#This Row],[Total]]*TB_Vendas[[#This Row],[Desconto]])</f>
        <v>860</v>
      </c>
      <c r="K33" s="9" t="s">
        <v>107</v>
      </c>
    </row>
    <row r="34" spans="1:11" ht="13.9" customHeight="1" x14ac:dyDescent="0.25">
      <c r="A34" s="8">
        <v>44936</v>
      </c>
      <c r="B34" t="s">
        <v>73</v>
      </c>
      <c r="C34" t="str">
        <f>_xlfn.XLOOKUP(TB_Vendas[[#This Row],[Código]],TB_Produtos[Código],TB_Produtos[Categoria])</f>
        <v>Smartphones e Tablets</v>
      </c>
      <c r="D34" s="1">
        <v>5</v>
      </c>
      <c r="E34" s="36">
        <f>_xlfn.XLOOKUP(TB_Vendas[[#This Row],[Código]],TB_Produtos[Código],TB_Produtos[Preço Unitário])</f>
        <v>2200</v>
      </c>
      <c r="F34" s="41">
        <f>INDEX(desc_tabela,MATCH(TB_Vendas[[#This Row],[Qtde]],desc_quantidade,1),MATCH(_xlfn.XLOOKUP(TB_Vendas[[#This Row],[Código]],TB_Produtos[Código],TB_Produtos[Categoria]),desc_categorias,0))</f>
        <v>0.25</v>
      </c>
      <c r="G34" s="41" cm="1">
        <f t="array" ref="G34">_xlfn.XLOOKUP(TB_Vendas[[#This Row],[Vendedor]],TB_Vendedores[[#All],[Código]],TB_Vendedores[[#All],[Desc. Máximo]])</f>
        <v>0.08</v>
      </c>
      <c r="H34" s="41">
        <f>IF(TB_Vendas[[#This Row],[Desc.]]&gt;TB_Vendas[[#This Row],[Desc. Vend.]],TB_Vendas[[#This Row],[Desc. Vend.]],TB_Vendas[[#This Row],[Desc.]])</f>
        <v>0.08</v>
      </c>
      <c r="I34" s="9">
        <f>TB_Vendas[[#This Row],[Preço Unitário]]*TB_Vendas[[#This Row],[Qtde]]</f>
        <v>11000</v>
      </c>
      <c r="J34" s="9">
        <f>TB_Vendas[[#This Row],[Total]]-(TB_Vendas[[#This Row],[Total]]*TB_Vendas[[#This Row],[Desconto]])</f>
        <v>10120</v>
      </c>
      <c r="K34" s="9" t="s">
        <v>111</v>
      </c>
    </row>
    <row r="35" spans="1:11" ht="13.9" customHeight="1" x14ac:dyDescent="0.25">
      <c r="A35" s="8">
        <v>44936</v>
      </c>
      <c r="B35" t="s">
        <v>25</v>
      </c>
      <c r="C35" t="str">
        <f>_xlfn.XLOOKUP(TB_Vendas[[#This Row],[Código]],TB_Produtos[Código],TB_Produtos[Categoria])</f>
        <v>Periféricos</v>
      </c>
      <c r="D35" s="1">
        <v>2</v>
      </c>
      <c r="E35" s="36">
        <f>_xlfn.XLOOKUP(TB_Vendas[[#This Row],[Código]],TB_Produtos[Código],TB_Produtos[Preço Unitário])</f>
        <v>900</v>
      </c>
      <c r="F35" s="41">
        <f>INDEX(desc_tabela,MATCH(TB_Vendas[[#This Row],[Qtde]],desc_quantidade,1),MATCH(_xlfn.XLOOKUP(TB_Vendas[[#This Row],[Código]],TB_Produtos[Código],TB_Produtos[Categoria]),desc_categorias,0))</f>
        <v>0.05</v>
      </c>
      <c r="G35" s="41" cm="1">
        <f t="array" ref="G35">_xlfn.XLOOKUP(TB_Vendas[[#This Row],[Vendedor]],TB_Vendedores[[#All],[Código]],TB_Vendedores[[#All],[Desc. Máximo]])</f>
        <v>7.0000000000000007E-2</v>
      </c>
      <c r="H35" s="41">
        <f>IF(TB_Vendas[[#This Row],[Desc.]]&gt;TB_Vendas[[#This Row],[Desc. Vend.]],TB_Vendas[[#This Row],[Desc. Vend.]],TB_Vendas[[#This Row],[Desc.]])</f>
        <v>0.05</v>
      </c>
      <c r="I35" s="9">
        <f>TB_Vendas[[#This Row],[Preço Unitário]]*TB_Vendas[[#This Row],[Qtde]]</f>
        <v>1800</v>
      </c>
      <c r="J35" s="9">
        <f>TB_Vendas[[#This Row],[Total]]-(TB_Vendas[[#This Row],[Total]]*TB_Vendas[[#This Row],[Desconto]])</f>
        <v>1710</v>
      </c>
      <c r="K35" s="9" t="s">
        <v>119</v>
      </c>
    </row>
    <row r="36" spans="1:11" x14ac:dyDescent="0.25">
      <c r="A36" s="8">
        <v>44938</v>
      </c>
      <c r="B36" t="s">
        <v>64</v>
      </c>
      <c r="C36" t="str">
        <f>_xlfn.XLOOKUP(TB_Vendas[[#This Row],[Código]],TB_Produtos[Código],TB_Produtos[Categoria])</f>
        <v>Redes e Conectividade</v>
      </c>
      <c r="D36" s="1">
        <v>4</v>
      </c>
      <c r="E36" s="36">
        <f>_xlfn.XLOOKUP(TB_Vendas[[#This Row],[Código]],TB_Produtos[Código],TB_Produtos[Preço Unitário])</f>
        <v>250</v>
      </c>
      <c r="F36" s="41">
        <f>INDEX(desc_tabela,MATCH(TB_Vendas[[#This Row],[Qtde]],desc_quantidade,1),MATCH(_xlfn.XLOOKUP(TB_Vendas[[#This Row],[Código]],TB_Produtos[Código],TB_Produtos[Categoria]),desc_categorias,0))</f>
        <v>0.2</v>
      </c>
      <c r="G36" s="41" cm="1">
        <f t="array" ref="G36">_xlfn.XLOOKUP(TB_Vendas[[#This Row],[Vendedor]],TB_Vendedores[[#All],[Código]],TB_Vendedores[[#All],[Desc. Máximo]])</f>
        <v>0.19</v>
      </c>
      <c r="H36" s="41">
        <f>IF(TB_Vendas[[#This Row],[Desc.]]&gt;TB_Vendas[[#This Row],[Desc. Vend.]],TB_Vendas[[#This Row],[Desc. Vend.]],TB_Vendas[[#This Row],[Desc.]])</f>
        <v>0.19</v>
      </c>
      <c r="I36" s="9">
        <f>TB_Vendas[[#This Row],[Preço Unitário]]*TB_Vendas[[#This Row],[Qtde]]</f>
        <v>1000</v>
      </c>
      <c r="J36" s="9">
        <f>TB_Vendas[[#This Row],[Total]]-(TB_Vendas[[#This Row],[Total]]*TB_Vendas[[#This Row],[Desconto]])</f>
        <v>810</v>
      </c>
      <c r="K36" s="9" t="s">
        <v>109</v>
      </c>
    </row>
    <row r="37" spans="1:11" x14ac:dyDescent="0.25">
      <c r="A37" s="8">
        <v>44938</v>
      </c>
      <c r="B37" t="s">
        <v>43</v>
      </c>
      <c r="C37" t="str">
        <f>_xlfn.XLOOKUP(TB_Vendas[[#This Row],[Código]],TB_Produtos[Código],TB_Produtos[Categoria])</f>
        <v>Eletrônicos Gerais</v>
      </c>
      <c r="D37" s="1">
        <v>4</v>
      </c>
      <c r="E37" s="36">
        <f>_xlfn.XLOOKUP(TB_Vendas[[#This Row],[Código]],TB_Produtos[Código],TB_Produtos[Preço Unitário])</f>
        <v>4500</v>
      </c>
      <c r="F37" s="41">
        <f>INDEX(desc_tabela,MATCH(TB_Vendas[[#This Row],[Qtde]],desc_quantidade,1),MATCH(_xlfn.XLOOKUP(TB_Vendas[[#This Row],[Código]],TB_Produtos[Código],TB_Produtos[Categoria]),desc_categorias,0))</f>
        <v>0.2</v>
      </c>
      <c r="G37" s="41" cm="1">
        <f t="array" ref="G37">_xlfn.XLOOKUP(TB_Vendas[[#This Row],[Vendedor]],TB_Vendedores[[#All],[Código]],TB_Vendedores[[#All],[Desc. Máximo]])</f>
        <v>0.11</v>
      </c>
      <c r="H37" s="41">
        <f>IF(TB_Vendas[[#This Row],[Desc.]]&gt;TB_Vendas[[#This Row],[Desc. Vend.]],TB_Vendas[[#This Row],[Desc. Vend.]],TB_Vendas[[#This Row],[Desc.]])</f>
        <v>0.11</v>
      </c>
      <c r="I37" s="9">
        <f>TB_Vendas[[#This Row],[Preço Unitário]]*TB_Vendas[[#This Row],[Qtde]]</f>
        <v>18000</v>
      </c>
      <c r="J37" s="9">
        <f>TB_Vendas[[#This Row],[Total]]-(TB_Vendas[[#This Row],[Total]]*TB_Vendas[[#This Row],[Desconto]])</f>
        <v>16020</v>
      </c>
      <c r="K37" s="9" t="s">
        <v>115</v>
      </c>
    </row>
    <row r="38" spans="1:11" x14ac:dyDescent="0.25">
      <c r="A38" s="8">
        <v>44939</v>
      </c>
      <c r="B38" t="s">
        <v>66</v>
      </c>
      <c r="C38" t="str">
        <f>_xlfn.XLOOKUP(TB_Vendas[[#This Row],[Código]],TB_Produtos[Código],TB_Produtos[Categoria])</f>
        <v>Redes e Conectividade</v>
      </c>
      <c r="D38" s="1">
        <v>4</v>
      </c>
      <c r="E38" s="36">
        <f>_xlfn.XLOOKUP(TB_Vendas[[#This Row],[Código]],TB_Produtos[Código],TB_Produtos[Preço Unitário])</f>
        <v>500</v>
      </c>
      <c r="F38" s="41">
        <f>INDEX(desc_tabela,MATCH(TB_Vendas[[#This Row],[Qtde]],desc_quantidade,1),MATCH(_xlfn.XLOOKUP(TB_Vendas[[#This Row],[Código]],TB_Produtos[Código],TB_Produtos[Categoria]),desc_categorias,0))</f>
        <v>0.2</v>
      </c>
      <c r="G38" s="41" cm="1">
        <f t="array" ref="G38">_xlfn.XLOOKUP(TB_Vendas[[#This Row],[Vendedor]],TB_Vendedores[[#All],[Código]],TB_Vendedores[[#All],[Desc. Máximo]])</f>
        <v>0.18</v>
      </c>
      <c r="H38" s="41">
        <f>IF(TB_Vendas[[#This Row],[Desc.]]&gt;TB_Vendas[[#This Row],[Desc. Vend.]],TB_Vendas[[#This Row],[Desc. Vend.]],TB_Vendas[[#This Row],[Desc.]])</f>
        <v>0.18</v>
      </c>
      <c r="I38" s="9">
        <f>TB_Vendas[[#This Row],[Preço Unitário]]*TB_Vendas[[#This Row],[Qtde]]</f>
        <v>2000</v>
      </c>
      <c r="J38" s="9">
        <f>TB_Vendas[[#This Row],[Total]]-(TB_Vendas[[#This Row],[Total]]*TB_Vendas[[#This Row],[Desconto]])</f>
        <v>1640</v>
      </c>
      <c r="K38" s="9" t="s">
        <v>117</v>
      </c>
    </row>
    <row r="39" spans="1:11" x14ac:dyDescent="0.25">
      <c r="A39" s="8">
        <v>44939</v>
      </c>
      <c r="B39" t="s">
        <v>75</v>
      </c>
      <c r="C39" t="str">
        <f>_xlfn.XLOOKUP(TB_Vendas[[#This Row],[Código]],TB_Produtos[Código],TB_Produtos[Categoria])</f>
        <v>Smartphones e Tablets</v>
      </c>
      <c r="D39" s="1">
        <v>2</v>
      </c>
      <c r="E39" s="36">
        <f>_xlfn.XLOOKUP(TB_Vendas[[#This Row],[Código]],TB_Produtos[Código],TB_Produtos[Preço Unitário])</f>
        <v>3800</v>
      </c>
      <c r="F39" s="41">
        <f>INDEX(desc_tabela,MATCH(TB_Vendas[[#This Row],[Qtde]],desc_quantidade,1),MATCH(_xlfn.XLOOKUP(TB_Vendas[[#This Row],[Código]],TB_Produtos[Código],TB_Produtos[Categoria]),desc_categorias,0))</f>
        <v>0.1</v>
      </c>
      <c r="G39" s="41" cm="1">
        <f t="array" ref="G39">_xlfn.XLOOKUP(TB_Vendas[[#This Row],[Vendedor]],TB_Vendedores[[#All],[Código]],TB_Vendedores[[#All],[Desc. Máximo]])</f>
        <v>0.09</v>
      </c>
      <c r="H39" s="41">
        <f>IF(TB_Vendas[[#This Row],[Desc.]]&gt;TB_Vendas[[#This Row],[Desc. Vend.]],TB_Vendas[[#This Row],[Desc. Vend.]],TB_Vendas[[#This Row],[Desc.]])</f>
        <v>0.09</v>
      </c>
      <c r="I39" s="9">
        <f>TB_Vendas[[#This Row],[Preço Unitário]]*TB_Vendas[[#This Row],[Qtde]]</f>
        <v>7600</v>
      </c>
      <c r="J39" s="9">
        <f>TB_Vendas[[#This Row],[Total]]-(TB_Vendas[[#This Row],[Total]]*TB_Vendas[[#This Row],[Desconto]])</f>
        <v>6916</v>
      </c>
      <c r="K39" s="9" t="s">
        <v>113</v>
      </c>
    </row>
    <row r="40" spans="1:11" x14ac:dyDescent="0.25">
      <c r="A40" s="8">
        <v>44939</v>
      </c>
      <c r="B40" t="s">
        <v>46</v>
      </c>
      <c r="C40" t="str">
        <f>_xlfn.XLOOKUP(TB_Vendas[[#This Row],[Código]],TB_Produtos[Código],TB_Produtos[Categoria])</f>
        <v>Eletrônicos Gerais</v>
      </c>
      <c r="D40" s="1">
        <v>1</v>
      </c>
      <c r="E40" s="36">
        <f>_xlfn.XLOOKUP(TB_Vendas[[#This Row],[Código]],TB_Produtos[Código],TB_Produtos[Preço Unitário])</f>
        <v>2800</v>
      </c>
      <c r="F40" s="41">
        <f>INDEX(desc_tabela,MATCH(TB_Vendas[[#This Row],[Qtde]],desc_quantidade,1),MATCH(_xlfn.XLOOKUP(TB_Vendas[[#This Row],[Código]],TB_Produtos[Código],TB_Produtos[Categoria]),desc_categorias,0))</f>
        <v>0.1</v>
      </c>
      <c r="G40" s="41" cm="1">
        <f t="array" ref="G40">_xlfn.XLOOKUP(TB_Vendas[[#This Row],[Vendedor]],TB_Vendedores[[#All],[Código]],TB_Vendedores[[#All],[Desc. Máximo]])</f>
        <v>0.14000000000000001</v>
      </c>
      <c r="H40" s="41">
        <f>IF(TB_Vendas[[#This Row],[Desc.]]&gt;TB_Vendas[[#This Row],[Desc. Vend.]],TB_Vendas[[#This Row],[Desc. Vend.]],TB_Vendas[[#This Row],[Desc.]])</f>
        <v>0.1</v>
      </c>
      <c r="I40" s="9">
        <f>TB_Vendas[[#This Row],[Preço Unitário]]*TB_Vendas[[#This Row],[Qtde]]</f>
        <v>2800</v>
      </c>
      <c r="J40" s="9">
        <f>TB_Vendas[[#This Row],[Total]]-(TB_Vendas[[#This Row],[Total]]*TB_Vendas[[#This Row],[Desconto]])</f>
        <v>2520</v>
      </c>
      <c r="K40" s="9" t="s">
        <v>107</v>
      </c>
    </row>
    <row r="41" spans="1:11" x14ac:dyDescent="0.25">
      <c r="A41" s="8">
        <v>44940</v>
      </c>
      <c r="B41" t="s">
        <v>58</v>
      </c>
      <c r="C41" t="str">
        <f>_xlfn.XLOOKUP(TB_Vendas[[#This Row],[Código]],TB_Produtos[Código],TB_Produtos[Categoria])</f>
        <v>Periféricos</v>
      </c>
      <c r="D41" s="1">
        <v>3</v>
      </c>
      <c r="E41" s="36">
        <f>_xlfn.XLOOKUP(TB_Vendas[[#This Row],[Código]],TB_Produtos[Código],TB_Produtos[Preço Unitário])</f>
        <v>450</v>
      </c>
      <c r="F41" s="41">
        <f>INDEX(desc_tabela,MATCH(TB_Vendas[[#This Row],[Qtde]],desc_quantidade,1),MATCH(_xlfn.XLOOKUP(TB_Vendas[[#This Row],[Código]],TB_Produtos[Código],TB_Produtos[Categoria]),desc_categorias,0))</f>
        <v>0.15</v>
      </c>
      <c r="G41" s="41" cm="1">
        <f t="array" ref="G41">_xlfn.XLOOKUP(TB_Vendas[[#This Row],[Vendedor]],TB_Vendedores[[#All],[Código]],TB_Vendedores[[#All],[Desc. Máximo]])</f>
        <v>0.14000000000000001</v>
      </c>
      <c r="H41" s="41">
        <f>IF(TB_Vendas[[#This Row],[Desc.]]&gt;TB_Vendas[[#This Row],[Desc. Vend.]],TB_Vendas[[#This Row],[Desc. Vend.]],TB_Vendas[[#This Row],[Desc.]])</f>
        <v>0.14000000000000001</v>
      </c>
      <c r="I41" s="9">
        <f>TB_Vendas[[#This Row],[Preço Unitário]]*TB_Vendas[[#This Row],[Qtde]]</f>
        <v>1350</v>
      </c>
      <c r="J41" s="9">
        <f>TB_Vendas[[#This Row],[Total]]-(TB_Vendas[[#This Row],[Total]]*TB_Vendas[[#This Row],[Desconto]])</f>
        <v>1161</v>
      </c>
      <c r="K41" s="9" t="s">
        <v>107</v>
      </c>
    </row>
    <row r="42" spans="1:11" x14ac:dyDescent="0.25">
      <c r="A42" s="8">
        <v>44940</v>
      </c>
      <c r="B42" t="s">
        <v>7</v>
      </c>
      <c r="C42" t="str">
        <f>_xlfn.XLOOKUP(TB_Vendas[[#This Row],[Código]],TB_Produtos[Código],TB_Produtos[Categoria])</f>
        <v>Acessórios</v>
      </c>
      <c r="D42" s="1">
        <v>5</v>
      </c>
      <c r="E42" s="36">
        <f>_xlfn.XLOOKUP(TB_Vendas[[#This Row],[Código]],TB_Produtos[Código],TB_Produtos[Preço Unitário])</f>
        <v>50</v>
      </c>
      <c r="F42" s="41">
        <f>INDEX(desc_tabela,MATCH(TB_Vendas[[#This Row],[Qtde]],desc_quantidade,1),MATCH(_xlfn.XLOOKUP(TB_Vendas[[#This Row],[Código]],TB_Produtos[Código],TB_Produtos[Categoria]),desc_categorias,0))</f>
        <v>0.25</v>
      </c>
      <c r="G42" s="41" cm="1">
        <f t="array" ref="G42">_xlfn.XLOOKUP(TB_Vendas[[#This Row],[Vendedor]],TB_Vendedores[[#All],[Código]],TB_Vendedores[[#All],[Desc. Máximo]])</f>
        <v>0.17</v>
      </c>
      <c r="H42" s="41">
        <f>IF(TB_Vendas[[#This Row],[Desc.]]&gt;TB_Vendas[[#This Row],[Desc. Vend.]],TB_Vendas[[#This Row],[Desc. Vend.]],TB_Vendas[[#This Row],[Desc.]])</f>
        <v>0.17</v>
      </c>
      <c r="I42" s="9">
        <f>TB_Vendas[[#This Row],[Preço Unitário]]*TB_Vendas[[#This Row],[Qtde]]</f>
        <v>250</v>
      </c>
      <c r="J42" s="9">
        <f>TB_Vendas[[#This Row],[Total]]-(TB_Vendas[[#This Row],[Total]]*TB_Vendas[[#This Row],[Desconto]])</f>
        <v>207.5</v>
      </c>
      <c r="K42" s="9" t="s">
        <v>105</v>
      </c>
    </row>
    <row r="43" spans="1:11" x14ac:dyDescent="0.25">
      <c r="A43" s="8">
        <v>44940</v>
      </c>
      <c r="B43" t="s">
        <v>75</v>
      </c>
      <c r="C43" t="str">
        <f>_xlfn.XLOOKUP(TB_Vendas[[#This Row],[Código]],TB_Produtos[Código],TB_Produtos[Categoria])</f>
        <v>Smartphones e Tablets</v>
      </c>
      <c r="D43" s="1">
        <v>5</v>
      </c>
      <c r="E43" s="36">
        <f>_xlfn.XLOOKUP(TB_Vendas[[#This Row],[Código]],TB_Produtos[Código],TB_Produtos[Preço Unitário])</f>
        <v>3800</v>
      </c>
      <c r="F43" s="41">
        <f>INDEX(desc_tabela,MATCH(TB_Vendas[[#This Row],[Qtde]],desc_quantidade,1),MATCH(_xlfn.XLOOKUP(TB_Vendas[[#This Row],[Código]],TB_Produtos[Código],TB_Produtos[Categoria]),desc_categorias,0))</f>
        <v>0.25</v>
      </c>
      <c r="G43" s="41" cm="1">
        <f t="array" ref="G43">_xlfn.XLOOKUP(TB_Vendas[[#This Row],[Vendedor]],TB_Vendedores[[#All],[Código]],TB_Vendedores[[#All],[Desc. Máximo]])</f>
        <v>0.08</v>
      </c>
      <c r="H43" s="41">
        <f>IF(TB_Vendas[[#This Row],[Desc.]]&gt;TB_Vendas[[#This Row],[Desc. Vend.]],TB_Vendas[[#This Row],[Desc. Vend.]],TB_Vendas[[#This Row],[Desc.]])</f>
        <v>0.08</v>
      </c>
      <c r="I43" s="9">
        <f>TB_Vendas[[#This Row],[Preço Unitário]]*TB_Vendas[[#This Row],[Qtde]]</f>
        <v>19000</v>
      </c>
      <c r="J43" s="9">
        <f>TB_Vendas[[#This Row],[Total]]-(TB_Vendas[[#This Row],[Total]]*TB_Vendas[[#This Row],[Desconto]])</f>
        <v>17480</v>
      </c>
      <c r="K43" s="9" t="s">
        <v>100</v>
      </c>
    </row>
    <row r="44" spans="1:11" x14ac:dyDescent="0.25">
      <c r="A44" s="8">
        <v>44940</v>
      </c>
      <c r="B44" t="s">
        <v>40</v>
      </c>
      <c r="C44" t="str">
        <f>_xlfn.XLOOKUP(TB_Vendas[[#This Row],[Código]],TB_Produtos[Código],TB_Produtos[Categoria])</f>
        <v>Eletrônicos Gerais</v>
      </c>
      <c r="D44" s="1">
        <v>3</v>
      </c>
      <c r="E44" s="36">
        <f>_xlfn.XLOOKUP(TB_Vendas[[#This Row],[Código]],TB_Produtos[Código],TB_Produtos[Preço Unitário])</f>
        <v>4800</v>
      </c>
      <c r="F44" s="41">
        <f>INDEX(desc_tabela,MATCH(TB_Vendas[[#This Row],[Qtde]],desc_quantidade,1),MATCH(_xlfn.XLOOKUP(TB_Vendas[[#This Row],[Código]],TB_Produtos[Código],TB_Produtos[Categoria]),desc_categorias,0))</f>
        <v>0.2</v>
      </c>
      <c r="G44" s="41" cm="1">
        <f t="array" ref="G44">_xlfn.XLOOKUP(TB_Vendas[[#This Row],[Vendedor]],TB_Vendedores[[#All],[Código]],TB_Vendedores[[#All],[Desc. Máximo]])</f>
        <v>0.12</v>
      </c>
      <c r="H44" s="41">
        <f>IF(TB_Vendas[[#This Row],[Desc.]]&gt;TB_Vendas[[#This Row],[Desc. Vend.]],TB_Vendas[[#This Row],[Desc. Vend.]],TB_Vendas[[#This Row],[Desc.]])</f>
        <v>0.12</v>
      </c>
      <c r="I44" s="9">
        <f>TB_Vendas[[#This Row],[Preço Unitário]]*TB_Vendas[[#This Row],[Qtde]]</f>
        <v>14400</v>
      </c>
      <c r="J44" s="9">
        <f>TB_Vendas[[#This Row],[Total]]-(TB_Vendas[[#This Row],[Total]]*TB_Vendas[[#This Row],[Desconto]])</f>
        <v>12672</v>
      </c>
      <c r="K44" s="9" t="s">
        <v>103</v>
      </c>
    </row>
    <row r="45" spans="1:11" x14ac:dyDescent="0.25">
      <c r="A45" s="8">
        <v>44940</v>
      </c>
      <c r="B45" t="s">
        <v>83</v>
      </c>
      <c r="C45" t="str">
        <f>_xlfn.XLOOKUP(TB_Vendas[[#This Row],[Código]],TB_Produtos[Código],TB_Produtos[Categoria])</f>
        <v>Wearables</v>
      </c>
      <c r="D45" s="1">
        <v>4</v>
      </c>
      <c r="E45" s="36">
        <f>_xlfn.XLOOKUP(TB_Vendas[[#This Row],[Código]],TB_Produtos[Código],TB_Produtos[Preço Unitário])</f>
        <v>350</v>
      </c>
      <c r="F45" s="41">
        <f>INDEX(desc_tabela,MATCH(TB_Vendas[[#This Row],[Qtde]],desc_quantidade,1),MATCH(_xlfn.XLOOKUP(TB_Vendas[[#This Row],[Código]],TB_Produtos[Código],TB_Produtos[Categoria]),desc_categorias,0))</f>
        <v>0.15</v>
      </c>
      <c r="G45" s="41" cm="1">
        <f t="array" ref="G45">_xlfn.XLOOKUP(TB_Vendas[[#This Row],[Vendedor]],TB_Vendedores[[#All],[Código]],TB_Vendedores[[#All],[Desc. Máximo]])</f>
        <v>0.17</v>
      </c>
      <c r="H45" s="41">
        <f>IF(TB_Vendas[[#This Row],[Desc.]]&gt;TB_Vendas[[#This Row],[Desc. Vend.]],TB_Vendas[[#This Row],[Desc. Vend.]],TB_Vendas[[#This Row],[Desc.]])</f>
        <v>0.15</v>
      </c>
      <c r="I45" s="9">
        <f>TB_Vendas[[#This Row],[Preço Unitário]]*TB_Vendas[[#This Row],[Qtde]]</f>
        <v>1400</v>
      </c>
      <c r="J45" s="9">
        <f>TB_Vendas[[#This Row],[Total]]-(TB_Vendas[[#This Row],[Total]]*TB_Vendas[[#This Row],[Desconto]])</f>
        <v>1190</v>
      </c>
      <c r="K45" s="9" t="s">
        <v>105</v>
      </c>
    </row>
    <row r="46" spans="1:11" x14ac:dyDescent="0.25">
      <c r="A46" s="8">
        <v>44940</v>
      </c>
      <c r="B46" t="s">
        <v>86</v>
      </c>
      <c r="C46" t="str">
        <f>_xlfn.XLOOKUP(TB_Vendas[[#This Row],[Código]],TB_Produtos[Código],TB_Produtos[Categoria])</f>
        <v>Wearables</v>
      </c>
      <c r="D46" s="1">
        <v>3</v>
      </c>
      <c r="E46" s="36">
        <f>_xlfn.XLOOKUP(TB_Vendas[[#This Row],[Código]],TB_Produtos[Código],TB_Produtos[Preço Unitário])</f>
        <v>1500</v>
      </c>
      <c r="F46" s="41">
        <f>INDEX(desc_tabela,MATCH(TB_Vendas[[#This Row],[Qtde]],desc_quantidade,1),MATCH(_xlfn.XLOOKUP(TB_Vendas[[#This Row],[Código]],TB_Produtos[Código],TB_Produtos[Categoria]),desc_categorias,0))</f>
        <v>0.15</v>
      </c>
      <c r="G46" s="41" cm="1">
        <f t="array" ref="G46">_xlfn.XLOOKUP(TB_Vendas[[#This Row],[Vendedor]],TB_Vendedores[[#All],[Código]],TB_Vendedores[[#All],[Desc. Máximo]])</f>
        <v>0.08</v>
      </c>
      <c r="H46" s="41">
        <f>IF(TB_Vendas[[#This Row],[Desc.]]&gt;TB_Vendas[[#This Row],[Desc. Vend.]],TB_Vendas[[#This Row],[Desc. Vend.]],TB_Vendas[[#This Row],[Desc.]])</f>
        <v>0.08</v>
      </c>
      <c r="I46" s="9">
        <f>TB_Vendas[[#This Row],[Preço Unitário]]*TB_Vendas[[#This Row],[Qtde]]</f>
        <v>4500</v>
      </c>
      <c r="J46" s="9">
        <f>TB_Vendas[[#This Row],[Total]]-(TB_Vendas[[#This Row],[Total]]*TB_Vendas[[#This Row],[Desconto]])</f>
        <v>4140</v>
      </c>
      <c r="K46" s="9" t="s">
        <v>111</v>
      </c>
    </row>
    <row r="47" spans="1:11" x14ac:dyDescent="0.25">
      <c r="A47" s="8">
        <v>44941</v>
      </c>
      <c r="B47" t="s">
        <v>71</v>
      </c>
      <c r="C47" t="str">
        <f>_xlfn.XLOOKUP(TB_Vendas[[#This Row],[Código]],TB_Produtos[Código],TB_Produtos[Categoria])</f>
        <v>Smartphones e Tablets</v>
      </c>
      <c r="D47" s="1">
        <v>1</v>
      </c>
      <c r="E47" s="36">
        <f>_xlfn.XLOOKUP(TB_Vendas[[#This Row],[Código]],TB_Produtos[Código],TB_Produtos[Preço Unitário])</f>
        <v>7500</v>
      </c>
      <c r="F47" s="41">
        <f>INDEX(desc_tabela,MATCH(TB_Vendas[[#This Row],[Qtde]],desc_quantidade,1),MATCH(_xlfn.XLOOKUP(TB_Vendas[[#This Row],[Código]],TB_Produtos[Código],TB_Produtos[Categoria]),desc_categorias,0))</f>
        <v>0</v>
      </c>
      <c r="G47" s="41" cm="1">
        <f t="array" ref="G47">_xlfn.XLOOKUP(TB_Vendas[[#This Row],[Vendedor]],TB_Vendedores[[#All],[Código]],TB_Vendedores[[#All],[Desc. Máximo]])</f>
        <v>0.08</v>
      </c>
      <c r="H47" s="41">
        <f>IF(TB_Vendas[[#This Row],[Desc.]]&gt;TB_Vendas[[#This Row],[Desc. Vend.]],TB_Vendas[[#This Row],[Desc. Vend.]],TB_Vendas[[#This Row],[Desc.]])</f>
        <v>0</v>
      </c>
      <c r="I47" s="9">
        <f>TB_Vendas[[#This Row],[Preço Unitário]]*TB_Vendas[[#This Row],[Qtde]]</f>
        <v>7500</v>
      </c>
      <c r="J47" s="9">
        <f>TB_Vendas[[#This Row],[Total]]-(TB_Vendas[[#This Row],[Total]]*TB_Vendas[[#This Row],[Desconto]])</f>
        <v>7500</v>
      </c>
      <c r="K47" s="9" t="s">
        <v>100</v>
      </c>
    </row>
    <row r="48" spans="1:11" x14ac:dyDescent="0.25">
      <c r="A48" s="8">
        <v>44942</v>
      </c>
      <c r="B48" t="s">
        <v>86</v>
      </c>
      <c r="C48" t="str">
        <f>_xlfn.XLOOKUP(TB_Vendas[[#This Row],[Código]],TB_Produtos[Código],TB_Produtos[Categoria])</f>
        <v>Wearables</v>
      </c>
      <c r="D48" s="1">
        <v>2</v>
      </c>
      <c r="E48" s="36">
        <f>_xlfn.XLOOKUP(TB_Vendas[[#This Row],[Código]],TB_Produtos[Código],TB_Produtos[Preço Unitário])</f>
        <v>1500</v>
      </c>
      <c r="F48" s="41">
        <f>INDEX(desc_tabela,MATCH(TB_Vendas[[#This Row],[Qtde]],desc_quantidade,1),MATCH(_xlfn.XLOOKUP(TB_Vendas[[#This Row],[Código]],TB_Produtos[Código],TB_Produtos[Categoria]),desc_categorias,0))</f>
        <v>0.05</v>
      </c>
      <c r="G48" s="41" cm="1">
        <f t="array" ref="G48">_xlfn.XLOOKUP(TB_Vendas[[#This Row],[Vendedor]],TB_Vendedores[[#All],[Código]],TB_Vendedores[[#All],[Desc. Máximo]])</f>
        <v>0.14000000000000001</v>
      </c>
      <c r="H48" s="41">
        <f>IF(TB_Vendas[[#This Row],[Desc.]]&gt;TB_Vendas[[#This Row],[Desc. Vend.]],TB_Vendas[[#This Row],[Desc. Vend.]],TB_Vendas[[#This Row],[Desc.]])</f>
        <v>0.05</v>
      </c>
      <c r="I48" s="9">
        <f>TB_Vendas[[#This Row],[Preço Unitário]]*TB_Vendas[[#This Row],[Qtde]]</f>
        <v>3000</v>
      </c>
      <c r="J48" s="9">
        <f>TB_Vendas[[#This Row],[Total]]-(TB_Vendas[[#This Row],[Total]]*TB_Vendas[[#This Row],[Desconto]])</f>
        <v>2850</v>
      </c>
      <c r="K48" s="9" t="s">
        <v>107</v>
      </c>
    </row>
    <row r="49" spans="1:11" x14ac:dyDescent="0.25">
      <c r="A49" s="8">
        <v>44942</v>
      </c>
      <c r="B49" t="s">
        <v>83</v>
      </c>
      <c r="C49" t="str">
        <f>_xlfn.XLOOKUP(TB_Vendas[[#This Row],[Código]],TB_Produtos[Código],TB_Produtos[Categoria])</f>
        <v>Wearables</v>
      </c>
      <c r="D49" s="1">
        <v>4</v>
      </c>
      <c r="E49" s="36">
        <f>_xlfn.XLOOKUP(TB_Vendas[[#This Row],[Código]],TB_Produtos[Código],TB_Produtos[Preço Unitário])</f>
        <v>350</v>
      </c>
      <c r="F49" s="41">
        <f>INDEX(desc_tabela,MATCH(TB_Vendas[[#This Row],[Qtde]],desc_quantidade,1),MATCH(_xlfn.XLOOKUP(TB_Vendas[[#This Row],[Código]],TB_Produtos[Código],TB_Produtos[Categoria]),desc_categorias,0))</f>
        <v>0.15</v>
      </c>
      <c r="G49" s="41" cm="1">
        <f t="array" ref="G49">_xlfn.XLOOKUP(TB_Vendas[[#This Row],[Vendedor]],TB_Vendedores[[#All],[Código]],TB_Vendedores[[#All],[Desc. Máximo]])</f>
        <v>0.08</v>
      </c>
      <c r="H49" s="41">
        <f>IF(TB_Vendas[[#This Row],[Desc.]]&gt;TB_Vendas[[#This Row],[Desc. Vend.]],TB_Vendas[[#This Row],[Desc. Vend.]],TB_Vendas[[#This Row],[Desc.]])</f>
        <v>0.08</v>
      </c>
      <c r="I49" s="9">
        <f>TB_Vendas[[#This Row],[Preço Unitário]]*TB_Vendas[[#This Row],[Qtde]]</f>
        <v>1400</v>
      </c>
      <c r="J49" s="9">
        <f>TB_Vendas[[#This Row],[Total]]-(TB_Vendas[[#This Row],[Total]]*TB_Vendas[[#This Row],[Desconto]])</f>
        <v>1288</v>
      </c>
      <c r="K49" s="9" t="s">
        <v>100</v>
      </c>
    </row>
    <row r="50" spans="1:11" x14ac:dyDescent="0.25">
      <c r="A50" s="8">
        <v>44942</v>
      </c>
      <c r="B50" t="s">
        <v>35</v>
      </c>
      <c r="C50" t="str">
        <f>_xlfn.XLOOKUP(TB_Vendas[[#This Row],[Código]],TB_Produtos[Código],TB_Produtos[Categoria])</f>
        <v>Notebooks</v>
      </c>
      <c r="D50" s="1">
        <v>2</v>
      </c>
      <c r="E50" s="36">
        <f>_xlfn.XLOOKUP(TB_Vendas[[#This Row],[Código]],TB_Produtos[Código],TB_Produtos[Preço Unitário])</f>
        <v>12000</v>
      </c>
      <c r="F50" s="41">
        <f>INDEX(desc_tabela,MATCH(TB_Vendas[[#This Row],[Qtde]],desc_quantidade,1),MATCH(_xlfn.XLOOKUP(TB_Vendas[[#This Row],[Código]],TB_Produtos[Código],TB_Produtos[Categoria]),desc_categorias,0))</f>
        <v>0.1</v>
      </c>
      <c r="G50" s="41" cm="1">
        <f t="array" ref="G50">_xlfn.XLOOKUP(TB_Vendas[[#This Row],[Vendedor]],TB_Vendedores[[#All],[Código]],TB_Vendedores[[#All],[Desc. Máximo]])</f>
        <v>0.14000000000000001</v>
      </c>
      <c r="H50" s="41">
        <f>IF(TB_Vendas[[#This Row],[Desc.]]&gt;TB_Vendas[[#This Row],[Desc. Vend.]],TB_Vendas[[#This Row],[Desc. Vend.]],TB_Vendas[[#This Row],[Desc.]])</f>
        <v>0.1</v>
      </c>
      <c r="I50" s="9">
        <f>TB_Vendas[[#This Row],[Preço Unitário]]*TB_Vendas[[#This Row],[Qtde]]</f>
        <v>24000</v>
      </c>
      <c r="J50" s="9">
        <f>TB_Vendas[[#This Row],[Total]]-(TB_Vendas[[#This Row],[Total]]*TB_Vendas[[#This Row],[Desconto]])</f>
        <v>21600</v>
      </c>
      <c r="K50" s="9" t="s">
        <v>107</v>
      </c>
    </row>
    <row r="51" spans="1:11" x14ac:dyDescent="0.25">
      <c r="A51" s="8">
        <v>44942</v>
      </c>
      <c r="B51" t="s">
        <v>86</v>
      </c>
      <c r="C51" t="str">
        <f>_xlfn.XLOOKUP(TB_Vendas[[#This Row],[Código]],TB_Produtos[Código],TB_Produtos[Categoria])</f>
        <v>Wearables</v>
      </c>
      <c r="D51" s="1">
        <v>1</v>
      </c>
      <c r="E51" s="36">
        <f>_xlfn.XLOOKUP(TB_Vendas[[#This Row],[Código]],TB_Produtos[Código],TB_Produtos[Preço Unitário])</f>
        <v>1500</v>
      </c>
      <c r="F51" s="41">
        <f>INDEX(desc_tabela,MATCH(TB_Vendas[[#This Row],[Qtde]],desc_quantidade,1),MATCH(_xlfn.XLOOKUP(TB_Vendas[[#This Row],[Código]],TB_Produtos[Código],TB_Produtos[Categoria]),desc_categorias,0))</f>
        <v>0</v>
      </c>
      <c r="G51" s="41" cm="1">
        <f t="array" ref="G51">_xlfn.XLOOKUP(TB_Vendas[[#This Row],[Vendedor]],TB_Vendedores[[#All],[Código]],TB_Vendedores[[#All],[Desc. Máximo]])</f>
        <v>0.14000000000000001</v>
      </c>
      <c r="H51" s="41">
        <f>IF(TB_Vendas[[#This Row],[Desc.]]&gt;TB_Vendas[[#This Row],[Desc. Vend.]],TB_Vendas[[#This Row],[Desc. Vend.]],TB_Vendas[[#This Row],[Desc.]])</f>
        <v>0</v>
      </c>
      <c r="I51" s="9">
        <f>TB_Vendas[[#This Row],[Preço Unitário]]*TB_Vendas[[#This Row],[Qtde]]</f>
        <v>1500</v>
      </c>
      <c r="J51" s="9">
        <f>TB_Vendas[[#This Row],[Total]]-(TB_Vendas[[#This Row],[Total]]*TB_Vendas[[#This Row],[Desconto]])</f>
        <v>1500</v>
      </c>
      <c r="K51" s="9" t="s">
        <v>107</v>
      </c>
    </row>
    <row r="52" spans="1:11" x14ac:dyDescent="0.25">
      <c r="A52" s="8">
        <v>44944</v>
      </c>
      <c r="B52" t="s">
        <v>88</v>
      </c>
      <c r="C52" t="str">
        <f>_xlfn.XLOOKUP(TB_Vendas[[#This Row],[Código]],TB_Produtos[Código],TB_Produtos[Categoria])</f>
        <v>Wearables</v>
      </c>
      <c r="D52" s="1">
        <v>4</v>
      </c>
      <c r="E52" s="36">
        <f>_xlfn.XLOOKUP(TB_Vendas[[#This Row],[Código]],TB_Produtos[Código],TB_Produtos[Preço Unitário])</f>
        <v>2800</v>
      </c>
      <c r="F52" s="41">
        <f>INDEX(desc_tabela,MATCH(TB_Vendas[[#This Row],[Qtde]],desc_quantidade,1),MATCH(_xlfn.XLOOKUP(TB_Vendas[[#This Row],[Código]],TB_Produtos[Código],TB_Produtos[Categoria]),desc_categorias,0))</f>
        <v>0.15</v>
      </c>
      <c r="G52" s="41" cm="1">
        <f t="array" ref="G52">_xlfn.XLOOKUP(TB_Vendas[[#This Row],[Vendedor]],TB_Vendedores[[#All],[Código]],TB_Vendedores[[#All],[Desc. Máximo]])</f>
        <v>0.14000000000000001</v>
      </c>
      <c r="H52" s="41">
        <f>IF(TB_Vendas[[#This Row],[Desc.]]&gt;TB_Vendas[[#This Row],[Desc. Vend.]],TB_Vendas[[#This Row],[Desc. Vend.]],TB_Vendas[[#This Row],[Desc.]])</f>
        <v>0.14000000000000001</v>
      </c>
      <c r="I52" s="9">
        <f>TB_Vendas[[#This Row],[Preço Unitário]]*TB_Vendas[[#This Row],[Qtde]]</f>
        <v>11200</v>
      </c>
      <c r="J52" s="9">
        <f>TB_Vendas[[#This Row],[Total]]-(TB_Vendas[[#This Row],[Total]]*TB_Vendas[[#This Row],[Desconto]])</f>
        <v>9632</v>
      </c>
      <c r="K52" s="9" t="s">
        <v>107</v>
      </c>
    </row>
    <row r="53" spans="1:11" x14ac:dyDescent="0.25">
      <c r="A53" s="8">
        <v>44944</v>
      </c>
      <c r="B53" t="s">
        <v>71</v>
      </c>
      <c r="C53" t="str">
        <f>_xlfn.XLOOKUP(TB_Vendas[[#This Row],[Código]],TB_Produtos[Código],TB_Produtos[Categoria])</f>
        <v>Smartphones e Tablets</v>
      </c>
      <c r="D53" s="1">
        <v>5</v>
      </c>
      <c r="E53" s="36">
        <f>_xlfn.XLOOKUP(TB_Vendas[[#This Row],[Código]],TB_Produtos[Código],TB_Produtos[Preço Unitário])</f>
        <v>7500</v>
      </c>
      <c r="F53" s="41">
        <f>INDEX(desc_tabela,MATCH(TB_Vendas[[#This Row],[Qtde]],desc_quantidade,1),MATCH(_xlfn.XLOOKUP(TB_Vendas[[#This Row],[Código]],TB_Produtos[Código],TB_Produtos[Categoria]),desc_categorias,0))</f>
        <v>0.25</v>
      </c>
      <c r="G53" s="41" cm="1">
        <f t="array" ref="G53">_xlfn.XLOOKUP(TB_Vendas[[#This Row],[Vendedor]],TB_Vendedores[[#All],[Código]],TB_Vendedores[[#All],[Desc. Máximo]])</f>
        <v>0.3</v>
      </c>
      <c r="H53" s="41">
        <f>IF(TB_Vendas[[#This Row],[Desc.]]&gt;TB_Vendas[[#This Row],[Desc. Vend.]],TB_Vendas[[#This Row],[Desc. Vend.]],TB_Vendas[[#This Row],[Desc.]])</f>
        <v>0.25</v>
      </c>
      <c r="I53" s="9">
        <f>TB_Vendas[[#This Row],[Preço Unitário]]*TB_Vendas[[#This Row],[Qtde]]</f>
        <v>37500</v>
      </c>
      <c r="J53" s="9">
        <f>TB_Vendas[[#This Row],[Total]]-(TB_Vendas[[#This Row],[Total]]*TB_Vendas[[#This Row],[Desconto]])</f>
        <v>28125</v>
      </c>
      <c r="K53" s="9" t="s">
        <v>121</v>
      </c>
    </row>
    <row r="54" spans="1:11" x14ac:dyDescent="0.25">
      <c r="A54" s="8">
        <v>44944</v>
      </c>
      <c r="B54" t="s">
        <v>43</v>
      </c>
      <c r="C54" t="str">
        <f>_xlfn.XLOOKUP(TB_Vendas[[#This Row],[Código]],TB_Produtos[Código],TB_Produtos[Categoria])</f>
        <v>Eletrônicos Gerais</v>
      </c>
      <c r="D54" s="1">
        <v>3</v>
      </c>
      <c r="E54" s="36">
        <f>_xlfn.XLOOKUP(TB_Vendas[[#This Row],[Código]],TB_Produtos[Código],TB_Produtos[Preço Unitário])</f>
        <v>4500</v>
      </c>
      <c r="F54" s="41">
        <f>INDEX(desc_tabela,MATCH(TB_Vendas[[#This Row],[Qtde]],desc_quantidade,1),MATCH(_xlfn.XLOOKUP(TB_Vendas[[#This Row],[Código]],TB_Produtos[Código],TB_Produtos[Categoria]),desc_categorias,0))</f>
        <v>0.2</v>
      </c>
      <c r="G54" s="41" cm="1">
        <f t="array" ref="G54">_xlfn.XLOOKUP(TB_Vendas[[#This Row],[Vendedor]],TB_Vendedores[[#All],[Código]],TB_Vendedores[[#All],[Desc. Máximo]])</f>
        <v>0.13</v>
      </c>
      <c r="H54" s="41">
        <f>IF(TB_Vendas[[#This Row],[Desc.]]&gt;TB_Vendas[[#This Row],[Desc. Vend.]],TB_Vendas[[#This Row],[Desc. Vend.]],TB_Vendas[[#This Row],[Desc.]])</f>
        <v>0.13</v>
      </c>
      <c r="I54" s="9">
        <f>TB_Vendas[[#This Row],[Preço Unitário]]*TB_Vendas[[#This Row],[Qtde]]</f>
        <v>13500</v>
      </c>
      <c r="J54" s="9">
        <f>TB_Vendas[[#This Row],[Total]]-(TB_Vendas[[#This Row],[Total]]*TB_Vendas[[#This Row],[Desconto]])</f>
        <v>11745</v>
      </c>
      <c r="K54" s="9" t="s">
        <v>97</v>
      </c>
    </row>
    <row r="55" spans="1:11" x14ac:dyDescent="0.25">
      <c r="A55" s="8">
        <v>44945</v>
      </c>
      <c r="B55" t="s">
        <v>75</v>
      </c>
      <c r="C55" t="str">
        <f>_xlfn.XLOOKUP(TB_Vendas[[#This Row],[Código]],TB_Produtos[Código],TB_Produtos[Categoria])</f>
        <v>Smartphones e Tablets</v>
      </c>
      <c r="D55" s="1">
        <v>4</v>
      </c>
      <c r="E55" s="36">
        <f>_xlfn.XLOOKUP(TB_Vendas[[#This Row],[Código]],TB_Produtos[Código],TB_Produtos[Preço Unitário])</f>
        <v>3800</v>
      </c>
      <c r="F55" s="41">
        <f>INDEX(desc_tabela,MATCH(TB_Vendas[[#This Row],[Qtde]],desc_quantidade,1),MATCH(_xlfn.XLOOKUP(TB_Vendas[[#This Row],[Código]],TB_Produtos[Código],TB_Produtos[Categoria]),desc_categorias,0))</f>
        <v>0.15</v>
      </c>
      <c r="G55" s="41" cm="1">
        <f t="array" ref="G55">_xlfn.XLOOKUP(TB_Vendas[[#This Row],[Vendedor]],TB_Vendedores[[#All],[Código]],TB_Vendedores[[#All],[Desc. Máximo]])</f>
        <v>0.09</v>
      </c>
      <c r="H55" s="41">
        <f>IF(TB_Vendas[[#This Row],[Desc.]]&gt;TB_Vendas[[#This Row],[Desc. Vend.]],TB_Vendas[[#This Row],[Desc. Vend.]],TB_Vendas[[#This Row],[Desc.]])</f>
        <v>0.09</v>
      </c>
      <c r="I55" s="9">
        <f>TB_Vendas[[#This Row],[Preço Unitário]]*TB_Vendas[[#This Row],[Qtde]]</f>
        <v>15200</v>
      </c>
      <c r="J55" s="9">
        <f>TB_Vendas[[#This Row],[Total]]-(TB_Vendas[[#This Row],[Total]]*TB_Vendas[[#This Row],[Desconto]])</f>
        <v>13832</v>
      </c>
      <c r="K55" s="9" t="s">
        <v>113</v>
      </c>
    </row>
    <row r="56" spans="1:11" x14ac:dyDescent="0.25">
      <c r="A56" s="8">
        <v>44945</v>
      </c>
      <c r="B56" t="s">
        <v>68</v>
      </c>
      <c r="C56" t="str">
        <f>_xlfn.XLOOKUP(TB_Vendas[[#This Row],[Código]],TB_Produtos[Código],TB_Produtos[Categoria])</f>
        <v>Smartphones e Tablets</v>
      </c>
      <c r="D56" s="1">
        <v>2</v>
      </c>
      <c r="E56" s="36">
        <f>_xlfn.XLOOKUP(TB_Vendas[[#This Row],[Código]],TB_Produtos[Código],TB_Produtos[Preço Unitário])</f>
        <v>4500</v>
      </c>
      <c r="F56" s="41">
        <f>INDEX(desc_tabela,MATCH(TB_Vendas[[#This Row],[Qtde]],desc_quantidade,1),MATCH(_xlfn.XLOOKUP(TB_Vendas[[#This Row],[Código]],TB_Produtos[Código],TB_Produtos[Categoria]),desc_categorias,0))</f>
        <v>0.1</v>
      </c>
      <c r="G56" s="41" cm="1">
        <f t="array" ref="G56">_xlfn.XLOOKUP(TB_Vendas[[#This Row],[Vendedor]],TB_Vendedores[[#All],[Código]],TB_Vendedores[[#All],[Desc. Máximo]])</f>
        <v>0.17</v>
      </c>
      <c r="H56" s="41">
        <f>IF(TB_Vendas[[#This Row],[Desc.]]&gt;TB_Vendas[[#This Row],[Desc. Vend.]],TB_Vendas[[#This Row],[Desc. Vend.]],TB_Vendas[[#This Row],[Desc.]])</f>
        <v>0.1</v>
      </c>
      <c r="I56" s="9">
        <f>TB_Vendas[[#This Row],[Preço Unitário]]*TB_Vendas[[#This Row],[Qtde]]</f>
        <v>9000</v>
      </c>
      <c r="J56" s="9">
        <f>TB_Vendas[[#This Row],[Total]]-(TB_Vendas[[#This Row],[Total]]*TB_Vendas[[#This Row],[Desconto]])</f>
        <v>8100</v>
      </c>
      <c r="K56" s="9" t="s">
        <v>105</v>
      </c>
    </row>
    <row r="57" spans="1:11" x14ac:dyDescent="0.25">
      <c r="A57" s="8">
        <v>44945</v>
      </c>
      <c r="B57" t="s">
        <v>35</v>
      </c>
      <c r="C57" t="str">
        <f>_xlfn.XLOOKUP(TB_Vendas[[#This Row],[Código]],TB_Produtos[Código],TB_Produtos[Categoria])</f>
        <v>Notebooks</v>
      </c>
      <c r="D57" s="1">
        <v>3</v>
      </c>
      <c r="E57" s="36">
        <f>_xlfn.XLOOKUP(TB_Vendas[[#This Row],[Código]],TB_Produtos[Código],TB_Produtos[Preço Unitário])</f>
        <v>12000</v>
      </c>
      <c r="F57" s="41">
        <f>INDEX(desc_tabela,MATCH(TB_Vendas[[#This Row],[Qtde]],desc_quantidade,1),MATCH(_xlfn.XLOOKUP(TB_Vendas[[#This Row],[Código]],TB_Produtos[Código],TB_Produtos[Categoria]),desc_categorias,0))</f>
        <v>0.15</v>
      </c>
      <c r="G57" s="41" cm="1">
        <f t="array" ref="G57">_xlfn.XLOOKUP(TB_Vendas[[#This Row],[Vendedor]],TB_Vendedores[[#All],[Código]],TB_Vendedores[[#All],[Desc. Máximo]])</f>
        <v>7.0000000000000007E-2</v>
      </c>
      <c r="H57" s="41">
        <f>IF(TB_Vendas[[#This Row],[Desc.]]&gt;TB_Vendas[[#This Row],[Desc. Vend.]],TB_Vendas[[#This Row],[Desc. Vend.]],TB_Vendas[[#This Row],[Desc.]])</f>
        <v>7.0000000000000007E-2</v>
      </c>
      <c r="I57" s="9">
        <f>TB_Vendas[[#This Row],[Preço Unitário]]*TB_Vendas[[#This Row],[Qtde]]</f>
        <v>36000</v>
      </c>
      <c r="J57" s="9">
        <f>TB_Vendas[[#This Row],[Total]]-(TB_Vendas[[#This Row],[Total]]*TB_Vendas[[#This Row],[Desconto]])</f>
        <v>33480</v>
      </c>
      <c r="K57" s="9" t="s">
        <v>119</v>
      </c>
    </row>
    <row r="58" spans="1:11" x14ac:dyDescent="0.25">
      <c r="A58" s="8">
        <v>44946</v>
      </c>
      <c r="B58" t="s">
        <v>60</v>
      </c>
      <c r="C58" t="str">
        <f>_xlfn.XLOOKUP(TB_Vendas[[#This Row],[Código]],TB_Produtos[Código],TB_Produtos[Categoria])</f>
        <v>Redes e Conectividade</v>
      </c>
      <c r="D58" s="1">
        <v>1</v>
      </c>
      <c r="E58" s="36">
        <f>_xlfn.XLOOKUP(TB_Vendas[[#This Row],[Código]],TB_Produtos[Código],TB_Produtos[Preço Unitário])</f>
        <v>100</v>
      </c>
      <c r="F58" s="41">
        <f>INDEX(desc_tabela,MATCH(TB_Vendas[[#This Row],[Qtde]],desc_quantidade,1),MATCH(_xlfn.XLOOKUP(TB_Vendas[[#This Row],[Código]],TB_Produtos[Código],TB_Produtos[Categoria]),desc_categorias,0))</f>
        <v>0.1</v>
      </c>
      <c r="G58" s="41" cm="1">
        <f t="array" ref="G58">_xlfn.XLOOKUP(TB_Vendas[[#This Row],[Vendedor]],TB_Vendedores[[#All],[Código]],TB_Vendedores[[#All],[Desc. Máximo]])</f>
        <v>0.18</v>
      </c>
      <c r="H58" s="41">
        <f>IF(TB_Vendas[[#This Row],[Desc.]]&gt;TB_Vendas[[#This Row],[Desc. Vend.]],TB_Vendas[[#This Row],[Desc. Vend.]],TB_Vendas[[#This Row],[Desc.]])</f>
        <v>0.1</v>
      </c>
      <c r="I58" s="9">
        <f>TB_Vendas[[#This Row],[Preço Unitário]]*TB_Vendas[[#This Row],[Qtde]]</f>
        <v>100</v>
      </c>
      <c r="J58" s="9">
        <f>TB_Vendas[[#This Row],[Total]]-(TB_Vendas[[#This Row],[Total]]*TB_Vendas[[#This Row],[Desconto]])</f>
        <v>90</v>
      </c>
      <c r="K58" s="9" t="s">
        <v>117</v>
      </c>
    </row>
    <row r="59" spans="1:11" x14ac:dyDescent="0.25">
      <c r="A59" s="8">
        <v>44946</v>
      </c>
      <c r="B59" t="s">
        <v>11</v>
      </c>
      <c r="C59" t="str">
        <f>_xlfn.XLOOKUP(TB_Vendas[[#This Row],[Código]],TB_Produtos[Código],TB_Produtos[Categoria])</f>
        <v>Acessórios</v>
      </c>
      <c r="D59" s="1">
        <v>3</v>
      </c>
      <c r="E59" s="36">
        <f>_xlfn.XLOOKUP(TB_Vendas[[#This Row],[Código]],TB_Produtos[Código],TB_Produtos[Preço Unitário])</f>
        <v>150</v>
      </c>
      <c r="F59" s="41">
        <f>INDEX(desc_tabela,MATCH(TB_Vendas[[#This Row],[Qtde]],desc_quantidade,1),MATCH(_xlfn.XLOOKUP(TB_Vendas[[#This Row],[Código]],TB_Produtos[Código],TB_Produtos[Categoria]),desc_categorias,0))</f>
        <v>0.15</v>
      </c>
      <c r="G59" s="41" cm="1">
        <f t="array" ref="G59">_xlfn.XLOOKUP(TB_Vendas[[#This Row],[Vendedor]],TB_Vendedores[[#All],[Código]],TB_Vendedores[[#All],[Desc. Máximo]])</f>
        <v>0.12</v>
      </c>
      <c r="H59" s="41">
        <f>IF(TB_Vendas[[#This Row],[Desc.]]&gt;TB_Vendas[[#This Row],[Desc. Vend.]],TB_Vendas[[#This Row],[Desc. Vend.]],TB_Vendas[[#This Row],[Desc.]])</f>
        <v>0.12</v>
      </c>
      <c r="I59" s="9">
        <f>TB_Vendas[[#This Row],[Preço Unitário]]*TB_Vendas[[#This Row],[Qtde]]</f>
        <v>450</v>
      </c>
      <c r="J59" s="9">
        <f>TB_Vendas[[#This Row],[Total]]-(TB_Vendas[[#This Row],[Total]]*TB_Vendas[[#This Row],[Desconto]])</f>
        <v>396</v>
      </c>
      <c r="K59" s="9" t="s">
        <v>103</v>
      </c>
    </row>
    <row r="60" spans="1:11" x14ac:dyDescent="0.25">
      <c r="A60" s="8">
        <v>44947</v>
      </c>
      <c r="B60" t="s">
        <v>17</v>
      </c>
      <c r="C60" t="str">
        <f>_xlfn.XLOOKUP(TB_Vendas[[#This Row],[Código]],TB_Produtos[Código],TB_Produtos[Categoria])</f>
        <v>Acessórios</v>
      </c>
      <c r="D60" s="1">
        <v>4</v>
      </c>
      <c r="E60" s="36">
        <f>_xlfn.XLOOKUP(TB_Vendas[[#This Row],[Código]],TB_Produtos[Código],TB_Produtos[Preço Unitário])</f>
        <v>800</v>
      </c>
      <c r="F60" s="41">
        <f>INDEX(desc_tabela,MATCH(TB_Vendas[[#This Row],[Qtde]],desc_quantidade,1),MATCH(_xlfn.XLOOKUP(TB_Vendas[[#This Row],[Código]],TB_Produtos[Código],TB_Produtos[Categoria]),desc_categorias,0))</f>
        <v>0.15</v>
      </c>
      <c r="G60" s="41" cm="1">
        <f t="array" ref="G60">_xlfn.XLOOKUP(TB_Vendas[[#This Row],[Vendedor]],TB_Vendedores[[#All],[Código]],TB_Vendedores[[#All],[Desc. Máximo]])</f>
        <v>0.08</v>
      </c>
      <c r="H60" s="41">
        <f>IF(TB_Vendas[[#This Row],[Desc.]]&gt;TB_Vendas[[#This Row],[Desc. Vend.]],TB_Vendas[[#This Row],[Desc. Vend.]],TB_Vendas[[#This Row],[Desc.]])</f>
        <v>0.08</v>
      </c>
      <c r="I60" s="9">
        <f>TB_Vendas[[#This Row],[Preço Unitário]]*TB_Vendas[[#This Row],[Qtde]]</f>
        <v>3200</v>
      </c>
      <c r="J60" s="9">
        <f>TB_Vendas[[#This Row],[Total]]-(TB_Vendas[[#This Row],[Total]]*TB_Vendas[[#This Row],[Desconto]])</f>
        <v>2944</v>
      </c>
      <c r="K60" s="9" t="s">
        <v>111</v>
      </c>
    </row>
    <row r="61" spans="1:11" x14ac:dyDescent="0.25">
      <c r="A61" s="8">
        <v>44947</v>
      </c>
      <c r="B61" t="s">
        <v>25</v>
      </c>
      <c r="C61" t="str">
        <f>_xlfn.XLOOKUP(TB_Vendas[[#This Row],[Código]],TB_Produtos[Código],TB_Produtos[Categoria])</f>
        <v>Periféricos</v>
      </c>
      <c r="D61" s="1">
        <v>2</v>
      </c>
      <c r="E61" s="36">
        <f>_xlfn.XLOOKUP(TB_Vendas[[#This Row],[Código]],TB_Produtos[Código],TB_Produtos[Preço Unitário])</f>
        <v>900</v>
      </c>
      <c r="F61" s="41">
        <f>INDEX(desc_tabela,MATCH(TB_Vendas[[#This Row],[Qtde]],desc_quantidade,1),MATCH(_xlfn.XLOOKUP(TB_Vendas[[#This Row],[Código]],TB_Produtos[Código],TB_Produtos[Categoria]),desc_categorias,0))</f>
        <v>0.05</v>
      </c>
      <c r="G61" s="41" cm="1">
        <f t="array" ref="G61">_xlfn.XLOOKUP(TB_Vendas[[#This Row],[Vendedor]],TB_Vendedores[[#All],[Código]],TB_Vendedores[[#All],[Desc. Máximo]])</f>
        <v>0.12</v>
      </c>
      <c r="H61" s="41">
        <f>IF(TB_Vendas[[#This Row],[Desc.]]&gt;TB_Vendas[[#This Row],[Desc. Vend.]],TB_Vendas[[#This Row],[Desc. Vend.]],TB_Vendas[[#This Row],[Desc.]])</f>
        <v>0.05</v>
      </c>
      <c r="I61" s="9">
        <f>TB_Vendas[[#This Row],[Preço Unitário]]*TB_Vendas[[#This Row],[Qtde]]</f>
        <v>1800</v>
      </c>
      <c r="J61" s="9">
        <f>TB_Vendas[[#This Row],[Total]]-(TB_Vendas[[#This Row],[Total]]*TB_Vendas[[#This Row],[Desconto]])</f>
        <v>1710</v>
      </c>
      <c r="K61" s="9" t="s">
        <v>103</v>
      </c>
    </row>
    <row r="62" spans="1:11" x14ac:dyDescent="0.25">
      <c r="A62" s="8">
        <v>44947</v>
      </c>
      <c r="B62" t="s">
        <v>22</v>
      </c>
      <c r="C62" t="str">
        <f>_xlfn.XLOOKUP(TB_Vendas[[#This Row],[Código]],TB_Produtos[Código],TB_Produtos[Categoria])</f>
        <v>Acessórios</v>
      </c>
      <c r="D62" s="1">
        <v>4</v>
      </c>
      <c r="E62" s="36">
        <f>_xlfn.XLOOKUP(TB_Vendas[[#This Row],[Código]],TB_Produtos[Código],TB_Produtos[Preço Unitário])</f>
        <v>1400</v>
      </c>
      <c r="F62" s="41">
        <f>INDEX(desc_tabela,MATCH(TB_Vendas[[#This Row],[Qtde]],desc_quantidade,1),MATCH(_xlfn.XLOOKUP(TB_Vendas[[#This Row],[Código]],TB_Produtos[Código],TB_Produtos[Categoria]),desc_categorias,0))</f>
        <v>0.15</v>
      </c>
      <c r="G62" s="41" cm="1">
        <f t="array" ref="G62">_xlfn.XLOOKUP(TB_Vendas[[#This Row],[Vendedor]],TB_Vendedores[[#All],[Código]],TB_Vendedores[[#All],[Desc. Máximo]])</f>
        <v>0.18</v>
      </c>
      <c r="H62" s="41">
        <f>IF(TB_Vendas[[#This Row],[Desc.]]&gt;TB_Vendas[[#This Row],[Desc. Vend.]],TB_Vendas[[#This Row],[Desc. Vend.]],TB_Vendas[[#This Row],[Desc.]])</f>
        <v>0.15</v>
      </c>
      <c r="I62" s="9">
        <f>TB_Vendas[[#This Row],[Preço Unitário]]*TB_Vendas[[#This Row],[Qtde]]</f>
        <v>5600</v>
      </c>
      <c r="J62" s="9">
        <f>TB_Vendas[[#This Row],[Total]]-(TB_Vendas[[#This Row],[Total]]*TB_Vendas[[#This Row],[Desconto]])</f>
        <v>4760</v>
      </c>
      <c r="K62" s="9" t="s">
        <v>117</v>
      </c>
    </row>
    <row r="63" spans="1:11" x14ac:dyDescent="0.25">
      <c r="A63" s="8">
        <v>44947</v>
      </c>
      <c r="B63" t="s">
        <v>73</v>
      </c>
      <c r="C63" t="str">
        <f>_xlfn.XLOOKUP(TB_Vendas[[#This Row],[Código]],TB_Produtos[Código],TB_Produtos[Categoria])</f>
        <v>Smartphones e Tablets</v>
      </c>
      <c r="D63" s="1">
        <v>2</v>
      </c>
      <c r="E63" s="36">
        <f>_xlfn.XLOOKUP(TB_Vendas[[#This Row],[Código]],TB_Produtos[Código],TB_Produtos[Preço Unitário])</f>
        <v>2200</v>
      </c>
      <c r="F63" s="41">
        <f>INDEX(desc_tabela,MATCH(TB_Vendas[[#This Row],[Qtde]],desc_quantidade,1),MATCH(_xlfn.XLOOKUP(TB_Vendas[[#This Row],[Código]],TB_Produtos[Código],TB_Produtos[Categoria]),desc_categorias,0))</f>
        <v>0.1</v>
      </c>
      <c r="G63" s="41" cm="1">
        <f t="array" ref="G63">_xlfn.XLOOKUP(TB_Vendas[[#This Row],[Vendedor]],TB_Vendedores[[#All],[Código]],TB_Vendedores[[#All],[Desc. Máximo]])</f>
        <v>0.08</v>
      </c>
      <c r="H63" s="41">
        <f>IF(TB_Vendas[[#This Row],[Desc.]]&gt;TB_Vendas[[#This Row],[Desc. Vend.]],TB_Vendas[[#This Row],[Desc. Vend.]],TB_Vendas[[#This Row],[Desc.]])</f>
        <v>0.08</v>
      </c>
      <c r="I63" s="9">
        <f>TB_Vendas[[#This Row],[Preço Unitário]]*TB_Vendas[[#This Row],[Qtde]]</f>
        <v>4400</v>
      </c>
      <c r="J63" s="9">
        <f>TB_Vendas[[#This Row],[Total]]-(TB_Vendas[[#This Row],[Total]]*TB_Vendas[[#This Row],[Desconto]])</f>
        <v>4048</v>
      </c>
      <c r="K63" s="9" t="s">
        <v>100</v>
      </c>
    </row>
    <row r="64" spans="1:11" x14ac:dyDescent="0.25">
      <c r="A64" s="8">
        <v>44948</v>
      </c>
      <c r="B64" t="s">
        <v>25</v>
      </c>
      <c r="C64" t="str">
        <f>_xlfn.XLOOKUP(TB_Vendas[[#This Row],[Código]],TB_Produtos[Código],TB_Produtos[Categoria])</f>
        <v>Periféricos</v>
      </c>
      <c r="D64" s="1">
        <v>3</v>
      </c>
      <c r="E64" s="36">
        <f>_xlfn.XLOOKUP(TB_Vendas[[#This Row],[Código]],TB_Produtos[Código],TB_Produtos[Preço Unitário])</f>
        <v>900</v>
      </c>
      <c r="F64" s="41">
        <f>INDEX(desc_tabela,MATCH(TB_Vendas[[#This Row],[Qtde]],desc_quantidade,1),MATCH(_xlfn.XLOOKUP(TB_Vendas[[#This Row],[Código]],TB_Produtos[Código],TB_Produtos[Categoria]),desc_categorias,0))</f>
        <v>0.15</v>
      </c>
      <c r="G64" s="41" cm="1">
        <f t="array" ref="G64">_xlfn.XLOOKUP(TB_Vendas[[#This Row],[Vendedor]],TB_Vendedores[[#All],[Código]],TB_Vendedores[[#All],[Desc. Máximo]])</f>
        <v>0.3</v>
      </c>
      <c r="H64" s="41">
        <f>IF(TB_Vendas[[#This Row],[Desc.]]&gt;TB_Vendas[[#This Row],[Desc. Vend.]],TB_Vendas[[#This Row],[Desc. Vend.]],TB_Vendas[[#This Row],[Desc.]])</f>
        <v>0.15</v>
      </c>
      <c r="I64" s="9">
        <f>TB_Vendas[[#This Row],[Preço Unitário]]*TB_Vendas[[#This Row],[Qtde]]</f>
        <v>2700</v>
      </c>
      <c r="J64" s="9">
        <f>TB_Vendas[[#This Row],[Total]]-(TB_Vendas[[#This Row],[Total]]*TB_Vendas[[#This Row],[Desconto]])</f>
        <v>2295</v>
      </c>
      <c r="K64" s="9" t="s">
        <v>121</v>
      </c>
    </row>
    <row r="65" spans="1:11" x14ac:dyDescent="0.25">
      <c r="A65" s="8">
        <v>44948</v>
      </c>
      <c r="B65" t="s">
        <v>75</v>
      </c>
      <c r="C65" t="str">
        <f>_xlfn.XLOOKUP(TB_Vendas[[#This Row],[Código]],TB_Produtos[Código],TB_Produtos[Categoria])</f>
        <v>Smartphones e Tablets</v>
      </c>
      <c r="D65" s="1">
        <v>3</v>
      </c>
      <c r="E65" s="36">
        <f>_xlfn.XLOOKUP(TB_Vendas[[#This Row],[Código]],TB_Produtos[Código],TB_Produtos[Preço Unitário])</f>
        <v>3800</v>
      </c>
      <c r="F65" s="41">
        <f>INDEX(desc_tabela,MATCH(TB_Vendas[[#This Row],[Qtde]],desc_quantidade,1),MATCH(_xlfn.XLOOKUP(TB_Vendas[[#This Row],[Código]],TB_Produtos[Código],TB_Produtos[Categoria]),desc_categorias,0))</f>
        <v>0.15</v>
      </c>
      <c r="G65" s="41" cm="1">
        <f t="array" ref="G65">_xlfn.XLOOKUP(TB_Vendas[[#This Row],[Vendedor]],TB_Vendedores[[#All],[Código]],TB_Vendedores[[#All],[Desc. Máximo]])</f>
        <v>0.08</v>
      </c>
      <c r="H65" s="41">
        <f>IF(TB_Vendas[[#This Row],[Desc.]]&gt;TB_Vendas[[#This Row],[Desc. Vend.]],TB_Vendas[[#This Row],[Desc. Vend.]],TB_Vendas[[#This Row],[Desc.]])</f>
        <v>0.08</v>
      </c>
      <c r="I65" s="9">
        <f>TB_Vendas[[#This Row],[Preço Unitário]]*TB_Vendas[[#This Row],[Qtde]]</f>
        <v>11400</v>
      </c>
      <c r="J65" s="9">
        <f>TB_Vendas[[#This Row],[Total]]-(TB_Vendas[[#This Row],[Total]]*TB_Vendas[[#This Row],[Desconto]])</f>
        <v>10488</v>
      </c>
      <c r="K65" s="9" t="s">
        <v>100</v>
      </c>
    </row>
    <row r="66" spans="1:11" x14ac:dyDescent="0.25">
      <c r="A66" s="8">
        <v>44949</v>
      </c>
      <c r="B66" t="s">
        <v>64</v>
      </c>
      <c r="C66" t="str">
        <f>_xlfn.XLOOKUP(TB_Vendas[[#This Row],[Código]],TB_Produtos[Código],TB_Produtos[Categoria])</f>
        <v>Redes e Conectividade</v>
      </c>
      <c r="D66" s="1">
        <v>3</v>
      </c>
      <c r="E66" s="36">
        <f>_xlfn.XLOOKUP(TB_Vendas[[#This Row],[Código]],TB_Produtos[Código],TB_Produtos[Preço Unitário])</f>
        <v>250</v>
      </c>
      <c r="F66" s="41">
        <f>INDEX(desc_tabela,MATCH(TB_Vendas[[#This Row],[Qtde]],desc_quantidade,1),MATCH(_xlfn.XLOOKUP(TB_Vendas[[#This Row],[Código]],TB_Produtos[Código],TB_Produtos[Categoria]),desc_categorias,0))</f>
        <v>0.2</v>
      </c>
      <c r="G66" s="41" cm="1">
        <f t="array" ref="G66">_xlfn.XLOOKUP(TB_Vendas[[#This Row],[Vendedor]],TB_Vendedores[[#All],[Código]],TB_Vendedores[[#All],[Desc. Máximo]])</f>
        <v>0.13</v>
      </c>
      <c r="H66" s="41">
        <f>IF(TB_Vendas[[#This Row],[Desc.]]&gt;TB_Vendas[[#This Row],[Desc. Vend.]],TB_Vendas[[#This Row],[Desc. Vend.]],TB_Vendas[[#This Row],[Desc.]])</f>
        <v>0.13</v>
      </c>
      <c r="I66" s="9">
        <f>TB_Vendas[[#This Row],[Preço Unitário]]*TB_Vendas[[#This Row],[Qtde]]</f>
        <v>750</v>
      </c>
      <c r="J66" s="9">
        <f>TB_Vendas[[#This Row],[Total]]-(TB_Vendas[[#This Row],[Total]]*TB_Vendas[[#This Row],[Desconto]])</f>
        <v>652.5</v>
      </c>
      <c r="K66" s="9" t="s">
        <v>97</v>
      </c>
    </row>
    <row r="67" spans="1:11" x14ac:dyDescent="0.25">
      <c r="A67" s="8">
        <v>44949</v>
      </c>
      <c r="B67" t="s">
        <v>79</v>
      </c>
      <c r="C67" t="str">
        <f>_xlfn.XLOOKUP(TB_Vendas[[#This Row],[Código]],TB_Produtos[Código],TB_Produtos[Categoria])</f>
        <v>Wearables</v>
      </c>
      <c r="D67" s="1">
        <v>4</v>
      </c>
      <c r="E67" s="36">
        <f>_xlfn.XLOOKUP(TB_Vendas[[#This Row],[Código]],TB_Produtos[Código],TB_Produtos[Preço Unitário])</f>
        <v>400</v>
      </c>
      <c r="F67" s="41">
        <f>INDEX(desc_tabela,MATCH(TB_Vendas[[#This Row],[Qtde]],desc_quantidade,1),MATCH(_xlfn.XLOOKUP(TB_Vendas[[#This Row],[Código]],TB_Produtos[Código],TB_Produtos[Categoria]),desc_categorias,0))</f>
        <v>0.15</v>
      </c>
      <c r="G67" s="41" cm="1">
        <f t="array" ref="G67">_xlfn.XLOOKUP(TB_Vendas[[#This Row],[Vendedor]],TB_Vendedores[[#All],[Código]],TB_Vendedores[[#All],[Desc. Máximo]])</f>
        <v>0.09</v>
      </c>
      <c r="H67" s="41">
        <f>IF(TB_Vendas[[#This Row],[Desc.]]&gt;TB_Vendas[[#This Row],[Desc. Vend.]],TB_Vendas[[#This Row],[Desc. Vend.]],TB_Vendas[[#This Row],[Desc.]])</f>
        <v>0.09</v>
      </c>
      <c r="I67" s="9">
        <f>TB_Vendas[[#This Row],[Preço Unitário]]*TB_Vendas[[#This Row],[Qtde]]</f>
        <v>1600</v>
      </c>
      <c r="J67" s="9">
        <f>TB_Vendas[[#This Row],[Total]]-(TB_Vendas[[#This Row],[Total]]*TB_Vendas[[#This Row],[Desconto]])</f>
        <v>1456</v>
      </c>
      <c r="K67" s="9" t="s">
        <v>113</v>
      </c>
    </row>
    <row r="68" spans="1:11" x14ac:dyDescent="0.25">
      <c r="A68" s="8">
        <v>44949</v>
      </c>
      <c r="B68" t="s">
        <v>14</v>
      </c>
      <c r="C68" t="str">
        <f>_xlfn.XLOOKUP(TB_Vendas[[#This Row],[Código]],TB_Produtos[Código],TB_Produtos[Categoria])</f>
        <v>Acessórios</v>
      </c>
      <c r="D68" s="1">
        <v>2</v>
      </c>
      <c r="E68" s="36">
        <f>_xlfn.XLOOKUP(TB_Vendas[[#This Row],[Código]],TB_Produtos[Código],TB_Produtos[Preço Unitário])</f>
        <v>80</v>
      </c>
      <c r="F68" s="41">
        <f>INDEX(desc_tabela,MATCH(TB_Vendas[[#This Row],[Qtde]],desc_quantidade,1),MATCH(_xlfn.XLOOKUP(TB_Vendas[[#This Row],[Código]],TB_Produtos[Código],TB_Produtos[Categoria]),desc_categorias,0))</f>
        <v>0.05</v>
      </c>
      <c r="G68" s="41" cm="1">
        <f t="array" ref="G68">_xlfn.XLOOKUP(TB_Vendas[[#This Row],[Vendedor]],TB_Vendedores[[#All],[Código]],TB_Vendedores[[#All],[Desc. Máximo]])</f>
        <v>0.13</v>
      </c>
      <c r="H68" s="41">
        <f>IF(TB_Vendas[[#This Row],[Desc.]]&gt;TB_Vendas[[#This Row],[Desc. Vend.]],TB_Vendas[[#This Row],[Desc. Vend.]],TB_Vendas[[#This Row],[Desc.]])</f>
        <v>0.05</v>
      </c>
      <c r="I68" s="9">
        <f>TB_Vendas[[#This Row],[Preço Unitário]]*TB_Vendas[[#This Row],[Qtde]]</f>
        <v>160</v>
      </c>
      <c r="J68" s="9">
        <f>TB_Vendas[[#This Row],[Total]]-(TB_Vendas[[#This Row],[Total]]*TB_Vendas[[#This Row],[Desconto]])</f>
        <v>152</v>
      </c>
      <c r="K68" s="9" t="s">
        <v>97</v>
      </c>
    </row>
    <row r="69" spans="1:11" x14ac:dyDescent="0.25">
      <c r="A69" s="8">
        <v>44950</v>
      </c>
      <c r="B69" t="s">
        <v>35</v>
      </c>
      <c r="C69" t="str">
        <f>_xlfn.XLOOKUP(TB_Vendas[[#This Row],[Código]],TB_Produtos[Código],TB_Produtos[Categoria])</f>
        <v>Notebooks</v>
      </c>
      <c r="D69" s="1">
        <v>2</v>
      </c>
      <c r="E69" s="36">
        <f>_xlfn.XLOOKUP(TB_Vendas[[#This Row],[Código]],TB_Produtos[Código],TB_Produtos[Preço Unitário])</f>
        <v>12000</v>
      </c>
      <c r="F69" s="41">
        <f>INDEX(desc_tabela,MATCH(TB_Vendas[[#This Row],[Qtde]],desc_quantidade,1),MATCH(_xlfn.XLOOKUP(TB_Vendas[[#This Row],[Código]],TB_Produtos[Código],TB_Produtos[Categoria]),desc_categorias,0))</f>
        <v>0.1</v>
      </c>
      <c r="G69" s="41" cm="1">
        <f t="array" ref="G69">_xlfn.XLOOKUP(TB_Vendas[[#This Row],[Vendedor]],TB_Vendedores[[#All],[Código]],TB_Vendedores[[#All],[Desc. Máximo]])</f>
        <v>0.12</v>
      </c>
      <c r="H69" s="41">
        <f>IF(TB_Vendas[[#This Row],[Desc.]]&gt;TB_Vendas[[#This Row],[Desc. Vend.]],TB_Vendas[[#This Row],[Desc. Vend.]],TB_Vendas[[#This Row],[Desc.]])</f>
        <v>0.1</v>
      </c>
      <c r="I69" s="9">
        <f>TB_Vendas[[#This Row],[Preço Unitário]]*TB_Vendas[[#This Row],[Qtde]]</f>
        <v>24000</v>
      </c>
      <c r="J69" s="9">
        <f>TB_Vendas[[#This Row],[Total]]-(TB_Vendas[[#This Row],[Total]]*TB_Vendas[[#This Row],[Desconto]])</f>
        <v>21600</v>
      </c>
      <c r="K69" s="9" t="s">
        <v>103</v>
      </c>
    </row>
    <row r="70" spans="1:11" x14ac:dyDescent="0.25">
      <c r="A70" s="8">
        <v>44950</v>
      </c>
      <c r="B70" t="s">
        <v>68</v>
      </c>
      <c r="C70" t="str">
        <f>_xlfn.XLOOKUP(TB_Vendas[[#This Row],[Código]],TB_Produtos[Código],TB_Produtos[Categoria])</f>
        <v>Smartphones e Tablets</v>
      </c>
      <c r="D70" s="1">
        <v>2</v>
      </c>
      <c r="E70" s="36">
        <f>_xlfn.XLOOKUP(TB_Vendas[[#This Row],[Código]],TB_Produtos[Código],TB_Produtos[Preço Unitário])</f>
        <v>4500</v>
      </c>
      <c r="F70" s="41">
        <f>INDEX(desc_tabela,MATCH(TB_Vendas[[#This Row],[Qtde]],desc_quantidade,1),MATCH(_xlfn.XLOOKUP(TB_Vendas[[#This Row],[Código]],TB_Produtos[Código],TB_Produtos[Categoria]),desc_categorias,0))</f>
        <v>0.1</v>
      </c>
      <c r="G70" s="41" cm="1">
        <f t="array" ref="G70">_xlfn.XLOOKUP(TB_Vendas[[#This Row],[Vendedor]],TB_Vendedores[[#All],[Código]],TB_Vendedores[[#All],[Desc. Máximo]])</f>
        <v>0.17</v>
      </c>
      <c r="H70" s="41">
        <f>IF(TB_Vendas[[#This Row],[Desc.]]&gt;TB_Vendas[[#This Row],[Desc. Vend.]],TB_Vendas[[#This Row],[Desc. Vend.]],TB_Vendas[[#This Row],[Desc.]])</f>
        <v>0.1</v>
      </c>
      <c r="I70" s="9">
        <f>TB_Vendas[[#This Row],[Preço Unitário]]*TB_Vendas[[#This Row],[Qtde]]</f>
        <v>9000</v>
      </c>
      <c r="J70" s="9">
        <f>TB_Vendas[[#This Row],[Total]]-(TB_Vendas[[#This Row],[Total]]*TB_Vendas[[#This Row],[Desconto]])</f>
        <v>8100</v>
      </c>
      <c r="K70" s="9" t="s">
        <v>105</v>
      </c>
    </row>
    <row r="71" spans="1:11" x14ac:dyDescent="0.25">
      <c r="A71" s="8">
        <v>44951</v>
      </c>
      <c r="B71" t="s">
        <v>68</v>
      </c>
      <c r="C71" t="str">
        <f>_xlfn.XLOOKUP(TB_Vendas[[#This Row],[Código]],TB_Produtos[Código],TB_Produtos[Categoria])</f>
        <v>Smartphones e Tablets</v>
      </c>
      <c r="D71" s="1">
        <v>2</v>
      </c>
      <c r="E71" s="36">
        <f>_xlfn.XLOOKUP(TB_Vendas[[#This Row],[Código]],TB_Produtos[Código],TB_Produtos[Preço Unitário])</f>
        <v>4500</v>
      </c>
      <c r="F71" s="41">
        <f>INDEX(desc_tabela,MATCH(TB_Vendas[[#This Row],[Qtde]],desc_quantidade,1),MATCH(_xlfn.XLOOKUP(TB_Vendas[[#This Row],[Código]],TB_Produtos[Código],TB_Produtos[Categoria]),desc_categorias,0))</f>
        <v>0.1</v>
      </c>
      <c r="G71" s="41" cm="1">
        <f t="array" ref="G71">_xlfn.XLOOKUP(TB_Vendas[[#This Row],[Vendedor]],TB_Vendedores[[#All],[Código]],TB_Vendedores[[#All],[Desc. Máximo]])</f>
        <v>0.14000000000000001</v>
      </c>
      <c r="H71" s="41">
        <f>IF(TB_Vendas[[#This Row],[Desc.]]&gt;TB_Vendas[[#This Row],[Desc. Vend.]],TB_Vendas[[#This Row],[Desc. Vend.]],TB_Vendas[[#This Row],[Desc.]])</f>
        <v>0.1</v>
      </c>
      <c r="I71" s="9">
        <f>TB_Vendas[[#This Row],[Preço Unitário]]*TB_Vendas[[#This Row],[Qtde]]</f>
        <v>9000</v>
      </c>
      <c r="J71" s="9">
        <f>TB_Vendas[[#This Row],[Total]]-(TB_Vendas[[#This Row],[Total]]*TB_Vendas[[#This Row],[Desconto]])</f>
        <v>8100</v>
      </c>
      <c r="K71" s="9" t="s">
        <v>107</v>
      </c>
    </row>
    <row r="72" spans="1:11" x14ac:dyDescent="0.25">
      <c r="A72" s="8">
        <v>44952</v>
      </c>
      <c r="B72" t="s">
        <v>37</v>
      </c>
      <c r="C72" t="str">
        <f>_xlfn.XLOOKUP(TB_Vendas[[#This Row],[Código]],TB_Produtos[Código],TB_Produtos[Categoria])</f>
        <v>Notebooks</v>
      </c>
      <c r="D72" s="1">
        <v>2</v>
      </c>
      <c r="E72" s="36">
        <f>_xlfn.XLOOKUP(TB_Vendas[[#This Row],[Código]],TB_Produtos[Código],TB_Produtos[Preço Unitário])</f>
        <v>4000</v>
      </c>
      <c r="F72" s="41">
        <f>INDEX(desc_tabela,MATCH(TB_Vendas[[#This Row],[Qtde]],desc_quantidade,1),MATCH(_xlfn.XLOOKUP(TB_Vendas[[#This Row],[Código]],TB_Produtos[Código],TB_Produtos[Categoria]),desc_categorias,0))</f>
        <v>0.1</v>
      </c>
      <c r="G72" s="41" cm="1">
        <f t="array" ref="G72">_xlfn.XLOOKUP(TB_Vendas[[#This Row],[Vendedor]],TB_Vendedores[[#All],[Código]],TB_Vendedores[[#All],[Desc. Máximo]])</f>
        <v>0.08</v>
      </c>
      <c r="H72" s="41">
        <f>IF(TB_Vendas[[#This Row],[Desc.]]&gt;TB_Vendas[[#This Row],[Desc. Vend.]],TB_Vendas[[#This Row],[Desc. Vend.]],TB_Vendas[[#This Row],[Desc.]])</f>
        <v>0.08</v>
      </c>
      <c r="I72" s="9">
        <f>TB_Vendas[[#This Row],[Preço Unitário]]*TB_Vendas[[#This Row],[Qtde]]</f>
        <v>8000</v>
      </c>
      <c r="J72" s="9">
        <f>TB_Vendas[[#This Row],[Total]]-(TB_Vendas[[#This Row],[Total]]*TB_Vendas[[#This Row],[Desconto]])</f>
        <v>7360</v>
      </c>
      <c r="K72" s="9" t="s">
        <v>100</v>
      </c>
    </row>
    <row r="73" spans="1:11" x14ac:dyDescent="0.25">
      <c r="A73" s="8">
        <v>44952</v>
      </c>
      <c r="B73" t="s">
        <v>48</v>
      </c>
      <c r="C73" t="str">
        <f>_xlfn.XLOOKUP(TB_Vendas[[#This Row],[Código]],TB_Produtos[Código],TB_Produtos[Categoria])</f>
        <v>Eletrônicos Gerais</v>
      </c>
      <c r="D73" s="1">
        <v>4</v>
      </c>
      <c r="E73" s="36">
        <f>_xlfn.XLOOKUP(TB_Vendas[[#This Row],[Código]],TB_Produtos[Código],TB_Produtos[Preço Unitário])</f>
        <v>5500</v>
      </c>
      <c r="F73" s="41">
        <f>INDEX(desc_tabela,MATCH(TB_Vendas[[#This Row],[Qtde]],desc_quantidade,1),MATCH(_xlfn.XLOOKUP(TB_Vendas[[#This Row],[Código]],TB_Produtos[Código],TB_Produtos[Categoria]),desc_categorias,0))</f>
        <v>0.2</v>
      </c>
      <c r="G73" s="41" cm="1">
        <f t="array" ref="G73">_xlfn.XLOOKUP(TB_Vendas[[#This Row],[Vendedor]],TB_Vendedores[[#All],[Código]],TB_Vendedores[[#All],[Desc. Máximo]])</f>
        <v>7.0000000000000007E-2</v>
      </c>
      <c r="H73" s="41">
        <f>IF(TB_Vendas[[#This Row],[Desc.]]&gt;TB_Vendas[[#This Row],[Desc. Vend.]],TB_Vendas[[#This Row],[Desc. Vend.]],TB_Vendas[[#This Row],[Desc.]])</f>
        <v>7.0000000000000007E-2</v>
      </c>
      <c r="I73" s="9">
        <f>TB_Vendas[[#This Row],[Preço Unitário]]*TB_Vendas[[#This Row],[Qtde]]</f>
        <v>22000</v>
      </c>
      <c r="J73" s="9">
        <f>TB_Vendas[[#This Row],[Total]]-(TB_Vendas[[#This Row],[Total]]*TB_Vendas[[#This Row],[Desconto]])</f>
        <v>20460</v>
      </c>
      <c r="K73" s="9" t="s">
        <v>119</v>
      </c>
    </row>
    <row r="74" spans="1:11" x14ac:dyDescent="0.25">
      <c r="A74" s="8">
        <v>44953</v>
      </c>
      <c r="B74" t="s">
        <v>20</v>
      </c>
      <c r="C74" t="str">
        <f>_xlfn.XLOOKUP(TB_Vendas[[#This Row],[Código]],TB_Produtos[Código],TB_Produtos[Categoria])</f>
        <v>Acessórios</v>
      </c>
      <c r="D74" s="1">
        <v>5</v>
      </c>
      <c r="E74" s="36">
        <f>_xlfn.XLOOKUP(TB_Vendas[[#This Row],[Código]],TB_Produtos[Código],TB_Produtos[Preço Unitário])</f>
        <v>250</v>
      </c>
      <c r="F74" s="41">
        <f>INDEX(desc_tabela,MATCH(TB_Vendas[[#This Row],[Qtde]],desc_quantidade,1),MATCH(_xlfn.XLOOKUP(TB_Vendas[[#This Row],[Código]],TB_Produtos[Código],TB_Produtos[Categoria]),desc_categorias,0))</f>
        <v>0.25</v>
      </c>
      <c r="G74" s="41" cm="1">
        <f t="array" ref="G74">_xlfn.XLOOKUP(TB_Vendas[[#This Row],[Vendedor]],TB_Vendedores[[#All],[Código]],TB_Vendedores[[#All],[Desc. Máximo]])</f>
        <v>0.13</v>
      </c>
      <c r="H74" s="41">
        <f>IF(TB_Vendas[[#This Row],[Desc.]]&gt;TB_Vendas[[#This Row],[Desc. Vend.]],TB_Vendas[[#This Row],[Desc. Vend.]],TB_Vendas[[#This Row],[Desc.]])</f>
        <v>0.13</v>
      </c>
      <c r="I74" s="9">
        <f>TB_Vendas[[#This Row],[Preço Unitário]]*TB_Vendas[[#This Row],[Qtde]]</f>
        <v>1250</v>
      </c>
      <c r="J74" s="9">
        <f>TB_Vendas[[#This Row],[Total]]-(TB_Vendas[[#This Row],[Total]]*TB_Vendas[[#This Row],[Desconto]])</f>
        <v>1087.5</v>
      </c>
      <c r="K74" s="9" t="s">
        <v>97</v>
      </c>
    </row>
    <row r="75" spans="1:11" x14ac:dyDescent="0.25">
      <c r="A75" s="8">
        <v>44954</v>
      </c>
      <c r="B75" t="s">
        <v>75</v>
      </c>
      <c r="C75" t="str">
        <f>_xlfn.XLOOKUP(TB_Vendas[[#This Row],[Código]],TB_Produtos[Código],TB_Produtos[Categoria])</f>
        <v>Smartphones e Tablets</v>
      </c>
      <c r="D75" s="1">
        <v>1</v>
      </c>
      <c r="E75" s="36">
        <f>_xlfn.XLOOKUP(TB_Vendas[[#This Row],[Código]],TB_Produtos[Código],TB_Produtos[Preço Unitário])</f>
        <v>3800</v>
      </c>
      <c r="F75" s="41">
        <f>INDEX(desc_tabela,MATCH(TB_Vendas[[#This Row],[Qtde]],desc_quantidade,1),MATCH(_xlfn.XLOOKUP(TB_Vendas[[#This Row],[Código]],TB_Produtos[Código],TB_Produtos[Categoria]),desc_categorias,0))</f>
        <v>0</v>
      </c>
      <c r="G75" s="41" cm="1">
        <f t="array" ref="G75">_xlfn.XLOOKUP(TB_Vendas[[#This Row],[Vendedor]],TB_Vendedores[[#All],[Código]],TB_Vendedores[[#All],[Desc. Máximo]])</f>
        <v>0.13</v>
      </c>
      <c r="H75" s="41">
        <f>IF(TB_Vendas[[#This Row],[Desc.]]&gt;TB_Vendas[[#This Row],[Desc. Vend.]],TB_Vendas[[#This Row],[Desc. Vend.]],TB_Vendas[[#This Row],[Desc.]])</f>
        <v>0</v>
      </c>
      <c r="I75" s="9">
        <f>TB_Vendas[[#This Row],[Preço Unitário]]*TB_Vendas[[#This Row],[Qtde]]</f>
        <v>3800</v>
      </c>
      <c r="J75" s="9">
        <f>TB_Vendas[[#This Row],[Total]]-(TB_Vendas[[#This Row],[Total]]*TB_Vendas[[#This Row],[Desconto]])</f>
        <v>3800</v>
      </c>
      <c r="K75" s="9" t="s">
        <v>94</v>
      </c>
    </row>
    <row r="76" spans="1:11" x14ac:dyDescent="0.25">
      <c r="A76" s="8">
        <v>44954</v>
      </c>
      <c r="B76" t="s">
        <v>53</v>
      </c>
      <c r="C76" t="str">
        <f>_xlfn.XLOOKUP(TB_Vendas[[#This Row],[Código]],TB_Produtos[Código],TB_Produtos[Categoria])</f>
        <v>Periféricos</v>
      </c>
      <c r="D76" s="1">
        <v>5</v>
      </c>
      <c r="E76" s="36">
        <f>_xlfn.XLOOKUP(TB_Vendas[[#This Row],[Código]],TB_Produtos[Código],TB_Produtos[Preço Unitário])</f>
        <v>350</v>
      </c>
      <c r="F76" s="41">
        <f>INDEX(desc_tabela,MATCH(TB_Vendas[[#This Row],[Qtde]],desc_quantidade,1),MATCH(_xlfn.XLOOKUP(TB_Vendas[[#This Row],[Código]],TB_Produtos[Código],TB_Produtos[Categoria]),desc_categorias,0))</f>
        <v>0.25</v>
      </c>
      <c r="G76" s="41" cm="1">
        <f t="array" ref="G76">_xlfn.XLOOKUP(TB_Vendas[[#This Row],[Vendedor]],TB_Vendedores[[#All],[Código]],TB_Vendedores[[#All],[Desc. Máximo]])</f>
        <v>0.11</v>
      </c>
      <c r="H76" s="41">
        <f>IF(TB_Vendas[[#This Row],[Desc.]]&gt;TB_Vendas[[#This Row],[Desc. Vend.]],TB_Vendas[[#This Row],[Desc. Vend.]],TB_Vendas[[#This Row],[Desc.]])</f>
        <v>0.11</v>
      </c>
      <c r="I76" s="9">
        <f>TB_Vendas[[#This Row],[Preço Unitário]]*TB_Vendas[[#This Row],[Qtde]]</f>
        <v>1750</v>
      </c>
      <c r="J76" s="9">
        <f>TB_Vendas[[#This Row],[Total]]-(TB_Vendas[[#This Row],[Total]]*TB_Vendas[[#This Row],[Desconto]])</f>
        <v>1557.5</v>
      </c>
      <c r="K76" s="9" t="s">
        <v>115</v>
      </c>
    </row>
    <row r="77" spans="1:11" x14ac:dyDescent="0.25">
      <c r="A77" s="8">
        <v>44954</v>
      </c>
      <c r="B77" t="s">
        <v>73</v>
      </c>
      <c r="C77" t="str">
        <f>_xlfn.XLOOKUP(TB_Vendas[[#This Row],[Código]],TB_Produtos[Código],TB_Produtos[Categoria])</f>
        <v>Smartphones e Tablets</v>
      </c>
      <c r="D77" s="1">
        <v>1</v>
      </c>
      <c r="E77" s="36">
        <f>_xlfn.XLOOKUP(TB_Vendas[[#This Row],[Código]],TB_Produtos[Código],TB_Produtos[Preço Unitário])</f>
        <v>2200</v>
      </c>
      <c r="F77" s="41">
        <f>INDEX(desc_tabela,MATCH(TB_Vendas[[#This Row],[Qtde]],desc_quantidade,1),MATCH(_xlfn.XLOOKUP(TB_Vendas[[#This Row],[Código]],TB_Produtos[Código],TB_Produtos[Categoria]),desc_categorias,0))</f>
        <v>0</v>
      </c>
      <c r="G77" s="41" cm="1">
        <f t="array" ref="G77">_xlfn.XLOOKUP(TB_Vendas[[#This Row],[Vendedor]],TB_Vendedores[[#All],[Código]],TB_Vendedores[[#All],[Desc. Máximo]])</f>
        <v>0.19</v>
      </c>
      <c r="H77" s="41">
        <f>IF(TB_Vendas[[#This Row],[Desc.]]&gt;TB_Vendas[[#This Row],[Desc. Vend.]],TB_Vendas[[#This Row],[Desc. Vend.]],TB_Vendas[[#This Row],[Desc.]])</f>
        <v>0</v>
      </c>
      <c r="I77" s="9">
        <f>TB_Vendas[[#This Row],[Preço Unitário]]*TB_Vendas[[#This Row],[Qtde]]</f>
        <v>2200</v>
      </c>
      <c r="J77" s="9">
        <f>TB_Vendas[[#This Row],[Total]]-(TB_Vendas[[#This Row],[Total]]*TB_Vendas[[#This Row],[Desconto]])</f>
        <v>2200</v>
      </c>
      <c r="K77" s="9" t="s">
        <v>109</v>
      </c>
    </row>
    <row r="78" spans="1:11" x14ac:dyDescent="0.25">
      <c r="A78" s="8">
        <v>44955</v>
      </c>
      <c r="B78" t="s">
        <v>60</v>
      </c>
      <c r="C78" t="str">
        <f>_xlfn.XLOOKUP(TB_Vendas[[#This Row],[Código]],TB_Produtos[Código],TB_Produtos[Categoria])</f>
        <v>Redes e Conectividade</v>
      </c>
      <c r="D78" s="1">
        <v>5</v>
      </c>
      <c r="E78" s="36">
        <f>_xlfn.XLOOKUP(TB_Vendas[[#This Row],[Código]],TB_Produtos[Código],TB_Produtos[Preço Unitário])</f>
        <v>100</v>
      </c>
      <c r="F78" s="41">
        <f>INDEX(desc_tabela,MATCH(TB_Vendas[[#This Row],[Qtde]],desc_quantidade,1),MATCH(_xlfn.XLOOKUP(TB_Vendas[[#This Row],[Código]],TB_Produtos[Código],TB_Produtos[Categoria]),desc_categorias,0))</f>
        <v>0.25</v>
      </c>
      <c r="G78" s="41" cm="1">
        <f t="array" ref="G78">_xlfn.XLOOKUP(TB_Vendas[[#This Row],[Vendedor]],TB_Vendedores[[#All],[Código]],TB_Vendedores[[#All],[Desc. Máximo]])</f>
        <v>0.11</v>
      </c>
      <c r="H78" s="41">
        <f>IF(TB_Vendas[[#This Row],[Desc.]]&gt;TB_Vendas[[#This Row],[Desc. Vend.]],TB_Vendas[[#This Row],[Desc. Vend.]],TB_Vendas[[#This Row],[Desc.]])</f>
        <v>0.11</v>
      </c>
      <c r="I78" s="9">
        <f>TB_Vendas[[#This Row],[Preço Unitário]]*TB_Vendas[[#This Row],[Qtde]]</f>
        <v>500</v>
      </c>
      <c r="J78" s="9">
        <f>TB_Vendas[[#This Row],[Total]]-(TB_Vendas[[#This Row],[Total]]*TB_Vendas[[#This Row],[Desconto]])</f>
        <v>445</v>
      </c>
      <c r="K78" s="9" t="s">
        <v>115</v>
      </c>
    </row>
    <row r="79" spans="1:11" x14ac:dyDescent="0.25">
      <c r="A79" s="8">
        <v>44955</v>
      </c>
      <c r="B79" t="s">
        <v>66</v>
      </c>
      <c r="C79" t="str">
        <f>_xlfn.XLOOKUP(TB_Vendas[[#This Row],[Código]],TB_Produtos[Código],TB_Produtos[Categoria])</f>
        <v>Redes e Conectividade</v>
      </c>
      <c r="D79" s="1">
        <v>4</v>
      </c>
      <c r="E79" s="36">
        <f>_xlfn.XLOOKUP(TB_Vendas[[#This Row],[Código]],TB_Produtos[Código],TB_Produtos[Preço Unitário])</f>
        <v>500</v>
      </c>
      <c r="F79" s="41">
        <f>INDEX(desc_tabela,MATCH(TB_Vendas[[#This Row],[Qtde]],desc_quantidade,1),MATCH(_xlfn.XLOOKUP(TB_Vendas[[#This Row],[Código]],TB_Produtos[Código],TB_Produtos[Categoria]),desc_categorias,0))</f>
        <v>0.2</v>
      </c>
      <c r="G79" s="41" cm="1">
        <f t="array" ref="G79">_xlfn.XLOOKUP(TB_Vendas[[#This Row],[Vendedor]],TB_Vendedores[[#All],[Código]],TB_Vendedores[[#All],[Desc. Máximo]])</f>
        <v>0.18</v>
      </c>
      <c r="H79" s="41">
        <f>IF(TB_Vendas[[#This Row],[Desc.]]&gt;TB_Vendas[[#This Row],[Desc. Vend.]],TB_Vendas[[#This Row],[Desc. Vend.]],TB_Vendas[[#This Row],[Desc.]])</f>
        <v>0.18</v>
      </c>
      <c r="I79" s="9">
        <f>TB_Vendas[[#This Row],[Preço Unitário]]*TB_Vendas[[#This Row],[Qtde]]</f>
        <v>2000</v>
      </c>
      <c r="J79" s="9">
        <f>TB_Vendas[[#This Row],[Total]]-(TB_Vendas[[#This Row],[Total]]*TB_Vendas[[#This Row],[Desconto]])</f>
        <v>1640</v>
      </c>
      <c r="K79" s="9" t="s">
        <v>117</v>
      </c>
    </row>
    <row r="80" spans="1:11" x14ac:dyDescent="0.25">
      <c r="A80" s="8">
        <v>44956</v>
      </c>
      <c r="B80" t="s">
        <v>40</v>
      </c>
      <c r="C80" t="str">
        <f>_xlfn.XLOOKUP(TB_Vendas[[#This Row],[Código]],TB_Produtos[Código],TB_Produtos[Categoria])</f>
        <v>Eletrônicos Gerais</v>
      </c>
      <c r="D80" s="1">
        <v>5</v>
      </c>
      <c r="E80" s="36">
        <f>_xlfn.XLOOKUP(TB_Vendas[[#This Row],[Código]],TB_Produtos[Código],TB_Produtos[Preço Unitário])</f>
        <v>4800</v>
      </c>
      <c r="F80" s="41">
        <f>INDEX(desc_tabela,MATCH(TB_Vendas[[#This Row],[Qtde]],desc_quantidade,1),MATCH(_xlfn.XLOOKUP(TB_Vendas[[#This Row],[Código]],TB_Produtos[Código],TB_Produtos[Categoria]),desc_categorias,0))</f>
        <v>0.25</v>
      </c>
      <c r="G80" s="41" cm="1">
        <f t="array" ref="G80">_xlfn.XLOOKUP(TB_Vendas[[#This Row],[Vendedor]],TB_Vendedores[[#All],[Código]],TB_Vendedores[[#All],[Desc. Máximo]])</f>
        <v>0.17</v>
      </c>
      <c r="H80" s="41">
        <f>IF(TB_Vendas[[#This Row],[Desc.]]&gt;TB_Vendas[[#This Row],[Desc. Vend.]],TB_Vendas[[#This Row],[Desc. Vend.]],TB_Vendas[[#This Row],[Desc.]])</f>
        <v>0.17</v>
      </c>
      <c r="I80" s="9">
        <f>TB_Vendas[[#This Row],[Preço Unitário]]*TB_Vendas[[#This Row],[Qtde]]</f>
        <v>24000</v>
      </c>
      <c r="J80" s="9">
        <f>TB_Vendas[[#This Row],[Total]]-(TB_Vendas[[#This Row],[Total]]*TB_Vendas[[#This Row],[Desconto]])</f>
        <v>19920</v>
      </c>
      <c r="K80" s="9" t="s">
        <v>105</v>
      </c>
    </row>
    <row r="81" spans="1:11" x14ac:dyDescent="0.25">
      <c r="A81" s="8">
        <v>44956</v>
      </c>
      <c r="B81" t="s">
        <v>35</v>
      </c>
      <c r="C81" t="str">
        <f>_xlfn.XLOOKUP(TB_Vendas[[#This Row],[Código]],TB_Produtos[Código],TB_Produtos[Categoria])</f>
        <v>Notebooks</v>
      </c>
      <c r="D81" s="1">
        <v>3</v>
      </c>
      <c r="E81" s="36">
        <f>_xlfn.XLOOKUP(TB_Vendas[[#This Row],[Código]],TB_Produtos[Código],TB_Produtos[Preço Unitário])</f>
        <v>12000</v>
      </c>
      <c r="F81" s="41">
        <f>INDEX(desc_tabela,MATCH(TB_Vendas[[#This Row],[Qtde]],desc_quantidade,1),MATCH(_xlfn.XLOOKUP(TB_Vendas[[#This Row],[Código]],TB_Produtos[Código],TB_Produtos[Categoria]),desc_categorias,0))</f>
        <v>0.15</v>
      </c>
      <c r="G81" s="41" cm="1">
        <f t="array" ref="G81">_xlfn.XLOOKUP(TB_Vendas[[#This Row],[Vendedor]],TB_Vendedores[[#All],[Código]],TB_Vendedores[[#All],[Desc. Máximo]])</f>
        <v>0.13</v>
      </c>
      <c r="H81" s="41">
        <f>IF(TB_Vendas[[#This Row],[Desc.]]&gt;TB_Vendas[[#This Row],[Desc. Vend.]],TB_Vendas[[#This Row],[Desc. Vend.]],TB_Vendas[[#This Row],[Desc.]])</f>
        <v>0.13</v>
      </c>
      <c r="I81" s="9">
        <f>TB_Vendas[[#This Row],[Preço Unitário]]*TB_Vendas[[#This Row],[Qtde]]</f>
        <v>36000</v>
      </c>
      <c r="J81" s="9">
        <f>TB_Vendas[[#This Row],[Total]]-(TB_Vendas[[#This Row],[Total]]*TB_Vendas[[#This Row],[Desconto]])</f>
        <v>31320</v>
      </c>
      <c r="K81" s="9" t="s">
        <v>97</v>
      </c>
    </row>
    <row r="82" spans="1:11" x14ac:dyDescent="0.25">
      <c r="A82" s="8">
        <v>44956</v>
      </c>
      <c r="B82" t="s">
        <v>58</v>
      </c>
      <c r="C82" t="str">
        <f>_xlfn.XLOOKUP(TB_Vendas[[#This Row],[Código]],TB_Produtos[Código],TB_Produtos[Categoria])</f>
        <v>Periféricos</v>
      </c>
      <c r="D82" s="1">
        <v>1</v>
      </c>
      <c r="E82" s="36">
        <f>_xlfn.XLOOKUP(TB_Vendas[[#This Row],[Código]],TB_Produtos[Código],TB_Produtos[Preço Unitário])</f>
        <v>450</v>
      </c>
      <c r="F82" s="41">
        <f>INDEX(desc_tabela,MATCH(TB_Vendas[[#This Row],[Qtde]],desc_quantidade,1),MATCH(_xlfn.XLOOKUP(TB_Vendas[[#This Row],[Código]],TB_Produtos[Código],TB_Produtos[Categoria]),desc_categorias,0))</f>
        <v>0</v>
      </c>
      <c r="G82" s="41" cm="1">
        <f t="array" ref="G82">_xlfn.XLOOKUP(TB_Vendas[[#This Row],[Vendedor]],TB_Vendedores[[#All],[Código]],TB_Vendedores[[#All],[Desc. Máximo]])</f>
        <v>7.0000000000000007E-2</v>
      </c>
      <c r="H82" s="41">
        <f>IF(TB_Vendas[[#This Row],[Desc.]]&gt;TB_Vendas[[#This Row],[Desc. Vend.]],TB_Vendas[[#This Row],[Desc. Vend.]],TB_Vendas[[#This Row],[Desc.]])</f>
        <v>0</v>
      </c>
      <c r="I82" s="9">
        <f>TB_Vendas[[#This Row],[Preço Unitário]]*TB_Vendas[[#This Row],[Qtde]]</f>
        <v>450</v>
      </c>
      <c r="J82" s="9">
        <f>TB_Vendas[[#This Row],[Total]]-(TB_Vendas[[#This Row],[Total]]*TB_Vendas[[#This Row],[Desconto]])</f>
        <v>450</v>
      </c>
      <c r="K82" s="9" t="s">
        <v>119</v>
      </c>
    </row>
    <row r="83" spans="1:11" x14ac:dyDescent="0.25">
      <c r="A83" s="8">
        <v>44956</v>
      </c>
      <c r="B83" t="s">
        <v>79</v>
      </c>
      <c r="C83" t="str">
        <f>_xlfn.XLOOKUP(TB_Vendas[[#This Row],[Código]],TB_Produtos[Código],TB_Produtos[Categoria])</f>
        <v>Wearables</v>
      </c>
      <c r="D83" s="1">
        <v>5</v>
      </c>
      <c r="E83" s="36">
        <f>_xlfn.XLOOKUP(TB_Vendas[[#This Row],[Código]],TB_Produtos[Código],TB_Produtos[Preço Unitário])</f>
        <v>400</v>
      </c>
      <c r="F83" s="41">
        <f>INDEX(desc_tabela,MATCH(TB_Vendas[[#This Row],[Qtde]],desc_quantidade,1),MATCH(_xlfn.XLOOKUP(TB_Vendas[[#This Row],[Código]],TB_Produtos[Código],TB_Produtos[Categoria]),desc_categorias,0))</f>
        <v>0.25</v>
      </c>
      <c r="G83" s="41" cm="1">
        <f t="array" ref="G83">_xlfn.XLOOKUP(TB_Vendas[[#This Row],[Vendedor]],TB_Vendedores[[#All],[Código]],TB_Vendedores[[#All],[Desc. Máximo]])</f>
        <v>0.14000000000000001</v>
      </c>
      <c r="H83" s="41">
        <f>IF(TB_Vendas[[#This Row],[Desc.]]&gt;TB_Vendas[[#This Row],[Desc. Vend.]],TB_Vendas[[#This Row],[Desc. Vend.]],TB_Vendas[[#This Row],[Desc.]])</f>
        <v>0.14000000000000001</v>
      </c>
      <c r="I83" s="9">
        <f>TB_Vendas[[#This Row],[Preço Unitário]]*TB_Vendas[[#This Row],[Qtde]]</f>
        <v>2000</v>
      </c>
      <c r="J83" s="9">
        <f>TB_Vendas[[#This Row],[Total]]-(TB_Vendas[[#This Row],[Total]]*TB_Vendas[[#This Row],[Desconto]])</f>
        <v>1720</v>
      </c>
      <c r="K83" s="9" t="s">
        <v>107</v>
      </c>
    </row>
    <row r="84" spans="1:11" x14ac:dyDescent="0.25">
      <c r="A84" s="8">
        <v>44956</v>
      </c>
      <c r="B84" t="s">
        <v>86</v>
      </c>
      <c r="C84" t="str">
        <f>_xlfn.XLOOKUP(TB_Vendas[[#This Row],[Código]],TB_Produtos[Código],TB_Produtos[Categoria])</f>
        <v>Wearables</v>
      </c>
      <c r="D84" s="1">
        <v>1</v>
      </c>
      <c r="E84" s="36">
        <f>_xlfn.XLOOKUP(TB_Vendas[[#This Row],[Código]],TB_Produtos[Código],TB_Produtos[Preço Unitário])</f>
        <v>1500</v>
      </c>
      <c r="F84" s="41">
        <f>INDEX(desc_tabela,MATCH(TB_Vendas[[#This Row],[Qtde]],desc_quantidade,1),MATCH(_xlfn.XLOOKUP(TB_Vendas[[#This Row],[Código]],TB_Produtos[Código],TB_Produtos[Categoria]),desc_categorias,0))</f>
        <v>0</v>
      </c>
      <c r="G84" s="41" cm="1">
        <f t="array" ref="G84">_xlfn.XLOOKUP(TB_Vendas[[#This Row],[Vendedor]],TB_Vendedores[[#All],[Código]],TB_Vendedores[[#All],[Desc. Máximo]])</f>
        <v>0.13</v>
      </c>
      <c r="H84" s="41">
        <f>IF(TB_Vendas[[#This Row],[Desc.]]&gt;TB_Vendas[[#This Row],[Desc. Vend.]],TB_Vendas[[#This Row],[Desc. Vend.]],TB_Vendas[[#This Row],[Desc.]])</f>
        <v>0</v>
      </c>
      <c r="I84" s="9">
        <f>TB_Vendas[[#This Row],[Preço Unitário]]*TB_Vendas[[#This Row],[Qtde]]</f>
        <v>1500</v>
      </c>
      <c r="J84" s="9">
        <f>TB_Vendas[[#This Row],[Total]]-(TB_Vendas[[#This Row],[Total]]*TB_Vendas[[#This Row],[Desconto]])</f>
        <v>1500</v>
      </c>
      <c r="K84" s="9" t="s">
        <v>97</v>
      </c>
    </row>
    <row r="85" spans="1:11" x14ac:dyDescent="0.25">
      <c r="A85" s="8">
        <v>44956</v>
      </c>
      <c r="B85" t="s">
        <v>60</v>
      </c>
      <c r="C85" t="str">
        <f>_xlfn.XLOOKUP(TB_Vendas[[#This Row],[Código]],TB_Produtos[Código],TB_Produtos[Categoria])</f>
        <v>Redes e Conectividade</v>
      </c>
      <c r="D85" s="1">
        <v>2</v>
      </c>
      <c r="E85" s="36">
        <f>_xlfn.XLOOKUP(TB_Vendas[[#This Row],[Código]],TB_Produtos[Código],TB_Produtos[Preço Unitário])</f>
        <v>100</v>
      </c>
      <c r="F85" s="41">
        <f>INDEX(desc_tabela,MATCH(TB_Vendas[[#This Row],[Qtde]],desc_quantidade,1),MATCH(_xlfn.XLOOKUP(TB_Vendas[[#This Row],[Código]],TB_Produtos[Código],TB_Produtos[Categoria]),desc_categorias,0))</f>
        <v>0.15</v>
      </c>
      <c r="G85" s="41" cm="1">
        <f t="array" ref="G85">_xlfn.XLOOKUP(TB_Vendas[[#This Row],[Vendedor]],TB_Vendedores[[#All],[Código]],TB_Vendedores[[#All],[Desc. Máximo]])</f>
        <v>0.13</v>
      </c>
      <c r="H85" s="41">
        <f>IF(TB_Vendas[[#This Row],[Desc.]]&gt;TB_Vendas[[#This Row],[Desc. Vend.]],TB_Vendas[[#This Row],[Desc. Vend.]],TB_Vendas[[#This Row],[Desc.]])</f>
        <v>0.13</v>
      </c>
      <c r="I85" s="9">
        <f>TB_Vendas[[#This Row],[Preço Unitário]]*TB_Vendas[[#This Row],[Qtde]]</f>
        <v>200</v>
      </c>
      <c r="J85" s="9">
        <f>TB_Vendas[[#This Row],[Total]]-(TB_Vendas[[#This Row],[Total]]*TB_Vendas[[#This Row],[Desconto]])</f>
        <v>174</v>
      </c>
      <c r="K85" s="9" t="s">
        <v>97</v>
      </c>
    </row>
    <row r="86" spans="1:11" x14ac:dyDescent="0.25">
      <c r="A86" s="8">
        <v>44956</v>
      </c>
      <c r="B86" t="s">
        <v>77</v>
      </c>
      <c r="C86" t="str">
        <f>_xlfn.XLOOKUP(TB_Vendas[[#This Row],[Código]],TB_Produtos[Código],TB_Produtos[Categoria])</f>
        <v>Smartphones e Tablets</v>
      </c>
      <c r="D86" s="1">
        <v>3</v>
      </c>
      <c r="E86" s="36">
        <f>_xlfn.XLOOKUP(TB_Vendas[[#This Row],[Código]],TB_Produtos[Código],TB_Produtos[Preço Unitário])</f>
        <v>5000</v>
      </c>
      <c r="F86" s="41">
        <f>INDEX(desc_tabela,MATCH(TB_Vendas[[#This Row],[Qtde]],desc_quantidade,1),MATCH(_xlfn.XLOOKUP(TB_Vendas[[#This Row],[Código]],TB_Produtos[Código],TB_Produtos[Categoria]),desc_categorias,0))</f>
        <v>0.15</v>
      </c>
      <c r="G86" s="41" cm="1">
        <f t="array" ref="G86">_xlfn.XLOOKUP(TB_Vendas[[#This Row],[Vendedor]],TB_Vendedores[[#All],[Código]],TB_Vendedores[[#All],[Desc. Máximo]])</f>
        <v>0.12</v>
      </c>
      <c r="H86" s="41">
        <f>IF(TB_Vendas[[#This Row],[Desc.]]&gt;TB_Vendas[[#This Row],[Desc. Vend.]],TB_Vendas[[#This Row],[Desc. Vend.]],TB_Vendas[[#This Row],[Desc.]])</f>
        <v>0.12</v>
      </c>
      <c r="I86" s="9">
        <f>TB_Vendas[[#This Row],[Preço Unitário]]*TB_Vendas[[#This Row],[Qtde]]</f>
        <v>15000</v>
      </c>
      <c r="J86" s="9">
        <f>TB_Vendas[[#This Row],[Total]]-(TB_Vendas[[#This Row],[Total]]*TB_Vendas[[#This Row],[Desconto]])</f>
        <v>13200</v>
      </c>
      <c r="K86" s="9" t="s">
        <v>103</v>
      </c>
    </row>
    <row r="87" spans="1:11" x14ac:dyDescent="0.25">
      <c r="A87" s="8">
        <v>44957</v>
      </c>
      <c r="B87" t="s">
        <v>40</v>
      </c>
      <c r="C87" t="str">
        <f>_xlfn.XLOOKUP(TB_Vendas[[#This Row],[Código]],TB_Produtos[Código],TB_Produtos[Categoria])</f>
        <v>Eletrônicos Gerais</v>
      </c>
      <c r="D87" s="1">
        <v>3</v>
      </c>
      <c r="E87" s="36">
        <f>_xlfn.XLOOKUP(TB_Vendas[[#This Row],[Código]],TB_Produtos[Código],TB_Produtos[Preço Unitário])</f>
        <v>4800</v>
      </c>
      <c r="F87" s="41">
        <f>INDEX(desc_tabela,MATCH(TB_Vendas[[#This Row],[Qtde]],desc_quantidade,1),MATCH(_xlfn.XLOOKUP(TB_Vendas[[#This Row],[Código]],TB_Produtos[Código],TB_Produtos[Categoria]),desc_categorias,0))</f>
        <v>0.2</v>
      </c>
      <c r="G87" s="41" cm="1">
        <f t="array" ref="G87">_xlfn.XLOOKUP(TB_Vendas[[#This Row],[Vendedor]],TB_Vendedores[[#All],[Código]],TB_Vendedores[[#All],[Desc. Máximo]])</f>
        <v>0.09</v>
      </c>
      <c r="H87" s="41">
        <f>IF(TB_Vendas[[#This Row],[Desc.]]&gt;TB_Vendas[[#This Row],[Desc. Vend.]],TB_Vendas[[#This Row],[Desc. Vend.]],TB_Vendas[[#This Row],[Desc.]])</f>
        <v>0.09</v>
      </c>
      <c r="I87" s="9">
        <f>TB_Vendas[[#This Row],[Preço Unitário]]*TB_Vendas[[#This Row],[Qtde]]</f>
        <v>14400</v>
      </c>
      <c r="J87" s="9">
        <f>TB_Vendas[[#This Row],[Total]]-(TB_Vendas[[#This Row],[Total]]*TB_Vendas[[#This Row],[Desconto]])</f>
        <v>13104</v>
      </c>
      <c r="K87" s="9" t="s">
        <v>113</v>
      </c>
    </row>
    <row r="88" spans="1:11" x14ac:dyDescent="0.25">
      <c r="A88" s="8">
        <v>44957</v>
      </c>
      <c r="B88" t="s">
        <v>83</v>
      </c>
      <c r="C88" t="str">
        <f>_xlfn.XLOOKUP(TB_Vendas[[#This Row],[Código]],TB_Produtos[Código],TB_Produtos[Categoria])</f>
        <v>Wearables</v>
      </c>
      <c r="D88" s="1">
        <v>5</v>
      </c>
      <c r="E88" s="36">
        <f>_xlfn.XLOOKUP(TB_Vendas[[#This Row],[Código]],TB_Produtos[Código],TB_Produtos[Preço Unitário])</f>
        <v>350</v>
      </c>
      <c r="F88" s="41">
        <f>INDEX(desc_tabela,MATCH(TB_Vendas[[#This Row],[Qtde]],desc_quantidade,1),MATCH(_xlfn.XLOOKUP(TB_Vendas[[#This Row],[Código]],TB_Produtos[Código],TB_Produtos[Categoria]),desc_categorias,0))</f>
        <v>0.25</v>
      </c>
      <c r="G88" s="41" cm="1">
        <f t="array" ref="G88">_xlfn.XLOOKUP(TB_Vendas[[#This Row],[Vendedor]],TB_Vendedores[[#All],[Código]],TB_Vendedores[[#All],[Desc. Máximo]])</f>
        <v>0.08</v>
      </c>
      <c r="H88" s="41">
        <f>IF(TB_Vendas[[#This Row],[Desc.]]&gt;TB_Vendas[[#This Row],[Desc. Vend.]],TB_Vendas[[#This Row],[Desc. Vend.]],TB_Vendas[[#This Row],[Desc.]])</f>
        <v>0.08</v>
      </c>
      <c r="I88" s="9">
        <f>TB_Vendas[[#This Row],[Preço Unitário]]*TB_Vendas[[#This Row],[Qtde]]</f>
        <v>1750</v>
      </c>
      <c r="J88" s="9">
        <f>TB_Vendas[[#This Row],[Total]]-(TB_Vendas[[#This Row],[Total]]*TB_Vendas[[#This Row],[Desconto]])</f>
        <v>1610</v>
      </c>
      <c r="K88" s="9" t="s">
        <v>100</v>
      </c>
    </row>
    <row r="89" spans="1:11" x14ac:dyDescent="0.25">
      <c r="A89" s="8">
        <v>44958</v>
      </c>
      <c r="B89" t="s">
        <v>83</v>
      </c>
      <c r="C89" t="str">
        <f>_xlfn.XLOOKUP(TB_Vendas[[#This Row],[Código]],TB_Produtos[Código],TB_Produtos[Categoria])</f>
        <v>Wearables</v>
      </c>
      <c r="D89" s="1">
        <v>2</v>
      </c>
      <c r="E89" s="36">
        <f>_xlfn.XLOOKUP(TB_Vendas[[#This Row],[Código]],TB_Produtos[Código],TB_Produtos[Preço Unitário])</f>
        <v>350</v>
      </c>
      <c r="F89" s="41">
        <f>INDEX(desc_tabela,MATCH(TB_Vendas[[#This Row],[Qtde]],desc_quantidade,1),MATCH(_xlfn.XLOOKUP(TB_Vendas[[#This Row],[Código]],TB_Produtos[Código],TB_Produtos[Categoria]),desc_categorias,0))</f>
        <v>0.05</v>
      </c>
      <c r="G89" s="41" cm="1">
        <f t="array" ref="G89">_xlfn.XLOOKUP(TB_Vendas[[#This Row],[Vendedor]],TB_Vendedores[[#All],[Código]],TB_Vendedores[[#All],[Desc. Máximo]])</f>
        <v>0.18</v>
      </c>
      <c r="H89" s="41">
        <f>IF(TB_Vendas[[#This Row],[Desc.]]&gt;TB_Vendas[[#This Row],[Desc. Vend.]],TB_Vendas[[#This Row],[Desc. Vend.]],TB_Vendas[[#This Row],[Desc.]])</f>
        <v>0.05</v>
      </c>
      <c r="I89" s="9">
        <f>TB_Vendas[[#This Row],[Preço Unitário]]*TB_Vendas[[#This Row],[Qtde]]</f>
        <v>700</v>
      </c>
      <c r="J89" s="9">
        <f>TB_Vendas[[#This Row],[Total]]-(TB_Vendas[[#This Row],[Total]]*TB_Vendas[[#This Row],[Desconto]])</f>
        <v>665</v>
      </c>
      <c r="K89" s="9" t="s">
        <v>117</v>
      </c>
    </row>
    <row r="90" spans="1:11" x14ac:dyDescent="0.25">
      <c r="A90" s="8">
        <v>44958</v>
      </c>
      <c r="B90" t="s">
        <v>56</v>
      </c>
      <c r="C90" t="str">
        <f>_xlfn.XLOOKUP(TB_Vendas[[#This Row],[Código]],TB_Produtos[Código],TB_Produtos[Categoria])</f>
        <v>Periféricos</v>
      </c>
      <c r="D90" s="1">
        <v>2</v>
      </c>
      <c r="E90" s="36">
        <f>_xlfn.XLOOKUP(TB_Vendas[[#This Row],[Código]],TB_Produtos[Código],TB_Produtos[Preço Unitário])</f>
        <v>200</v>
      </c>
      <c r="F90" s="41">
        <f>INDEX(desc_tabela,MATCH(TB_Vendas[[#This Row],[Qtde]],desc_quantidade,1),MATCH(_xlfn.XLOOKUP(TB_Vendas[[#This Row],[Código]],TB_Produtos[Código],TB_Produtos[Categoria]),desc_categorias,0))</f>
        <v>0.05</v>
      </c>
      <c r="G90" s="41" cm="1">
        <f t="array" ref="G90">_xlfn.XLOOKUP(TB_Vendas[[#This Row],[Vendedor]],TB_Vendedores[[#All],[Código]],TB_Vendedores[[#All],[Desc. Máximo]])</f>
        <v>0.18</v>
      </c>
      <c r="H90" s="41">
        <f>IF(TB_Vendas[[#This Row],[Desc.]]&gt;TB_Vendas[[#This Row],[Desc. Vend.]],TB_Vendas[[#This Row],[Desc. Vend.]],TB_Vendas[[#This Row],[Desc.]])</f>
        <v>0.05</v>
      </c>
      <c r="I90" s="9">
        <f>TB_Vendas[[#This Row],[Preço Unitário]]*TB_Vendas[[#This Row],[Qtde]]</f>
        <v>400</v>
      </c>
      <c r="J90" s="9">
        <f>TB_Vendas[[#This Row],[Total]]-(TB_Vendas[[#This Row],[Total]]*TB_Vendas[[#This Row],[Desconto]])</f>
        <v>380</v>
      </c>
      <c r="K90" s="9" t="s">
        <v>117</v>
      </c>
    </row>
    <row r="91" spans="1:11" x14ac:dyDescent="0.25">
      <c r="A91" s="8">
        <v>44958</v>
      </c>
      <c r="B91" t="s">
        <v>37</v>
      </c>
      <c r="C91" t="str">
        <f>_xlfn.XLOOKUP(TB_Vendas[[#This Row],[Código]],TB_Produtos[Código],TB_Produtos[Categoria])</f>
        <v>Notebooks</v>
      </c>
      <c r="D91" s="1">
        <v>5</v>
      </c>
      <c r="E91" s="36">
        <f>_xlfn.XLOOKUP(TB_Vendas[[#This Row],[Código]],TB_Produtos[Código],TB_Produtos[Preço Unitário])</f>
        <v>4000</v>
      </c>
      <c r="F91" s="41">
        <f>INDEX(desc_tabela,MATCH(TB_Vendas[[#This Row],[Qtde]],desc_quantidade,1),MATCH(_xlfn.XLOOKUP(TB_Vendas[[#This Row],[Código]],TB_Produtos[Código],TB_Produtos[Categoria]),desc_categorias,0))</f>
        <v>0.25</v>
      </c>
      <c r="G91" s="41" cm="1">
        <f t="array" ref="G91">_xlfn.XLOOKUP(TB_Vendas[[#This Row],[Vendedor]],TB_Vendedores[[#All],[Código]],TB_Vendedores[[#All],[Desc. Máximo]])</f>
        <v>0.17</v>
      </c>
      <c r="H91" s="41">
        <f>IF(TB_Vendas[[#This Row],[Desc.]]&gt;TB_Vendas[[#This Row],[Desc. Vend.]],TB_Vendas[[#This Row],[Desc. Vend.]],TB_Vendas[[#This Row],[Desc.]])</f>
        <v>0.17</v>
      </c>
      <c r="I91" s="9">
        <f>TB_Vendas[[#This Row],[Preço Unitário]]*TB_Vendas[[#This Row],[Qtde]]</f>
        <v>20000</v>
      </c>
      <c r="J91" s="9">
        <f>TB_Vendas[[#This Row],[Total]]-(TB_Vendas[[#This Row],[Total]]*TB_Vendas[[#This Row],[Desconto]])</f>
        <v>16600</v>
      </c>
      <c r="K91" s="9" t="s">
        <v>105</v>
      </c>
    </row>
    <row r="92" spans="1:11" x14ac:dyDescent="0.25">
      <c r="A92" s="8">
        <v>44958</v>
      </c>
      <c r="B92" t="s">
        <v>86</v>
      </c>
      <c r="C92" t="str">
        <f>_xlfn.XLOOKUP(TB_Vendas[[#This Row],[Código]],TB_Produtos[Código],TB_Produtos[Categoria])</f>
        <v>Wearables</v>
      </c>
      <c r="D92" s="1">
        <v>5</v>
      </c>
      <c r="E92" s="36">
        <f>_xlfn.XLOOKUP(TB_Vendas[[#This Row],[Código]],TB_Produtos[Código],TB_Produtos[Preço Unitário])</f>
        <v>1500</v>
      </c>
      <c r="F92" s="41">
        <f>INDEX(desc_tabela,MATCH(TB_Vendas[[#This Row],[Qtde]],desc_quantidade,1),MATCH(_xlfn.XLOOKUP(TB_Vendas[[#This Row],[Código]],TB_Produtos[Código],TB_Produtos[Categoria]),desc_categorias,0))</f>
        <v>0.25</v>
      </c>
      <c r="G92" s="41" cm="1">
        <f t="array" ref="G92">_xlfn.XLOOKUP(TB_Vendas[[#This Row],[Vendedor]],TB_Vendedores[[#All],[Código]],TB_Vendedores[[#All],[Desc. Máximo]])</f>
        <v>0.13</v>
      </c>
      <c r="H92" s="41">
        <f>IF(TB_Vendas[[#This Row],[Desc.]]&gt;TB_Vendas[[#This Row],[Desc. Vend.]],TB_Vendas[[#This Row],[Desc. Vend.]],TB_Vendas[[#This Row],[Desc.]])</f>
        <v>0.13</v>
      </c>
      <c r="I92" s="9">
        <f>TB_Vendas[[#This Row],[Preço Unitário]]*TB_Vendas[[#This Row],[Qtde]]</f>
        <v>7500</v>
      </c>
      <c r="J92" s="9">
        <f>TB_Vendas[[#This Row],[Total]]-(TB_Vendas[[#This Row],[Total]]*TB_Vendas[[#This Row],[Desconto]])</f>
        <v>6525</v>
      </c>
      <c r="K92" s="9" t="s">
        <v>97</v>
      </c>
    </row>
    <row r="93" spans="1:11" x14ac:dyDescent="0.25">
      <c r="A93" s="8">
        <v>44959</v>
      </c>
      <c r="B93" t="s">
        <v>66</v>
      </c>
      <c r="C93" t="str">
        <f>_xlfn.XLOOKUP(TB_Vendas[[#This Row],[Código]],TB_Produtos[Código],TB_Produtos[Categoria])</f>
        <v>Redes e Conectividade</v>
      </c>
      <c r="D93" s="1">
        <v>2</v>
      </c>
      <c r="E93" s="36">
        <f>_xlfn.XLOOKUP(TB_Vendas[[#This Row],[Código]],TB_Produtos[Código],TB_Produtos[Preço Unitário])</f>
        <v>500</v>
      </c>
      <c r="F93" s="41">
        <f>INDEX(desc_tabela,MATCH(TB_Vendas[[#This Row],[Qtde]],desc_quantidade,1),MATCH(_xlfn.XLOOKUP(TB_Vendas[[#This Row],[Código]],TB_Produtos[Código],TB_Produtos[Categoria]),desc_categorias,0))</f>
        <v>0.15</v>
      </c>
      <c r="G93" s="41" cm="1">
        <f t="array" ref="G93">_xlfn.XLOOKUP(TB_Vendas[[#This Row],[Vendedor]],TB_Vendedores[[#All],[Código]],TB_Vendedores[[#All],[Desc. Máximo]])</f>
        <v>0.12</v>
      </c>
      <c r="H93" s="41">
        <f>IF(TB_Vendas[[#This Row],[Desc.]]&gt;TB_Vendas[[#This Row],[Desc. Vend.]],TB_Vendas[[#This Row],[Desc. Vend.]],TB_Vendas[[#This Row],[Desc.]])</f>
        <v>0.12</v>
      </c>
      <c r="I93" s="9">
        <f>TB_Vendas[[#This Row],[Preço Unitário]]*TB_Vendas[[#This Row],[Qtde]]</f>
        <v>1000</v>
      </c>
      <c r="J93" s="9">
        <f>TB_Vendas[[#This Row],[Total]]-(TB_Vendas[[#This Row],[Total]]*TB_Vendas[[#This Row],[Desconto]])</f>
        <v>880</v>
      </c>
      <c r="K93" s="9" t="s">
        <v>103</v>
      </c>
    </row>
    <row r="94" spans="1:11" x14ac:dyDescent="0.25">
      <c r="A94" s="8">
        <v>44959</v>
      </c>
      <c r="B94" t="s">
        <v>86</v>
      </c>
      <c r="C94" t="str">
        <f>_xlfn.XLOOKUP(TB_Vendas[[#This Row],[Código]],TB_Produtos[Código],TB_Produtos[Categoria])</f>
        <v>Wearables</v>
      </c>
      <c r="D94" s="1">
        <v>5</v>
      </c>
      <c r="E94" s="36">
        <f>_xlfn.XLOOKUP(TB_Vendas[[#This Row],[Código]],TB_Produtos[Código],TB_Produtos[Preço Unitário])</f>
        <v>1500</v>
      </c>
      <c r="F94" s="41">
        <f>INDEX(desc_tabela,MATCH(TB_Vendas[[#This Row],[Qtde]],desc_quantidade,1),MATCH(_xlfn.XLOOKUP(TB_Vendas[[#This Row],[Código]],TB_Produtos[Código],TB_Produtos[Categoria]),desc_categorias,0))</f>
        <v>0.25</v>
      </c>
      <c r="G94" s="41" cm="1">
        <f t="array" ref="G94">_xlfn.XLOOKUP(TB_Vendas[[#This Row],[Vendedor]],TB_Vendedores[[#All],[Código]],TB_Vendedores[[#All],[Desc. Máximo]])</f>
        <v>0.09</v>
      </c>
      <c r="H94" s="41">
        <f>IF(TB_Vendas[[#This Row],[Desc.]]&gt;TB_Vendas[[#This Row],[Desc. Vend.]],TB_Vendas[[#This Row],[Desc. Vend.]],TB_Vendas[[#This Row],[Desc.]])</f>
        <v>0.09</v>
      </c>
      <c r="I94" s="9">
        <f>TB_Vendas[[#This Row],[Preço Unitário]]*TB_Vendas[[#This Row],[Qtde]]</f>
        <v>7500</v>
      </c>
      <c r="J94" s="9">
        <f>TB_Vendas[[#This Row],[Total]]-(TB_Vendas[[#This Row],[Total]]*TB_Vendas[[#This Row],[Desconto]])</f>
        <v>6825</v>
      </c>
      <c r="K94" s="9" t="s">
        <v>113</v>
      </c>
    </row>
    <row r="95" spans="1:11" x14ac:dyDescent="0.25">
      <c r="A95" s="8">
        <v>44959</v>
      </c>
      <c r="B95" t="s">
        <v>88</v>
      </c>
      <c r="C95" t="str">
        <f>_xlfn.XLOOKUP(TB_Vendas[[#This Row],[Código]],TB_Produtos[Código],TB_Produtos[Categoria])</f>
        <v>Wearables</v>
      </c>
      <c r="D95" s="1">
        <v>2</v>
      </c>
      <c r="E95" s="36">
        <f>_xlfn.XLOOKUP(TB_Vendas[[#This Row],[Código]],TB_Produtos[Código],TB_Produtos[Preço Unitário])</f>
        <v>2800</v>
      </c>
      <c r="F95" s="41">
        <f>INDEX(desc_tabela,MATCH(TB_Vendas[[#This Row],[Qtde]],desc_quantidade,1),MATCH(_xlfn.XLOOKUP(TB_Vendas[[#This Row],[Código]],TB_Produtos[Código],TB_Produtos[Categoria]),desc_categorias,0))</f>
        <v>0.05</v>
      </c>
      <c r="G95" s="41" cm="1">
        <f t="array" ref="G95">_xlfn.XLOOKUP(TB_Vendas[[#This Row],[Vendedor]],TB_Vendedores[[#All],[Código]],TB_Vendedores[[#All],[Desc. Máximo]])</f>
        <v>0.3</v>
      </c>
      <c r="H95" s="41">
        <f>IF(TB_Vendas[[#This Row],[Desc.]]&gt;TB_Vendas[[#This Row],[Desc. Vend.]],TB_Vendas[[#This Row],[Desc. Vend.]],TB_Vendas[[#This Row],[Desc.]])</f>
        <v>0.05</v>
      </c>
      <c r="I95" s="9">
        <f>TB_Vendas[[#This Row],[Preço Unitário]]*TB_Vendas[[#This Row],[Qtde]]</f>
        <v>5600</v>
      </c>
      <c r="J95" s="9">
        <f>TB_Vendas[[#This Row],[Total]]-(TB_Vendas[[#This Row],[Total]]*TB_Vendas[[#This Row],[Desconto]])</f>
        <v>5320</v>
      </c>
      <c r="K95" s="9" t="s">
        <v>121</v>
      </c>
    </row>
    <row r="96" spans="1:11" x14ac:dyDescent="0.25">
      <c r="A96" s="8">
        <v>44959</v>
      </c>
      <c r="B96" t="s">
        <v>53</v>
      </c>
      <c r="C96" t="str">
        <f>_xlfn.XLOOKUP(TB_Vendas[[#This Row],[Código]],TB_Produtos[Código],TB_Produtos[Categoria])</f>
        <v>Periféricos</v>
      </c>
      <c r="D96" s="1">
        <v>5</v>
      </c>
      <c r="E96" s="36">
        <f>_xlfn.XLOOKUP(TB_Vendas[[#This Row],[Código]],TB_Produtos[Código],TB_Produtos[Preço Unitário])</f>
        <v>350</v>
      </c>
      <c r="F96" s="41">
        <f>INDEX(desc_tabela,MATCH(TB_Vendas[[#This Row],[Qtde]],desc_quantidade,1),MATCH(_xlfn.XLOOKUP(TB_Vendas[[#This Row],[Código]],TB_Produtos[Código],TB_Produtos[Categoria]),desc_categorias,0))</f>
        <v>0.25</v>
      </c>
      <c r="G96" s="41" cm="1">
        <f t="array" ref="G96">_xlfn.XLOOKUP(TB_Vendas[[#This Row],[Vendedor]],TB_Vendedores[[#All],[Código]],TB_Vendedores[[#All],[Desc. Máximo]])</f>
        <v>7.0000000000000007E-2</v>
      </c>
      <c r="H96" s="41">
        <f>IF(TB_Vendas[[#This Row],[Desc.]]&gt;TB_Vendas[[#This Row],[Desc. Vend.]],TB_Vendas[[#This Row],[Desc. Vend.]],TB_Vendas[[#This Row],[Desc.]])</f>
        <v>7.0000000000000007E-2</v>
      </c>
      <c r="I96" s="9">
        <f>TB_Vendas[[#This Row],[Preço Unitário]]*TB_Vendas[[#This Row],[Qtde]]</f>
        <v>1750</v>
      </c>
      <c r="J96" s="9">
        <f>TB_Vendas[[#This Row],[Total]]-(TB_Vendas[[#This Row],[Total]]*TB_Vendas[[#This Row],[Desconto]])</f>
        <v>1627.5</v>
      </c>
      <c r="K96" s="9" t="s">
        <v>119</v>
      </c>
    </row>
    <row r="97" spans="1:11" x14ac:dyDescent="0.25">
      <c r="A97" s="8">
        <v>44960</v>
      </c>
      <c r="B97" t="s">
        <v>53</v>
      </c>
      <c r="C97" t="str">
        <f>_xlfn.XLOOKUP(TB_Vendas[[#This Row],[Código]],TB_Produtos[Código],TB_Produtos[Categoria])</f>
        <v>Periféricos</v>
      </c>
      <c r="D97" s="1">
        <v>2</v>
      </c>
      <c r="E97" s="36">
        <f>_xlfn.XLOOKUP(TB_Vendas[[#This Row],[Código]],TB_Produtos[Código],TB_Produtos[Preço Unitário])</f>
        <v>350</v>
      </c>
      <c r="F97" s="41">
        <f>INDEX(desc_tabela,MATCH(TB_Vendas[[#This Row],[Qtde]],desc_quantidade,1),MATCH(_xlfn.XLOOKUP(TB_Vendas[[#This Row],[Código]],TB_Produtos[Código],TB_Produtos[Categoria]),desc_categorias,0))</f>
        <v>0.05</v>
      </c>
      <c r="G97" s="41" cm="1">
        <f t="array" ref="G97">_xlfn.XLOOKUP(TB_Vendas[[#This Row],[Vendedor]],TB_Vendedores[[#All],[Código]],TB_Vendedores[[#All],[Desc. Máximo]])</f>
        <v>0.17</v>
      </c>
      <c r="H97" s="41">
        <f>IF(TB_Vendas[[#This Row],[Desc.]]&gt;TB_Vendas[[#This Row],[Desc. Vend.]],TB_Vendas[[#This Row],[Desc. Vend.]],TB_Vendas[[#This Row],[Desc.]])</f>
        <v>0.05</v>
      </c>
      <c r="I97" s="9">
        <f>TB_Vendas[[#This Row],[Preço Unitário]]*TB_Vendas[[#This Row],[Qtde]]</f>
        <v>700</v>
      </c>
      <c r="J97" s="9">
        <f>TB_Vendas[[#This Row],[Total]]-(TB_Vendas[[#This Row],[Total]]*TB_Vendas[[#This Row],[Desconto]])</f>
        <v>665</v>
      </c>
      <c r="K97" s="9" t="s">
        <v>105</v>
      </c>
    </row>
    <row r="98" spans="1:11" x14ac:dyDescent="0.25">
      <c r="A98" s="8">
        <v>44960</v>
      </c>
      <c r="B98" t="s">
        <v>28</v>
      </c>
      <c r="C98" t="str">
        <f>_xlfn.XLOOKUP(TB_Vendas[[#This Row],[Código]],TB_Produtos[Código],TB_Produtos[Categoria])</f>
        <v>Periféricos</v>
      </c>
      <c r="D98" s="1">
        <v>2</v>
      </c>
      <c r="E98" s="36">
        <f>_xlfn.XLOOKUP(TB_Vendas[[#This Row],[Código]],TB_Produtos[Código],TB_Produtos[Preço Unitário])</f>
        <v>1200</v>
      </c>
      <c r="F98" s="41">
        <f>INDEX(desc_tabela,MATCH(TB_Vendas[[#This Row],[Qtde]],desc_quantidade,1),MATCH(_xlfn.XLOOKUP(TB_Vendas[[#This Row],[Código]],TB_Produtos[Código],TB_Produtos[Categoria]),desc_categorias,0))</f>
        <v>0.05</v>
      </c>
      <c r="G98" s="41" cm="1">
        <f t="array" ref="G98">_xlfn.XLOOKUP(TB_Vendas[[#This Row],[Vendedor]],TB_Vendedores[[#All],[Código]],TB_Vendedores[[#All],[Desc. Máximo]])</f>
        <v>0.08</v>
      </c>
      <c r="H98" s="41">
        <f>IF(TB_Vendas[[#This Row],[Desc.]]&gt;TB_Vendas[[#This Row],[Desc. Vend.]],TB_Vendas[[#This Row],[Desc. Vend.]],TB_Vendas[[#This Row],[Desc.]])</f>
        <v>0.05</v>
      </c>
      <c r="I98" s="9">
        <f>TB_Vendas[[#This Row],[Preço Unitário]]*TB_Vendas[[#This Row],[Qtde]]</f>
        <v>2400</v>
      </c>
      <c r="J98" s="9">
        <f>TB_Vendas[[#This Row],[Total]]-(TB_Vendas[[#This Row],[Total]]*TB_Vendas[[#This Row],[Desconto]])</f>
        <v>2280</v>
      </c>
      <c r="K98" s="9" t="s">
        <v>100</v>
      </c>
    </row>
    <row r="99" spans="1:11" x14ac:dyDescent="0.25">
      <c r="A99" s="8">
        <v>44960</v>
      </c>
      <c r="B99" t="s">
        <v>17</v>
      </c>
      <c r="C99" t="str">
        <f>_xlfn.XLOOKUP(TB_Vendas[[#This Row],[Código]],TB_Produtos[Código],TB_Produtos[Categoria])</f>
        <v>Acessórios</v>
      </c>
      <c r="D99" s="1">
        <v>5</v>
      </c>
      <c r="E99" s="36">
        <f>_xlfn.XLOOKUP(TB_Vendas[[#This Row],[Código]],TB_Produtos[Código],TB_Produtos[Preço Unitário])</f>
        <v>800</v>
      </c>
      <c r="F99" s="41">
        <f>INDEX(desc_tabela,MATCH(TB_Vendas[[#This Row],[Qtde]],desc_quantidade,1),MATCH(_xlfn.XLOOKUP(TB_Vendas[[#This Row],[Código]],TB_Produtos[Código],TB_Produtos[Categoria]),desc_categorias,0))</f>
        <v>0.25</v>
      </c>
      <c r="G99" s="41" cm="1">
        <f t="array" ref="G99">_xlfn.XLOOKUP(TB_Vendas[[#This Row],[Vendedor]],TB_Vendedores[[#All],[Código]],TB_Vendedores[[#All],[Desc. Máximo]])</f>
        <v>0.08</v>
      </c>
      <c r="H99" s="41">
        <f>IF(TB_Vendas[[#This Row],[Desc.]]&gt;TB_Vendas[[#This Row],[Desc. Vend.]],TB_Vendas[[#This Row],[Desc. Vend.]],TB_Vendas[[#This Row],[Desc.]])</f>
        <v>0.08</v>
      </c>
      <c r="I99" s="9">
        <f>TB_Vendas[[#This Row],[Preço Unitário]]*TB_Vendas[[#This Row],[Qtde]]</f>
        <v>4000</v>
      </c>
      <c r="J99" s="9">
        <f>TB_Vendas[[#This Row],[Total]]-(TB_Vendas[[#This Row],[Total]]*TB_Vendas[[#This Row],[Desconto]])</f>
        <v>3680</v>
      </c>
      <c r="K99" s="9" t="s">
        <v>111</v>
      </c>
    </row>
    <row r="100" spans="1:11" x14ac:dyDescent="0.25">
      <c r="A100" s="8">
        <v>44960</v>
      </c>
      <c r="B100" t="s">
        <v>50</v>
      </c>
      <c r="C100" t="str">
        <f>_xlfn.XLOOKUP(TB_Vendas[[#This Row],[Código]],TB_Produtos[Código],TB_Produtos[Categoria])</f>
        <v>Periféricos</v>
      </c>
      <c r="D100" s="1">
        <v>2</v>
      </c>
      <c r="E100" s="36">
        <f>_xlfn.XLOOKUP(TB_Vendas[[#This Row],[Código]],TB_Produtos[Código],TB_Produtos[Preço Unitário])</f>
        <v>300</v>
      </c>
      <c r="F100" s="41">
        <f>INDEX(desc_tabela,MATCH(TB_Vendas[[#This Row],[Qtde]],desc_quantidade,1),MATCH(_xlfn.XLOOKUP(TB_Vendas[[#This Row],[Código]],TB_Produtos[Código],TB_Produtos[Categoria]),desc_categorias,0))</f>
        <v>0.05</v>
      </c>
      <c r="G100" s="41" cm="1">
        <f t="array" ref="G100">_xlfn.XLOOKUP(TB_Vendas[[#This Row],[Vendedor]],TB_Vendedores[[#All],[Código]],TB_Vendedores[[#All],[Desc. Máximo]])</f>
        <v>0.08</v>
      </c>
      <c r="H100" s="41">
        <f>IF(TB_Vendas[[#This Row],[Desc.]]&gt;TB_Vendas[[#This Row],[Desc. Vend.]],TB_Vendas[[#This Row],[Desc. Vend.]],TB_Vendas[[#This Row],[Desc.]])</f>
        <v>0.05</v>
      </c>
      <c r="I100" s="9">
        <f>TB_Vendas[[#This Row],[Preço Unitário]]*TB_Vendas[[#This Row],[Qtde]]</f>
        <v>600</v>
      </c>
      <c r="J100" s="9">
        <f>TB_Vendas[[#This Row],[Total]]-(TB_Vendas[[#This Row],[Total]]*TB_Vendas[[#This Row],[Desconto]])</f>
        <v>570</v>
      </c>
      <c r="K100" s="9" t="s">
        <v>111</v>
      </c>
    </row>
    <row r="101" spans="1:11" x14ac:dyDescent="0.25">
      <c r="A101" s="8">
        <v>44961</v>
      </c>
      <c r="B101" t="s">
        <v>7</v>
      </c>
      <c r="C101" t="str">
        <f>_xlfn.XLOOKUP(TB_Vendas[[#This Row],[Código]],TB_Produtos[Código],TB_Produtos[Categoria])</f>
        <v>Acessórios</v>
      </c>
      <c r="D101" s="1">
        <v>4</v>
      </c>
      <c r="E101" s="36">
        <f>_xlfn.XLOOKUP(TB_Vendas[[#This Row],[Código]],TB_Produtos[Código],TB_Produtos[Preço Unitário])</f>
        <v>50</v>
      </c>
      <c r="F101" s="41">
        <f>INDEX(desc_tabela,MATCH(TB_Vendas[[#This Row],[Qtde]],desc_quantidade,1),MATCH(_xlfn.XLOOKUP(TB_Vendas[[#This Row],[Código]],TB_Produtos[Código],TB_Produtos[Categoria]),desc_categorias,0))</f>
        <v>0.15</v>
      </c>
      <c r="G101" s="41" cm="1">
        <f t="array" ref="G101">_xlfn.XLOOKUP(TB_Vendas[[#This Row],[Vendedor]],TB_Vendedores[[#All],[Código]],TB_Vendedores[[#All],[Desc. Máximo]])</f>
        <v>0.18</v>
      </c>
      <c r="H101" s="41">
        <f>IF(TB_Vendas[[#This Row],[Desc.]]&gt;TB_Vendas[[#This Row],[Desc. Vend.]],TB_Vendas[[#This Row],[Desc. Vend.]],TB_Vendas[[#This Row],[Desc.]])</f>
        <v>0.15</v>
      </c>
      <c r="I101" s="9">
        <f>TB_Vendas[[#This Row],[Preço Unitário]]*TB_Vendas[[#This Row],[Qtde]]</f>
        <v>200</v>
      </c>
      <c r="J101" s="9">
        <f>TB_Vendas[[#This Row],[Total]]-(TB_Vendas[[#This Row],[Total]]*TB_Vendas[[#This Row],[Desconto]])</f>
        <v>170</v>
      </c>
      <c r="K101" s="9" t="s">
        <v>117</v>
      </c>
    </row>
    <row r="102" spans="1:11" x14ac:dyDescent="0.25">
      <c r="A102" s="8">
        <v>44962</v>
      </c>
      <c r="B102" t="s">
        <v>58</v>
      </c>
      <c r="C102" t="str">
        <f>_xlfn.XLOOKUP(TB_Vendas[[#This Row],[Código]],TB_Produtos[Código],TB_Produtos[Categoria])</f>
        <v>Periféricos</v>
      </c>
      <c r="D102" s="1">
        <v>1</v>
      </c>
      <c r="E102" s="36">
        <f>_xlfn.XLOOKUP(TB_Vendas[[#This Row],[Código]],TB_Produtos[Código],TB_Produtos[Preço Unitário])</f>
        <v>450</v>
      </c>
      <c r="F102" s="41">
        <f>INDEX(desc_tabela,MATCH(TB_Vendas[[#This Row],[Qtde]],desc_quantidade,1),MATCH(_xlfn.XLOOKUP(TB_Vendas[[#This Row],[Código]],TB_Produtos[Código],TB_Produtos[Categoria]),desc_categorias,0))</f>
        <v>0</v>
      </c>
      <c r="G102" s="41" cm="1">
        <f t="array" ref="G102">_xlfn.XLOOKUP(TB_Vendas[[#This Row],[Vendedor]],TB_Vendedores[[#All],[Código]],TB_Vendedores[[#All],[Desc. Máximo]])</f>
        <v>0.18</v>
      </c>
      <c r="H102" s="41">
        <f>IF(TB_Vendas[[#This Row],[Desc.]]&gt;TB_Vendas[[#This Row],[Desc. Vend.]],TB_Vendas[[#This Row],[Desc. Vend.]],TB_Vendas[[#This Row],[Desc.]])</f>
        <v>0</v>
      </c>
      <c r="I102" s="9">
        <f>TB_Vendas[[#This Row],[Preço Unitário]]*TB_Vendas[[#This Row],[Qtde]]</f>
        <v>450</v>
      </c>
      <c r="J102" s="9">
        <f>TB_Vendas[[#This Row],[Total]]-(TB_Vendas[[#This Row],[Total]]*TB_Vendas[[#This Row],[Desconto]])</f>
        <v>450</v>
      </c>
      <c r="K102" s="9" t="s">
        <v>117</v>
      </c>
    </row>
    <row r="103" spans="1:11" x14ac:dyDescent="0.25">
      <c r="A103" s="8">
        <v>44962</v>
      </c>
      <c r="B103" t="s">
        <v>11</v>
      </c>
      <c r="C103" t="str">
        <f>_xlfn.XLOOKUP(TB_Vendas[[#This Row],[Código]],TB_Produtos[Código],TB_Produtos[Categoria])</f>
        <v>Acessórios</v>
      </c>
      <c r="D103" s="1">
        <v>4</v>
      </c>
      <c r="E103" s="36">
        <f>_xlfn.XLOOKUP(TB_Vendas[[#This Row],[Código]],TB_Produtos[Código],TB_Produtos[Preço Unitário])</f>
        <v>150</v>
      </c>
      <c r="F103" s="41">
        <f>INDEX(desc_tabela,MATCH(TB_Vendas[[#This Row],[Qtde]],desc_quantidade,1),MATCH(_xlfn.XLOOKUP(TB_Vendas[[#This Row],[Código]],TB_Produtos[Código],TB_Produtos[Categoria]),desc_categorias,0))</f>
        <v>0.15</v>
      </c>
      <c r="G103" s="41" cm="1">
        <f t="array" ref="G103">_xlfn.XLOOKUP(TB_Vendas[[#This Row],[Vendedor]],TB_Vendedores[[#All],[Código]],TB_Vendedores[[#All],[Desc. Máximo]])</f>
        <v>0.11</v>
      </c>
      <c r="H103" s="41">
        <f>IF(TB_Vendas[[#This Row],[Desc.]]&gt;TB_Vendas[[#This Row],[Desc. Vend.]],TB_Vendas[[#This Row],[Desc. Vend.]],TB_Vendas[[#This Row],[Desc.]])</f>
        <v>0.11</v>
      </c>
      <c r="I103" s="9">
        <f>TB_Vendas[[#This Row],[Preço Unitário]]*TB_Vendas[[#This Row],[Qtde]]</f>
        <v>600</v>
      </c>
      <c r="J103" s="9">
        <f>TB_Vendas[[#This Row],[Total]]-(TB_Vendas[[#This Row],[Total]]*TB_Vendas[[#This Row],[Desconto]])</f>
        <v>534</v>
      </c>
      <c r="K103" s="9" t="s">
        <v>115</v>
      </c>
    </row>
    <row r="104" spans="1:11" x14ac:dyDescent="0.25">
      <c r="A104" s="8">
        <v>44963</v>
      </c>
      <c r="B104" t="s">
        <v>11</v>
      </c>
      <c r="C104" t="str">
        <f>_xlfn.XLOOKUP(TB_Vendas[[#This Row],[Código]],TB_Produtos[Código],TB_Produtos[Categoria])</f>
        <v>Acessórios</v>
      </c>
      <c r="D104" s="1">
        <v>4</v>
      </c>
      <c r="E104" s="36">
        <f>_xlfn.XLOOKUP(TB_Vendas[[#This Row],[Código]],TB_Produtos[Código],TB_Produtos[Preço Unitário])</f>
        <v>150</v>
      </c>
      <c r="F104" s="41">
        <f>INDEX(desc_tabela,MATCH(TB_Vendas[[#This Row],[Qtde]],desc_quantidade,1),MATCH(_xlfn.XLOOKUP(TB_Vendas[[#This Row],[Código]],TB_Produtos[Código],TB_Produtos[Categoria]),desc_categorias,0))</f>
        <v>0.15</v>
      </c>
      <c r="G104" s="41" cm="1">
        <f t="array" ref="G104">_xlfn.XLOOKUP(TB_Vendas[[#This Row],[Vendedor]],TB_Vendedores[[#All],[Código]],TB_Vendedores[[#All],[Desc. Máximo]])</f>
        <v>0.14000000000000001</v>
      </c>
      <c r="H104" s="41">
        <f>IF(TB_Vendas[[#This Row],[Desc.]]&gt;TB_Vendas[[#This Row],[Desc. Vend.]],TB_Vendas[[#This Row],[Desc. Vend.]],TB_Vendas[[#This Row],[Desc.]])</f>
        <v>0.14000000000000001</v>
      </c>
      <c r="I104" s="9">
        <f>TB_Vendas[[#This Row],[Preço Unitário]]*TB_Vendas[[#This Row],[Qtde]]</f>
        <v>600</v>
      </c>
      <c r="J104" s="9">
        <f>TB_Vendas[[#This Row],[Total]]-(TB_Vendas[[#This Row],[Total]]*TB_Vendas[[#This Row],[Desconto]])</f>
        <v>516</v>
      </c>
      <c r="K104" s="9" t="s">
        <v>107</v>
      </c>
    </row>
    <row r="105" spans="1:11" x14ac:dyDescent="0.25">
      <c r="A105" s="8">
        <v>44963</v>
      </c>
      <c r="B105" t="s">
        <v>77</v>
      </c>
      <c r="C105" t="str">
        <f>_xlfn.XLOOKUP(TB_Vendas[[#This Row],[Código]],TB_Produtos[Código],TB_Produtos[Categoria])</f>
        <v>Smartphones e Tablets</v>
      </c>
      <c r="D105" s="1">
        <v>5</v>
      </c>
      <c r="E105" s="36">
        <f>_xlfn.XLOOKUP(TB_Vendas[[#This Row],[Código]],TB_Produtos[Código],TB_Produtos[Preço Unitário])</f>
        <v>5000</v>
      </c>
      <c r="F105" s="41">
        <f>INDEX(desc_tabela,MATCH(TB_Vendas[[#This Row],[Qtde]],desc_quantidade,1),MATCH(_xlfn.XLOOKUP(TB_Vendas[[#This Row],[Código]],TB_Produtos[Código],TB_Produtos[Categoria]),desc_categorias,0))</f>
        <v>0.25</v>
      </c>
      <c r="G105" s="41" cm="1">
        <f t="array" ref="G105">_xlfn.XLOOKUP(TB_Vendas[[#This Row],[Vendedor]],TB_Vendedores[[#All],[Código]],TB_Vendedores[[#All],[Desc. Máximo]])</f>
        <v>0.09</v>
      </c>
      <c r="H105" s="41">
        <f>IF(TB_Vendas[[#This Row],[Desc.]]&gt;TB_Vendas[[#This Row],[Desc. Vend.]],TB_Vendas[[#This Row],[Desc. Vend.]],TB_Vendas[[#This Row],[Desc.]])</f>
        <v>0.09</v>
      </c>
      <c r="I105" s="9">
        <f>TB_Vendas[[#This Row],[Preço Unitário]]*TB_Vendas[[#This Row],[Qtde]]</f>
        <v>25000</v>
      </c>
      <c r="J105" s="9">
        <f>TB_Vendas[[#This Row],[Total]]-(TB_Vendas[[#This Row],[Total]]*TB_Vendas[[#This Row],[Desconto]])</f>
        <v>22750</v>
      </c>
      <c r="K105" s="9" t="s">
        <v>113</v>
      </c>
    </row>
    <row r="106" spans="1:11" x14ac:dyDescent="0.25">
      <c r="A106" s="8">
        <v>44964</v>
      </c>
      <c r="B106" t="s">
        <v>48</v>
      </c>
      <c r="C106" t="str">
        <f>_xlfn.XLOOKUP(TB_Vendas[[#This Row],[Código]],TB_Produtos[Código],TB_Produtos[Categoria])</f>
        <v>Eletrônicos Gerais</v>
      </c>
      <c r="D106" s="1">
        <v>5</v>
      </c>
      <c r="E106" s="36">
        <f>_xlfn.XLOOKUP(TB_Vendas[[#This Row],[Código]],TB_Produtos[Código],TB_Produtos[Preço Unitário])</f>
        <v>5500</v>
      </c>
      <c r="F106" s="41">
        <f>INDEX(desc_tabela,MATCH(TB_Vendas[[#This Row],[Qtde]],desc_quantidade,1),MATCH(_xlfn.XLOOKUP(TB_Vendas[[#This Row],[Código]],TB_Produtos[Código],TB_Produtos[Categoria]),desc_categorias,0))</f>
        <v>0.25</v>
      </c>
      <c r="G106" s="41" cm="1">
        <f t="array" ref="G106">_xlfn.XLOOKUP(TB_Vendas[[#This Row],[Vendedor]],TB_Vendedores[[#All],[Código]],TB_Vendedores[[#All],[Desc. Máximo]])</f>
        <v>0.18</v>
      </c>
      <c r="H106" s="41">
        <f>IF(TB_Vendas[[#This Row],[Desc.]]&gt;TB_Vendas[[#This Row],[Desc. Vend.]],TB_Vendas[[#This Row],[Desc. Vend.]],TB_Vendas[[#This Row],[Desc.]])</f>
        <v>0.18</v>
      </c>
      <c r="I106" s="9">
        <f>TB_Vendas[[#This Row],[Preço Unitário]]*TB_Vendas[[#This Row],[Qtde]]</f>
        <v>27500</v>
      </c>
      <c r="J106" s="9">
        <f>TB_Vendas[[#This Row],[Total]]-(TB_Vendas[[#This Row],[Total]]*TB_Vendas[[#This Row],[Desconto]])</f>
        <v>22550</v>
      </c>
      <c r="K106" s="9" t="s">
        <v>117</v>
      </c>
    </row>
    <row r="107" spans="1:11" x14ac:dyDescent="0.25">
      <c r="A107" s="8">
        <v>44965</v>
      </c>
      <c r="B107" t="s">
        <v>73</v>
      </c>
      <c r="C107" t="str">
        <f>_xlfn.XLOOKUP(TB_Vendas[[#This Row],[Código]],TB_Produtos[Código],TB_Produtos[Categoria])</f>
        <v>Smartphones e Tablets</v>
      </c>
      <c r="D107" s="1">
        <v>3</v>
      </c>
      <c r="E107" s="36">
        <f>_xlfn.XLOOKUP(TB_Vendas[[#This Row],[Código]],TB_Produtos[Código],TB_Produtos[Preço Unitário])</f>
        <v>2200</v>
      </c>
      <c r="F107" s="41">
        <f>INDEX(desc_tabela,MATCH(TB_Vendas[[#This Row],[Qtde]],desc_quantidade,1),MATCH(_xlfn.XLOOKUP(TB_Vendas[[#This Row],[Código]],TB_Produtos[Código],TB_Produtos[Categoria]),desc_categorias,0))</f>
        <v>0.15</v>
      </c>
      <c r="G107" s="41" cm="1">
        <f t="array" ref="G107">_xlfn.XLOOKUP(TB_Vendas[[#This Row],[Vendedor]],TB_Vendedores[[#All],[Código]],TB_Vendedores[[#All],[Desc. Máximo]])</f>
        <v>0.17</v>
      </c>
      <c r="H107" s="41">
        <f>IF(TB_Vendas[[#This Row],[Desc.]]&gt;TB_Vendas[[#This Row],[Desc. Vend.]],TB_Vendas[[#This Row],[Desc. Vend.]],TB_Vendas[[#This Row],[Desc.]])</f>
        <v>0.15</v>
      </c>
      <c r="I107" s="9">
        <f>TB_Vendas[[#This Row],[Preço Unitário]]*TB_Vendas[[#This Row],[Qtde]]</f>
        <v>6600</v>
      </c>
      <c r="J107" s="9">
        <f>TB_Vendas[[#This Row],[Total]]-(TB_Vendas[[#This Row],[Total]]*TB_Vendas[[#This Row],[Desconto]])</f>
        <v>5610</v>
      </c>
      <c r="K107" s="9" t="s">
        <v>105</v>
      </c>
    </row>
    <row r="108" spans="1:11" x14ac:dyDescent="0.25">
      <c r="A108" s="8">
        <v>44965</v>
      </c>
      <c r="B108" t="s">
        <v>25</v>
      </c>
      <c r="C108" t="str">
        <f>_xlfn.XLOOKUP(TB_Vendas[[#This Row],[Código]],TB_Produtos[Código],TB_Produtos[Categoria])</f>
        <v>Periféricos</v>
      </c>
      <c r="D108" s="1">
        <v>4</v>
      </c>
      <c r="E108" s="36">
        <f>_xlfn.XLOOKUP(TB_Vendas[[#This Row],[Código]],TB_Produtos[Código],TB_Produtos[Preço Unitário])</f>
        <v>900</v>
      </c>
      <c r="F108" s="41">
        <f>INDEX(desc_tabela,MATCH(TB_Vendas[[#This Row],[Qtde]],desc_quantidade,1),MATCH(_xlfn.XLOOKUP(TB_Vendas[[#This Row],[Código]],TB_Produtos[Código],TB_Produtos[Categoria]),desc_categorias,0))</f>
        <v>0.15</v>
      </c>
      <c r="G108" s="41" cm="1">
        <f t="array" ref="G108">_xlfn.XLOOKUP(TB_Vendas[[#This Row],[Vendedor]],TB_Vendedores[[#All],[Código]],TB_Vendedores[[#All],[Desc. Máximo]])</f>
        <v>0.19</v>
      </c>
      <c r="H108" s="41">
        <f>IF(TB_Vendas[[#This Row],[Desc.]]&gt;TB_Vendas[[#This Row],[Desc. Vend.]],TB_Vendas[[#This Row],[Desc. Vend.]],TB_Vendas[[#This Row],[Desc.]])</f>
        <v>0.15</v>
      </c>
      <c r="I108" s="9">
        <f>TB_Vendas[[#This Row],[Preço Unitário]]*TB_Vendas[[#This Row],[Qtde]]</f>
        <v>3600</v>
      </c>
      <c r="J108" s="9">
        <f>TB_Vendas[[#This Row],[Total]]-(TB_Vendas[[#This Row],[Total]]*TB_Vendas[[#This Row],[Desconto]])</f>
        <v>3060</v>
      </c>
      <c r="K108" s="9" t="s">
        <v>109</v>
      </c>
    </row>
    <row r="109" spans="1:11" x14ac:dyDescent="0.25">
      <c r="A109" s="8">
        <v>44966</v>
      </c>
      <c r="B109" t="s">
        <v>56</v>
      </c>
      <c r="C109" t="str">
        <f>_xlfn.XLOOKUP(TB_Vendas[[#This Row],[Código]],TB_Produtos[Código],TB_Produtos[Categoria])</f>
        <v>Periféricos</v>
      </c>
      <c r="D109" s="1">
        <v>3</v>
      </c>
      <c r="E109" s="36">
        <f>_xlfn.XLOOKUP(TB_Vendas[[#This Row],[Código]],TB_Produtos[Código],TB_Produtos[Preço Unitário])</f>
        <v>200</v>
      </c>
      <c r="F109" s="41">
        <f>INDEX(desc_tabela,MATCH(TB_Vendas[[#This Row],[Qtde]],desc_quantidade,1),MATCH(_xlfn.XLOOKUP(TB_Vendas[[#This Row],[Código]],TB_Produtos[Código],TB_Produtos[Categoria]),desc_categorias,0))</f>
        <v>0.15</v>
      </c>
      <c r="G109" s="41" cm="1">
        <f t="array" ref="G109">_xlfn.XLOOKUP(TB_Vendas[[#This Row],[Vendedor]],TB_Vendedores[[#All],[Código]],TB_Vendedores[[#All],[Desc. Máximo]])</f>
        <v>0.12</v>
      </c>
      <c r="H109" s="41">
        <f>IF(TB_Vendas[[#This Row],[Desc.]]&gt;TB_Vendas[[#This Row],[Desc. Vend.]],TB_Vendas[[#This Row],[Desc. Vend.]],TB_Vendas[[#This Row],[Desc.]])</f>
        <v>0.12</v>
      </c>
      <c r="I109" s="9">
        <f>TB_Vendas[[#This Row],[Preço Unitário]]*TB_Vendas[[#This Row],[Qtde]]</f>
        <v>600</v>
      </c>
      <c r="J109" s="9">
        <f>TB_Vendas[[#This Row],[Total]]-(TB_Vendas[[#This Row],[Total]]*TB_Vendas[[#This Row],[Desconto]])</f>
        <v>528</v>
      </c>
      <c r="K109" s="9" t="s">
        <v>103</v>
      </c>
    </row>
    <row r="110" spans="1:11" x14ac:dyDescent="0.25">
      <c r="A110" s="8">
        <v>44967</v>
      </c>
      <c r="B110" t="s">
        <v>28</v>
      </c>
      <c r="C110" t="str">
        <f>_xlfn.XLOOKUP(TB_Vendas[[#This Row],[Código]],TB_Produtos[Código],TB_Produtos[Categoria])</f>
        <v>Periféricos</v>
      </c>
      <c r="D110" s="1">
        <v>5</v>
      </c>
      <c r="E110" s="36">
        <f>_xlfn.XLOOKUP(TB_Vendas[[#This Row],[Código]],TB_Produtos[Código],TB_Produtos[Preço Unitário])</f>
        <v>1200</v>
      </c>
      <c r="F110" s="41">
        <f>INDEX(desc_tabela,MATCH(TB_Vendas[[#This Row],[Qtde]],desc_quantidade,1),MATCH(_xlfn.XLOOKUP(TB_Vendas[[#This Row],[Código]],TB_Produtos[Código],TB_Produtos[Categoria]),desc_categorias,0))</f>
        <v>0.25</v>
      </c>
      <c r="G110" s="41" cm="1">
        <f t="array" ref="G110">_xlfn.XLOOKUP(TB_Vendas[[#This Row],[Vendedor]],TB_Vendedores[[#All],[Código]],TB_Vendedores[[#All],[Desc. Máximo]])</f>
        <v>0.18</v>
      </c>
      <c r="H110" s="41">
        <f>IF(TB_Vendas[[#This Row],[Desc.]]&gt;TB_Vendas[[#This Row],[Desc. Vend.]],TB_Vendas[[#This Row],[Desc. Vend.]],TB_Vendas[[#This Row],[Desc.]])</f>
        <v>0.18</v>
      </c>
      <c r="I110" s="9">
        <f>TB_Vendas[[#This Row],[Preço Unitário]]*TB_Vendas[[#This Row],[Qtde]]</f>
        <v>6000</v>
      </c>
      <c r="J110" s="9">
        <f>TB_Vendas[[#This Row],[Total]]-(TB_Vendas[[#This Row],[Total]]*TB_Vendas[[#This Row],[Desconto]])</f>
        <v>4920</v>
      </c>
      <c r="K110" s="9" t="s">
        <v>117</v>
      </c>
    </row>
    <row r="111" spans="1:11" x14ac:dyDescent="0.25">
      <c r="A111" s="8">
        <v>44967</v>
      </c>
      <c r="B111" t="s">
        <v>53</v>
      </c>
      <c r="C111" t="str">
        <f>_xlfn.XLOOKUP(TB_Vendas[[#This Row],[Código]],TB_Produtos[Código],TB_Produtos[Categoria])</f>
        <v>Periféricos</v>
      </c>
      <c r="D111" s="1">
        <v>2</v>
      </c>
      <c r="E111" s="36">
        <f>_xlfn.XLOOKUP(TB_Vendas[[#This Row],[Código]],TB_Produtos[Código],TB_Produtos[Preço Unitário])</f>
        <v>350</v>
      </c>
      <c r="F111" s="41">
        <f>INDEX(desc_tabela,MATCH(TB_Vendas[[#This Row],[Qtde]],desc_quantidade,1),MATCH(_xlfn.XLOOKUP(TB_Vendas[[#This Row],[Código]],TB_Produtos[Código],TB_Produtos[Categoria]),desc_categorias,0))</f>
        <v>0.05</v>
      </c>
      <c r="G111" s="41" cm="1">
        <f t="array" ref="G111">_xlfn.XLOOKUP(TB_Vendas[[#This Row],[Vendedor]],TB_Vendedores[[#All],[Código]],TB_Vendedores[[#All],[Desc. Máximo]])</f>
        <v>0.14000000000000001</v>
      </c>
      <c r="H111" s="41">
        <f>IF(TB_Vendas[[#This Row],[Desc.]]&gt;TB_Vendas[[#This Row],[Desc. Vend.]],TB_Vendas[[#This Row],[Desc. Vend.]],TB_Vendas[[#This Row],[Desc.]])</f>
        <v>0.05</v>
      </c>
      <c r="I111" s="9">
        <f>TB_Vendas[[#This Row],[Preço Unitário]]*TB_Vendas[[#This Row],[Qtde]]</f>
        <v>700</v>
      </c>
      <c r="J111" s="9">
        <f>TB_Vendas[[#This Row],[Total]]-(TB_Vendas[[#This Row],[Total]]*TB_Vendas[[#This Row],[Desconto]])</f>
        <v>665</v>
      </c>
      <c r="K111" s="9" t="s">
        <v>107</v>
      </c>
    </row>
    <row r="112" spans="1:11" x14ac:dyDescent="0.25">
      <c r="A112" s="8">
        <v>44967</v>
      </c>
      <c r="B112" t="s">
        <v>73</v>
      </c>
      <c r="C112" t="str">
        <f>_xlfn.XLOOKUP(TB_Vendas[[#This Row],[Código]],TB_Produtos[Código],TB_Produtos[Categoria])</f>
        <v>Smartphones e Tablets</v>
      </c>
      <c r="D112" s="1">
        <v>5</v>
      </c>
      <c r="E112" s="36">
        <f>_xlfn.XLOOKUP(TB_Vendas[[#This Row],[Código]],TB_Produtos[Código],TB_Produtos[Preço Unitário])</f>
        <v>2200</v>
      </c>
      <c r="F112" s="41">
        <f>INDEX(desc_tabela,MATCH(TB_Vendas[[#This Row],[Qtde]],desc_quantidade,1),MATCH(_xlfn.XLOOKUP(TB_Vendas[[#This Row],[Código]],TB_Produtos[Código],TB_Produtos[Categoria]),desc_categorias,0))</f>
        <v>0.25</v>
      </c>
      <c r="G112" s="41" cm="1">
        <f t="array" ref="G112">_xlfn.XLOOKUP(TB_Vendas[[#This Row],[Vendedor]],TB_Vendedores[[#All],[Código]],TB_Vendedores[[#All],[Desc. Máximo]])</f>
        <v>0.14000000000000001</v>
      </c>
      <c r="H112" s="41">
        <f>IF(TB_Vendas[[#This Row],[Desc.]]&gt;TB_Vendas[[#This Row],[Desc. Vend.]],TB_Vendas[[#This Row],[Desc. Vend.]],TB_Vendas[[#This Row],[Desc.]])</f>
        <v>0.14000000000000001</v>
      </c>
      <c r="I112" s="9">
        <f>TB_Vendas[[#This Row],[Preço Unitário]]*TB_Vendas[[#This Row],[Qtde]]</f>
        <v>11000</v>
      </c>
      <c r="J112" s="9">
        <f>TB_Vendas[[#This Row],[Total]]-(TB_Vendas[[#This Row],[Total]]*TB_Vendas[[#This Row],[Desconto]])</f>
        <v>9460</v>
      </c>
      <c r="K112" s="9" t="s">
        <v>107</v>
      </c>
    </row>
    <row r="113" spans="1:11" x14ac:dyDescent="0.25">
      <c r="A113" s="8">
        <v>44967</v>
      </c>
      <c r="B113" t="s">
        <v>64</v>
      </c>
      <c r="C113" t="str">
        <f>_xlfn.XLOOKUP(TB_Vendas[[#This Row],[Código]],TB_Produtos[Código],TB_Produtos[Categoria])</f>
        <v>Redes e Conectividade</v>
      </c>
      <c r="D113" s="1">
        <v>1</v>
      </c>
      <c r="E113" s="36">
        <f>_xlfn.XLOOKUP(TB_Vendas[[#This Row],[Código]],TB_Produtos[Código],TB_Produtos[Preço Unitário])</f>
        <v>250</v>
      </c>
      <c r="F113" s="41">
        <f>INDEX(desc_tabela,MATCH(TB_Vendas[[#This Row],[Qtde]],desc_quantidade,1),MATCH(_xlfn.XLOOKUP(TB_Vendas[[#This Row],[Código]],TB_Produtos[Código],TB_Produtos[Categoria]),desc_categorias,0))</f>
        <v>0.1</v>
      </c>
      <c r="G113" s="41" cm="1">
        <f t="array" ref="G113">_xlfn.XLOOKUP(TB_Vendas[[#This Row],[Vendedor]],TB_Vendedores[[#All],[Código]],TB_Vendedores[[#All],[Desc. Máximo]])</f>
        <v>0.13</v>
      </c>
      <c r="H113" s="41">
        <f>IF(TB_Vendas[[#This Row],[Desc.]]&gt;TB_Vendas[[#This Row],[Desc. Vend.]],TB_Vendas[[#This Row],[Desc. Vend.]],TB_Vendas[[#This Row],[Desc.]])</f>
        <v>0.1</v>
      </c>
      <c r="I113" s="9">
        <f>TB_Vendas[[#This Row],[Preço Unitário]]*TB_Vendas[[#This Row],[Qtde]]</f>
        <v>250</v>
      </c>
      <c r="J113" s="9">
        <f>TB_Vendas[[#This Row],[Total]]-(TB_Vendas[[#This Row],[Total]]*TB_Vendas[[#This Row],[Desconto]])</f>
        <v>225</v>
      </c>
      <c r="K113" s="9" t="s">
        <v>94</v>
      </c>
    </row>
    <row r="114" spans="1:11" x14ac:dyDescent="0.25">
      <c r="A114" s="8">
        <v>44968</v>
      </c>
      <c r="B114" t="s">
        <v>58</v>
      </c>
      <c r="C114" t="str">
        <f>_xlfn.XLOOKUP(TB_Vendas[[#This Row],[Código]],TB_Produtos[Código],TB_Produtos[Categoria])</f>
        <v>Periféricos</v>
      </c>
      <c r="D114" s="1">
        <v>2</v>
      </c>
      <c r="E114" s="36">
        <f>_xlfn.XLOOKUP(TB_Vendas[[#This Row],[Código]],TB_Produtos[Código],TB_Produtos[Preço Unitário])</f>
        <v>450</v>
      </c>
      <c r="F114" s="41">
        <f>INDEX(desc_tabela,MATCH(TB_Vendas[[#This Row],[Qtde]],desc_quantidade,1),MATCH(_xlfn.XLOOKUP(TB_Vendas[[#This Row],[Código]],TB_Produtos[Código],TB_Produtos[Categoria]),desc_categorias,0))</f>
        <v>0.05</v>
      </c>
      <c r="G114" s="41" cm="1">
        <f t="array" ref="G114">_xlfn.XLOOKUP(TB_Vendas[[#This Row],[Vendedor]],TB_Vendedores[[#All],[Código]],TB_Vendedores[[#All],[Desc. Máximo]])</f>
        <v>0.13</v>
      </c>
      <c r="H114" s="41">
        <f>IF(TB_Vendas[[#This Row],[Desc.]]&gt;TB_Vendas[[#This Row],[Desc. Vend.]],TB_Vendas[[#This Row],[Desc. Vend.]],TB_Vendas[[#This Row],[Desc.]])</f>
        <v>0.05</v>
      </c>
      <c r="I114" s="9">
        <f>TB_Vendas[[#This Row],[Preço Unitário]]*TB_Vendas[[#This Row],[Qtde]]</f>
        <v>900</v>
      </c>
      <c r="J114" s="9">
        <f>TB_Vendas[[#This Row],[Total]]-(TB_Vendas[[#This Row],[Total]]*TB_Vendas[[#This Row],[Desconto]])</f>
        <v>855</v>
      </c>
      <c r="K114" s="9" t="s">
        <v>94</v>
      </c>
    </row>
    <row r="115" spans="1:11" x14ac:dyDescent="0.25">
      <c r="A115" s="8">
        <v>44968</v>
      </c>
      <c r="B115" t="s">
        <v>86</v>
      </c>
      <c r="C115" t="str">
        <f>_xlfn.XLOOKUP(TB_Vendas[[#This Row],[Código]],TB_Produtos[Código],TB_Produtos[Categoria])</f>
        <v>Wearables</v>
      </c>
      <c r="D115" s="1">
        <v>1</v>
      </c>
      <c r="E115" s="36">
        <f>_xlfn.XLOOKUP(TB_Vendas[[#This Row],[Código]],TB_Produtos[Código],TB_Produtos[Preço Unitário])</f>
        <v>1500</v>
      </c>
      <c r="F115" s="41">
        <f>INDEX(desc_tabela,MATCH(TB_Vendas[[#This Row],[Qtde]],desc_quantidade,1),MATCH(_xlfn.XLOOKUP(TB_Vendas[[#This Row],[Código]],TB_Produtos[Código],TB_Produtos[Categoria]),desc_categorias,0))</f>
        <v>0</v>
      </c>
      <c r="G115" s="41" cm="1">
        <f t="array" ref="G115">_xlfn.XLOOKUP(TB_Vendas[[#This Row],[Vendedor]],TB_Vendedores[[#All],[Código]],TB_Vendedores[[#All],[Desc. Máximo]])</f>
        <v>0.17</v>
      </c>
      <c r="H115" s="41">
        <f>IF(TB_Vendas[[#This Row],[Desc.]]&gt;TB_Vendas[[#This Row],[Desc. Vend.]],TB_Vendas[[#This Row],[Desc. Vend.]],TB_Vendas[[#This Row],[Desc.]])</f>
        <v>0</v>
      </c>
      <c r="I115" s="9">
        <f>TB_Vendas[[#This Row],[Preço Unitário]]*TB_Vendas[[#This Row],[Qtde]]</f>
        <v>1500</v>
      </c>
      <c r="J115" s="9">
        <f>TB_Vendas[[#This Row],[Total]]-(TB_Vendas[[#This Row],[Total]]*TB_Vendas[[#This Row],[Desconto]])</f>
        <v>1500</v>
      </c>
      <c r="K115" s="9" t="s">
        <v>105</v>
      </c>
    </row>
    <row r="116" spans="1:11" x14ac:dyDescent="0.25">
      <c r="A116" s="8">
        <v>44968</v>
      </c>
      <c r="B116" t="s">
        <v>7</v>
      </c>
      <c r="C116" t="str">
        <f>_xlfn.XLOOKUP(TB_Vendas[[#This Row],[Código]],TB_Produtos[Código],TB_Produtos[Categoria])</f>
        <v>Acessórios</v>
      </c>
      <c r="D116" s="1">
        <v>3</v>
      </c>
      <c r="E116" s="36">
        <f>_xlfn.XLOOKUP(TB_Vendas[[#This Row],[Código]],TB_Produtos[Código],TB_Produtos[Preço Unitário])</f>
        <v>50</v>
      </c>
      <c r="F116" s="41">
        <f>INDEX(desc_tabela,MATCH(TB_Vendas[[#This Row],[Qtde]],desc_quantidade,1),MATCH(_xlfn.XLOOKUP(TB_Vendas[[#This Row],[Código]],TB_Produtos[Código],TB_Produtos[Categoria]),desc_categorias,0))</f>
        <v>0.15</v>
      </c>
      <c r="G116" s="41" cm="1">
        <f t="array" ref="G116">_xlfn.XLOOKUP(TB_Vendas[[#This Row],[Vendedor]],TB_Vendedores[[#All],[Código]],TB_Vendedores[[#All],[Desc. Máximo]])</f>
        <v>0.09</v>
      </c>
      <c r="H116" s="41">
        <f>IF(TB_Vendas[[#This Row],[Desc.]]&gt;TB_Vendas[[#This Row],[Desc. Vend.]],TB_Vendas[[#This Row],[Desc. Vend.]],TB_Vendas[[#This Row],[Desc.]])</f>
        <v>0.09</v>
      </c>
      <c r="I116" s="9">
        <f>TB_Vendas[[#This Row],[Preço Unitário]]*TB_Vendas[[#This Row],[Qtde]]</f>
        <v>150</v>
      </c>
      <c r="J116" s="9">
        <f>TB_Vendas[[#This Row],[Total]]-(TB_Vendas[[#This Row],[Total]]*TB_Vendas[[#This Row],[Desconto]])</f>
        <v>136.5</v>
      </c>
      <c r="K116" s="9" t="s">
        <v>113</v>
      </c>
    </row>
    <row r="117" spans="1:11" x14ac:dyDescent="0.25">
      <c r="A117" s="8">
        <v>44968</v>
      </c>
      <c r="B117" t="s">
        <v>71</v>
      </c>
      <c r="C117" t="str">
        <f>_xlfn.XLOOKUP(TB_Vendas[[#This Row],[Código]],TB_Produtos[Código],TB_Produtos[Categoria])</f>
        <v>Smartphones e Tablets</v>
      </c>
      <c r="D117" s="1">
        <v>5</v>
      </c>
      <c r="E117" s="36">
        <f>_xlfn.XLOOKUP(TB_Vendas[[#This Row],[Código]],TB_Produtos[Código],TB_Produtos[Preço Unitário])</f>
        <v>7500</v>
      </c>
      <c r="F117" s="41">
        <f>INDEX(desc_tabela,MATCH(TB_Vendas[[#This Row],[Qtde]],desc_quantidade,1),MATCH(_xlfn.XLOOKUP(TB_Vendas[[#This Row],[Código]],TB_Produtos[Código],TB_Produtos[Categoria]),desc_categorias,0))</f>
        <v>0.25</v>
      </c>
      <c r="G117" s="41" cm="1">
        <f t="array" ref="G117">_xlfn.XLOOKUP(TB_Vendas[[#This Row],[Vendedor]],TB_Vendedores[[#All],[Código]],TB_Vendedores[[#All],[Desc. Máximo]])</f>
        <v>0.14000000000000001</v>
      </c>
      <c r="H117" s="41">
        <f>IF(TB_Vendas[[#This Row],[Desc.]]&gt;TB_Vendas[[#This Row],[Desc. Vend.]],TB_Vendas[[#This Row],[Desc. Vend.]],TB_Vendas[[#This Row],[Desc.]])</f>
        <v>0.14000000000000001</v>
      </c>
      <c r="I117" s="9">
        <f>TB_Vendas[[#This Row],[Preço Unitário]]*TB_Vendas[[#This Row],[Qtde]]</f>
        <v>37500</v>
      </c>
      <c r="J117" s="9">
        <f>TB_Vendas[[#This Row],[Total]]-(TB_Vendas[[#This Row],[Total]]*TB_Vendas[[#This Row],[Desconto]])</f>
        <v>32250</v>
      </c>
      <c r="K117" s="9" t="s">
        <v>107</v>
      </c>
    </row>
    <row r="118" spans="1:11" x14ac:dyDescent="0.25">
      <c r="A118" s="8">
        <v>44970</v>
      </c>
      <c r="B118" t="s">
        <v>11</v>
      </c>
      <c r="C118" t="str">
        <f>_xlfn.XLOOKUP(TB_Vendas[[#This Row],[Código]],TB_Produtos[Código],TB_Produtos[Categoria])</f>
        <v>Acessórios</v>
      </c>
      <c r="D118" s="1">
        <v>2</v>
      </c>
      <c r="E118" s="36">
        <f>_xlfn.XLOOKUP(TB_Vendas[[#This Row],[Código]],TB_Produtos[Código],TB_Produtos[Preço Unitário])</f>
        <v>150</v>
      </c>
      <c r="F118" s="41">
        <f>INDEX(desc_tabela,MATCH(TB_Vendas[[#This Row],[Qtde]],desc_quantidade,1),MATCH(_xlfn.XLOOKUP(TB_Vendas[[#This Row],[Código]],TB_Produtos[Código],TB_Produtos[Categoria]),desc_categorias,0))</f>
        <v>0.05</v>
      </c>
      <c r="G118" s="41" cm="1">
        <f t="array" ref="G118">_xlfn.XLOOKUP(TB_Vendas[[#This Row],[Vendedor]],TB_Vendedores[[#All],[Código]],TB_Vendedores[[#All],[Desc. Máximo]])</f>
        <v>0.13</v>
      </c>
      <c r="H118" s="41">
        <f>IF(TB_Vendas[[#This Row],[Desc.]]&gt;TB_Vendas[[#This Row],[Desc. Vend.]],TB_Vendas[[#This Row],[Desc. Vend.]],TB_Vendas[[#This Row],[Desc.]])</f>
        <v>0.05</v>
      </c>
      <c r="I118" s="9">
        <f>TB_Vendas[[#This Row],[Preço Unitário]]*TB_Vendas[[#This Row],[Qtde]]</f>
        <v>300</v>
      </c>
      <c r="J118" s="9">
        <f>TB_Vendas[[#This Row],[Total]]-(TB_Vendas[[#This Row],[Total]]*TB_Vendas[[#This Row],[Desconto]])</f>
        <v>285</v>
      </c>
      <c r="K118" s="9" t="s">
        <v>97</v>
      </c>
    </row>
    <row r="119" spans="1:11" x14ac:dyDescent="0.25">
      <c r="A119" s="8">
        <v>44970</v>
      </c>
      <c r="B119" t="s">
        <v>56</v>
      </c>
      <c r="C119" t="str">
        <f>_xlfn.XLOOKUP(TB_Vendas[[#This Row],[Código]],TB_Produtos[Código],TB_Produtos[Categoria])</f>
        <v>Periféricos</v>
      </c>
      <c r="D119" s="1">
        <v>4</v>
      </c>
      <c r="E119" s="36">
        <f>_xlfn.XLOOKUP(TB_Vendas[[#This Row],[Código]],TB_Produtos[Código],TB_Produtos[Preço Unitário])</f>
        <v>200</v>
      </c>
      <c r="F119" s="41">
        <f>INDEX(desc_tabela,MATCH(TB_Vendas[[#This Row],[Qtde]],desc_quantidade,1),MATCH(_xlfn.XLOOKUP(TB_Vendas[[#This Row],[Código]],TB_Produtos[Código],TB_Produtos[Categoria]),desc_categorias,0))</f>
        <v>0.15</v>
      </c>
      <c r="G119" s="41" cm="1">
        <f t="array" ref="G119">_xlfn.XLOOKUP(TB_Vendas[[#This Row],[Vendedor]],TB_Vendedores[[#All],[Código]],TB_Vendedores[[#All],[Desc. Máximo]])</f>
        <v>0.3</v>
      </c>
      <c r="H119" s="41">
        <f>IF(TB_Vendas[[#This Row],[Desc.]]&gt;TB_Vendas[[#This Row],[Desc. Vend.]],TB_Vendas[[#This Row],[Desc. Vend.]],TB_Vendas[[#This Row],[Desc.]])</f>
        <v>0.15</v>
      </c>
      <c r="I119" s="9">
        <f>TB_Vendas[[#This Row],[Preço Unitário]]*TB_Vendas[[#This Row],[Qtde]]</f>
        <v>800</v>
      </c>
      <c r="J119" s="9">
        <f>TB_Vendas[[#This Row],[Total]]-(TB_Vendas[[#This Row],[Total]]*TB_Vendas[[#This Row],[Desconto]])</f>
        <v>680</v>
      </c>
      <c r="K119" s="9" t="s">
        <v>121</v>
      </c>
    </row>
    <row r="120" spans="1:11" x14ac:dyDescent="0.25">
      <c r="A120" s="8">
        <v>44972</v>
      </c>
      <c r="B120" t="s">
        <v>28</v>
      </c>
      <c r="C120" t="str">
        <f>_xlfn.XLOOKUP(TB_Vendas[[#This Row],[Código]],TB_Produtos[Código],TB_Produtos[Categoria])</f>
        <v>Periféricos</v>
      </c>
      <c r="D120" s="1">
        <v>3</v>
      </c>
      <c r="E120" s="36">
        <f>_xlfn.XLOOKUP(TB_Vendas[[#This Row],[Código]],TB_Produtos[Código],TB_Produtos[Preço Unitário])</f>
        <v>1200</v>
      </c>
      <c r="F120" s="41">
        <f>INDEX(desc_tabela,MATCH(TB_Vendas[[#This Row],[Qtde]],desc_quantidade,1),MATCH(_xlfn.XLOOKUP(TB_Vendas[[#This Row],[Código]],TB_Produtos[Código],TB_Produtos[Categoria]),desc_categorias,0))</f>
        <v>0.15</v>
      </c>
      <c r="G120" s="41" cm="1">
        <f t="array" ref="G120">_xlfn.XLOOKUP(TB_Vendas[[#This Row],[Vendedor]],TB_Vendedores[[#All],[Código]],TB_Vendedores[[#All],[Desc. Máximo]])</f>
        <v>0.12</v>
      </c>
      <c r="H120" s="41">
        <f>IF(TB_Vendas[[#This Row],[Desc.]]&gt;TB_Vendas[[#This Row],[Desc. Vend.]],TB_Vendas[[#This Row],[Desc. Vend.]],TB_Vendas[[#This Row],[Desc.]])</f>
        <v>0.12</v>
      </c>
      <c r="I120" s="9">
        <f>TB_Vendas[[#This Row],[Preço Unitário]]*TB_Vendas[[#This Row],[Qtde]]</f>
        <v>3600</v>
      </c>
      <c r="J120" s="9">
        <f>TB_Vendas[[#This Row],[Total]]-(TB_Vendas[[#This Row],[Total]]*TB_Vendas[[#This Row],[Desconto]])</f>
        <v>3168</v>
      </c>
      <c r="K120" s="9" t="s">
        <v>103</v>
      </c>
    </row>
    <row r="121" spans="1:11" x14ac:dyDescent="0.25">
      <c r="A121" s="8">
        <v>44972</v>
      </c>
      <c r="B121" t="s">
        <v>22</v>
      </c>
      <c r="C121" t="str">
        <f>_xlfn.XLOOKUP(TB_Vendas[[#This Row],[Código]],TB_Produtos[Código],TB_Produtos[Categoria])</f>
        <v>Acessórios</v>
      </c>
      <c r="D121" s="1">
        <v>1</v>
      </c>
      <c r="E121" s="36">
        <f>_xlfn.XLOOKUP(TB_Vendas[[#This Row],[Código]],TB_Produtos[Código],TB_Produtos[Preço Unitário])</f>
        <v>1400</v>
      </c>
      <c r="F121" s="41">
        <f>INDEX(desc_tabela,MATCH(TB_Vendas[[#This Row],[Qtde]],desc_quantidade,1),MATCH(_xlfn.XLOOKUP(TB_Vendas[[#This Row],[Código]],TB_Produtos[Código],TB_Produtos[Categoria]),desc_categorias,0))</f>
        <v>0</v>
      </c>
      <c r="G121" s="41" cm="1">
        <f t="array" ref="G121">_xlfn.XLOOKUP(TB_Vendas[[#This Row],[Vendedor]],TB_Vendedores[[#All],[Código]],TB_Vendedores[[#All],[Desc. Máximo]])</f>
        <v>7.0000000000000007E-2</v>
      </c>
      <c r="H121" s="41">
        <f>IF(TB_Vendas[[#This Row],[Desc.]]&gt;TB_Vendas[[#This Row],[Desc. Vend.]],TB_Vendas[[#This Row],[Desc. Vend.]],TB_Vendas[[#This Row],[Desc.]])</f>
        <v>0</v>
      </c>
      <c r="I121" s="9">
        <f>TB_Vendas[[#This Row],[Preço Unitário]]*TB_Vendas[[#This Row],[Qtde]]</f>
        <v>1400</v>
      </c>
      <c r="J121" s="9">
        <f>TB_Vendas[[#This Row],[Total]]-(TB_Vendas[[#This Row],[Total]]*TB_Vendas[[#This Row],[Desconto]])</f>
        <v>1400</v>
      </c>
      <c r="K121" s="9" t="s">
        <v>119</v>
      </c>
    </row>
    <row r="122" spans="1:11" x14ac:dyDescent="0.25">
      <c r="A122" s="8">
        <v>44973</v>
      </c>
      <c r="B122" t="s">
        <v>83</v>
      </c>
      <c r="C122" t="str">
        <f>_xlfn.XLOOKUP(TB_Vendas[[#This Row],[Código]],TB_Produtos[Código],TB_Produtos[Categoria])</f>
        <v>Wearables</v>
      </c>
      <c r="D122" s="1">
        <v>2</v>
      </c>
      <c r="E122" s="36">
        <f>_xlfn.XLOOKUP(TB_Vendas[[#This Row],[Código]],TB_Produtos[Código],TB_Produtos[Preço Unitário])</f>
        <v>350</v>
      </c>
      <c r="F122" s="41">
        <f>INDEX(desc_tabela,MATCH(TB_Vendas[[#This Row],[Qtde]],desc_quantidade,1),MATCH(_xlfn.XLOOKUP(TB_Vendas[[#This Row],[Código]],TB_Produtos[Código],TB_Produtos[Categoria]),desc_categorias,0))</f>
        <v>0.05</v>
      </c>
      <c r="G122" s="41" cm="1">
        <f t="array" ref="G122">_xlfn.XLOOKUP(TB_Vendas[[#This Row],[Vendedor]],TB_Vendedores[[#All],[Código]],TB_Vendedores[[#All],[Desc. Máximo]])</f>
        <v>0.08</v>
      </c>
      <c r="H122" s="41">
        <f>IF(TB_Vendas[[#This Row],[Desc.]]&gt;TB_Vendas[[#This Row],[Desc. Vend.]],TB_Vendas[[#This Row],[Desc. Vend.]],TB_Vendas[[#This Row],[Desc.]])</f>
        <v>0.05</v>
      </c>
      <c r="I122" s="9">
        <f>TB_Vendas[[#This Row],[Preço Unitário]]*TB_Vendas[[#This Row],[Qtde]]</f>
        <v>700</v>
      </c>
      <c r="J122" s="9">
        <f>TB_Vendas[[#This Row],[Total]]-(TB_Vendas[[#This Row],[Total]]*TB_Vendas[[#This Row],[Desconto]])</f>
        <v>665</v>
      </c>
      <c r="K122" s="9" t="s">
        <v>100</v>
      </c>
    </row>
    <row r="123" spans="1:11" x14ac:dyDescent="0.25">
      <c r="A123" s="8">
        <v>44973</v>
      </c>
      <c r="B123" t="s">
        <v>40</v>
      </c>
      <c r="C123" t="str">
        <f>_xlfn.XLOOKUP(TB_Vendas[[#This Row],[Código]],TB_Produtos[Código],TB_Produtos[Categoria])</f>
        <v>Eletrônicos Gerais</v>
      </c>
      <c r="D123" s="1">
        <v>4</v>
      </c>
      <c r="E123" s="36">
        <f>_xlfn.XLOOKUP(TB_Vendas[[#This Row],[Código]],TB_Produtos[Código],TB_Produtos[Preço Unitário])</f>
        <v>4800</v>
      </c>
      <c r="F123" s="41">
        <f>INDEX(desc_tabela,MATCH(TB_Vendas[[#This Row],[Qtde]],desc_quantidade,1),MATCH(_xlfn.XLOOKUP(TB_Vendas[[#This Row],[Código]],TB_Produtos[Código],TB_Produtos[Categoria]),desc_categorias,0))</f>
        <v>0.2</v>
      </c>
      <c r="G123" s="41" cm="1">
        <f t="array" ref="G123">_xlfn.XLOOKUP(TB_Vendas[[#This Row],[Vendedor]],TB_Vendedores[[#All],[Código]],TB_Vendedores[[#All],[Desc. Máximo]])</f>
        <v>7.0000000000000007E-2</v>
      </c>
      <c r="H123" s="41">
        <f>IF(TB_Vendas[[#This Row],[Desc.]]&gt;TB_Vendas[[#This Row],[Desc. Vend.]],TB_Vendas[[#This Row],[Desc. Vend.]],TB_Vendas[[#This Row],[Desc.]])</f>
        <v>7.0000000000000007E-2</v>
      </c>
      <c r="I123" s="9">
        <f>TB_Vendas[[#This Row],[Preço Unitário]]*TB_Vendas[[#This Row],[Qtde]]</f>
        <v>19200</v>
      </c>
      <c r="J123" s="9">
        <f>TB_Vendas[[#This Row],[Total]]-(TB_Vendas[[#This Row],[Total]]*TB_Vendas[[#This Row],[Desconto]])</f>
        <v>17856</v>
      </c>
      <c r="K123" s="9" t="s">
        <v>119</v>
      </c>
    </row>
    <row r="124" spans="1:11" x14ac:dyDescent="0.25">
      <c r="A124" s="8">
        <v>44974</v>
      </c>
      <c r="B124" t="s">
        <v>40</v>
      </c>
      <c r="C124" t="str">
        <f>_xlfn.XLOOKUP(TB_Vendas[[#This Row],[Código]],TB_Produtos[Código],TB_Produtos[Categoria])</f>
        <v>Eletrônicos Gerais</v>
      </c>
      <c r="D124" s="1">
        <v>3</v>
      </c>
      <c r="E124" s="36">
        <f>_xlfn.XLOOKUP(TB_Vendas[[#This Row],[Código]],TB_Produtos[Código],TB_Produtos[Preço Unitário])</f>
        <v>4800</v>
      </c>
      <c r="F124" s="41">
        <f>INDEX(desc_tabela,MATCH(TB_Vendas[[#This Row],[Qtde]],desc_quantidade,1),MATCH(_xlfn.XLOOKUP(TB_Vendas[[#This Row],[Código]],TB_Produtos[Código],TB_Produtos[Categoria]),desc_categorias,0))</f>
        <v>0.2</v>
      </c>
      <c r="G124" s="41" cm="1">
        <f t="array" ref="G124">_xlfn.XLOOKUP(TB_Vendas[[#This Row],[Vendedor]],TB_Vendedores[[#All],[Código]],TB_Vendedores[[#All],[Desc. Máximo]])</f>
        <v>0.17</v>
      </c>
      <c r="H124" s="41">
        <f>IF(TB_Vendas[[#This Row],[Desc.]]&gt;TB_Vendas[[#This Row],[Desc. Vend.]],TB_Vendas[[#This Row],[Desc. Vend.]],TB_Vendas[[#This Row],[Desc.]])</f>
        <v>0.17</v>
      </c>
      <c r="I124" s="9">
        <f>TB_Vendas[[#This Row],[Preço Unitário]]*TB_Vendas[[#This Row],[Qtde]]</f>
        <v>14400</v>
      </c>
      <c r="J124" s="9">
        <f>TB_Vendas[[#This Row],[Total]]-(TB_Vendas[[#This Row],[Total]]*TB_Vendas[[#This Row],[Desconto]])</f>
        <v>11952</v>
      </c>
      <c r="K124" s="9" t="s">
        <v>105</v>
      </c>
    </row>
    <row r="125" spans="1:11" x14ac:dyDescent="0.25">
      <c r="A125" s="8">
        <v>44974</v>
      </c>
      <c r="B125" t="s">
        <v>40</v>
      </c>
      <c r="C125" t="str">
        <f>_xlfn.XLOOKUP(TB_Vendas[[#This Row],[Código]],TB_Produtos[Código],TB_Produtos[Categoria])</f>
        <v>Eletrônicos Gerais</v>
      </c>
      <c r="D125" s="1">
        <v>2</v>
      </c>
      <c r="E125" s="36">
        <f>_xlfn.XLOOKUP(TB_Vendas[[#This Row],[Código]],TB_Produtos[Código],TB_Produtos[Preço Unitário])</f>
        <v>4800</v>
      </c>
      <c r="F125" s="41">
        <f>INDEX(desc_tabela,MATCH(TB_Vendas[[#This Row],[Qtde]],desc_quantidade,1),MATCH(_xlfn.XLOOKUP(TB_Vendas[[#This Row],[Código]],TB_Produtos[Código],TB_Produtos[Categoria]),desc_categorias,0))</f>
        <v>0.15</v>
      </c>
      <c r="G125" s="41" cm="1">
        <f t="array" ref="G125">_xlfn.XLOOKUP(TB_Vendas[[#This Row],[Vendedor]],TB_Vendedores[[#All],[Código]],TB_Vendedores[[#All],[Desc. Máximo]])</f>
        <v>0.08</v>
      </c>
      <c r="H125" s="41">
        <f>IF(TB_Vendas[[#This Row],[Desc.]]&gt;TB_Vendas[[#This Row],[Desc. Vend.]],TB_Vendas[[#This Row],[Desc. Vend.]],TB_Vendas[[#This Row],[Desc.]])</f>
        <v>0.08</v>
      </c>
      <c r="I125" s="9">
        <f>TB_Vendas[[#This Row],[Preço Unitário]]*TB_Vendas[[#This Row],[Qtde]]</f>
        <v>9600</v>
      </c>
      <c r="J125" s="9">
        <f>TB_Vendas[[#This Row],[Total]]-(TB_Vendas[[#This Row],[Total]]*TB_Vendas[[#This Row],[Desconto]])</f>
        <v>8832</v>
      </c>
      <c r="K125" s="9" t="s">
        <v>100</v>
      </c>
    </row>
    <row r="126" spans="1:11" x14ac:dyDescent="0.25">
      <c r="A126" s="8">
        <v>44974</v>
      </c>
      <c r="B126" t="s">
        <v>14</v>
      </c>
      <c r="C126" t="str">
        <f>_xlfn.XLOOKUP(TB_Vendas[[#This Row],[Código]],TB_Produtos[Código],TB_Produtos[Categoria])</f>
        <v>Acessórios</v>
      </c>
      <c r="D126" s="1">
        <v>3</v>
      </c>
      <c r="E126" s="36">
        <f>_xlfn.XLOOKUP(TB_Vendas[[#This Row],[Código]],TB_Produtos[Código],TB_Produtos[Preço Unitário])</f>
        <v>80</v>
      </c>
      <c r="F126" s="41">
        <f>INDEX(desc_tabela,MATCH(TB_Vendas[[#This Row],[Qtde]],desc_quantidade,1),MATCH(_xlfn.XLOOKUP(TB_Vendas[[#This Row],[Código]],TB_Produtos[Código],TB_Produtos[Categoria]),desc_categorias,0))</f>
        <v>0.15</v>
      </c>
      <c r="G126" s="41" cm="1">
        <f t="array" ref="G126">_xlfn.XLOOKUP(TB_Vendas[[#This Row],[Vendedor]],TB_Vendedores[[#All],[Código]],TB_Vendedores[[#All],[Desc. Máximo]])</f>
        <v>0.09</v>
      </c>
      <c r="H126" s="41">
        <f>IF(TB_Vendas[[#This Row],[Desc.]]&gt;TB_Vendas[[#This Row],[Desc. Vend.]],TB_Vendas[[#This Row],[Desc. Vend.]],TB_Vendas[[#This Row],[Desc.]])</f>
        <v>0.09</v>
      </c>
      <c r="I126" s="9">
        <f>TB_Vendas[[#This Row],[Preço Unitário]]*TB_Vendas[[#This Row],[Qtde]]</f>
        <v>240</v>
      </c>
      <c r="J126" s="9">
        <f>TB_Vendas[[#This Row],[Total]]-(TB_Vendas[[#This Row],[Total]]*TB_Vendas[[#This Row],[Desconto]])</f>
        <v>218.4</v>
      </c>
      <c r="K126" s="9" t="s">
        <v>113</v>
      </c>
    </row>
    <row r="127" spans="1:11" x14ac:dyDescent="0.25">
      <c r="A127" s="8">
        <v>44974</v>
      </c>
      <c r="B127" t="s">
        <v>66</v>
      </c>
      <c r="C127" t="str">
        <f>_xlfn.XLOOKUP(TB_Vendas[[#This Row],[Código]],TB_Produtos[Código],TB_Produtos[Categoria])</f>
        <v>Redes e Conectividade</v>
      </c>
      <c r="D127" s="1">
        <v>1</v>
      </c>
      <c r="E127" s="36">
        <f>_xlfn.XLOOKUP(TB_Vendas[[#This Row],[Código]],TB_Produtos[Código],TB_Produtos[Preço Unitário])</f>
        <v>500</v>
      </c>
      <c r="F127" s="41">
        <f>INDEX(desc_tabela,MATCH(TB_Vendas[[#This Row],[Qtde]],desc_quantidade,1),MATCH(_xlfn.XLOOKUP(TB_Vendas[[#This Row],[Código]],TB_Produtos[Código],TB_Produtos[Categoria]),desc_categorias,0))</f>
        <v>0.1</v>
      </c>
      <c r="G127" s="41" cm="1">
        <f t="array" ref="G127">_xlfn.XLOOKUP(TB_Vendas[[#This Row],[Vendedor]],TB_Vendedores[[#All],[Código]],TB_Vendedores[[#All],[Desc. Máximo]])</f>
        <v>0.13</v>
      </c>
      <c r="H127" s="41">
        <f>IF(TB_Vendas[[#This Row],[Desc.]]&gt;TB_Vendas[[#This Row],[Desc. Vend.]],TB_Vendas[[#This Row],[Desc. Vend.]],TB_Vendas[[#This Row],[Desc.]])</f>
        <v>0.1</v>
      </c>
      <c r="I127" s="9">
        <f>TB_Vendas[[#This Row],[Preço Unitário]]*TB_Vendas[[#This Row],[Qtde]]</f>
        <v>500</v>
      </c>
      <c r="J127" s="9">
        <f>TB_Vendas[[#This Row],[Total]]-(TB_Vendas[[#This Row],[Total]]*TB_Vendas[[#This Row],[Desconto]])</f>
        <v>450</v>
      </c>
      <c r="K127" s="9" t="s">
        <v>97</v>
      </c>
    </row>
    <row r="128" spans="1:11" x14ac:dyDescent="0.25">
      <c r="A128" s="8">
        <v>44975</v>
      </c>
      <c r="B128" t="s">
        <v>22</v>
      </c>
      <c r="C128" t="str">
        <f>_xlfn.XLOOKUP(TB_Vendas[[#This Row],[Código]],TB_Produtos[Código],TB_Produtos[Categoria])</f>
        <v>Acessórios</v>
      </c>
      <c r="D128" s="1">
        <v>4</v>
      </c>
      <c r="E128" s="36">
        <f>_xlfn.XLOOKUP(TB_Vendas[[#This Row],[Código]],TB_Produtos[Código],TB_Produtos[Preço Unitário])</f>
        <v>1400</v>
      </c>
      <c r="F128" s="41">
        <f>INDEX(desc_tabela,MATCH(TB_Vendas[[#This Row],[Qtde]],desc_quantidade,1),MATCH(_xlfn.XLOOKUP(TB_Vendas[[#This Row],[Código]],TB_Produtos[Código],TB_Produtos[Categoria]),desc_categorias,0))</f>
        <v>0.15</v>
      </c>
      <c r="G128" s="41" cm="1">
        <f t="array" ref="G128">_xlfn.XLOOKUP(TB_Vendas[[#This Row],[Vendedor]],TB_Vendedores[[#All],[Código]],TB_Vendedores[[#All],[Desc. Máximo]])</f>
        <v>0.08</v>
      </c>
      <c r="H128" s="41">
        <f>IF(TB_Vendas[[#This Row],[Desc.]]&gt;TB_Vendas[[#This Row],[Desc. Vend.]],TB_Vendas[[#This Row],[Desc. Vend.]],TB_Vendas[[#This Row],[Desc.]])</f>
        <v>0.08</v>
      </c>
      <c r="I128" s="9">
        <f>TB_Vendas[[#This Row],[Preço Unitário]]*TB_Vendas[[#This Row],[Qtde]]</f>
        <v>5600</v>
      </c>
      <c r="J128" s="9">
        <f>TB_Vendas[[#This Row],[Total]]-(TB_Vendas[[#This Row],[Total]]*TB_Vendas[[#This Row],[Desconto]])</f>
        <v>5152</v>
      </c>
      <c r="K128" s="9" t="s">
        <v>100</v>
      </c>
    </row>
    <row r="129" spans="1:11" x14ac:dyDescent="0.25">
      <c r="A129" s="8">
        <v>44975</v>
      </c>
      <c r="B129" t="s">
        <v>25</v>
      </c>
      <c r="C129" t="str">
        <f>_xlfn.XLOOKUP(TB_Vendas[[#This Row],[Código]],TB_Produtos[Código],TB_Produtos[Categoria])</f>
        <v>Periféricos</v>
      </c>
      <c r="D129" s="1">
        <v>2</v>
      </c>
      <c r="E129" s="36">
        <f>_xlfn.XLOOKUP(TB_Vendas[[#This Row],[Código]],TB_Produtos[Código],TB_Produtos[Preço Unitário])</f>
        <v>900</v>
      </c>
      <c r="F129" s="41">
        <f>INDEX(desc_tabela,MATCH(TB_Vendas[[#This Row],[Qtde]],desc_quantidade,1),MATCH(_xlfn.XLOOKUP(TB_Vendas[[#This Row],[Código]],TB_Produtos[Código],TB_Produtos[Categoria]),desc_categorias,0))</f>
        <v>0.05</v>
      </c>
      <c r="G129" s="41" cm="1">
        <f t="array" ref="G129">_xlfn.XLOOKUP(TB_Vendas[[#This Row],[Vendedor]],TB_Vendedores[[#All],[Código]],TB_Vendedores[[#All],[Desc. Máximo]])</f>
        <v>7.0000000000000007E-2</v>
      </c>
      <c r="H129" s="41">
        <f>IF(TB_Vendas[[#This Row],[Desc.]]&gt;TB_Vendas[[#This Row],[Desc. Vend.]],TB_Vendas[[#This Row],[Desc. Vend.]],TB_Vendas[[#This Row],[Desc.]])</f>
        <v>0.05</v>
      </c>
      <c r="I129" s="9">
        <f>TB_Vendas[[#This Row],[Preço Unitário]]*TB_Vendas[[#This Row],[Qtde]]</f>
        <v>1800</v>
      </c>
      <c r="J129" s="9">
        <f>TB_Vendas[[#This Row],[Total]]-(TB_Vendas[[#This Row],[Total]]*TB_Vendas[[#This Row],[Desconto]])</f>
        <v>1710</v>
      </c>
      <c r="K129" s="9" t="s">
        <v>119</v>
      </c>
    </row>
    <row r="130" spans="1:11" x14ac:dyDescent="0.25">
      <c r="A130" s="8">
        <v>44975</v>
      </c>
      <c r="B130" t="s">
        <v>20</v>
      </c>
      <c r="C130" t="str">
        <f>_xlfn.XLOOKUP(TB_Vendas[[#This Row],[Código]],TB_Produtos[Código],TB_Produtos[Categoria])</f>
        <v>Acessórios</v>
      </c>
      <c r="D130" s="1">
        <v>5</v>
      </c>
      <c r="E130" s="36">
        <f>_xlfn.XLOOKUP(TB_Vendas[[#This Row],[Código]],TB_Produtos[Código],TB_Produtos[Preço Unitário])</f>
        <v>250</v>
      </c>
      <c r="F130" s="41">
        <f>INDEX(desc_tabela,MATCH(TB_Vendas[[#This Row],[Qtde]],desc_quantidade,1),MATCH(_xlfn.XLOOKUP(TB_Vendas[[#This Row],[Código]],TB_Produtos[Código],TB_Produtos[Categoria]),desc_categorias,0))</f>
        <v>0.25</v>
      </c>
      <c r="G130" s="41" cm="1">
        <f t="array" ref="G130">_xlfn.XLOOKUP(TB_Vendas[[#This Row],[Vendedor]],TB_Vendedores[[#All],[Código]],TB_Vendedores[[#All],[Desc. Máximo]])</f>
        <v>0.09</v>
      </c>
      <c r="H130" s="41">
        <f>IF(TB_Vendas[[#This Row],[Desc.]]&gt;TB_Vendas[[#This Row],[Desc. Vend.]],TB_Vendas[[#This Row],[Desc. Vend.]],TB_Vendas[[#This Row],[Desc.]])</f>
        <v>0.09</v>
      </c>
      <c r="I130" s="9">
        <f>TB_Vendas[[#This Row],[Preço Unitário]]*TB_Vendas[[#This Row],[Qtde]]</f>
        <v>1250</v>
      </c>
      <c r="J130" s="9">
        <f>TB_Vendas[[#This Row],[Total]]-(TB_Vendas[[#This Row],[Total]]*TB_Vendas[[#This Row],[Desconto]])</f>
        <v>1137.5</v>
      </c>
      <c r="K130" s="9" t="s">
        <v>113</v>
      </c>
    </row>
    <row r="131" spans="1:11" x14ac:dyDescent="0.25">
      <c r="A131" s="8">
        <v>44975</v>
      </c>
      <c r="B131" t="s">
        <v>64</v>
      </c>
      <c r="C131" t="str">
        <f>_xlfn.XLOOKUP(TB_Vendas[[#This Row],[Código]],TB_Produtos[Código],TB_Produtos[Categoria])</f>
        <v>Redes e Conectividade</v>
      </c>
      <c r="D131" s="1">
        <v>4</v>
      </c>
      <c r="E131" s="36">
        <f>_xlfn.XLOOKUP(TB_Vendas[[#This Row],[Código]],TB_Produtos[Código],TB_Produtos[Preço Unitário])</f>
        <v>250</v>
      </c>
      <c r="F131" s="41">
        <f>INDEX(desc_tabela,MATCH(TB_Vendas[[#This Row],[Qtde]],desc_quantidade,1),MATCH(_xlfn.XLOOKUP(TB_Vendas[[#This Row],[Código]],TB_Produtos[Código],TB_Produtos[Categoria]),desc_categorias,0))</f>
        <v>0.2</v>
      </c>
      <c r="G131" s="41" cm="1">
        <f t="array" ref="G131">_xlfn.XLOOKUP(TB_Vendas[[#This Row],[Vendedor]],TB_Vendedores[[#All],[Código]],TB_Vendedores[[#All],[Desc. Máximo]])</f>
        <v>0.14000000000000001</v>
      </c>
      <c r="H131" s="41">
        <f>IF(TB_Vendas[[#This Row],[Desc.]]&gt;TB_Vendas[[#This Row],[Desc. Vend.]],TB_Vendas[[#This Row],[Desc. Vend.]],TB_Vendas[[#This Row],[Desc.]])</f>
        <v>0.14000000000000001</v>
      </c>
      <c r="I131" s="9">
        <f>TB_Vendas[[#This Row],[Preço Unitário]]*TB_Vendas[[#This Row],[Qtde]]</f>
        <v>1000</v>
      </c>
      <c r="J131" s="9">
        <f>TB_Vendas[[#This Row],[Total]]-(TB_Vendas[[#This Row],[Total]]*TB_Vendas[[#This Row],[Desconto]])</f>
        <v>860</v>
      </c>
      <c r="K131" s="9" t="s">
        <v>107</v>
      </c>
    </row>
    <row r="132" spans="1:11" x14ac:dyDescent="0.25">
      <c r="A132" s="8">
        <v>44975</v>
      </c>
      <c r="B132" t="s">
        <v>17</v>
      </c>
      <c r="C132" t="str">
        <f>_xlfn.XLOOKUP(TB_Vendas[[#This Row],[Código]],TB_Produtos[Código],TB_Produtos[Categoria])</f>
        <v>Acessórios</v>
      </c>
      <c r="D132" s="1">
        <v>3</v>
      </c>
      <c r="E132" s="36">
        <f>_xlfn.XLOOKUP(TB_Vendas[[#This Row],[Código]],TB_Produtos[Código],TB_Produtos[Preço Unitário])</f>
        <v>800</v>
      </c>
      <c r="F132" s="41">
        <f>INDEX(desc_tabela,MATCH(TB_Vendas[[#This Row],[Qtde]],desc_quantidade,1),MATCH(_xlfn.XLOOKUP(TB_Vendas[[#This Row],[Código]],TB_Produtos[Código],TB_Produtos[Categoria]),desc_categorias,0))</f>
        <v>0.15</v>
      </c>
      <c r="G132" s="41" cm="1">
        <f t="array" ref="G132">_xlfn.XLOOKUP(TB_Vendas[[#This Row],[Vendedor]],TB_Vendedores[[#All],[Código]],TB_Vendedores[[#All],[Desc. Máximo]])</f>
        <v>7.0000000000000007E-2</v>
      </c>
      <c r="H132" s="41">
        <f>IF(TB_Vendas[[#This Row],[Desc.]]&gt;TB_Vendas[[#This Row],[Desc. Vend.]],TB_Vendas[[#This Row],[Desc. Vend.]],TB_Vendas[[#This Row],[Desc.]])</f>
        <v>7.0000000000000007E-2</v>
      </c>
      <c r="I132" s="9">
        <f>TB_Vendas[[#This Row],[Preço Unitário]]*TB_Vendas[[#This Row],[Qtde]]</f>
        <v>2400</v>
      </c>
      <c r="J132" s="9">
        <f>TB_Vendas[[#This Row],[Total]]-(TB_Vendas[[#This Row],[Total]]*TB_Vendas[[#This Row],[Desconto]])</f>
        <v>2232</v>
      </c>
      <c r="K132" s="9" t="s">
        <v>119</v>
      </c>
    </row>
    <row r="133" spans="1:11" x14ac:dyDescent="0.25">
      <c r="A133" s="8">
        <v>44975</v>
      </c>
      <c r="B133" t="s">
        <v>88</v>
      </c>
      <c r="C133" t="str">
        <f>_xlfn.XLOOKUP(TB_Vendas[[#This Row],[Código]],TB_Produtos[Código],TB_Produtos[Categoria])</f>
        <v>Wearables</v>
      </c>
      <c r="D133" s="1">
        <v>3</v>
      </c>
      <c r="E133" s="36">
        <f>_xlfn.XLOOKUP(TB_Vendas[[#This Row],[Código]],TB_Produtos[Código],TB_Produtos[Preço Unitário])</f>
        <v>2800</v>
      </c>
      <c r="F133" s="41">
        <f>INDEX(desc_tabela,MATCH(TB_Vendas[[#This Row],[Qtde]],desc_quantidade,1),MATCH(_xlfn.XLOOKUP(TB_Vendas[[#This Row],[Código]],TB_Produtos[Código],TB_Produtos[Categoria]),desc_categorias,0))</f>
        <v>0.15</v>
      </c>
      <c r="G133" s="41" cm="1">
        <f t="array" ref="G133">_xlfn.XLOOKUP(TB_Vendas[[#This Row],[Vendedor]],TB_Vendedores[[#All],[Código]],TB_Vendedores[[#All],[Desc. Máximo]])</f>
        <v>7.0000000000000007E-2</v>
      </c>
      <c r="H133" s="41">
        <f>IF(TB_Vendas[[#This Row],[Desc.]]&gt;TB_Vendas[[#This Row],[Desc. Vend.]],TB_Vendas[[#This Row],[Desc. Vend.]],TB_Vendas[[#This Row],[Desc.]])</f>
        <v>7.0000000000000007E-2</v>
      </c>
      <c r="I133" s="9">
        <f>TB_Vendas[[#This Row],[Preço Unitário]]*TB_Vendas[[#This Row],[Qtde]]</f>
        <v>8400</v>
      </c>
      <c r="J133" s="9">
        <f>TB_Vendas[[#This Row],[Total]]-(TB_Vendas[[#This Row],[Total]]*TB_Vendas[[#This Row],[Desconto]])</f>
        <v>7812</v>
      </c>
      <c r="K133" s="9" t="s">
        <v>119</v>
      </c>
    </row>
    <row r="134" spans="1:11" x14ac:dyDescent="0.25">
      <c r="A134" s="8">
        <v>44975</v>
      </c>
      <c r="B134" t="s">
        <v>64</v>
      </c>
      <c r="C134" t="str">
        <f>_xlfn.XLOOKUP(TB_Vendas[[#This Row],[Código]],TB_Produtos[Código],TB_Produtos[Categoria])</f>
        <v>Redes e Conectividade</v>
      </c>
      <c r="D134" s="1">
        <v>2</v>
      </c>
      <c r="E134" s="36">
        <f>_xlfn.XLOOKUP(TB_Vendas[[#This Row],[Código]],TB_Produtos[Código],TB_Produtos[Preço Unitário])</f>
        <v>250</v>
      </c>
      <c r="F134" s="41">
        <f>INDEX(desc_tabela,MATCH(TB_Vendas[[#This Row],[Qtde]],desc_quantidade,1),MATCH(_xlfn.XLOOKUP(TB_Vendas[[#This Row],[Código]],TB_Produtos[Código],TB_Produtos[Categoria]),desc_categorias,0))</f>
        <v>0.15</v>
      </c>
      <c r="G134" s="41" cm="1">
        <f t="array" ref="G134">_xlfn.XLOOKUP(TB_Vendas[[#This Row],[Vendedor]],TB_Vendedores[[#All],[Código]],TB_Vendedores[[#All],[Desc. Máximo]])</f>
        <v>0.09</v>
      </c>
      <c r="H134" s="41">
        <f>IF(TB_Vendas[[#This Row],[Desc.]]&gt;TB_Vendas[[#This Row],[Desc. Vend.]],TB_Vendas[[#This Row],[Desc. Vend.]],TB_Vendas[[#This Row],[Desc.]])</f>
        <v>0.09</v>
      </c>
      <c r="I134" s="9">
        <f>TB_Vendas[[#This Row],[Preço Unitário]]*TB_Vendas[[#This Row],[Qtde]]</f>
        <v>500</v>
      </c>
      <c r="J134" s="9">
        <f>TB_Vendas[[#This Row],[Total]]-(TB_Vendas[[#This Row],[Total]]*TB_Vendas[[#This Row],[Desconto]])</f>
        <v>455</v>
      </c>
      <c r="K134" s="9" t="s">
        <v>113</v>
      </c>
    </row>
    <row r="135" spans="1:11" x14ac:dyDescent="0.25">
      <c r="A135" s="8">
        <v>44976</v>
      </c>
      <c r="B135" t="s">
        <v>83</v>
      </c>
      <c r="C135" t="str">
        <f>_xlfn.XLOOKUP(TB_Vendas[[#This Row],[Código]],TB_Produtos[Código],TB_Produtos[Categoria])</f>
        <v>Wearables</v>
      </c>
      <c r="D135" s="1">
        <v>3</v>
      </c>
      <c r="E135" s="36">
        <f>_xlfn.XLOOKUP(TB_Vendas[[#This Row],[Código]],TB_Produtos[Código],TB_Produtos[Preço Unitário])</f>
        <v>350</v>
      </c>
      <c r="F135" s="41">
        <f>INDEX(desc_tabela,MATCH(TB_Vendas[[#This Row],[Qtde]],desc_quantidade,1),MATCH(_xlfn.XLOOKUP(TB_Vendas[[#This Row],[Código]],TB_Produtos[Código],TB_Produtos[Categoria]),desc_categorias,0))</f>
        <v>0.15</v>
      </c>
      <c r="G135" s="41" cm="1">
        <f t="array" ref="G135">_xlfn.XLOOKUP(TB_Vendas[[#This Row],[Vendedor]],TB_Vendedores[[#All],[Código]],TB_Vendedores[[#All],[Desc. Máximo]])</f>
        <v>0.08</v>
      </c>
      <c r="H135" s="41">
        <f>IF(TB_Vendas[[#This Row],[Desc.]]&gt;TB_Vendas[[#This Row],[Desc. Vend.]],TB_Vendas[[#This Row],[Desc. Vend.]],TB_Vendas[[#This Row],[Desc.]])</f>
        <v>0.08</v>
      </c>
      <c r="I135" s="9">
        <f>TB_Vendas[[#This Row],[Preço Unitário]]*TB_Vendas[[#This Row],[Qtde]]</f>
        <v>1050</v>
      </c>
      <c r="J135" s="9">
        <f>TB_Vendas[[#This Row],[Total]]-(TB_Vendas[[#This Row],[Total]]*TB_Vendas[[#This Row],[Desconto]])</f>
        <v>966</v>
      </c>
      <c r="K135" s="9" t="s">
        <v>111</v>
      </c>
    </row>
    <row r="136" spans="1:11" x14ac:dyDescent="0.25">
      <c r="A136" s="8">
        <v>44976</v>
      </c>
      <c r="B136" t="s">
        <v>17</v>
      </c>
      <c r="C136" t="str">
        <f>_xlfn.XLOOKUP(TB_Vendas[[#This Row],[Código]],TB_Produtos[Código],TB_Produtos[Categoria])</f>
        <v>Acessórios</v>
      </c>
      <c r="D136" s="1">
        <v>3</v>
      </c>
      <c r="E136" s="36">
        <f>_xlfn.XLOOKUP(TB_Vendas[[#This Row],[Código]],TB_Produtos[Código],TB_Produtos[Preço Unitário])</f>
        <v>800</v>
      </c>
      <c r="F136" s="41">
        <f>INDEX(desc_tabela,MATCH(TB_Vendas[[#This Row],[Qtde]],desc_quantidade,1),MATCH(_xlfn.XLOOKUP(TB_Vendas[[#This Row],[Código]],TB_Produtos[Código],TB_Produtos[Categoria]),desc_categorias,0))</f>
        <v>0.15</v>
      </c>
      <c r="G136" s="41" cm="1">
        <f t="array" ref="G136">_xlfn.XLOOKUP(TB_Vendas[[#This Row],[Vendedor]],TB_Vendedores[[#All],[Código]],TB_Vendedores[[#All],[Desc. Máximo]])</f>
        <v>0.19</v>
      </c>
      <c r="H136" s="41">
        <f>IF(TB_Vendas[[#This Row],[Desc.]]&gt;TB_Vendas[[#This Row],[Desc. Vend.]],TB_Vendas[[#This Row],[Desc. Vend.]],TB_Vendas[[#This Row],[Desc.]])</f>
        <v>0.15</v>
      </c>
      <c r="I136" s="9">
        <f>TB_Vendas[[#This Row],[Preço Unitário]]*TB_Vendas[[#This Row],[Qtde]]</f>
        <v>2400</v>
      </c>
      <c r="J136" s="9">
        <f>TB_Vendas[[#This Row],[Total]]-(TB_Vendas[[#This Row],[Total]]*TB_Vendas[[#This Row],[Desconto]])</f>
        <v>2040</v>
      </c>
      <c r="K136" s="9" t="s">
        <v>109</v>
      </c>
    </row>
    <row r="137" spans="1:11" x14ac:dyDescent="0.25">
      <c r="A137" s="8">
        <v>44976</v>
      </c>
      <c r="B137" t="s">
        <v>53</v>
      </c>
      <c r="C137" t="str">
        <f>_xlfn.XLOOKUP(TB_Vendas[[#This Row],[Código]],TB_Produtos[Código],TB_Produtos[Categoria])</f>
        <v>Periféricos</v>
      </c>
      <c r="D137" s="1">
        <v>4</v>
      </c>
      <c r="E137" s="36">
        <f>_xlfn.XLOOKUP(TB_Vendas[[#This Row],[Código]],TB_Produtos[Código],TB_Produtos[Preço Unitário])</f>
        <v>350</v>
      </c>
      <c r="F137" s="41">
        <f>INDEX(desc_tabela,MATCH(TB_Vendas[[#This Row],[Qtde]],desc_quantidade,1),MATCH(_xlfn.XLOOKUP(TB_Vendas[[#This Row],[Código]],TB_Produtos[Código],TB_Produtos[Categoria]),desc_categorias,0))</f>
        <v>0.15</v>
      </c>
      <c r="G137" s="41" cm="1">
        <f t="array" ref="G137">_xlfn.XLOOKUP(TB_Vendas[[#This Row],[Vendedor]],TB_Vendedores[[#All],[Código]],TB_Vendedores[[#All],[Desc. Máximo]])</f>
        <v>0.14000000000000001</v>
      </c>
      <c r="H137" s="41">
        <f>IF(TB_Vendas[[#This Row],[Desc.]]&gt;TB_Vendas[[#This Row],[Desc. Vend.]],TB_Vendas[[#This Row],[Desc. Vend.]],TB_Vendas[[#This Row],[Desc.]])</f>
        <v>0.14000000000000001</v>
      </c>
      <c r="I137" s="9">
        <f>TB_Vendas[[#This Row],[Preço Unitário]]*TB_Vendas[[#This Row],[Qtde]]</f>
        <v>1400</v>
      </c>
      <c r="J137" s="9">
        <f>TB_Vendas[[#This Row],[Total]]-(TB_Vendas[[#This Row],[Total]]*TB_Vendas[[#This Row],[Desconto]])</f>
        <v>1204</v>
      </c>
      <c r="K137" s="9" t="s">
        <v>107</v>
      </c>
    </row>
    <row r="138" spans="1:11" x14ac:dyDescent="0.25">
      <c r="A138" s="8">
        <v>44977</v>
      </c>
      <c r="B138" t="s">
        <v>17</v>
      </c>
      <c r="C138" t="str">
        <f>_xlfn.XLOOKUP(TB_Vendas[[#This Row],[Código]],TB_Produtos[Código],TB_Produtos[Categoria])</f>
        <v>Acessórios</v>
      </c>
      <c r="D138" s="1">
        <v>5</v>
      </c>
      <c r="E138" s="36">
        <f>_xlfn.XLOOKUP(TB_Vendas[[#This Row],[Código]],TB_Produtos[Código],TB_Produtos[Preço Unitário])</f>
        <v>800</v>
      </c>
      <c r="F138" s="41">
        <f>INDEX(desc_tabela,MATCH(TB_Vendas[[#This Row],[Qtde]],desc_quantidade,1),MATCH(_xlfn.XLOOKUP(TB_Vendas[[#This Row],[Código]],TB_Produtos[Código],TB_Produtos[Categoria]),desc_categorias,0))</f>
        <v>0.25</v>
      </c>
      <c r="G138" s="41" cm="1">
        <f t="array" ref="G138">_xlfn.XLOOKUP(TB_Vendas[[#This Row],[Vendedor]],TB_Vendedores[[#All],[Código]],TB_Vendedores[[#All],[Desc. Máximo]])</f>
        <v>0.08</v>
      </c>
      <c r="H138" s="41">
        <f>IF(TB_Vendas[[#This Row],[Desc.]]&gt;TB_Vendas[[#This Row],[Desc. Vend.]],TB_Vendas[[#This Row],[Desc. Vend.]],TB_Vendas[[#This Row],[Desc.]])</f>
        <v>0.08</v>
      </c>
      <c r="I138" s="9">
        <f>TB_Vendas[[#This Row],[Preço Unitário]]*TB_Vendas[[#This Row],[Qtde]]</f>
        <v>4000</v>
      </c>
      <c r="J138" s="9">
        <f>TB_Vendas[[#This Row],[Total]]-(TB_Vendas[[#This Row],[Total]]*TB_Vendas[[#This Row],[Desconto]])</f>
        <v>3680</v>
      </c>
      <c r="K138" s="9" t="s">
        <v>111</v>
      </c>
    </row>
    <row r="139" spans="1:11" x14ac:dyDescent="0.25">
      <c r="A139" s="8">
        <v>44977</v>
      </c>
      <c r="B139" t="s">
        <v>17</v>
      </c>
      <c r="C139" t="str">
        <f>_xlfn.XLOOKUP(TB_Vendas[[#This Row],[Código]],TB_Produtos[Código],TB_Produtos[Categoria])</f>
        <v>Acessórios</v>
      </c>
      <c r="D139" s="1">
        <v>1</v>
      </c>
      <c r="E139" s="36">
        <f>_xlfn.XLOOKUP(TB_Vendas[[#This Row],[Código]],TB_Produtos[Código],TB_Produtos[Preço Unitário])</f>
        <v>800</v>
      </c>
      <c r="F139" s="41">
        <f>INDEX(desc_tabela,MATCH(TB_Vendas[[#This Row],[Qtde]],desc_quantidade,1),MATCH(_xlfn.XLOOKUP(TB_Vendas[[#This Row],[Código]],TB_Produtos[Código],TB_Produtos[Categoria]),desc_categorias,0))</f>
        <v>0</v>
      </c>
      <c r="G139" s="41" cm="1">
        <f t="array" ref="G139">_xlfn.XLOOKUP(TB_Vendas[[#This Row],[Vendedor]],TB_Vendedores[[#All],[Código]],TB_Vendedores[[#All],[Desc. Máximo]])</f>
        <v>0.14000000000000001</v>
      </c>
      <c r="H139" s="41">
        <f>IF(TB_Vendas[[#This Row],[Desc.]]&gt;TB_Vendas[[#This Row],[Desc. Vend.]],TB_Vendas[[#This Row],[Desc. Vend.]],TB_Vendas[[#This Row],[Desc.]])</f>
        <v>0</v>
      </c>
      <c r="I139" s="9">
        <f>TB_Vendas[[#This Row],[Preço Unitário]]*TB_Vendas[[#This Row],[Qtde]]</f>
        <v>800</v>
      </c>
      <c r="J139" s="9">
        <f>TB_Vendas[[#This Row],[Total]]-(TB_Vendas[[#This Row],[Total]]*TB_Vendas[[#This Row],[Desconto]])</f>
        <v>800</v>
      </c>
      <c r="K139" s="9" t="s">
        <v>107</v>
      </c>
    </row>
    <row r="140" spans="1:11" x14ac:dyDescent="0.25">
      <c r="A140" s="8">
        <v>44977</v>
      </c>
      <c r="B140" t="s">
        <v>77</v>
      </c>
      <c r="C140" t="str">
        <f>_xlfn.XLOOKUP(TB_Vendas[[#This Row],[Código]],TB_Produtos[Código],TB_Produtos[Categoria])</f>
        <v>Smartphones e Tablets</v>
      </c>
      <c r="D140" s="1">
        <v>5</v>
      </c>
      <c r="E140" s="36">
        <f>_xlfn.XLOOKUP(TB_Vendas[[#This Row],[Código]],TB_Produtos[Código],TB_Produtos[Preço Unitário])</f>
        <v>5000</v>
      </c>
      <c r="F140" s="41">
        <f>INDEX(desc_tabela,MATCH(TB_Vendas[[#This Row],[Qtde]],desc_quantidade,1),MATCH(_xlfn.XLOOKUP(TB_Vendas[[#This Row],[Código]],TB_Produtos[Código],TB_Produtos[Categoria]),desc_categorias,0))</f>
        <v>0.25</v>
      </c>
      <c r="G140" s="41" cm="1">
        <f t="array" ref="G140">_xlfn.XLOOKUP(TB_Vendas[[#This Row],[Vendedor]],TB_Vendedores[[#All],[Código]],TB_Vendedores[[#All],[Desc. Máximo]])</f>
        <v>0.18</v>
      </c>
      <c r="H140" s="41">
        <f>IF(TB_Vendas[[#This Row],[Desc.]]&gt;TB_Vendas[[#This Row],[Desc. Vend.]],TB_Vendas[[#This Row],[Desc. Vend.]],TB_Vendas[[#This Row],[Desc.]])</f>
        <v>0.18</v>
      </c>
      <c r="I140" s="9">
        <f>TB_Vendas[[#This Row],[Preço Unitário]]*TB_Vendas[[#This Row],[Qtde]]</f>
        <v>25000</v>
      </c>
      <c r="J140" s="9">
        <f>TB_Vendas[[#This Row],[Total]]-(TB_Vendas[[#This Row],[Total]]*TB_Vendas[[#This Row],[Desconto]])</f>
        <v>20500</v>
      </c>
      <c r="K140" s="9" t="s">
        <v>117</v>
      </c>
    </row>
    <row r="141" spans="1:11" x14ac:dyDescent="0.25">
      <c r="A141" s="8">
        <v>44977</v>
      </c>
      <c r="B141" t="s">
        <v>66</v>
      </c>
      <c r="C141" t="str">
        <f>_xlfn.XLOOKUP(TB_Vendas[[#This Row],[Código]],TB_Produtos[Código],TB_Produtos[Categoria])</f>
        <v>Redes e Conectividade</v>
      </c>
      <c r="D141" s="1">
        <v>1</v>
      </c>
      <c r="E141" s="36">
        <f>_xlfn.XLOOKUP(TB_Vendas[[#This Row],[Código]],TB_Produtos[Código],TB_Produtos[Preço Unitário])</f>
        <v>500</v>
      </c>
      <c r="F141" s="41">
        <f>INDEX(desc_tabela,MATCH(TB_Vendas[[#This Row],[Qtde]],desc_quantidade,1),MATCH(_xlfn.XLOOKUP(TB_Vendas[[#This Row],[Código]],TB_Produtos[Código],TB_Produtos[Categoria]),desc_categorias,0))</f>
        <v>0.1</v>
      </c>
      <c r="G141" s="41" cm="1">
        <f t="array" ref="G141">_xlfn.XLOOKUP(TB_Vendas[[#This Row],[Vendedor]],TB_Vendedores[[#All],[Código]],TB_Vendedores[[#All],[Desc. Máximo]])</f>
        <v>0.09</v>
      </c>
      <c r="H141" s="41">
        <f>IF(TB_Vendas[[#This Row],[Desc.]]&gt;TB_Vendas[[#This Row],[Desc. Vend.]],TB_Vendas[[#This Row],[Desc. Vend.]],TB_Vendas[[#This Row],[Desc.]])</f>
        <v>0.09</v>
      </c>
      <c r="I141" s="9">
        <f>TB_Vendas[[#This Row],[Preço Unitário]]*TB_Vendas[[#This Row],[Qtde]]</f>
        <v>500</v>
      </c>
      <c r="J141" s="9">
        <f>TB_Vendas[[#This Row],[Total]]-(TB_Vendas[[#This Row],[Total]]*TB_Vendas[[#This Row],[Desconto]])</f>
        <v>455</v>
      </c>
      <c r="K141" s="9" t="s">
        <v>113</v>
      </c>
    </row>
    <row r="142" spans="1:11" x14ac:dyDescent="0.25">
      <c r="A142" s="8">
        <v>44977</v>
      </c>
      <c r="B142" t="s">
        <v>43</v>
      </c>
      <c r="C142" t="str">
        <f>_xlfn.XLOOKUP(TB_Vendas[[#This Row],[Código]],TB_Produtos[Código],TB_Produtos[Categoria])</f>
        <v>Eletrônicos Gerais</v>
      </c>
      <c r="D142" s="1">
        <v>2</v>
      </c>
      <c r="E142" s="36">
        <f>_xlfn.XLOOKUP(TB_Vendas[[#This Row],[Código]],TB_Produtos[Código],TB_Produtos[Preço Unitário])</f>
        <v>4500</v>
      </c>
      <c r="F142" s="41">
        <f>INDEX(desc_tabela,MATCH(TB_Vendas[[#This Row],[Qtde]],desc_quantidade,1),MATCH(_xlfn.XLOOKUP(TB_Vendas[[#This Row],[Código]],TB_Produtos[Código],TB_Produtos[Categoria]),desc_categorias,0))</f>
        <v>0.15</v>
      </c>
      <c r="G142" s="41" cm="1">
        <f t="array" ref="G142">_xlfn.XLOOKUP(TB_Vendas[[#This Row],[Vendedor]],TB_Vendedores[[#All],[Código]],TB_Vendedores[[#All],[Desc. Máximo]])</f>
        <v>0.08</v>
      </c>
      <c r="H142" s="41">
        <f>IF(TB_Vendas[[#This Row],[Desc.]]&gt;TB_Vendas[[#This Row],[Desc. Vend.]],TB_Vendas[[#This Row],[Desc. Vend.]],TB_Vendas[[#This Row],[Desc.]])</f>
        <v>0.08</v>
      </c>
      <c r="I142" s="9">
        <f>TB_Vendas[[#This Row],[Preço Unitário]]*TB_Vendas[[#This Row],[Qtde]]</f>
        <v>9000</v>
      </c>
      <c r="J142" s="9">
        <f>TB_Vendas[[#This Row],[Total]]-(TB_Vendas[[#This Row],[Total]]*TB_Vendas[[#This Row],[Desconto]])</f>
        <v>8280</v>
      </c>
      <c r="K142" s="9" t="s">
        <v>100</v>
      </c>
    </row>
    <row r="143" spans="1:11" x14ac:dyDescent="0.25">
      <c r="A143" s="8">
        <v>44978</v>
      </c>
      <c r="B143" t="s">
        <v>43</v>
      </c>
      <c r="C143" t="str">
        <f>_xlfn.XLOOKUP(TB_Vendas[[#This Row],[Código]],TB_Produtos[Código],TB_Produtos[Categoria])</f>
        <v>Eletrônicos Gerais</v>
      </c>
      <c r="D143" s="1">
        <v>4</v>
      </c>
      <c r="E143" s="36">
        <f>_xlfn.XLOOKUP(TB_Vendas[[#This Row],[Código]],TB_Produtos[Código],TB_Produtos[Preço Unitário])</f>
        <v>4500</v>
      </c>
      <c r="F143" s="41">
        <f>INDEX(desc_tabela,MATCH(TB_Vendas[[#This Row],[Qtde]],desc_quantidade,1),MATCH(_xlfn.XLOOKUP(TB_Vendas[[#This Row],[Código]],TB_Produtos[Código],TB_Produtos[Categoria]),desc_categorias,0))</f>
        <v>0.2</v>
      </c>
      <c r="G143" s="41" cm="1">
        <f t="array" ref="G143">_xlfn.XLOOKUP(TB_Vendas[[#This Row],[Vendedor]],TB_Vendedores[[#All],[Código]],TB_Vendedores[[#All],[Desc. Máximo]])</f>
        <v>0.13</v>
      </c>
      <c r="H143" s="41">
        <f>IF(TB_Vendas[[#This Row],[Desc.]]&gt;TB_Vendas[[#This Row],[Desc. Vend.]],TB_Vendas[[#This Row],[Desc. Vend.]],TB_Vendas[[#This Row],[Desc.]])</f>
        <v>0.13</v>
      </c>
      <c r="I143" s="9">
        <f>TB_Vendas[[#This Row],[Preço Unitário]]*TB_Vendas[[#This Row],[Qtde]]</f>
        <v>18000</v>
      </c>
      <c r="J143" s="9">
        <f>TB_Vendas[[#This Row],[Total]]-(TB_Vendas[[#This Row],[Total]]*TB_Vendas[[#This Row],[Desconto]])</f>
        <v>15660</v>
      </c>
      <c r="K143" s="9" t="s">
        <v>94</v>
      </c>
    </row>
    <row r="144" spans="1:11" x14ac:dyDescent="0.25">
      <c r="A144" s="8">
        <v>44978</v>
      </c>
      <c r="B144" t="s">
        <v>35</v>
      </c>
      <c r="C144" t="str">
        <f>_xlfn.XLOOKUP(TB_Vendas[[#This Row],[Código]],TB_Produtos[Código],TB_Produtos[Categoria])</f>
        <v>Notebooks</v>
      </c>
      <c r="D144" s="1">
        <v>3</v>
      </c>
      <c r="E144" s="36">
        <f>_xlfn.XLOOKUP(TB_Vendas[[#This Row],[Código]],TB_Produtos[Código],TB_Produtos[Preço Unitário])</f>
        <v>12000</v>
      </c>
      <c r="F144" s="41">
        <f>INDEX(desc_tabela,MATCH(TB_Vendas[[#This Row],[Qtde]],desc_quantidade,1),MATCH(_xlfn.XLOOKUP(TB_Vendas[[#This Row],[Código]],TB_Produtos[Código],TB_Produtos[Categoria]),desc_categorias,0))</f>
        <v>0.15</v>
      </c>
      <c r="G144" s="41" cm="1">
        <f t="array" ref="G144">_xlfn.XLOOKUP(TB_Vendas[[#This Row],[Vendedor]],TB_Vendedores[[#All],[Código]],TB_Vendedores[[#All],[Desc. Máximo]])</f>
        <v>0.18</v>
      </c>
      <c r="H144" s="41">
        <f>IF(TB_Vendas[[#This Row],[Desc.]]&gt;TB_Vendas[[#This Row],[Desc. Vend.]],TB_Vendas[[#This Row],[Desc. Vend.]],TB_Vendas[[#This Row],[Desc.]])</f>
        <v>0.15</v>
      </c>
      <c r="I144" s="9">
        <f>TB_Vendas[[#This Row],[Preço Unitário]]*TB_Vendas[[#This Row],[Qtde]]</f>
        <v>36000</v>
      </c>
      <c r="J144" s="9">
        <f>TB_Vendas[[#This Row],[Total]]-(TB_Vendas[[#This Row],[Total]]*TB_Vendas[[#This Row],[Desconto]])</f>
        <v>30600</v>
      </c>
      <c r="K144" s="9" t="s">
        <v>117</v>
      </c>
    </row>
    <row r="145" spans="1:11" x14ac:dyDescent="0.25">
      <c r="A145" s="8">
        <v>44978</v>
      </c>
      <c r="B145" t="s">
        <v>14</v>
      </c>
      <c r="C145" t="str">
        <f>_xlfn.XLOOKUP(TB_Vendas[[#This Row],[Código]],TB_Produtos[Código],TB_Produtos[Categoria])</f>
        <v>Acessórios</v>
      </c>
      <c r="D145" s="1">
        <v>3</v>
      </c>
      <c r="E145" s="36">
        <f>_xlfn.XLOOKUP(TB_Vendas[[#This Row],[Código]],TB_Produtos[Código],TB_Produtos[Preço Unitário])</f>
        <v>80</v>
      </c>
      <c r="F145" s="41">
        <f>INDEX(desc_tabela,MATCH(TB_Vendas[[#This Row],[Qtde]],desc_quantidade,1),MATCH(_xlfn.XLOOKUP(TB_Vendas[[#This Row],[Código]],TB_Produtos[Código],TB_Produtos[Categoria]),desc_categorias,0))</f>
        <v>0.15</v>
      </c>
      <c r="G145" s="41" cm="1">
        <f t="array" ref="G145">_xlfn.XLOOKUP(TB_Vendas[[#This Row],[Vendedor]],TB_Vendedores[[#All],[Código]],TB_Vendedores[[#All],[Desc. Máximo]])</f>
        <v>0.14000000000000001</v>
      </c>
      <c r="H145" s="41">
        <f>IF(TB_Vendas[[#This Row],[Desc.]]&gt;TB_Vendas[[#This Row],[Desc. Vend.]],TB_Vendas[[#This Row],[Desc. Vend.]],TB_Vendas[[#This Row],[Desc.]])</f>
        <v>0.14000000000000001</v>
      </c>
      <c r="I145" s="9">
        <f>TB_Vendas[[#This Row],[Preço Unitário]]*TB_Vendas[[#This Row],[Qtde]]</f>
        <v>240</v>
      </c>
      <c r="J145" s="9">
        <f>TB_Vendas[[#This Row],[Total]]-(TB_Vendas[[#This Row],[Total]]*TB_Vendas[[#This Row],[Desconto]])</f>
        <v>206.4</v>
      </c>
      <c r="K145" s="9" t="s">
        <v>107</v>
      </c>
    </row>
    <row r="146" spans="1:11" x14ac:dyDescent="0.25">
      <c r="A146" s="8">
        <v>44979</v>
      </c>
      <c r="B146" t="s">
        <v>43</v>
      </c>
      <c r="C146" t="str">
        <f>_xlfn.XLOOKUP(TB_Vendas[[#This Row],[Código]],TB_Produtos[Código],TB_Produtos[Categoria])</f>
        <v>Eletrônicos Gerais</v>
      </c>
      <c r="D146" s="1">
        <v>3</v>
      </c>
      <c r="E146" s="36">
        <f>_xlfn.XLOOKUP(TB_Vendas[[#This Row],[Código]],TB_Produtos[Código],TB_Produtos[Preço Unitário])</f>
        <v>4500</v>
      </c>
      <c r="F146" s="41">
        <f>INDEX(desc_tabela,MATCH(TB_Vendas[[#This Row],[Qtde]],desc_quantidade,1),MATCH(_xlfn.XLOOKUP(TB_Vendas[[#This Row],[Código]],TB_Produtos[Código],TB_Produtos[Categoria]),desc_categorias,0))</f>
        <v>0.2</v>
      </c>
      <c r="G146" s="41" cm="1">
        <f t="array" ref="G146">_xlfn.XLOOKUP(TB_Vendas[[#This Row],[Vendedor]],TB_Vendedores[[#All],[Código]],TB_Vendedores[[#All],[Desc. Máximo]])</f>
        <v>0.08</v>
      </c>
      <c r="H146" s="41">
        <f>IF(TB_Vendas[[#This Row],[Desc.]]&gt;TB_Vendas[[#This Row],[Desc. Vend.]],TB_Vendas[[#This Row],[Desc. Vend.]],TB_Vendas[[#This Row],[Desc.]])</f>
        <v>0.08</v>
      </c>
      <c r="I146" s="9">
        <f>TB_Vendas[[#This Row],[Preço Unitário]]*TB_Vendas[[#This Row],[Qtde]]</f>
        <v>13500</v>
      </c>
      <c r="J146" s="9">
        <f>TB_Vendas[[#This Row],[Total]]-(TB_Vendas[[#This Row],[Total]]*TB_Vendas[[#This Row],[Desconto]])</f>
        <v>12420</v>
      </c>
      <c r="K146" s="9" t="s">
        <v>100</v>
      </c>
    </row>
    <row r="147" spans="1:11" x14ac:dyDescent="0.25">
      <c r="A147" s="8">
        <v>44979</v>
      </c>
      <c r="B147" t="s">
        <v>88</v>
      </c>
      <c r="C147" t="str">
        <f>_xlfn.XLOOKUP(TB_Vendas[[#This Row],[Código]],TB_Produtos[Código],TB_Produtos[Categoria])</f>
        <v>Wearables</v>
      </c>
      <c r="D147" s="1">
        <v>5</v>
      </c>
      <c r="E147" s="36">
        <f>_xlfn.XLOOKUP(TB_Vendas[[#This Row],[Código]],TB_Produtos[Código],TB_Produtos[Preço Unitário])</f>
        <v>2800</v>
      </c>
      <c r="F147" s="41">
        <f>INDEX(desc_tabela,MATCH(TB_Vendas[[#This Row],[Qtde]],desc_quantidade,1),MATCH(_xlfn.XLOOKUP(TB_Vendas[[#This Row],[Código]],TB_Produtos[Código],TB_Produtos[Categoria]),desc_categorias,0))</f>
        <v>0.25</v>
      </c>
      <c r="G147" s="41" cm="1">
        <f t="array" ref="G147">_xlfn.XLOOKUP(TB_Vendas[[#This Row],[Vendedor]],TB_Vendedores[[#All],[Código]],TB_Vendedores[[#All],[Desc. Máximo]])</f>
        <v>0.08</v>
      </c>
      <c r="H147" s="41">
        <f>IF(TB_Vendas[[#This Row],[Desc.]]&gt;TB_Vendas[[#This Row],[Desc. Vend.]],TB_Vendas[[#This Row],[Desc. Vend.]],TB_Vendas[[#This Row],[Desc.]])</f>
        <v>0.08</v>
      </c>
      <c r="I147" s="9">
        <f>TB_Vendas[[#This Row],[Preço Unitário]]*TB_Vendas[[#This Row],[Qtde]]</f>
        <v>14000</v>
      </c>
      <c r="J147" s="9">
        <f>TB_Vendas[[#This Row],[Total]]-(TB_Vendas[[#This Row],[Total]]*TB_Vendas[[#This Row],[Desconto]])</f>
        <v>12880</v>
      </c>
      <c r="K147" s="9" t="s">
        <v>111</v>
      </c>
    </row>
    <row r="148" spans="1:11" x14ac:dyDescent="0.25">
      <c r="A148" s="8">
        <v>44979</v>
      </c>
      <c r="B148" t="s">
        <v>28</v>
      </c>
      <c r="C148" t="str">
        <f>_xlfn.XLOOKUP(TB_Vendas[[#This Row],[Código]],TB_Produtos[Código],TB_Produtos[Categoria])</f>
        <v>Periféricos</v>
      </c>
      <c r="D148" s="1">
        <v>3</v>
      </c>
      <c r="E148" s="36">
        <f>_xlfn.XLOOKUP(TB_Vendas[[#This Row],[Código]],TB_Produtos[Código],TB_Produtos[Preço Unitário])</f>
        <v>1200</v>
      </c>
      <c r="F148" s="41">
        <f>INDEX(desc_tabela,MATCH(TB_Vendas[[#This Row],[Qtde]],desc_quantidade,1),MATCH(_xlfn.XLOOKUP(TB_Vendas[[#This Row],[Código]],TB_Produtos[Código],TB_Produtos[Categoria]),desc_categorias,0))</f>
        <v>0.15</v>
      </c>
      <c r="G148" s="41" cm="1">
        <f t="array" ref="G148">_xlfn.XLOOKUP(TB_Vendas[[#This Row],[Vendedor]],TB_Vendedores[[#All],[Código]],TB_Vendedores[[#All],[Desc. Máximo]])</f>
        <v>0.11</v>
      </c>
      <c r="H148" s="41">
        <f>IF(TB_Vendas[[#This Row],[Desc.]]&gt;TB_Vendas[[#This Row],[Desc. Vend.]],TB_Vendas[[#This Row],[Desc. Vend.]],TB_Vendas[[#This Row],[Desc.]])</f>
        <v>0.11</v>
      </c>
      <c r="I148" s="9">
        <f>TB_Vendas[[#This Row],[Preço Unitário]]*TB_Vendas[[#This Row],[Qtde]]</f>
        <v>3600</v>
      </c>
      <c r="J148" s="9">
        <f>TB_Vendas[[#This Row],[Total]]-(TB_Vendas[[#This Row],[Total]]*TB_Vendas[[#This Row],[Desconto]])</f>
        <v>3204</v>
      </c>
      <c r="K148" s="9" t="s">
        <v>115</v>
      </c>
    </row>
    <row r="149" spans="1:11" x14ac:dyDescent="0.25">
      <c r="A149" s="8">
        <v>44979</v>
      </c>
      <c r="B149" t="s">
        <v>11</v>
      </c>
      <c r="C149" t="str">
        <f>_xlfn.XLOOKUP(TB_Vendas[[#This Row],[Código]],TB_Produtos[Código],TB_Produtos[Categoria])</f>
        <v>Acessórios</v>
      </c>
      <c r="D149" s="1">
        <v>2</v>
      </c>
      <c r="E149" s="36">
        <f>_xlfn.XLOOKUP(TB_Vendas[[#This Row],[Código]],TB_Produtos[Código],TB_Produtos[Preço Unitário])</f>
        <v>150</v>
      </c>
      <c r="F149" s="41">
        <f>INDEX(desc_tabela,MATCH(TB_Vendas[[#This Row],[Qtde]],desc_quantidade,1),MATCH(_xlfn.XLOOKUP(TB_Vendas[[#This Row],[Código]],TB_Produtos[Código],TB_Produtos[Categoria]),desc_categorias,0))</f>
        <v>0.05</v>
      </c>
      <c r="G149" s="41" cm="1">
        <f t="array" ref="G149">_xlfn.XLOOKUP(TB_Vendas[[#This Row],[Vendedor]],TB_Vendedores[[#All],[Código]],TB_Vendedores[[#All],[Desc. Máximo]])</f>
        <v>0.12</v>
      </c>
      <c r="H149" s="41">
        <f>IF(TB_Vendas[[#This Row],[Desc.]]&gt;TB_Vendas[[#This Row],[Desc. Vend.]],TB_Vendas[[#This Row],[Desc. Vend.]],TB_Vendas[[#This Row],[Desc.]])</f>
        <v>0.05</v>
      </c>
      <c r="I149" s="9">
        <f>TB_Vendas[[#This Row],[Preço Unitário]]*TB_Vendas[[#This Row],[Qtde]]</f>
        <v>300</v>
      </c>
      <c r="J149" s="9">
        <f>TB_Vendas[[#This Row],[Total]]-(TB_Vendas[[#This Row],[Total]]*TB_Vendas[[#This Row],[Desconto]])</f>
        <v>285</v>
      </c>
      <c r="K149" s="9" t="s">
        <v>103</v>
      </c>
    </row>
    <row r="150" spans="1:11" x14ac:dyDescent="0.25">
      <c r="A150" s="8">
        <v>44980</v>
      </c>
      <c r="B150" t="s">
        <v>35</v>
      </c>
      <c r="C150" t="str">
        <f>_xlfn.XLOOKUP(TB_Vendas[[#This Row],[Código]],TB_Produtos[Código],TB_Produtos[Categoria])</f>
        <v>Notebooks</v>
      </c>
      <c r="D150" s="1">
        <v>2</v>
      </c>
      <c r="E150" s="36">
        <f>_xlfn.XLOOKUP(TB_Vendas[[#This Row],[Código]],TB_Produtos[Código],TB_Produtos[Preço Unitário])</f>
        <v>12000</v>
      </c>
      <c r="F150" s="41">
        <f>INDEX(desc_tabela,MATCH(TB_Vendas[[#This Row],[Qtde]],desc_quantidade,1),MATCH(_xlfn.XLOOKUP(TB_Vendas[[#This Row],[Código]],TB_Produtos[Código],TB_Produtos[Categoria]),desc_categorias,0))</f>
        <v>0.1</v>
      </c>
      <c r="G150" s="41" cm="1">
        <f t="array" ref="G150">_xlfn.XLOOKUP(TB_Vendas[[#This Row],[Vendedor]],TB_Vendedores[[#All],[Código]],TB_Vendedores[[#All],[Desc. Máximo]])</f>
        <v>0.13</v>
      </c>
      <c r="H150" s="41">
        <f>IF(TB_Vendas[[#This Row],[Desc.]]&gt;TB_Vendas[[#This Row],[Desc. Vend.]],TB_Vendas[[#This Row],[Desc. Vend.]],TB_Vendas[[#This Row],[Desc.]])</f>
        <v>0.1</v>
      </c>
      <c r="I150" s="9">
        <f>TB_Vendas[[#This Row],[Preço Unitário]]*TB_Vendas[[#This Row],[Qtde]]</f>
        <v>24000</v>
      </c>
      <c r="J150" s="9">
        <f>TB_Vendas[[#This Row],[Total]]-(TB_Vendas[[#This Row],[Total]]*TB_Vendas[[#This Row],[Desconto]])</f>
        <v>21600</v>
      </c>
      <c r="K150" s="9" t="s">
        <v>94</v>
      </c>
    </row>
    <row r="151" spans="1:11" x14ac:dyDescent="0.25">
      <c r="A151" s="8">
        <v>44980</v>
      </c>
      <c r="B151" t="s">
        <v>68</v>
      </c>
      <c r="C151" t="str">
        <f>_xlfn.XLOOKUP(TB_Vendas[[#This Row],[Código]],TB_Produtos[Código],TB_Produtos[Categoria])</f>
        <v>Smartphones e Tablets</v>
      </c>
      <c r="D151" s="1">
        <v>5</v>
      </c>
      <c r="E151" s="36">
        <f>_xlfn.XLOOKUP(TB_Vendas[[#This Row],[Código]],TB_Produtos[Código],TB_Produtos[Preço Unitário])</f>
        <v>4500</v>
      </c>
      <c r="F151" s="41">
        <f>INDEX(desc_tabela,MATCH(TB_Vendas[[#This Row],[Qtde]],desc_quantidade,1),MATCH(_xlfn.XLOOKUP(TB_Vendas[[#This Row],[Código]],TB_Produtos[Código],TB_Produtos[Categoria]),desc_categorias,0))</f>
        <v>0.25</v>
      </c>
      <c r="G151" s="41" cm="1">
        <f t="array" ref="G151">_xlfn.XLOOKUP(TB_Vendas[[#This Row],[Vendedor]],TB_Vendedores[[#All],[Código]],TB_Vendedores[[#All],[Desc. Máximo]])</f>
        <v>0.08</v>
      </c>
      <c r="H151" s="41">
        <f>IF(TB_Vendas[[#This Row],[Desc.]]&gt;TB_Vendas[[#This Row],[Desc. Vend.]],TB_Vendas[[#This Row],[Desc. Vend.]],TB_Vendas[[#This Row],[Desc.]])</f>
        <v>0.08</v>
      </c>
      <c r="I151" s="9">
        <f>TB_Vendas[[#This Row],[Preço Unitário]]*TB_Vendas[[#This Row],[Qtde]]</f>
        <v>22500</v>
      </c>
      <c r="J151" s="9">
        <f>TB_Vendas[[#This Row],[Total]]-(TB_Vendas[[#This Row],[Total]]*TB_Vendas[[#This Row],[Desconto]])</f>
        <v>20700</v>
      </c>
      <c r="K151" s="9" t="s">
        <v>111</v>
      </c>
    </row>
    <row r="152" spans="1:11" x14ac:dyDescent="0.25">
      <c r="A152" s="8">
        <v>44980</v>
      </c>
      <c r="B152" t="s">
        <v>28</v>
      </c>
      <c r="C152" t="str">
        <f>_xlfn.XLOOKUP(TB_Vendas[[#This Row],[Código]],TB_Produtos[Código],TB_Produtos[Categoria])</f>
        <v>Periféricos</v>
      </c>
      <c r="D152" s="1">
        <v>4</v>
      </c>
      <c r="E152" s="36">
        <f>_xlfn.XLOOKUP(TB_Vendas[[#This Row],[Código]],TB_Produtos[Código],TB_Produtos[Preço Unitário])</f>
        <v>1200</v>
      </c>
      <c r="F152" s="41">
        <f>INDEX(desc_tabela,MATCH(TB_Vendas[[#This Row],[Qtde]],desc_quantidade,1),MATCH(_xlfn.XLOOKUP(TB_Vendas[[#This Row],[Código]],TB_Produtos[Código],TB_Produtos[Categoria]),desc_categorias,0))</f>
        <v>0.15</v>
      </c>
      <c r="G152" s="41" cm="1">
        <f t="array" ref="G152">_xlfn.XLOOKUP(TB_Vendas[[#This Row],[Vendedor]],TB_Vendedores[[#All],[Código]],TB_Vendedores[[#All],[Desc. Máximo]])</f>
        <v>0.08</v>
      </c>
      <c r="H152" s="41">
        <f>IF(TB_Vendas[[#This Row],[Desc.]]&gt;TB_Vendas[[#This Row],[Desc. Vend.]],TB_Vendas[[#This Row],[Desc. Vend.]],TB_Vendas[[#This Row],[Desc.]])</f>
        <v>0.08</v>
      </c>
      <c r="I152" s="9">
        <f>TB_Vendas[[#This Row],[Preço Unitário]]*TB_Vendas[[#This Row],[Qtde]]</f>
        <v>4800</v>
      </c>
      <c r="J152" s="9">
        <f>TB_Vendas[[#This Row],[Total]]-(TB_Vendas[[#This Row],[Total]]*TB_Vendas[[#This Row],[Desconto]])</f>
        <v>4416</v>
      </c>
      <c r="K152" s="9" t="s">
        <v>111</v>
      </c>
    </row>
    <row r="153" spans="1:11" x14ac:dyDescent="0.25">
      <c r="A153" s="8">
        <v>44980</v>
      </c>
      <c r="B153" t="s">
        <v>14</v>
      </c>
      <c r="C153" t="str">
        <f>_xlfn.XLOOKUP(TB_Vendas[[#This Row],[Código]],TB_Produtos[Código],TB_Produtos[Categoria])</f>
        <v>Acessórios</v>
      </c>
      <c r="D153" s="1">
        <v>5</v>
      </c>
      <c r="E153" s="36">
        <f>_xlfn.XLOOKUP(TB_Vendas[[#This Row],[Código]],TB_Produtos[Código],TB_Produtos[Preço Unitário])</f>
        <v>80</v>
      </c>
      <c r="F153" s="41">
        <f>INDEX(desc_tabela,MATCH(TB_Vendas[[#This Row],[Qtde]],desc_quantidade,1),MATCH(_xlfn.XLOOKUP(TB_Vendas[[#This Row],[Código]],TB_Produtos[Código],TB_Produtos[Categoria]),desc_categorias,0))</f>
        <v>0.25</v>
      </c>
      <c r="G153" s="41" cm="1">
        <f t="array" ref="G153">_xlfn.XLOOKUP(TB_Vendas[[#This Row],[Vendedor]],TB_Vendedores[[#All],[Código]],TB_Vendedores[[#All],[Desc. Máximo]])</f>
        <v>0.08</v>
      </c>
      <c r="H153" s="41">
        <f>IF(TB_Vendas[[#This Row],[Desc.]]&gt;TB_Vendas[[#This Row],[Desc. Vend.]],TB_Vendas[[#This Row],[Desc. Vend.]],TB_Vendas[[#This Row],[Desc.]])</f>
        <v>0.08</v>
      </c>
      <c r="I153" s="9">
        <f>TB_Vendas[[#This Row],[Preço Unitário]]*TB_Vendas[[#This Row],[Qtde]]</f>
        <v>400</v>
      </c>
      <c r="J153" s="9">
        <f>TB_Vendas[[#This Row],[Total]]-(TB_Vendas[[#This Row],[Total]]*TB_Vendas[[#This Row],[Desconto]])</f>
        <v>368</v>
      </c>
      <c r="K153" s="9" t="s">
        <v>111</v>
      </c>
    </row>
    <row r="154" spans="1:11" x14ac:dyDescent="0.25">
      <c r="A154" s="8">
        <v>44980</v>
      </c>
      <c r="B154" t="s">
        <v>77</v>
      </c>
      <c r="C154" t="str">
        <f>_xlfn.XLOOKUP(TB_Vendas[[#This Row],[Código]],TB_Produtos[Código],TB_Produtos[Categoria])</f>
        <v>Smartphones e Tablets</v>
      </c>
      <c r="D154" s="1">
        <v>5</v>
      </c>
      <c r="E154" s="36">
        <f>_xlfn.XLOOKUP(TB_Vendas[[#This Row],[Código]],TB_Produtos[Código],TB_Produtos[Preço Unitário])</f>
        <v>5000</v>
      </c>
      <c r="F154" s="41">
        <f>INDEX(desc_tabela,MATCH(TB_Vendas[[#This Row],[Qtde]],desc_quantidade,1),MATCH(_xlfn.XLOOKUP(TB_Vendas[[#This Row],[Código]],TB_Produtos[Código],TB_Produtos[Categoria]),desc_categorias,0))</f>
        <v>0.25</v>
      </c>
      <c r="G154" s="41" cm="1">
        <f t="array" ref="G154">_xlfn.XLOOKUP(TB_Vendas[[#This Row],[Vendedor]],TB_Vendedores[[#All],[Código]],TB_Vendedores[[#All],[Desc. Máximo]])</f>
        <v>0.3</v>
      </c>
      <c r="H154" s="41">
        <f>IF(TB_Vendas[[#This Row],[Desc.]]&gt;TB_Vendas[[#This Row],[Desc. Vend.]],TB_Vendas[[#This Row],[Desc. Vend.]],TB_Vendas[[#This Row],[Desc.]])</f>
        <v>0.25</v>
      </c>
      <c r="I154" s="9">
        <f>TB_Vendas[[#This Row],[Preço Unitário]]*TB_Vendas[[#This Row],[Qtde]]</f>
        <v>25000</v>
      </c>
      <c r="J154" s="9">
        <f>TB_Vendas[[#This Row],[Total]]-(TB_Vendas[[#This Row],[Total]]*TB_Vendas[[#This Row],[Desconto]])</f>
        <v>18750</v>
      </c>
      <c r="K154" s="9" t="s">
        <v>121</v>
      </c>
    </row>
    <row r="155" spans="1:11" x14ac:dyDescent="0.25">
      <c r="A155" s="8">
        <v>44980</v>
      </c>
      <c r="B155" t="s">
        <v>68</v>
      </c>
      <c r="C155" t="str">
        <f>_xlfn.XLOOKUP(TB_Vendas[[#This Row],[Código]],TB_Produtos[Código],TB_Produtos[Categoria])</f>
        <v>Smartphones e Tablets</v>
      </c>
      <c r="D155" s="1">
        <v>1</v>
      </c>
      <c r="E155" s="36">
        <f>_xlfn.XLOOKUP(TB_Vendas[[#This Row],[Código]],TB_Produtos[Código],TB_Produtos[Preço Unitário])</f>
        <v>4500</v>
      </c>
      <c r="F155" s="41">
        <f>INDEX(desc_tabela,MATCH(TB_Vendas[[#This Row],[Qtde]],desc_quantidade,1),MATCH(_xlfn.XLOOKUP(TB_Vendas[[#This Row],[Código]],TB_Produtos[Código],TB_Produtos[Categoria]),desc_categorias,0))</f>
        <v>0</v>
      </c>
      <c r="G155" s="41" cm="1">
        <f t="array" ref="G155">_xlfn.XLOOKUP(TB_Vendas[[#This Row],[Vendedor]],TB_Vendedores[[#All],[Código]],TB_Vendedores[[#All],[Desc. Máximo]])</f>
        <v>0.18</v>
      </c>
      <c r="H155" s="41">
        <f>IF(TB_Vendas[[#This Row],[Desc.]]&gt;TB_Vendas[[#This Row],[Desc. Vend.]],TB_Vendas[[#This Row],[Desc. Vend.]],TB_Vendas[[#This Row],[Desc.]])</f>
        <v>0</v>
      </c>
      <c r="I155" s="9">
        <f>TB_Vendas[[#This Row],[Preço Unitário]]*TB_Vendas[[#This Row],[Qtde]]</f>
        <v>4500</v>
      </c>
      <c r="J155" s="9">
        <f>TB_Vendas[[#This Row],[Total]]-(TB_Vendas[[#This Row],[Total]]*TB_Vendas[[#This Row],[Desconto]])</f>
        <v>4500</v>
      </c>
      <c r="K155" s="9" t="s">
        <v>117</v>
      </c>
    </row>
    <row r="156" spans="1:11" x14ac:dyDescent="0.25">
      <c r="A156" s="8">
        <v>44981</v>
      </c>
      <c r="B156" t="s">
        <v>71</v>
      </c>
      <c r="C156" t="str">
        <f>_xlfn.XLOOKUP(TB_Vendas[[#This Row],[Código]],TB_Produtos[Código],TB_Produtos[Categoria])</f>
        <v>Smartphones e Tablets</v>
      </c>
      <c r="D156" s="1">
        <v>2</v>
      </c>
      <c r="E156" s="36">
        <f>_xlfn.XLOOKUP(TB_Vendas[[#This Row],[Código]],TB_Produtos[Código],TB_Produtos[Preço Unitário])</f>
        <v>7500</v>
      </c>
      <c r="F156" s="41">
        <f>INDEX(desc_tabela,MATCH(TB_Vendas[[#This Row],[Qtde]],desc_quantidade,1),MATCH(_xlfn.XLOOKUP(TB_Vendas[[#This Row],[Código]],TB_Produtos[Código],TB_Produtos[Categoria]),desc_categorias,0))</f>
        <v>0.1</v>
      </c>
      <c r="G156" s="41" cm="1">
        <f t="array" ref="G156">_xlfn.XLOOKUP(TB_Vendas[[#This Row],[Vendedor]],TB_Vendedores[[#All],[Código]],TB_Vendedores[[#All],[Desc. Máximo]])</f>
        <v>0.13</v>
      </c>
      <c r="H156" s="41">
        <f>IF(TB_Vendas[[#This Row],[Desc.]]&gt;TB_Vendas[[#This Row],[Desc. Vend.]],TB_Vendas[[#This Row],[Desc. Vend.]],TB_Vendas[[#This Row],[Desc.]])</f>
        <v>0.1</v>
      </c>
      <c r="I156" s="9">
        <f>TB_Vendas[[#This Row],[Preço Unitário]]*TB_Vendas[[#This Row],[Qtde]]</f>
        <v>15000</v>
      </c>
      <c r="J156" s="9">
        <f>TB_Vendas[[#This Row],[Total]]-(TB_Vendas[[#This Row],[Total]]*TB_Vendas[[#This Row],[Desconto]])</f>
        <v>13500</v>
      </c>
      <c r="K156" s="9" t="s">
        <v>94</v>
      </c>
    </row>
    <row r="157" spans="1:11" x14ac:dyDescent="0.25">
      <c r="A157" s="8">
        <v>44981</v>
      </c>
      <c r="B157" t="s">
        <v>43</v>
      </c>
      <c r="C157" t="str">
        <f>_xlfn.XLOOKUP(TB_Vendas[[#This Row],[Código]],TB_Produtos[Código],TB_Produtos[Categoria])</f>
        <v>Eletrônicos Gerais</v>
      </c>
      <c r="D157" s="1">
        <v>5</v>
      </c>
      <c r="E157" s="36">
        <f>_xlfn.XLOOKUP(TB_Vendas[[#This Row],[Código]],TB_Produtos[Código],TB_Produtos[Preço Unitário])</f>
        <v>4500</v>
      </c>
      <c r="F157" s="41">
        <f>INDEX(desc_tabela,MATCH(TB_Vendas[[#This Row],[Qtde]],desc_quantidade,1),MATCH(_xlfn.XLOOKUP(TB_Vendas[[#This Row],[Código]],TB_Produtos[Código],TB_Produtos[Categoria]),desc_categorias,0))</f>
        <v>0.25</v>
      </c>
      <c r="G157" s="41" cm="1">
        <f t="array" ref="G157">_xlfn.XLOOKUP(TB_Vendas[[#This Row],[Vendedor]],TB_Vendedores[[#All],[Código]],TB_Vendedores[[#All],[Desc. Máximo]])</f>
        <v>0.13</v>
      </c>
      <c r="H157" s="41">
        <f>IF(TB_Vendas[[#This Row],[Desc.]]&gt;TB_Vendas[[#This Row],[Desc. Vend.]],TB_Vendas[[#This Row],[Desc. Vend.]],TB_Vendas[[#This Row],[Desc.]])</f>
        <v>0.13</v>
      </c>
      <c r="I157" s="9">
        <f>TB_Vendas[[#This Row],[Preço Unitário]]*TB_Vendas[[#This Row],[Qtde]]</f>
        <v>22500</v>
      </c>
      <c r="J157" s="9">
        <f>TB_Vendas[[#This Row],[Total]]-(TB_Vendas[[#This Row],[Total]]*TB_Vendas[[#This Row],[Desconto]])</f>
        <v>19575</v>
      </c>
      <c r="K157" s="9" t="s">
        <v>97</v>
      </c>
    </row>
    <row r="158" spans="1:11" x14ac:dyDescent="0.25">
      <c r="A158" s="8">
        <v>44982</v>
      </c>
      <c r="B158" t="s">
        <v>88</v>
      </c>
      <c r="C158" t="str">
        <f>_xlfn.XLOOKUP(TB_Vendas[[#This Row],[Código]],TB_Produtos[Código],TB_Produtos[Categoria])</f>
        <v>Wearables</v>
      </c>
      <c r="D158" s="1">
        <v>3</v>
      </c>
      <c r="E158" s="36">
        <f>_xlfn.XLOOKUP(TB_Vendas[[#This Row],[Código]],TB_Produtos[Código],TB_Produtos[Preço Unitário])</f>
        <v>2800</v>
      </c>
      <c r="F158" s="41">
        <f>INDEX(desc_tabela,MATCH(TB_Vendas[[#This Row],[Qtde]],desc_quantidade,1),MATCH(_xlfn.XLOOKUP(TB_Vendas[[#This Row],[Código]],TB_Produtos[Código],TB_Produtos[Categoria]),desc_categorias,0))</f>
        <v>0.15</v>
      </c>
      <c r="G158" s="41" cm="1">
        <f t="array" ref="G158">_xlfn.XLOOKUP(TB_Vendas[[#This Row],[Vendedor]],TB_Vendedores[[#All],[Código]],TB_Vendedores[[#All],[Desc. Máximo]])</f>
        <v>0.14000000000000001</v>
      </c>
      <c r="H158" s="41">
        <f>IF(TB_Vendas[[#This Row],[Desc.]]&gt;TB_Vendas[[#This Row],[Desc. Vend.]],TB_Vendas[[#This Row],[Desc. Vend.]],TB_Vendas[[#This Row],[Desc.]])</f>
        <v>0.14000000000000001</v>
      </c>
      <c r="I158" s="9">
        <f>TB_Vendas[[#This Row],[Preço Unitário]]*TB_Vendas[[#This Row],[Qtde]]</f>
        <v>8400</v>
      </c>
      <c r="J158" s="9">
        <f>TB_Vendas[[#This Row],[Total]]-(TB_Vendas[[#This Row],[Total]]*TB_Vendas[[#This Row],[Desconto]])</f>
        <v>7224</v>
      </c>
      <c r="K158" s="9" t="s">
        <v>107</v>
      </c>
    </row>
    <row r="159" spans="1:11" x14ac:dyDescent="0.25">
      <c r="A159" s="8">
        <v>44983</v>
      </c>
      <c r="B159" t="s">
        <v>28</v>
      </c>
      <c r="C159" t="str">
        <f>_xlfn.XLOOKUP(TB_Vendas[[#This Row],[Código]],TB_Produtos[Código],TB_Produtos[Categoria])</f>
        <v>Periféricos</v>
      </c>
      <c r="D159" s="1">
        <v>5</v>
      </c>
      <c r="E159" s="36">
        <f>_xlfn.XLOOKUP(TB_Vendas[[#This Row],[Código]],TB_Produtos[Código],TB_Produtos[Preço Unitário])</f>
        <v>1200</v>
      </c>
      <c r="F159" s="41">
        <f>INDEX(desc_tabela,MATCH(TB_Vendas[[#This Row],[Qtde]],desc_quantidade,1),MATCH(_xlfn.XLOOKUP(TB_Vendas[[#This Row],[Código]],TB_Produtos[Código],TB_Produtos[Categoria]),desc_categorias,0))</f>
        <v>0.25</v>
      </c>
      <c r="G159" s="41" cm="1">
        <f t="array" ref="G159">_xlfn.XLOOKUP(TB_Vendas[[#This Row],[Vendedor]],TB_Vendedores[[#All],[Código]],TB_Vendedores[[#All],[Desc. Máximo]])</f>
        <v>0.09</v>
      </c>
      <c r="H159" s="41">
        <f>IF(TB_Vendas[[#This Row],[Desc.]]&gt;TB_Vendas[[#This Row],[Desc. Vend.]],TB_Vendas[[#This Row],[Desc. Vend.]],TB_Vendas[[#This Row],[Desc.]])</f>
        <v>0.09</v>
      </c>
      <c r="I159" s="9">
        <f>TB_Vendas[[#This Row],[Preço Unitário]]*TB_Vendas[[#This Row],[Qtde]]</f>
        <v>6000</v>
      </c>
      <c r="J159" s="9">
        <f>TB_Vendas[[#This Row],[Total]]-(TB_Vendas[[#This Row],[Total]]*TB_Vendas[[#This Row],[Desconto]])</f>
        <v>5460</v>
      </c>
      <c r="K159" s="9" t="s">
        <v>113</v>
      </c>
    </row>
    <row r="160" spans="1:11" x14ac:dyDescent="0.25">
      <c r="A160" s="8">
        <v>44983</v>
      </c>
      <c r="B160" t="s">
        <v>31</v>
      </c>
      <c r="C160" t="str">
        <f>_xlfn.XLOOKUP(TB_Vendas[[#This Row],[Código]],TB_Produtos[Código],TB_Produtos[Categoria])</f>
        <v>Notebooks</v>
      </c>
      <c r="D160" s="1">
        <v>5</v>
      </c>
      <c r="E160" s="36">
        <f>_xlfn.XLOOKUP(TB_Vendas[[#This Row],[Código]],TB_Produtos[Código],TB_Produtos[Preço Unitário])</f>
        <v>4200</v>
      </c>
      <c r="F160" s="41">
        <f>INDEX(desc_tabela,MATCH(TB_Vendas[[#This Row],[Qtde]],desc_quantidade,1),MATCH(_xlfn.XLOOKUP(TB_Vendas[[#This Row],[Código]],TB_Produtos[Código],TB_Produtos[Categoria]),desc_categorias,0))</f>
        <v>0.25</v>
      </c>
      <c r="G160" s="41" cm="1">
        <f t="array" ref="G160">_xlfn.XLOOKUP(TB_Vendas[[#This Row],[Vendedor]],TB_Vendedores[[#All],[Código]],TB_Vendedores[[#All],[Desc. Máximo]])</f>
        <v>0.13</v>
      </c>
      <c r="H160" s="41">
        <f>IF(TB_Vendas[[#This Row],[Desc.]]&gt;TB_Vendas[[#This Row],[Desc. Vend.]],TB_Vendas[[#This Row],[Desc. Vend.]],TB_Vendas[[#This Row],[Desc.]])</f>
        <v>0.13</v>
      </c>
      <c r="I160" s="9">
        <f>TB_Vendas[[#This Row],[Preço Unitário]]*TB_Vendas[[#This Row],[Qtde]]</f>
        <v>21000</v>
      </c>
      <c r="J160" s="9">
        <f>TB_Vendas[[#This Row],[Total]]-(TB_Vendas[[#This Row],[Total]]*TB_Vendas[[#This Row],[Desconto]])</f>
        <v>18270</v>
      </c>
      <c r="K160" s="9" t="s">
        <v>97</v>
      </c>
    </row>
    <row r="161" spans="1:11" x14ac:dyDescent="0.25">
      <c r="A161" s="8">
        <v>44983</v>
      </c>
      <c r="B161" t="s">
        <v>86</v>
      </c>
      <c r="C161" t="str">
        <f>_xlfn.XLOOKUP(TB_Vendas[[#This Row],[Código]],TB_Produtos[Código],TB_Produtos[Categoria])</f>
        <v>Wearables</v>
      </c>
      <c r="D161" s="1">
        <v>4</v>
      </c>
      <c r="E161" s="36">
        <f>_xlfn.XLOOKUP(TB_Vendas[[#This Row],[Código]],TB_Produtos[Código],TB_Produtos[Preço Unitário])</f>
        <v>1500</v>
      </c>
      <c r="F161" s="41">
        <f>INDEX(desc_tabela,MATCH(TB_Vendas[[#This Row],[Qtde]],desc_quantidade,1),MATCH(_xlfn.XLOOKUP(TB_Vendas[[#This Row],[Código]],TB_Produtos[Código],TB_Produtos[Categoria]),desc_categorias,0))</f>
        <v>0.15</v>
      </c>
      <c r="G161" s="41" cm="1">
        <f t="array" ref="G161">_xlfn.XLOOKUP(TB_Vendas[[#This Row],[Vendedor]],TB_Vendedores[[#All],[Código]],TB_Vendedores[[#All],[Desc. Máximo]])</f>
        <v>0.18</v>
      </c>
      <c r="H161" s="41">
        <f>IF(TB_Vendas[[#This Row],[Desc.]]&gt;TB_Vendas[[#This Row],[Desc. Vend.]],TB_Vendas[[#This Row],[Desc. Vend.]],TB_Vendas[[#This Row],[Desc.]])</f>
        <v>0.15</v>
      </c>
      <c r="I161" s="9">
        <f>TB_Vendas[[#This Row],[Preço Unitário]]*TB_Vendas[[#This Row],[Qtde]]</f>
        <v>6000</v>
      </c>
      <c r="J161" s="9">
        <f>TB_Vendas[[#This Row],[Total]]-(TB_Vendas[[#This Row],[Total]]*TB_Vendas[[#This Row],[Desconto]])</f>
        <v>5100</v>
      </c>
      <c r="K161" s="9" t="s">
        <v>117</v>
      </c>
    </row>
    <row r="162" spans="1:11" x14ac:dyDescent="0.25">
      <c r="A162" s="8">
        <v>44984</v>
      </c>
      <c r="B162" t="s">
        <v>7</v>
      </c>
      <c r="C162" t="str">
        <f>_xlfn.XLOOKUP(TB_Vendas[[#This Row],[Código]],TB_Produtos[Código],TB_Produtos[Categoria])</f>
        <v>Acessórios</v>
      </c>
      <c r="D162" s="1">
        <v>1</v>
      </c>
      <c r="E162" s="36">
        <f>_xlfn.XLOOKUP(TB_Vendas[[#This Row],[Código]],TB_Produtos[Código],TB_Produtos[Preço Unitário])</f>
        <v>50</v>
      </c>
      <c r="F162" s="41">
        <f>INDEX(desc_tabela,MATCH(TB_Vendas[[#This Row],[Qtde]],desc_quantidade,1),MATCH(_xlfn.XLOOKUP(TB_Vendas[[#This Row],[Código]],TB_Produtos[Código],TB_Produtos[Categoria]),desc_categorias,0))</f>
        <v>0</v>
      </c>
      <c r="G162" s="41" cm="1">
        <f t="array" ref="G162">_xlfn.XLOOKUP(TB_Vendas[[#This Row],[Vendedor]],TB_Vendedores[[#All],[Código]],TB_Vendedores[[#All],[Desc. Máximo]])</f>
        <v>0.17</v>
      </c>
      <c r="H162" s="41">
        <f>IF(TB_Vendas[[#This Row],[Desc.]]&gt;TB_Vendas[[#This Row],[Desc. Vend.]],TB_Vendas[[#This Row],[Desc. Vend.]],TB_Vendas[[#This Row],[Desc.]])</f>
        <v>0</v>
      </c>
      <c r="I162" s="9">
        <f>TB_Vendas[[#This Row],[Preço Unitário]]*TB_Vendas[[#This Row],[Qtde]]</f>
        <v>50</v>
      </c>
      <c r="J162" s="9">
        <f>TB_Vendas[[#This Row],[Total]]-(TB_Vendas[[#This Row],[Total]]*TB_Vendas[[#This Row],[Desconto]])</f>
        <v>50</v>
      </c>
      <c r="K162" s="9" t="s">
        <v>105</v>
      </c>
    </row>
    <row r="163" spans="1:11" x14ac:dyDescent="0.25">
      <c r="A163" s="8">
        <v>44984</v>
      </c>
      <c r="B163" t="s">
        <v>64</v>
      </c>
      <c r="C163" t="str">
        <f>_xlfn.XLOOKUP(TB_Vendas[[#This Row],[Código]],TB_Produtos[Código],TB_Produtos[Categoria])</f>
        <v>Redes e Conectividade</v>
      </c>
      <c r="D163" s="1">
        <v>3</v>
      </c>
      <c r="E163" s="36">
        <f>_xlfn.XLOOKUP(TB_Vendas[[#This Row],[Código]],TB_Produtos[Código],TB_Produtos[Preço Unitário])</f>
        <v>250</v>
      </c>
      <c r="F163" s="41">
        <f>INDEX(desc_tabela,MATCH(TB_Vendas[[#This Row],[Qtde]],desc_quantidade,1),MATCH(_xlfn.XLOOKUP(TB_Vendas[[#This Row],[Código]],TB_Produtos[Código],TB_Produtos[Categoria]),desc_categorias,0))</f>
        <v>0.2</v>
      </c>
      <c r="G163" s="41" cm="1">
        <f t="array" ref="G163">_xlfn.XLOOKUP(TB_Vendas[[#This Row],[Vendedor]],TB_Vendedores[[#All],[Código]],TB_Vendedores[[#All],[Desc. Máximo]])</f>
        <v>0.13</v>
      </c>
      <c r="H163" s="41">
        <f>IF(TB_Vendas[[#This Row],[Desc.]]&gt;TB_Vendas[[#This Row],[Desc. Vend.]],TB_Vendas[[#This Row],[Desc. Vend.]],TB_Vendas[[#This Row],[Desc.]])</f>
        <v>0.13</v>
      </c>
      <c r="I163" s="9">
        <f>TB_Vendas[[#This Row],[Preço Unitário]]*TB_Vendas[[#This Row],[Qtde]]</f>
        <v>750</v>
      </c>
      <c r="J163" s="9">
        <f>TB_Vendas[[#This Row],[Total]]-(TB_Vendas[[#This Row],[Total]]*TB_Vendas[[#This Row],[Desconto]])</f>
        <v>652.5</v>
      </c>
      <c r="K163" s="9" t="s">
        <v>97</v>
      </c>
    </row>
    <row r="164" spans="1:11" x14ac:dyDescent="0.25">
      <c r="A164" s="8">
        <v>44984</v>
      </c>
      <c r="B164" t="s">
        <v>71</v>
      </c>
      <c r="C164" t="str">
        <f>_xlfn.XLOOKUP(TB_Vendas[[#This Row],[Código]],TB_Produtos[Código],TB_Produtos[Categoria])</f>
        <v>Smartphones e Tablets</v>
      </c>
      <c r="D164" s="1">
        <v>2</v>
      </c>
      <c r="E164" s="36">
        <f>_xlfn.XLOOKUP(TB_Vendas[[#This Row],[Código]],TB_Produtos[Código],TB_Produtos[Preço Unitário])</f>
        <v>7500</v>
      </c>
      <c r="F164" s="41">
        <f>INDEX(desc_tabela,MATCH(TB_Vendas[[#This Row],[Qtde]],desc_quantidade,1),MATCH(_xlfn.XLOOKUP(TB_Vendas[[#This Row],[Código]],TB_Produtos[Código],TB_Produtos[Categoria]),desc_categorias,0))</f>
        <v>0.1</v>
      </c>
      <c r="G164" s="41" cm="1">
        <f t="array" ref="G164">_xlfn.XLOOKUP(TB_Vendas[[#This Row],[Vendedor]],TB_Vendedores[[#All],[Código]],TB_Vendedores[[#All],[Desc. Máximo]])</f>
        <v>0.17</v>
      </c>
      <c r="H164" s="41">
        <f>IF(TB_Vendas[[#This Row],[Desc.]]&gt;TB_Vendas[[#This Row],[Desc. Vend.]],TB_Vendas[[#This Row],[Desc. Vend.]],TB_Vendas[[#This Row],[Desc.]])</f>
        <v>0.1</v>
      </c>
      <c r="I164" s="9">
        <f>TB_Vendas[[#This Row],[Preço Unitário]]*TB_Vendas[[#This Row],[Qtde]]</f>
        <v>15000</v>
      </c>
      <c r="J164" s="9">
        <f>TB_Vendas[[#This Row],[Total]]-(TB_Vendas[[#This Row],[Total]]*TB_Vendas[[#This Row],[Desconto]])</f>
        <v>13500</v>
      </c>
      <c r="K164" s="9" t="s">
        <v>105</v>
      </c>
    </row>
    <row r="165" spans="1:11" x14ac:dyDescent="0.25">
      <c r="A165" s="8">
        <v>44985</v>
      </c>
      <c r="B165" t="s">
        <v>31</v>
      </c>
      <c r="C165" t="str">
        <f>_xlfn.XLOOKUP(TB_Vendas[[#This Row],[Código]],TB_Produtos[Código],TB_Produtos[Categoria])</f>
        <v>Notebooks</v>
      </c>
      <c r="D165" s="1">
        <v>1</v>
      </c>
      <c r="E165" s="36">
        <f>_xlfn.XLOOKUP(TB_Vendas[[#This Row],[Código]],TB_Produtos[Código],TB_Produtos[Preço Unitário])</f>
        <v>4200</v>
      </c>
      <c r="F165" s="41">
        <f>INDEX(desc_tabela,MATCH(TB_Vendas[[#This Row],[Qtde]],desc_quantidade,1),MATCH(_xlfn.XLOOKUP(TB_Vendas[[#This Row],[Código]],TB_Produtos[Código],TB_Produtos[Categoria]),desc_categorias,0))</f>
        <v>0</v>
      </c>
      <c r="G165" s="41" cm="1">
        <f t="array" ref="G165">_xlfn.XLOOKUP(TB_Vendas[[#This Row],[Vendedor]],TB_Vendedores[[#All],[Código]],TB_Vendedores[[#All],[Desc. Máximo]])</f>
        <v>0.19</v>
      </c>
      <c r="H165" s="41">
        <f>IF(TB_Vendas[[#This Row],[Desc.]]&gt;TB_Vendas[[#This Row],[Desc. Vend.]],TB_Vendas[[#This Row],[Desc. Vend.]],TB_Vendas[[#This Row],[Desc.]])</f>
        <v>0</v>
      </c>
      <c r="I165" s="9">
        <f>TB_Vendas[[#This Row],[Preço Unitário]]*TB_Vendas[[#This Row],[Qtde]]</f>
        <v>4200</v>
      </c>
      <c r="J165" s="9">
        <f>TB_Vendas[[#This Row],[Total]]-(TB_Vendas[[#This Row],[Total]]*TB_Vendas[[#This Row],[Desconto]])</f>
        <v>4200</v>
      </c>
      <c r="K165" s="9" t="s">
        <v>109</v>
      </c>
    </row>
    <row r="166" spans="1:11" x14ac:dyDescent="0.25">
      <c r="A166" s="8">
        <v>44985</v>
      </c>
      <c r="B166" t="s">
        <v>68</v>
      </c>
      <c r="C166" t="str">
        <f>_xlfn.XLOOKUP(TB_Vendas[[#This Row],[Código]],TB_Produtos[Código],TB_Produtos[Categoria])</f>
        <v>Smartphones e Tablets</v>
      </c>
      <c r="D166" s="1">
        <v>1</v>
      </c>
      <c r="E166" s="36">
        <f>_xlfn.XLOOKUP(TB_Vendas[[#This Row],[Código]],TB_Produtos[Código],TB_Produtos[Preço Unitário])</f>
        <v>4500</v>
      </c>
      <c r="F166" s="41">
        <f>INDEX(desc_tabela,MATCH(TB_Vendas[[#This Row],[Qtde]],desc_quantidade,1),MATCH(_xlfn.XLOOKUP(TB_Vendas[[#This Row],[Código]],TB_Produtos[Código],TB_Produtos[Categoria]),desc_categorias,0))</f>
        <v>0</v>
      </c>
      <c r="G166" s="41" cm="1">
        <f t="array" ref="G166">_xlfn.XLOOKUP(TB_Vendas[[#This Row],[Vendedor]],TB_Vendedores[[#All],[Código]],TB_Vendedores[[#All],[Desc. Máximo]])</f>
        <v>7.0000000000000007E-2</v>
      </c>
      <c r="H166" s="41">
        <f>IF(TB_Vendas[[#This Row],[Desc.]]&gt;TB_Vendas[[#This Row],[Desc. Vend.]],TB_Vendas[[#This Row],[Desc. Vend.]],TB_Vendas[[#This Row],[Desc.]])</f>
        <v>0</v>
      </c>
      <c r="I166" s="9">
        <f>TB_Vendas[[#This Row],[Preço Unitário]]*TB_Vendas[[#This Row],[Qtde]]</f>
        <v>4500</v>
      </c>
      <c r="J166" s="9">
        <f>TB_Vendas[[#This Row],[Total]]-(TB_Vendas[[#This Row],[Total]]*TB_Vendas[[#This Row],[Desconto]])</f>
        <v>4500</v>
      </c>
      <c r="K166" s="9" t="s">
        <v>119</v>
      </c>
    </row>
    <row r="167" spans="1:11" x14ac:dyDescent="0.25">
      <c r="A167" s="8">
        <v>44986</v>
      </c>
      <c r="B167" t="s">
        <v>48</v>
      </c>
      <c r="C167" t="str">
        <f>_xlfn.XLOOKUP(TB_Vendas[[#This Row],[Código]],TB_Produtos[Código],TB_Produtos[Categoria])</f>
        <v>Eletrônicos Gerais</v>
      </c>
      <c r="D167" s="1">
        <v>1</v>
      </c>
      <c r="E167" s="36">
        <f>_xlfn.XLOOKUP(TB_Vendas[[#This Row],[Código]],TB_Produtos[Código],TB_Produtos[Preço Unitário])</f>
        <v>5500</v>
      </c>
      <c r="F167" s="41">
        <f>INDEX(desc_tabela,MATCH(TB_Vendas[[#This Row],[Qtde]],desc_quantidade,1),MATCH(_xlfn.XLOOKUP(TB_Vendas[[#This Row],[Código]],TB_Produtos[Código],TB_Produtos[Categoria]),desc_categorias,0))</f>
        <v>0.1</v>
      </c>
      <c r="G167" s="41" cm="1">
        <f t="array" ref="G167">_xlfn.XLOOKUP(TB_Vendas[[#This Row],[Vendedor]],TB_Vendedores[[#All],[Código]],TB_Vendedores[[#All],[Desc. Máximo]])</f>
        <v>0.13</v>
      </c>
      <c r="H167" s="41">
        <f>IF(TB_Vendas[[#This Row],[Desc.]]&gt;TB_Vendas[[#This Row],[Desc. Vend.]],TB_Vendas[[#This Row],[Desc. Vend.]],TB_Vendas[[#This Row],[Desc.]])</f>
        <v>0.1</v>
      </c>
      <c r="I167" s="9">
        <f>TB_Vendas[[#This Row],[Preço Unitário]]*TB_Vendas[[#This Row],[Qtde]]</f>
        <v>5500</v>
      </c>
      <c r="J167" s="9">
        <f>TB_Vendas[[#This Row],[Total]]-(TB_Vendas[[#This Row],[Total]]*TB_Vendas[[#This Row],[Desconto]])</f>
        <v>4950</v>
      </c>
      <c r="K167" s="9" t="s">
        <v>97</v>
      </c>
    </row>
    <row r="168" spans="1:11" x14ac:dyDescent="0.25">
      <c r="A168" s="8">
        <v>44986</v>
      </c>
      <c r="B168" t="s">
        <v>88</v>
      </c>
      <c r="C168" t="str">
        <f>_xlfn.XLOOKUP(TB_Vendas[[#This Row],[Código]],TB_Produtos[Código],TB_Produtos[Categoria])</f>
        <v>Wearables</v>
      </c>
      <c r="D168" s="1">
        <v>2</v>
      </c>
      <c r="E168" s="36">
        <f>_xlfn.XLOOKUP(TB_Vendas[[#This Row],[Código]],TB_Produtos[Código],TB_Produtos[Preço Unitário])</f>
        <v>2800</v>
      </c>
      <c r="F168" s="41">
        <f>INDEX(desc_tabela,MATCH(TB_Vendas[[#This Row],[Qtde]],desc_quantidade,1),MATCH(_xlfn.XLOOKUP(TB_Vendas[[#This Row],[Código]],TB_Produtos[Código],TB_Produtos[Categoria]),desc_categorias,0))</f>
        <v>0.05</v>
      </c>
      <c r="G168" s="41" cm="1">
        <f t="array" ref="G168">_xlfn.XLOOKUP(TB_Vendas[[#This Row],[Vendedor]],TB_Vendedores[[#All],[Código]],TB_Vendedores[[#All],[Desc. Máximo]])</f>
        <v>0.18</v>
      </c>
      <c r="H168" s="41">
        <f>IF(TB_Vendas[[#This Row],[Desc.]]&gt;TB_Vendas[[#This Row],[Desc. Vend.]],TB_Vendas[[#This Row],[Desc. Vend.]],TB_Vendas[[#This Row],[Desc.]])</f>
        <v>0.05</v>
      </c>
      <c r="I168" s="9">
        <f>TB_Vendas[[#This Row],[Preço Unitário]]*TB_Vendas[[#This Row],[Qtde]]</f>
        <v>5600</v>
      </c>
      <c r="J168" s="9">
        <f>TB_Vendas[[#This Row],[Total]]-(TB_Vendas[[#This Row],[Total]]*TB_Vendas[[#This Row],[Desconto]])</f>
        <v>5320</v>
      </c>
      <c r="K168" s="9" t="s">
        <v>117</v>
      </c>
    </row>
    <row r="169" spans="1:11" x14ac:dyDescent="0.25">
      <c r="A169" s="8">
        <v>44986</v>
      </c>
      <c r="B169" t="s">
        <v>58</v>
      </c>
      <c r="C169" t="str">
        <f>_xlfn.XLOOKUP(TB_Vendas[[#This Row],[Código]],TB_Produtos[Código],TB_Produtos[Categoria])</f>
        <v>Periféricos</v>
      </c>
      <c r="D169" s="1">
        <v>4</v>
      </c>
      <c r="E169" s="36">
        <f>_xlfn.XLOOKUP(TB_Vendas[[#This Row],[Código]],TB_Produtos[Código],TB_Produtos[Preço Unitário])</f>
        <v>450</v>
      </c>
      <c r="F169" s="41">
        <f>INDEX(desc_tabela,MATCH(TB_Vendas[[#This Row],[Qtde]],desc_quantidade,1),MATCH(_xlfn.XLOOKUP(TB_Vendas[[#This Row],[Código]],TB_Produtos[Código],TB_Produtos[Categoria]),desc_categorias,0))</f>
        <v>0.15</v>
      </c>
      <c r="G169" s="41" cm="1">
        <f t="array" ref="G169">_xlfn.XLOOKUP(TB_Vendas[[#This Row],[Vendedor]],TB_Vendedores[[#All],[Código]],TB_Vendedores[[#All],[Desc. Máximo]])</f>
        <v>0.17</v>
      </c>
      <c r="H169" s="41">
        <f>IF(TB_Vendas[[#This Row],[Desc.]]&gt;TB_Vendas[[#This Row],[Desc. Vend.]],TB_Vendas[[#This Row],[Desc. Vend.]],TB_Vendas[[#This Row],[Desc.]])</f>
        <v>0.15</v>
      </c>
      <c r="I169" s="9">
        <f>TB_Vendas[[#This Row],[Preço Unitário]]*TB_Vendas[[#This Row],[Qtde]]</f>
        <v>1800</v>
      </c>
      <c r="J169" s="9">
        <f>TB_Vendas[[#This Row],[Total]]-(TB_Vendas[[#This Row],[Total]]*TB_Vendas[[#This Row],[Desconto]])</f>
        <v>1530</v>
      </c>
      <c r="K169" s="9" t="s">
        <v>105</v>
      </c>
    </row>
    <row r="170" spans="1:11" x14ac:dyDescent="0.25">
      <c r="A170" s="8">
        <v>44987</v>
      </c>
      <c r="B170" t="s">
        <v>28</v>
      </c>
      <c r="C170" t="str">
        <f>_xlfn.XLOOKUP(TB_Vendas[[#This Row],[Código]],TB_Produtos[Código],TB_Produtos[Categoria])</f>
        <v>Periféricos</v>
      </c>
      <c r="D170" s="1">
        <v>4</v>
      </c>
      <c r="E170" s="36">
        <f>_xlfn.XLOOKUP(TB_Vendas[[#This Row],[Código]],TB_Produtos[Código],TB_Produtos[Preço Unitário])</f>
        <v>1200</v>
      </c>
      <c r="F170" s="41">
        <f>INDEX(desc_tabela,MATCH(TB_Vendas[[#This Row],[Qtde]],desc_quantidade,1),MATCH(_xlfn.XLOOKUP(TB_Vendas[[#This Row],[Código]],TB_Produtos[Código],TB_Produtos[Categoria]),desc_categorias,0))</f>
        <v>0.15</v>
      </c>
      <c r="G170" s="41" cm="1">
        <f t="array" ref="G170">_xlfn.XLOOKUP(TB_Vendas[[#This Row],[Vendedor]],TB_Vendedores[[#All],[Código]],TB_Vendedores[[#All],[Desc. Máximo]])</f>
        <v>0.13</v>
      </c>
      <c r="H170" s="41">
        <f>IF(TB_Vendas[[#This Row],[Desc.]]&gt;TB_Vendas[[#This Row],[Desc. Vend.]],TB_Vendas[[#This Row],[Desc. Vend.]],TB_Vendas[[#This Row],[Desc.]])</f>
        <v>0.13</v>
      </c>
      <c r="I170" s="9">
        <f>TB_Vendas[[#This Row],[Preço Unitário]]*TB_Vendas[[#This Row],[Qtde]]</f>
        <v>4800</v>
      </c>
      <c r="J170" s="9">
        <f>TB_Vendas[[#This Row],[Total]]-(TB_Vendas[[#This Row],[Total]]*TB_Vendas[[#This Row],[Desconto]])</f>
        <v>4176</v>
      </c>
      <c r="K170" s="9" t="s">
        <v>97</v>
      </c>
    </row>
    <row r="171" spans="1:11" x14ac:dyDescent="0.25">
      <c r="A171" s="8">
        <v>44989</v>
      </c>
      <c r="B171" t="s">
        <v>66</v>
      </c>
      <c r="C171" t="str">
        <f>_xlfn.XLOOKUP(TB_Vendas[[#This Row],[Código]],TB_Produtos[Código],TB_Produtos[Categoria])</f>
        <v>Redes e Conectividade</v>
      </c>
      <c r="D171" s="1">
        <v>1</v>
      </c>
      <c r="E171" s="36">
        <f>_xlfn.XLOOKUP(TB_Vendas[[#This Row],[Código]],TB_Produtos[Código],TB_Produtos[Preço Unitário])</f>
        <v>500</v>
      </c>
      <c r="F171" s="41">
        <f>INDEX(desc_tabela,MATCH(TB_Vendas[[#This Row],[Qtde]],desc_quantidade,1),MATCH(_xlfn.XLOOKUP(TB_Vendas[[#This Row],[Código]],TB_Produtos[Código],TB_Produtos[Categoria]),desc_categorias,0))</f>
        <v>0.1</v>
      </c>
      <c r="G171" s="41" cm="1">
        <f t="array" ref="G171">_xlfn.XLOOKUP(TB_Vendas[[#This Row],[Vendedor]],TB_Vendedores[[#All],[Código]],TB_Vendedores[[#All],[Desc. Máximo]])</f>
        <v>0.17</v>
      </c>
      <c r="H171" s="41">
        <f>IF(TB_Vendas[[#This Row],[Desc.]]&gt;TB_Vendas[[#This Row],[Desc. Vend.]],TB_Vendas[[#This Row],[Desc. Vend.]],TB_Vendas[[#This Row],[Desc.]])</f>
        <v>0.1</v>
      </c>
      <c r="I171" s="9">
        <f>TB_Vendas[[#This Row],[Preço Unitário]]*TB_Vendas[[#This Row],[Qtde]]</f>
        <v>500</v>
      </c>
      <c r="J171" s="9">
        <f>TB_Vendas[[#This Row],[Total]]-(TB_Vendas[[#This Row],[Total]]*TB_Vendas[[#This Row],[Desconto]])</f>
        <v>450</v>
      </c>
      <c r="K171" s="9" t="s">
        <v>105</v>
      </c>
    </row>
    <row r="172" spans="1:11" x14ac:dyDescent="0.25">
      <c r="A172" s="8">
        <v>44989</v>
      </c>
      <c r="B172" t="s">
        <v>22</v>
      </c>
      <c r="C172" t="str">
        <f>_xlfn.XLOOKUP(TB_Vendas[[#This Row],[Código]],TB_Produtos[Código],TB_Produtos[Categoria])</f>
        <v>Acessórios</v>
      </c>
      <c r="D172" s="1">
        <v>1</v>
      </c>
      <c r="E172" s="36">
        <f>_xlfn.XLOOKUP(TB_Vendas[[#This Row],[Código]],TB_Produtos[Código],TB_Produtos[Preço Unitário])</f>
        <v>1400</v>
      </c>
      <c r="F172" s="41">
        <f>INDEX(desc_tabela,MATCH(TB_Vendas[[#This Row],[Qtde]],desc_quantidade,1),MATCH(_xlfn.XLOOKUP(TB_Vendas[[#This Row],[Código]],TB_Produtos[Código],TB_Produtos[Categoria]),desc_categorias,0))</f>
        <v>0</v>
      </c>
      <c r="G172" s="41" cm="1">
        <f t="array" ref="G172">_xlfn.XLOOKUP(TB_Vendas[[#This Row],[Vendedor]],TB_Vendedores[[#All],[Código]],TB_Vendedores[[#All],[Desc. Máximo]])</f>
        <v>0.3</v>
      </c>
      <c r="H172" s="41">
        <f>IF(TB_Vendas[[#This Row],[Desc.]]&gt;TB_Vendas[[#This Row],[Desc. Vend.]],TB_Vendas[[#This Row],[Desc. Vend.]],TB_Vendas[[#This Row],[Desc.]])</f>
        <v>0</v>
      </c>
      <c r="I172" s="9">
        <f>TB_Vendas[[#This Row],[Preço Unitário]]*TB_Vendas[[#This Row],[Qtde]]</f>
        <v>1400</v>
      </c>
      <c r="J172" s="9">
        <f>TB_Vendas[[#This Row],[Total]]-(TB_Vendas[[#This Row],[Total]]*TB_Vendas[[#This Row],[Desconto]])</f>
        <v>1400</v>
      </c>
      <c r="K172" s="9" t="s">
        <v>121</v>
      </c>
    </row>
    <row r="173" spans="1:11" x14ac:dyDescent="0.25">
      <c r="A173" s="8">
        <v>44989</v>
      </c>
      <c r="B173" t="s">
        <v>73</v>
      </c>
      <c r="C173" t="str">
        <f>_xlfn.XLOOKUP(TB_Vendas[[#This Row],[Código]],TB_Produtos[Código],TB_Produtos[Categoria])</f>
        <v>Smartphones e Tablets</v>
      </c>
      <c r="D173" s="1">
        <v>4</v>
      </c>
      <c r="E173" s="36">
        <f>_xlfn.XLOOKUP(TB_Vendas[[#This Row],[Código]],TB_Produtos[Código],TB_Produtos[Preço Unitário])</f>
        <v>2200</v>
      </c>
      <c r="F173" s="41">
        <f>INDEX(desc_tabela,MATCH(TB_Vendas[[#This Row],[Qtde]],desc_quantidade,1),MATCH(_xlfn.XLOOKUP(TB_Vendas[[#This Row],[Código]],TB_Produtos[Código],TB_Produtos[Categoria]),desc_categorias,0))</f>
        <v>0.15</v>
      </c>
      <c r="G173" s="41" cm="1">
        <f t="array" ref="G173">_xlfn.XLOOKUP(TB_Vendas[[#This Row],[Vendedor]],TB_Vendedores[[#All],[Código]],TB_Vendedores[[#All],[Desc. Máximo]])</f>
        <v>0.19</v>
      </c>
      <c r="H173" s="41">
        <f>IF(TB_Vendas[[#This Row],[Desc.]]&gt;TB_Vendas[[#This Row],[Desc. Vend.]],TB_Vendas[[#This Row],[Desc. Vend.]],TB_Vendas[[#This Row],[Desc.]])</f>
        <v>0.15</v>
      </c>
      <c r="I173" s="9">
        <f>TB_Vendas[[#This Row],[Preço Unitário]]*TB_Vendas[[#This Row],[Qtde]]</f>
        <v>8800</v>
      </c>
      <c r="J173" s="9">
        <f>TB_Vendas[[#This Row],[Total]]-(TB_Vendas[[#This Row],[Total]]*TB_Vendas[[#This Row],[Desconto]])</f>
        <v>7480</v>
      </c>
      <c r="K173" s="9" t="s">
        <v>109</v>
      </c>
    </row>
    <row r="174" spans="1:11" x14ac:dyDescent="0.25">
      <c r="A174" s="8">
        <v>44989</v>
      </c>
      <c r="B174" t="s">
        <v>37</v>
      </c>
      <c r="C174" t="str">
        <f>_xlfn.XLOOKUP(TB_Vendas[[#This Row],[Código]],TB_Produtos[Código],TB_Produtos[Categoria])</f>
        <v>Notebooks</v>
      </c>
      <c r="D174" s="1">
        <v>1</v>
      </c>
      <c r="E174" s="36">
        <f>_xlfn.XLOOKUP(TB_Vendas[[#This Row],[Código]],TB_Produtos[Código],TB_Produtos[Preço Unitário])</f>
        <v>4000</v>
      </c>
      <c r="F174" s="41">
        <f>INDEX(desc_tabela,MATCH(TB_Vendas[[#This Row],[Qtde]],desc_quantidade,1),MATCH(_xlfn.XLOOKUP(TB_Vendas[[#This Row],[Código]],TB_Produtos[Código],TB_Produtos[Categoria]),desc_categorias,0))</f>
        <v>0</v>
      </c>
      <c r="G174" s="41" cm="1">
        <f t="array" ref="G174">_xlfn.XLOOKUP(TB_Vendas[[#This Row],[Vendedor]],TB_Vendedores[[#All],[Código]],TB_Vendedores[[#All],[Desc. Máximo]])</f>
        <v>0.18</v>
      </c>
      <c r="H174" s="41">
        <f>IF(TB_Vendas[[#This Row],[Desc.]]&gt;TB_Vendas[[#This Row],[Desc. Vend.]],TB_Vendas[[#This Row],[Desc. Vend.]],TB_Vendas[[#This Row],[Desc.]])</f>
        <v>0</v>
      </c>
      <c r="I174" s="9">
        <f>TB_Vendas[[#This Row],[Preço Unitário]]*TB_Vendas[[#This Row],[Qtde]]</f>
        <v>4000</v>
      </c>
      <c r="J174" s="9">
        <f>TB_Vendas[[#This Row],[Total]]-(TB_Vendas[[#This Row],[Total]]*TB_Vendas[[#This Row],[Desconto]])</f>
        <v>4000</v>
      </c>
      <c r="K174" s="9" t="s">
        <v>117</v>
      </c>
    </row>
    <row r="175" spans="1:11" x14ac:dyDescent="0.25">
      <c r="A175" s="8">
        <v>44991</v>
      </c>
      <c r="B175" t="s">
        <v>75</v>
      </c>
      <c r="C175" t="str">
        <f>_xlfn.XLOOKUP(TB_Vendas[[#This Row],[Código]],TB_Produtos[Código],TB_Produtos[Categoria])</f>
        <v>Smartphones e Tablets</v>
      </c>
      <c r="D175" s="1">
        <v>4</v>
      </c>
      <c r="E175" s="36">
        <f>_xlfn.XLOOKUP(TB_Vendas[[#This Row],[Código]],TB_Produtos[Código],TB_Produtos[Preço Unitário])</f>
        <v>3800</v>
      </c>
      <c r="F175" s="41">
        <f>INDEX(desc_tabela,MATCH(TB_Vendas[[#This Row],[Qtde]],desc_quantidade,1),MATCH(_xlfn.XLOOKUP(TB_Vendas[[#This Row],[Código]],TB_Produtos[Código],TB_Produtos[Categoria]),desc_categorias,0))</f>
        <v>0.15</v>
      </c>
      <c r="G175" s="41" cm="1">
        <f t="array" ref="G175">_xlfn.XLOOKUP(TB_Vendas[[#This Row],[Vendedor]],TB_Vendedores[[#All],[Código]],TB_Vendedores[[#All],[Desc. Máximo]])</f>
        <v>0.13</v>
      </c>
      <c r="H175" s="41">
        <f>IF(TB_Vendas[[#This Row],[Desc.]]&gt;TB_Vendas[[#This Row],[Desc. Vend.]],TB_Vendas[[#This Row],[Desc. Vend.]],TB_Vendas[[#This Row],[Desc.]])</f>
        <v>0.13</v>
      </c>
      <c r="I175" s="9">
        <f>TB_Vendas[[#This Row],[Preço Unitário]]*TB_Vendas[[#This Row],[Qtde]]</f>
        <v>15200</v>
      </c>
      <c r="J175" s="9">
        <f>TB_Vendas[[#This Row],[Total]]-(TB_Vendas[[#This Row],[Total]]*TB_Vendas[[#This Row],[Desconto]])</f>
        <v>13224</v>
      </c>
      <c r="K175" s="9" t="s">
        <v>94</v>
      </c>
    </row>
    <row r="176" spans="1:11" x14ac:dyDescent="0.25">
      <c r="A176" s="8">
        <v>44991</v>
      </c>
      <c r="B176" t="s">
        <v>73</v>
      </c>
      <c r="C176" t="str">
        <f>_xlfn.XLOOKUP(TB_Vendas[[#This Row],[Código]],TB_Produtos[Código],TB_Produtos[Categoria])</f>
        <v>Smartphones e Tablets</v>
      </c>
      <c r="D176" s="1">
        <v>5</v>
      </c>
      <c r="E176" s="36">
        <f>_xlfn.XLOOKUP(TB_Vendas[[#This Row],[Código]],TB_Produtos[Código],TB_Produtos[Preço Unitário])</f>
        <v>2200</v>
      </c>
      <c r="F176" s="41">
        <f>INDEX(desc_tabela,MATCH(TB_Vendas[[#This Row],[Qtde]],desc_quantidade,1),MATCH(_xlfn.XLOOKUP(TB_Vendas[[#This Row],[Código]],TB_Produtos[Código],TB_Produtos[Categoria]),desc_categorias,0))</f>
        <v>0.25</v>
      </c>
      <c r="G176" s="41" cm="1">
        <f t="array" ref="G176">_xlfn.XLOOKUP(TB_Vendas[[#This Row],[Vendedor]],TB_Vendedores[[#All],[Código]],TB_Vendedores[[#All],[Desc. Máximo]])</f>
        <v>0.13</v>
      </c>
      <c r="H176" s="41">
        <f>IF(TB_Vendas[[#This Row],[Desc.]]&gt;TB_Vendas[[#This Row],[Desc. Vend.]],TB_Vendas[[#This Row],[Desc. Vend.]],TB_Vendas[[#This Row],[Desc.]])</f>
        <v>0.13</v>
      </c>
      <c r="I176" s="9">
        <f>TB_Vendas[[#This Row],[Preço Unitário]]*TB_Vendas[[#This Row],[Qtde]]</f>
        <v>11000</v>
      </c>
      <c r="J176" s="9">
        <f>TB_Vendas[[#This Row],[Total]]-(TB_Vendas[[#This Row],[Total]]*TB_Vendas[[#This Row],[Desconto]])</f>
        <v>9570</v>
      </c>
      <c r="K176" s="9" t="s">
        <v>97</v>
      </c>
    </row>
    <row r="177" spans="1:11" x14ac:dyDescent="0.25">
      <c r="A177" s="8">
        <v>44991</v>
      </c>
      <c r="B177" t="s">
        <v>25</v>
      </c>
      <c r="C177" t="str">
        <f>_xlfn.XLOOKUP(TB_Vendas[[#This Row],[Código]],TB_Produtos[Código],TB_Produtos[Categoria])</f>
        <v>Periféricos</v>
      </c>
      <c r="D177" s="1">
        <v>5</v>
      </c>
      <c r="E177" s="36">
        <f>_xlfn.XLOOKUP(TB_Vendas[[#This Row],[Código]],TB_Produtos[Código],TB_Produtos[Preço Unitário])</f>
        <v>900</v>
      </c>
      <c r="F177" s="41">
        <f>INDEX(desc_tabela,MATCH(TB_Vendas[[#This Row],[Qtde]],desc_quantidade,1),MATCH(_xlfn.XLOOKUP(TB_Vendas[[#This Row],[Código]],TB_Produtos[Código],TB_Produtos[Categoria]),desc_categorias,0))</f>
        <v>0.25</v>
      </c>
      <c r="G177" s="41" cm="1">
        <f t="array" ref="G177">_xlfn.XLOOKUP(TB_Vendas[[#This Row],[Vendedor]],TB_Vendedores[[#All],[Código]],TB_Vendedores[[#All],[Desc. Máximo]])</f>
        <v>7.0000000000000007E-2</v>
      </c>
      <c r="H177" s="41">
        <f>IF(TB_Vendas[[#This Row],[Desc.]]&gt;TB_Vendas[[#This Row],[Desc. Vend.]],TB_Vendas[[#This Row],[Desc. Vend.]],TB_Vendas[[#This Row],[Desc.]])</f>
        <v>7.0000000000000007E-2</v>
      </c>
      <c r="I177" s="9">
        <f>TB_Vendas[[#This Row],[Preço Unitário]]*TB_Vendas[[#This Row],[Qtde]]</f>
        <v>4500</v>
      </c>
      <c r="J177" s="9">
        <f>TB_Vendas[[#This Row],[Total]]-(TB_Vendas[[#This Row],[Total]]*TB_Vendas[[#This Row],[Desconto]])</f>
        <v>4185</v>
      </c>
      <c r="K177" s="9" t="s">
        <v>119</v>
      </c>
    </row>
    <row r="178" spans="1:11" x14ac:dyDescent="0.25">
      <c r="A178" s="8">
        <v>44992</v>
      </c>
      <c r="B178" t="s">
        <v>17</v>
      </c>
      <c r="C178" t="str">
        <f>_xlfn.XLOOKUP(TB_Vendas[[#This Row],[Código]],TB_Produtos[Código],TB_Produtos[Categoria])</f>
        <v>Acessórios</v>
      </c>
      <c r="D178" s="1">
        <v>2</v>
      </c>
      <c r="E178" s="36">
        <f>_xlfn.XLOOKUP(TB_Vendas[[#This Row],[Código]],TB_Produtos[Código],TB_Produtos[Preço Unitário])</f>
        <v>800</v>
      </c>
      <c r="F178" s="41">
        <f>INDEX(desc_tabela,MATCH(TB_Vendas[[#This Row],[Qtde]],desc_quantidade,1),MATCH(_xlfn.XLOOKUP(TB_Vendas[[#This Row],[Código]],TB_Produtos[Código],TB_Produtos[Categoria]),desc_categorias,0))</f>
        <v>0.05</v>
      </c>
      <c r="G178" s="41" cm="1">
        <f t="array" ref="G178">_xlfn.XLOOKUP(TB_Vendas[[#This Row],[Vendedor]],TB_Vendedores[[#All],[Código]],TB_Vendedores[[#All],[Desc. Máximo]])</f>
        <v>0.12</v>
      </c>
      <c r="H178" s="41">
        <f>IF(TB_Vendas[[#This Row],[Desc.]]&gt;TB_Vendas[[#This Row],[Desc. Vend.]],TB_Vendas[[#This Row],[Desc. Vend.]],TB_Vendas[[#This Row],[Desc.]])</f>
        <v>0.05</v>
      </c>
      <c r="I178" s="9">
        <f>TB_Vendas[[#This Row],[Preço Unitário]]*TB_Vendas[[#This Row],[Qtde]]</f>
        <v>1600</v>
      </c>
      <c r="J178" s="9">
        <f>TB_Vendas[[#This Row],[Total]]-(TB_Vendas[[#This Row],[Total]]*TB_Vendas[[#This Row],[Desconto]])</f>
        <v>1520</v>
      </c>
      <c r="K178" s="9" t="s">
        <v>103</v>
      </c>
    </row>
    <row r="179" spans="1:11" x14ac:dyDescent="0.25">
      <c r="A179" s="8">
        <v>44992</v>
      </c>
      <c r="B179" t="s">
        <v>60</v>
      </c>
      <c r="C179" t="str">
        <f>_xlfn.XLOOKUP(TB_Vendas[[#This Row],[Código]],TB_Produtos[Código],TB_Produtos[Categoria])</f>
        <v>Redes e Conectividade</v>
      </c>
      <c r="D179" s="1">
        <v>5</v>
      </c>
      <c r="E179" s="36">
        <f>_xlfn.XLOOKUP(TB_Vendas[[#This Row],[Código]],TB_Produtos[Código],TB_Produtos[Preço Unitário])</f>
        <v>100</v>
      </c>
      <c r="F179" s="41">
        <f>INDEX(desc_tabela,MATCH(TB_Vendas[[#This Row],[Qtde]],desc_quantidade,1),MATCH(_xlfn.XLOOKUP(TB_Vendas[[#This Row],[Código]],TB_Produtos[Código],TB_Produtos[Categoria]),desc_categorias,0))</f>
        <v>0.25</v>
      </c>
      <c r="G179" s="41" cm="1">
        <f t="array" ref="G179">_xlfn.XLOOKUP(TB_Vendas[[#This Row],[Vendedor]],TB_Vendedores[[#All],[Código]],TB_Vendedores[[#All],[Desc. Máximo]])</f>
        <v>0.13</v>
      </c>
      <c r="H179" s="41">
        <f>IF(TB_Vendas[[#This Row],[Desc.]]&gt;TB_Vendas[[#This Row],[Desc. Vend.]],TB_Vendas[[#This Row],[Desc. Vend.]],TB_Vendas[[#This Row],[Desc.]])</f>
        <v>0.13</v>
      </c>
      <c r="I179" s="9">
        <f>TB_Vendas[[#This Row],[Preço Unitário]]*TB_Vendas[[#This Row],[Qtde]]</f>
        <v>500</v>
      </c>
      <c r="J179" s="9">
        <f>TB_Vendas[[#This Row],[Total]]-(TB_Vendas[[#This Row],[Total]]*TB_Vendas[[#This Row],[Desconto]])</f>
        <v>435</v>
      </c>
      <c r="K179" s="9" t="s">
        <v>97</v>
      </c>
    </row>
    <row r="180" spans="1:11" x14ac:dyDescent="0.25">
      <c r="A180" s="8">
        <v>44992</v>
      </c>
      <c r="B180" t="s">
        <v>25</v>
      </c>
      <c r="C180" t="str">
        <f>_xlfn.XLOOKUP(TB_Vendas[[#This Row],[Código]],TB_Produtos[Código],TB_Produtos[Categoria])</f>
        <v>Periféricos</v>
      </c>
      <c r="D180" s="1">
        <v>2</v>
      </c>
      <c r="E180" s="36">
        <f>_xlfn.XLOOKUP(TB_Vendas[[#This Row],[Código]],TB_Produtos[Código],TB_Produtos[Preço Unitário])</f>
        <v>900</v>
      </c>
      <c r="F180" s="41">
        <f>INDEX(desc_tabela,MATCH(TB_Vendas[[#This Row],[Qtde]],desc_quantidade,1),MATCH(_xlfn.XLOOKUP(TB_Vendas[[#This Row],[Código]],TB_Produtos[Código],TB_Produtos[Categoria]),desc_categorias,0))</f>
        <v>0.05</v>
      </c>
      <c r="G180" s="41" cm="1">
        <f t="array" ref="G180">_xlfn.XLOOKUP(TB_Vendas[[#This Row],[Vendedor]],TB_Vendedores[[#All],[Código]],TB_Vendedores[[#All],[Desc. Máximo]])</f>
        <v>0.19</v>
      </c>
      <c r="H180" s="41">
        <f>IF(TB_Vendas[[#This Row],[Desc.]]&gt;TB_Vendas[[#This Row],[Desc. Vend.]],TB_Vendas[[#This Row],[Desc. Vend.]],TB_Vendas[[#This Row],[Desc.]])</f>
        <v>0.05</v>
      </c>
      <c r="I180" s="9">
        <f>TB_Vendas[[#This Row],[Preço Unitário]]*TB_Vendas[[#This Row],[Qtde]]</f>
        <v>1800</v>
      </c>
      <c r="J180" s="9">
        <f>TB_Vendas[[#This Row],[Total]]-(TB_Vendas[[#This Row],[Total]]*TB_Vendas[[#This Row],[Desconto]])</f>
        <v>1710</v>
      </c>
      <c r="K180" s="9" t="s">
        <v>109</v>
      </c>
    </row>
    <row r="181" spans="1:11" x14ac:dyDescent="0.25">
      <c r="A181" s="8">
        <v>44993</v>
      </c>
      <c r="B181" t="s">
        <v>46</v>
      </c>
      <c r="C181" t="str">
        <f>_xlfn.XLOOKUP(TB_Vendas[[#This Row],[Código]],TB_Produtos[Código],TB_Produtos[Categoria])</f>
        <v>Eletrônicos Gerais</v>
      </c>
      <c r="D181" s="1">
        <v>4</v>
      </c>
      <c r="E181" s="36">
        <f>_xlfn.XLOOKUP(TB_Vendas[[#This Row],[Código]],TB_Produtos[Código],TB_Produtos[Preço Unitário])</f>
        <v>2800</v>
      </c>
      <c r="F181" s="41">
        <f>INDEX(desc_tabela,MATCH(TB_Vendas[[#This Row],[Qtde]],desc_quantidade,1),MATCH(_xlfn.XLOOKUP(TB_Vendas[[#This Row],[Código]],TB_Produtos[Código],TB_Produtos[Categoria]),desc_categorias,0))</f>
        <v>0.2</v>
      </c>
      <c r="G181" s="41" cm="1">
        <f t="array" ref="G181">_xlfn.XLOOKUP(TB_Vendas[[#This Row],[Vendedor]],TB_Vendedores[[#All],[Código]],TB_Vendedores[[#All],[Desc. Máximo]])</f>
        <v>0.08</v>
      </c>
      <c r="H181" s="41">
        <f>IF(TB_Vendas[[#This Row],[Desc.]]&gt;TB_Vendas[[#This Row],[Desc. Vend.]],TB_Vendas[[#This Row],[Desc. Vend.]],TB_Vendas[[#This Row],[Desc.]])</f>
        <v>0.08</v>
      </c>
      <c r="I181" s="9">
        <f>TB_Vendas[[#This Row],[Preço Unitário]]*TB_Vendas[[#This Row],[Qtde]]</f>
        <v>11200</v>
      </c>
      <c r="J181" s="9">
        <f>TB_Vendas[[#This Row],[Total]]-(TB_Vendas[[#This Row],[Total]]*TB_Vendas[[#This Row],[Desconto]])</f>
        <v>10304</v>
      </c>
      <c r="K181" s="9" t="s">
        <v>100</v>
      </c>
    </row>
    <row r="182" spans="1:11" x14ac:dyDescent="0.25">
      <c r="A182" s="8">
        <v>44993</v>
      </c>
      <c r="B182" t="s">
        <v>86</v>
      </c>
      <c r="C182" t="str">
        <f>_xlfn.XLOOKUP(TB_Vendas[[#This Row],[Código]],TB_Produtos[Código],TB_Produtos[Categoria])</f>
        <v>Wearables</v>
      </c>
      <c r="D182" s="1">
        <v>5</v>
      </c>
      <c r="E182" s="36">
        <f>_xlfn.XLOOKUP(TB_Vendas[[#This Row],[Código]],TB_Produtos[Código],TB_Produtos[Preço Unitário])</f>
        <v>1500</v>
      </c>
      <c r="F182" s="41">
        <f>INDEX(desc_tabela,MATCH(TB_Vendas[[#This Row],[Qtde]],desc_quantidade,1),MATCH(_xlfn.XLOOKUP(TB_Vendas[[#This Row],[Código]],TB_Produtos[Código],TB_Produtos[Categoria]),desc_categorias,0))</f>
        <v>0.25</v>
      </c>
      <c r="G182" s="41" cm="1">
        <f t="array" ref="G182">_xlfn.XLOOKUP(TB_Vendas[[#This Row],[Vendedor]],TB_Vendedores[[#All],[Código]],TB_Vendedores[[#All],[Desc. Máximo]])</f>
        <v>0.09</v>
      </c>
      <c r="H182" s="41">
        <f>IF(TB_Vendas[[#This Row],[Desc.]]&gt;TB_Vendas[[#This Row],[Desc. Vend.]],TB_Vendas[[#This Row],[Desc. Vend.]],TB_Vendas[[#This Row],[Desc.]])</f>
        <v>0.09</v>
      </c>
      <c r="I182" s="9">
        <f>TB_Vendas[[#This Row],[Preço Unitário]]*TB_Vendas[[#This Row],[Qtde]]</f>
        <v>7500</v>
      </c>
      <c r="J182" s="9">
        <f>TB_Vendas[[#This Row],[Total]]-(TB_Vendas[[#This Row],[Total]]*TB_Vendas[[#This Row],[Desconto]])</f>
        <v>6825</v>
      </c>
      <c r="K182" s="9" t="s">
        <v>113</v>
      </c>
    </row>
    <row r="183" spans="1:11" x14ac:dyDescent="0.25">
      <c r="A183" s="8">
        <v>44993</v>
      </c>
      <c r="B183" t="s">
        <v>71</v>
      </c>
      <c r="C183" t="str">
        <f>_xlfn.XLOOKUP(TB_Vendas[[#This Row],[Código]],TB_Produtos[Código],TB_Produtos[Categoria])</f>
        <v>Smartphones e Tablets</v>
      </c>
      <c r="D183" s="1">
        <v>2</v>
      </c>
      <c r="E183" s="36">
        <f>_xlfn.XLOOKUP(TB_Vendas[[#This Row],[Código]],TB_Produtos[Código],TB_Produtos[Preço Unitário])</f>
        <v>7500</v>
      </c>
      <c r="F183" s="41">
        <f>INDEX(desc_tabela,MATCH(TB_Vendas[[#This Row],[Qtde]],desc_quantidade,1),MATCH(_xlfn.XLOOKUP(TB_Vendas[[#This Row],[Código]],TB_Produtos[Código],TB_Produtos[Categoria]),desc_categorias,0))</f>
        <v>0.1</v>
      </c>
      <c r="G183" s="41" cm="1">
        <f t="array" ref="G183">_xlfn.XLOOKUP(TB_Vendas[[#This Row],[Vendedor]],TB_Vendedores[[#All],[Código]],TB_Vendedores[[#All],[Desc. Máximo]])</f>
        <v>7.0000000000000007E-2</v>
      </c>
      <c r="H183" s="41">
        <f>IF(TB_Vendas[[#This Row],[Desc.]]&gt;TB_Vendas[[#This Row],[Desc. Vend.]],TB_Vendas[[#This Row],[Desc. Vend.]],TB_Vendas[[#This Row],[Desc.]])</f>
        <v>7.0000000000000007E-2</v>
      </c>
      <c r="I183" s="9">
        <f>TB_Vendas[[#This Row],[Preço Unitário]]*TB_Vendas[[#This Row],[Qtde]]</f>
        <v>15000</v>
      </c>
      <c r="J183" s="9">
        <f>TB_Vendas[[#This Row],[Total]]-(TB_Vendas[[#This Row],[Total]]*TB_Vendas[[#This Row],[Desconto]])</f>
        <v>13950</v>
      </c>
      <c r="K183" s="9" t="s">
        <v>119</v>
      </c>
    </row>
    <row r="184" spans="1:11" x14ac:dyDescent="0.25">
      <c r="A184" s="8">
        <v>44993</v>
      </c>
      <c r="B184" t="s">
        <v>40</v>
      </c>
      <c r="C184" t="str">
        <f>_xlfn.XLOOKUP(TB_Vendas[[#This Row],[Código]],TB_Produtos[Código],TB_Produtos[Categoria])</f>
        <v>Eletrônicos Gerais</v>
      </c>
      <c r="D184" s="1">
        <v>3</v>
      </c>
      <c r="E184" s="36">
        <f>_xlfn.XLOOKUP(TB_Vendas[[#This Row],[Código]],TB_Produtos[Código],TB_Produtos[Preço Unitário])</f>
        <v>4800</v>
      </c>
      <c r="F184" s="41">
        <f>INDEX(desc_tabela,MATCH(TB_Vendas[[#This Row],[Qtde]],desc_quantidade,1),MATCH(_xlfn.XLOOKUP(TB_Vendas[[#This Row],[Código]],TB_Produtos[Código],TB_Produtos[Categoria]),desc_categorias,0))</f>
        <v>0.2</v>
      </c>
      <c r="G184" s="41" cm="1">
        <f t="array" ref="G184">_xlfn.XLOOKUP(TB_Vendas[[#This Row],[Vendedor]],TB_Vendedores[[#All],[Código]],TB_Vendedores[[#All],[Desc. Máximo]])</f>
        <v>0.08</v>
      </c>
      <c r="H184" s="41">
        <f>IF(TB_Vendas[[#This Row],[Desc.]]&gt;TB_Vendas[[#This Row],[Desc. Vend.]],TB_Vendas[[#This Row],[Desc. Vend.]],TB_Vendas[[#This Row],[Desc.]])</f>
        <v>0.08</v>
      </c>
      <c r="I184" s="9">
        <f>TB_Vendas[[#This Row],[Preço Unitário]]*TB_Vendas[[#This Row],[Qtde]]</f>
        <v>14400</v>
      </c>
      <c r="J184" s="9">
        <f>TB_Vendas[[#This Row],[Total]]-(TB_Vendas[[#This Row],[Total]]*TB_Vendas[[#This Row],[Desconto]])</f>
        <v>13248</v>
      </c>
      <c r="K184" s="9" t="s">
        <v>100</v>
      </c>
    </row>
    <row r="185" spans="1:11" x14ac:dyDescent="0.25">
      <c r="A185" s="8">
        <v>44994</v>
      </c>
      <c r="B185" t="s">
        <v>43</v>
      </c>
      <c r="C185" t="str">
        <f>_xlfn.XLOOKUP(TB_Vendas[[#This Row],[Código]],TB_Produtos[Código],TB_Produtos[Categoria])</f>
        <v>Eletrônicos Gerais</v>
      </c>
      <c r="D185" s="1">
        <v>4</v>
      </c>
      <c r="E185" s="36">
        <f>_xlfn.XLOOKUP(TB_Vendas[[#This Row],[Código]],TB_Produtos[Código],TB_Produtos[Preço Unitário])</f>
        <v>4500</v>
      </c>
      <c r="F185" s="41">
        <f>INDEX(desc_tabela,MATCH(TB_Vendas[[#This Row],[Qtde]],desc_quantidade,1),MATCH(_xlfn.XLOOKUP(TB_Vendas[[#This Row],[Código]],TB_Produtos[Código],TB_Produtos[Categoria]),desc_categorias,0))</f>
        <v>0.2</v>
      </c>
      <c r="G185" s="41" cm="1">
        <f t="array" ref="G185">_xlfn.XLOOKUP(TB_Vendas[[#This Row],[Vendedor]],TB_Vendedores[[#All],[Código]],TB_Vendedores[[#All],[Desc. Máximo]])</f>
        <v>0.11</v>
      </c>
      <c r="H185" s="41">
        <f>IF(TB_Vendas[[#This Row],[Desc.]]&gt;TB_Vendas[[#This Row],[Desc. Vend.]],TB_Vendas[[#This Row],[Desc. Vend.]],TB_Vendas[[#This Row],[Desc.]])</f>
        <v>0.11</v>
      </c>
      <c r="I185" s="9">
        <f>TB_Vendas[[#This Row],[Preço Unitário]]*TB_Vendas[[#This Row],[Qtde]]</f>
        <v>18000</v>
      </c>
      <c r="J185" s="9">
        <f>TB_Vendas[[#This Row],[Total]]-(TB_Vendas[[#This Row],[Total]]*TB_Vendas[[#This Row],[Desconto]])</f>
        <v>16020</v>
      </c>
      <c r="K185" s="9" t="s">
        <v>115</v>
      </c>
    </row>
    <row r="186" spans="1:11" x14ac:dyDescent="0.25">
      <c r="A186" s="8">
        <v>44994</v>
      </c>
      <c r="B186" t="s">
        <v>22</v>
      </c>
      <c r="C186" t="str">
        <f>_xlfn.XLOOKUP(TB_Vendas[[#This Row],[Código]],TB_Produtos[Código],TB_Produtos[Categoria])</f>
        <v>Acessórios</v>
      </c>
      <c r="D186" s="1">
        <v>5</v>
      </c>
      <c r="E186" s="36">
        <f>_xlfn.XLOOKUP(TB_Vendas[[#This Row],[Código]],TB_Produtos[Código],TB_Produtos[Preço Unitário])</f>
        <v>1400</v>
      </c>
      <c r="F186" s="41">
        <f>INDEX(desc_tabela,MATCH(TB_Vendas[[#This Row],[Qtde]],desc_quantidade,1),MATCH(_xlfn.XLOOKUP(TB_Vendas[[#This Row],[Código]],TB_Produtos[Código],TB_Produtos[Categoria]),desc_categorias,0))</f>
        <v>0.25</v>
      </c>
      <c r="G186" s="41" cm="1">
        <f t="array" ref="G186">_xlfn.XLOOKUP(TB_Vendas[[#This Row],[Vendedor]],TB_Vendedores[[#All],[Código]],TB_Vendedores[[#All],[Desc. Máximo]])</f>
        <v>0.12</v>
      </c>
      <c r="H186" s="41">
        <f>IF(TB_Vendas[[#This Row],[Desc.]]&gt;TB_Vendas[[#This Row],[Desc. Vend.]],TB_Vendas[[#This Row],[Desc. Vend.]],TB_Vendas[[#This Row],[Desc.]])</f>
        <v>0.12</v>
      </c>
      <c r="I186" s="9">
        <f>TB_Vendas[[#This Row],[Preço Unitário]]*TB_Vendas[[#This Row],[Qtde]]</f>
        <v>7000</v>
      </c>
      <c r="J186" s="9">
        <f>TB_Vendas[[#This Row],[Total]]-(TB_Vendas[[#This Row],[Total]]*TB_Vendas[[#This Row],[Desconto]])</f>
        <v>6160</v>
      </c>
      <c r="K186" s="9" t="s">
        <v>103</v>
      </c>
    </row>
    <row r="187" spans="1:11" x14ac:dyDescent="0.25">
      <c r="A187" s="8">
        <v>44995</v>
      </c>
      <c r="B187" t="s">
        <v>25</v>
      </c>
      <c r="C187" t="str">
        <f>_xlfn.XLOOKUP(TB_Vendas[[#This Row],[Código]],TB_Produtos[Código],TB_Produtos[Categoria])</f>
        <v>Periféricos</v>
      </c>
      <c r="D187" s="1">
        <v>5</v>
      </c>
      <c r="E187" s="36">
        <f>_xlfn.XLOOKUP(TB_Vendas[[#This Row],[Código]],TB_Produtos[Código],TB_Produtos[Preço Unitário])</f>
        <v>900</v>
      </c>
      <c r="F187" s="41">
        <f>INDEX(desc_tabela,MATCH(TB_Vendas[[#This Row],[Qtde]],desc_quantidade,1),MATCH(_xlfn.XLOOKUP(TB_Vendas[[#This Row],[Código]],TB_Produtos[Código],TB_Produtos[Categoria]),desc_categorias,0))</f>
        <v>0.25</v>
      </c>
      <c r="G187" s="41" cm="1">
        <f t="array" ref="G187">_xlfn.XLOOKUP(TB_Vendas[[#This Row],[Vendedor]],TB_Vendedores[[#All],[Código]],TB_Vendedores[[#All],[Desc. Máximo]])</f>
        <v>0.18</v>
      </c>
      <c r="H187" s="41">
        <f>IF(TB_Vendas[[#This Row],[Desc.]]&gt;TB_Vendas[[#This Row],[Desc. Vend.]],TB_Vendas[[#This Row],[Desc. Vend.]],TB_Vendas[[#This Row],[Desc.]])</f>
        <v>0.18</v>
      </c>
      <c r="I187" s="9">
        <f>TB_Vendas[[#This Row],[Preço Unitário]]*TB_Vendas[[#This Row],[Qtde]]</f>
        <v>4500</v>
      </c>
      <c r="J187" s="9">
        <f>TB_Vendas[[#This Row],[Total]]-(TB_Vendas[[#This Row],[Total]]*TB_Vendas[[#This Row],[Desconto]])</f>
        <v>3690</v>
      </c>
      <c r="K187" s="9" t="s">
        <v>117</v>
      </c>
    </row>
    <row r="188" spans="1:11" x14ac:dyDescent="0.25">
      <c r="A188" s="8">
        <v>44995</v>
      </c>
      <c r="B188" t="s">
        <v>83</v>
      </c>
      <c r="C188" t="str">
        <f>_xlfn.XLOOKUP(TB_Vendas[[#This Row],[Código]],TB_Produtos[Código],TB_Produtos[Categoria])</f>
        <v>Wearables</v>
      </c>
      <c r="D188" s="1">
        <v>4</v>
      </c>
      <c r="E188" s="36">
        <f>_xlfn.XLOOKUP(TB_Vendas[[#This Row],[Código]],TB_Produtos[Código],TB_Produtos[Preço Unitário])</f>
        <v>350</v>
      </c>
      <c r="F188" s="41">
        <f>INDEX(desc_tabela,MATCH(TB_Vendas[[#This Row],[Qtde]],desc_quantidade,1),MATCH(_xlfn.XLOOKUP(TB_Vendas[[#This Row],[Código]],TB_Produtos[Código],TB_Produtos[Categoria]),desc_categorias,0))</f>
        <v>0.15</v>
      </c>
      <c r="G188" s="41" cm="1">
        <f t="array" ref="G188">_xlfn.XLOOKUP(TB_Vendas[[#This Row],[Vendedor]],TB_Vendedores[[#All],[Código]],TB_Vendedores[[#All],[Desc. Máximo]])</f>
        <v>0.18</v>
      </c>
      <c r="H188" s="41">
        <f>IF(TB_Vendas[[#This Row],[Desc.]]&gt;TB_Vendas[[#This Row],[Desc. Vend.]],TB_Vendas[[#This Row],[Desc. Vend.]],TB_Vendas[[#This Row],[Desc.]])</f>
        <v>0.15</v>
      </c>
      <c r="I188" s="9">
        <f>TB_Vendas[[#This Row],[Preço Unitário]]*TB_Vendas[[#This Row],[Qtde]]</f>
        <v>1400</v>
      </c>
      <c r="J188" s="9">
        <f>TB_Vendas[[#This Row],[Total]]-(TB_Vendas[[#This Row],[Total]]*TB_Vendas[[#This Row],[Desconto]])</f>
        <v>1190</v>
      </c>
      <c r="K188" s="9" t="s">
        <v>117</v>
      </c>
    </row>
    <row r="189" spans="1:11" x14ac:dyDescent="0.25">
      <c r="A189" s="8">
        <v>44995</v>
      </c>
      <c r="B189" t="s">
        <v>22</v>
      </c>
      <c r="C189" t="str">
        <f>_xlfn.XLOOKUP(TB_Vendas[[#This Row],[Código]],TB_Produtos[Código],TB_Produtos[Categoria])</f>
        <v>Acessórios</v>
      </c>
      <c r="D189" s="1">
        <v>5</v>
      </c>
      <c r="E189" s="36">
        <f>_xlfn.XLOOKUP(TB_Vendas[[#This Row],[Código]],TB_Produtos[Código],TB_Produtos[Preço Unitário])</f>
        <v>1400</v>
      </c>
      <c r="F189" s="41">
        <f>INDEX(desc_tabela,MATCH(TB_Vendas[[#This Row],[Qtde]],desc_quantidade,1),MATCH(_xlfn.XLOOKUP(TB_Vendas[[#This Row],[Código]],TB_Produtos[Código],TB_Produtos[Categoria]),desc_categorias,0))</f>
        <v>0.25</v>
      </c>
      <c r="G189" s="41" cm="1">
        <f t="array" ref="G189">_xlfn.XLOOKUP(TB_Vendas[[#This Row],[Vendedor]],TB_Vendedores[[#All],[Código]],TB_Vendedores[[#All],[Desc. Máximo]])</f>
        <v>0.11</v>
      </c>
      <c r="H189" s="41">
        <f>IF(TB_Vendas[[#This Row],[Desc.]]&gt;TB_Vendas[[#This Row],[Desc. Vend.]],TB_Vendas[[#This Row],[Desc. Vend.]],TB_Vendas[[#This Row],[Desc.]])</f>
        <v>0.11</v>
      </c>
      <c r="I189" s="9">
        <f>TB_Vendas[[#This Row],[Preço Unitário]]*TB_Vendas[[#This Row],[Qtde]]</f>
        <v>7000</v>
      </c>
      <c r="J189" s="9">
        <f>TB_Vendas[[#This Row],[Total]]-(TB_Vendas[[#This Row],[Total]]*TB_Vendas[[#This Row],[Desconto]])</f>
        <v>6230</v>
      </c>
      <c r="K189" s="9" t="s">
        <v>115</v>
      </c>
    </row>
    <row r="190" spans="1:11" x14ac:dyDescent="0.25">
      <c r="A190" s="8">
        <v>44996</v>
      </c>
      <c r="B190" t="s">
        <v>50</v>
      </c>
      <c r="C190" t="str">
        <f>_xlfn.XLOOKUP(TB_Vendas[[#This Row],[Código]],TB_Produtos[Código],TB_Produtos[Categoria])</f>
        <v>Periféricos</v>
      </c>
      <c r="D190" s="1">
        <v>2</v>
      </c>
      <c r="E190" s="36">
        <f>_xlfn.XLOOKUP(TB_Vendas[[#This Row],[Código]],TB_Produtos[Código],TB_Produtos[Preço Unitário])</f>
        <v>300</v>
      </c>
      <c r="F190" s="41">
        <f>INDEX(desc_tabela,MATCH(TB_Vendas[[#This Row],[Qtde]],desc_quantidade,1),MATCH(_xlfn.XLOOKUP(TB_Vendas[[#This Row],[Código]],TB_Produtos[Código],TB_Produtos[Categoria]),desc_categorias,0))</f>
        <v>0.05</v>
      </c>
      <c r="G190" s="41" cm="1">
        <f t="array" ref="G190">_xlfn.XLOOKUP(TB_Vendas[[#This Row],[Vendedor]],TB_Vendedores[[#All],[Código]],TB_Vendedores[[#All],[Desc. Máximo]])</f>
        <v>0.09</v>
      </c>
      <c r="H190" s="41">
        <f>IF(TB_Vendas[[#This Row],[Desc.]]&gt;TB_Vendas[[#This Row],[Desc. Vend.]],TB_Vendas[[#This Row],[Desc. Vend.]],TB_Vendas[[#This Row],[Desc.]])</f>
        <v>0.05</v>
      </c>
      <c r="I190" s="9">
        <f>TB_Vendas[[#This Row],[Preço Unitário]]*TB_Vendas[[#This Row],[Qtde]]</f>
        <v>600</v>
      </c>
      <c r="J190" s="9">
        <f>TB_Vendas[[#This Row],[Total]]-(TB_Vendas[[#This Row],[Total]]*TB_Vendas[[#This Row],[Desconto]])</f>
        <v>570</v>
      </c>
      <c r="K190" s="9" t="s">
        <v>113</v>
      </c>
    </row>
    <row r="191" spans="1:11" x14ac:dyDescent="0.25">
      <c r="A191" s="8">
        <v>44996</v>
      </c>
      <c r="B191" t="s">
        <v>46</v>
      </c>
      <c r="C191" t="str">
        <f>_xlfn.XLOOKUP(TB_Vendas[[#This Row],[Código]],TB_Produtos[Código],TB_Produtos[Categoria])</f>
        <v>Eletrônicos Gerais</v>
      </c>
      <c r="D191" s="1">
        <v>4</v>
      </c>
      <c r="E191" s="36">
        <f>_xlfn.XLOOKUP(TB_Vendas[[#This Row],[Código]],TB_Produtos[Código],TB_Produtos[Preço Unitário])</f>
        <v>2800</v>
      </c>
      <c r="F191" s="41">
        <f>INDEX(desc_tabela,MATCH(TB_Vendas[[#This Row],[Qtde]],desc_quantidade,1),MATCH(_xlfn.XLOOKUP(TB_Vendas[[#This Row],[Código]],TB_Produtos[Código],TB_Produtos[Categoria]),desc_categorias,0))</f>
        <v>0.2</v>
      </c>
      <c r="G191" s="41" cm="1">
        <f t="array" ref="G191">_xlfn.XLOOKUP(TB_Vendas[[#This Row],[Vendedor]],TB_Vendedores[[#All],[Código]],TB_Vendedores[[#All],[Desc. Máximo]])</f>
        <v>7.0000000000000007E-2</v>
      </c>
      <c r="H191" s="41">
        <f>IF(TB_Vendas[[#This Row],[Desc.]]&gt;TB_Vendas[[#This Row],[Desc. Vend.]],TB_Vendas[[#This Row],[Desc. Vend.]],TB_Vendas[[#This Row],[Desc.]])</f>
        <v>7.0000000000000007E-2</v>
      </c>
      <c r="I191" s="9">
        <f>TB_Vendas[[#This Row],[Preço Unitário]]*TB_Vendas[[#This Row],[Qtde]]</f>
        <v>11200</v>
      </c>
      <c r="J191" s="9">
        <f>TB_Vendas[[#This Row],[Total]]-(TB_Vendas[[#This Row],[Total]]*TB_Vendas[[#This Row],[Desconto]])</f>
        <v>10416</v>
      </c>
      <c r="K191" s="9" t="s">
        <v>119</v>
      </c>
    </row>
    <row r="192" spans="1:11" x14ac:dyDescent="0.25">
      <c r="A192" s="8">
        <v>44996</v>
      </c>
      <c r="B192" t="s">
        <v>35</v>
      </c>
      <c r="C192" t="str">
        <f>_xlfn.XLOOKUP(TB_Vendas[[#This Row],[Código]],TB_Produtos[Código],TB_Produtos[Categoria])</f>
        <v>Notebooks</v>
      </c>
      <c r="D192" s="1">
        <v>3</v>
      </c>
      <c r="E192" s="36">
        <f>_xlfn.XLOOKUP(TB_Vendas[[#This Row],[Código]],TB_Produtos[Código],TB_Produtos[Preço Unitário])</f>
        <v>12000</v>
      </c>
      <c r="F192" s="41">
        <f>INDEX(desc_tabela,MATCH(TB_Vendas[[#This Row],[Qtde]],desc_quantidade,1),MATCH(_xlfn.XLOOKUP(TB_Vendas[[#This Row],[Código]],TB_Produtos[Código],TB_Produtos[Categoria]),desc_categorias,0))</f>
        <v>0.15</v>
      </c>
      <c r="G192" s="41" cm="1">
        <f t="array" ref="G192">_xlfn.XLOOKUP(TB_Vendas[[#This Row],[Vendedor]],TB_Vendedores[[#All],[Código]],TB_Vendedores[[#All],[Desc. Máximo]])</f>
        <v>7.0000000000000007E-2</v>
      </c>
      <c r="H192" s="41">
        <f>IF(TB_Vendas[[#This Row],[Desc.]]&gt;TB_Vendas[[#This Row],[Desc. Vend.]],TB_Vendas[[#This Row],[Desc. Vend.]],TB_Vendas[[#This Row],[Desc.]])</f>
        <v>7.0000000000000007E-2</v>
      </c>
      <c r="I192" s="9">
        <f>TB_Vendas[[#This Row],[Preço Unitário]]*TB_Vendas[[#This Row],[Qtde]]</f>
        <v>36000</v>
      </c>
      <c r="J192" s="9">
        <f>TB_Vendas[[#This Row],[Total]]-(TB_Vendas[[#This Row],[Total]]*TB_Vendas[[#This Row],[Desconto]])</f>
        <v>33480</v>
      </c>
      <c r="K192" s="9" t="s">
        <v>119</v>
      </c>
    </row>
    <row r="193" spans="1:11" x14ac:dyDescent="0.25">
      <c r="A193" s="8">
        <v>44996</v>
      </c>
      <c r="B193" t="s">
        <v>28</v>
      </c>
      <c r="C193" t="str">
        <f>_xlfn.XLOOKUP(TB_Vendas[[#This Row],[Código]],TB_Produtos[Código],TB_Produtos[Categoria])</f>
        <v>Periféricos</v>
      </c>
      <c r="D193" s="1">
        <v>3</v>
      </c>
      <c r="E193" s="36">
        <f>_xlfn.XLOOKUP(TB_Vendas[[#This Row],[Código]],TB_Produtos[Código],TB_Produtos[Preço Unitário])</f>
        <v>1200</v>
      </c>
      <c r="F193" s="41">
        <f>INDEX(desc_tabela,MATCH(TB_Vendas[[#This Row],[Qtde]],desc_quantidade,1),MATCH(_xlfn.XLOOKUP(TB_Vendas[[#This Row],[Código]],TB_Produtos[Código],TB_Produtos[Categoria]),desc_categorias,0))</f>
        <v>0.15</v>
      </c>
      <c r="G193" s="41" cm="1">
        <f t="array" ref="G193">_xlfn.XLOOKUP(TB_Vendas[[#This Row],[Vendedor]],TB_Vendedores[[#All],[Código]],TB_Vendedores[[#All],[Desc. Máximo]])</f>
        <v>0.08</v>
      </c>
      <c r="H193" s="41">
        <f>IF(TB_Vendas[[#This Row],[Desc.]]&gt;TB_Vendas[[#This Row],[Desc. Vend.]],TB_Vendas[[#This Row],[Desc. Vend.]],TB_Vendas[[#This Row],[Desc.]])</f>
        <v>0.08</v>
      </c>
      <c r="I193" s="9">
        <f>TB_Vendas[[#This Row],[Preço Unitário]]*TB_Vendas[[#This Row],[Qtde]]</f>
        <v>3600</v>
      </c>
      <c r="J193" s="9">
        <f>TB_Vendas[[#This Row],[Total]]-(TB_Vendas[[#This Row],[Total]]*TB_Vendas[[#This Row],[Desconto]])</f>
        <v>3312</v>
      </c>
      <c r="K193" s="9" t="s">
        <v>100</v>
      </c>
    </row>
    <row r="194" spans="1:11" x14ac:dyDescent="0.25">
      <c r="A194" s="8">
        <v>44996</v>
      </c>
      <c r="B194" t="s">
        <v>17</v>
      </c>
      <c r="C194" t="str">
        <f>_xlfn.XLOOKUP(TB_Vendas[[#This Row],[Código]],TB_Produtos[Código],TB_Produtos[Categoria])</f>
        <v>Acessórios</v>
      </c>
      <c r="D194" s="1">
        <v>5</v>
      </c>
      <c r="E194" s="36">
        <f>_xlfn.XLOOKUP(TB_Vendas[[#This Row],[Código]],TB_Produtos[Código],TB_Produtos[Preço Unitário])</f>
        <v>800</v>
      </c>
      <c r="F194" s="41">
        <f>INDEX(desc_tabela,MATCH(TB_Vendas[[#This Row],[Qtde]],desc_quantidade,1),MATCH(_xlfn.XLOOKUP(TB_Vendas[[#This Row],[Código]],TB_Produtos[Código],TB_Produtos[Categoria]),desc_categorias,0))</f>
        <v>0.25</v>
      </c>
      <c r="G194" s="41" cm="1">
        <f t="array" ref="G194">_xlfn.XLOOKUP(TB_Vendas[[#This Row],[Vendedor]],TB_Vendedores[[#All],[Código]],TB_Vendedores[[#All],[Desc. Máximo]])</f>
        <v>0.11</v>
      </c>
      <c r="H194" s="41">
        <f>IF(TB_Vendas[[#This Row],[Desc.]]&gt;TB_Vendas[[#This Row],[Desc. Vend.]],TB_Vendas[[#This Row],[Desc. Vend.]],TB_Vendas[[#This Row],[Desc.]])</f>
        <v>0.11</v>
      </c>
      <c r="I194" s="9">
        <f>TB_Vendas[[#This Row],[Preço Unitário]]*TB_Vendas[[#This Row],[Qtde]]</f>
        <v>4000</v>
      </c>
      <c r="J194" s="9">
        <f>TB_Vendas[[#This Row],[Total]]-(TB_Vendas[[#This Row],[Total]]*TB_Vendas[[#This Row],[Desconto]])</f>
        <v>3560</v>
      </c>
      <c r="K194" s="9" t="s">
        <v>115</v>
      </c>
    </row>
    <row r="195" spans="1:11" x14ac:dyDescent="0.25">
      <c r="A195" s="8">
        <v>44996</v>
      </c>
      <c r="B195" t="s">
        <v>25</v>
      </c>
      <c r="C195" t="str">
        <f>_xlfn.XLOOKUP(TB_Vendas[[#This Row],[Código]],TB_Produtos[Código],TB_Produtos[Categoria])</f>
        <v>Periféricos</v>
      </c>
      <c r="D195" s="1">
        <v>3</v>
      </c>
      <c r="E195" s="36">
        <f>_xlfn.XLOOKUP(TB_Vendas[[#This Row],[Código]],TB_Produtos[Código],TB_Produtos[Preço Unitário])</f>
        <v>900</v>
      </c>
      <c r="F195" s="41">
        <f>INDEX(desc_tabela,MATCH(TB_Vendas[[#This Row],[Qtde]],desc_quantidade,1),MATCH(_xlfn.XLOOKUP(TB_Vendas[[#This Row],[Código]],TB_Produtos[Código],TB_Produtos[Categoria]),desc_categorias,0))</f>
        <v>0.15</v>
      </c>
      <c r="G195" s="41" cm="1">
        <f t="array" ref="G195">_xlfn.XLOOKUP(TB_Vendas[[#This Row],[Vendedor]],TB_Vendedores[[#All],[Código]],TB_Vendedores[[#All],[Desc. Máximo]])</f>
        <v>0.13</v>
      </c>
      <c r="H195" s="41">
        <f>IF(TB_Vendas[[#This Row],[Desc.]]&gt;TB_Vendas[[#This Row],[Desc. Vend.]],TB_Vendas[[#This Row],[Desc. Vend.]],TB_Vendas[[#This Row],[Desc.]])</f>
        <v>0.13</v>
      </c>
      <c r="I195" s="9">
        <f>TB_Vendas[[#This Row],[Preço Unitário]]*TB_Vendas[[#This Row],[Qtde]]</f>
        <v>2700</v>
      </c>
      <c r="J195" s="9">
        <f>TB_Vendas[[#This Row],[Total]]-(TB_Vendas[[#This Row],[Total]]*TB_Vendas[[#This Row],[Desconto]])</f>
        <v>2349</v>
      </c>
      <c r="K195" s="9" t="s">
        <v>97</v>
      </c>
    </row>
    <row r="196" spans="1:11" x14ac:dyDescent="0.25">
      <c r="A196" s="8">
        <v>44996</v>
      </c>
      <c r="B196" t="s">
        <v>75</v>
      </c>
      <c r="C196" t="str">
        <f>_xlfn.XLOOKUP(TB_Vendas[[#This Row],[Código]],TB_Produtos[Código],TB_Produtos[Categoria])</f>
        <v>Smartphones e Tablets</v>
      </c>
      <c r="D196" s="1">
        <v>1</v>
      </c>
      <c r="E196" s="36">
        <f>_xlfn.XLOOKUP(TB_Vendas[[#This Row],[Código]],TB_Produtos[Código],TB_Produtos[Preço Unitário])</f>
        <v>3800</v>
      </c>
      <c r="F196" s="41">
        <f>INDEX(desc_tabela,MATCH(TB_Vendas[[#This Row],[Qtde]],desc_quantidade,1),MATCH(_xlfn.XLOOKUP(TB_Vendas[[#This Row],[Código]],TB_Produtos[Código],TB_Produtos[Categoria]),desc_categorias,0))</f>
        <v>0</v>
      </c>
      <c r="G196" s="41" cm="1">
        <f t="array" ref="G196">_xlfn.XLOOKUP(TB_Vendas[[#This Row],[Vendedor]],TB_Vendedores[[#All],[Código]],TB_Vendedores[[#All],[Desc. Máximo]])</f>
        <v>0.18</v>
      </c>
      <c r="H196" s="41">
        <f>IF(TB_Vendas[[#This Row],[Desc.]]&gt;TB_Vendas[[#This Row],[Desc. Vend.]],TB_Vendas[[#This Row],[Desc. Vend.]],TB_Vendas[[#This Row],[Desc.]])</f>
        <v>0</v>
      </c>
      <c r="I196" s="9">
        <f>TB_Vendas[[#This Row],[Preço Unitário]]*TB_Vendas[[#This Row],[Qtde]]</f>
        <v>3800</v>
      </c>
      <c r="J196" s="9">
        <f>TB_Vendas[[#This Row],[Total]]-(TB_Vendas[[#This Row],[Total]]*TB_Vendas[[#This Row],[Desconto]])</f>
        <v>3800</v>
      </c>
      <c r="K196" s="9" t="s">
        <v>117</v>
      </c>
    </row>
    <row r="197" spans="1:11" x14ac:dyDescent="0.25">
      <c r="A197" s="8">
        <v>44997</v>
      </c>
      <c r="B197" t="s">
        <v>14</v>
      </c>
      <c r="C197" t="str">
        <f>_xlfn.XLOOKUP(TB_Vendas[[#This Row],[Código]],TB_Produtos[Código],TB_Produtos[Categoria])</f>
        <v>Acessórios</v>
      </c>
      <c r="D197" s="1">
        <v>1</v>
      </c>
      <c r="E197" s="36">
        <f>_xlfn.XLOOKUP(TB_Vendas[[#This Row],[Código]],TB_Produtos[Código],TB_Produtos[Preço Unitário])</f>
        <v>80</v>
      </c>
      <c r="F197" s="41">
        <f>INDEX(desc_tabela,MATCH(TB_Vendas[[#This Row],[Qtde]],desc_quantidade,1),MATCH(_xlfn.XLOOKUP(TB_Vendas[[#This Row],[Código]],TB_Produtos[Código],TB_Produtos[Categoria]),desc_categorias,0))</f>
        <v>0</v>
      </c>
      <c r="G197" s="41" cm="1">
        <f t="array" ref="G197">_xlfn.XLOOKUP(TB_Vendas[[#This Row],[Vendedor]],TB_Vendedores[[#All],[Código]],TB_Vendedores[[#All],[Desc. Máximo]])</f>
        <v>0.3</v>
      </c>
      <c r="H197" s="41">
        <f>IF(TB_Vendas[[#This Row],[Desc.]]&gt;TB_Vendas[[#This Row],[Desc. Vend.]],TB_Vendas[[#This Row],[Desc. Vend.]],TB_Vendas[[#This Row],[Desc.]])</f>
        <v>0</v>
      </c>
      <c r="I197" s="9">
        <f>TB_Vendas[[#This Row],[Preço Unitário]]*TB_Vendas[[#This Row],[Qtde]]</f>
        <v>80</v>
      </c>
      <c r="J197" s="9">
        <f>TB_Vendas[[#This Row],[Total]]-(TB_Vendas[[#This Row],[Total]]*TB_Vendas[[#This Row],[Desconto]])</f>
        <v>80</v>
      </c>
      <c r="K197" s="9" t="s">
        <v>121</v>
      </c>
    </row>
    <row r="198" spans="1:11" x14ac:dyDescent="0.25">
      <c r="A198" s="8">
        <v>44997</v>
      </c>
      <c r="B198" t="s">
        <v>37</v>
      </c>
      <c r="C198" t="str">
        <f>_xlfn.XLOOKUP(TB_Vendas[[#This Row],[Código]],TB_Produtos[Código],TB_Produtos[Categoria])</f>
        <v>Notebooks</v>
      </c>
      <c r="D198" s="1">
        <v>3</v>
      </c>
      <c r="E198" s="36">
        <f>_xlfn.XLOOKUP(TB_Vendas[[#This Row],[Código]],TB_Produtos[Código],TB_Produtos[Preço Unitário])</f>
        <v>4000</v>
      </c>
      <c r="F198" s="41">
        <f>INDEX(desc_tabela,MATCH(TB_Vendas[[#This Row],[Qtde]],desc_quantidade,1),MATCH(_xlfn.XLOOKUP(TB_Vendas[[#This Row],[Código]],TB_Produtos[Código],TB_Produtos[Categoria]),desc_categorias,0))</f>
        <v>0.15</v>
      </c>
      <c r="G198" s="41" cm="1">
        <f t="array" ref="G198">_xlfn.XLOOKUP(TB_Vendas[[#This Row],[Vendedor]],TB_Vendedores[[#All],[Código]],TB_Vendedores[[#All],[Desc. Máximo]])</f>
        <v>0.11</v>
      </c>
      <c r="H198" s="41">
        <f>IF(TB_Vendas[[#This Row],[Desc.]]&gt;TB_Vendas[[#This Row],[Desc. Vend.]],TB_Vendas[[#This Row],[Desc. Vend.]],TB_Vendas[[#This Row],[Desc.]])</f>
        <v>0.11</v>
      </c>
      <c r="I198" s="9">
        <f>TB_Vendas[[#This Row],[Preço Unitário]]*TB_Vendas[[#This Row],[Qtde]]</f>
        <v>12000</v>
      </c>
      <c r="J198" s="9">
        <f>TB_Vendas[[#This Row],[Total]]-(TB_Vendas[[#This Row],[Total]]*TB_Vendas[[#This Row],[Desconto]])</f>
        <v>10680</v>
      </c>
      <c r="K198" s="9" t="s">
        <v>115</v>
      </c>
    </row>
    <row r="199" spans="1:11" x14ac:dyDescent="0.25">
      <c r="A199" s="8">
        <v>44998</v>
      </c>
      <c r="B199" t="s">
        <v>40</v>
      </c>
      <c r="C199" t="str">
        <f>_xlfn.XLOOKUP(TB_Vendas[[#This Row],[Código]],TB_Produtos[Código],TB_Produtos[Categoria])</f>
        <v>Eletrônicos Gerais</v>
      </c>
      <c r="D199" s="1">
        <v>1</v>
      </c>
      <c r="E199" s="36">
        <f>_xlfn.XLOOKUP(TB_Vendas[[#This Row],[Código]],TB_Produtos[Código],TB_Produtos[Preço Unitário])</f>
        <v>4800</v>
      </c>
      <c r="F199" s="41">
        <f>INDEX(desc_tabela,MATCH(TB_Vendas[[#This Row],[Qtde]],desc_quantidade,1),MATCH(_xlfn.XLOOKUP(TB_Vendas[[#This Row],[Código]],TB_Produtos[Código],TB_Produtos[Categoria]),desc_categorias,0))</f>
        <v>0.1</v>
      </c>
      <c r="G199" s="41" cm="1">
        <f t="array" ref="G199">_xlfn.XLOOKUP(TB_Vendas[[#This Row],[Vendedor]],TB_Vendedores[[#All],[Código]],TB_Vendedores[[#All],[Desc. Máximo]])</f>
        <v>0.08</v>
      </c>
      <c r="H199" s="41">
        <f>IF(TB_Vendas[[#This Row],[Desc.]]&gt;TB_Vendas[[#This Row],[Desc. Vend.]],TB_Vendas[[#This Row],[Desc. Vend.]],TB_Vendas[[#This Row],[Desc.]])</f>
        <v>0.08</v>
      </c>
      <c r="I199" s="9">
        <f>TB_Vendas[[#This Row],[Preço Unitário]]*TB_Vendas[[#This Row],[Qtde]]</f>
        <v>4800</v>
      </c>
      <c r="J199" s="9">
        <f>TB_Vendas[[#This Row],[Total]]-(TB_Vendas[[#This Row],[Total]]*TB_Vendas[[#This Row],[Desconto]])</f>
        <v>4416</v>
      </c>
      <c r="K199" s="9" t="s">
        <v>111</v>
      </c>
    </row>
    <row r="200" spans="1:11" x14ac:dyDescent="0.25">
      <c r="A200" s="8">
        <v>44999</v>
      </c>
      <c r="B200" t="s">
        <v>71</v>
      </c>
      <c r="C200" t="str">
        <f>_xlfn.XLOOKUP(TB_Vendas[[#This Row],[Código]],TB_Produtos[Código],TB_Produtos[Categoria])</f>
        <v>Smartphones e Tablets</v>
      </c>
      <c r="D200" s="1">
        <v>2</v>
      </c>
      <c r="E200" s="36">
        <f>_xlfn.XLOOKUP(TB_Vendas[[#This Row],[Código]],TB_Produtos[Código],TB_Produtos[Preço Unitário])</f>
        <v>7500</v>
      </c>
      <c r="F200" s="41">
        <f>INDEX(desc_tabela,MATCH(TB_Vendas[[#This Row],[Qtde]],desc_quantidade,1),MATCH(_xlfn.XLOOKUP(TB_Vendas[[#This Row],[Código]],TB_Produtos[Código],TB_Produtos[Categoria]),desc_categorias,0))</f>
        <v>0.1</v>
      </c>
      <c r="G200" s="41" cm="1">
        <f t="array" ref="G200">_xlfn.XLOOKUP(TB_Vendas[[#This Row],[Vendedor]],TB_Vendedores[[#All],[Código]],TB_Vendedores[[#All],[Desc. Máximo]])</f>
        <v>0.3</v>
      </c>
      <c r="H200" s="41">
        <f>IF(TB_Vendas[[#This Row],[Desc.]]&gt;TB_Vendas[[#This Row],[Desc. Vend.]],TB_Vendas[[#This Row],[Desc. Vend.]],TB_Vendas[[#This Row],[Desc.]])</f>
        <v>0.1</v>
      </c>
      <c r="I200" s="9">
        <f>TB_Vendas[[#This Row],[Preço Unitário]]*TB_Vendas[[#This Row],[Qtde]]</f>
        <v>15000</v>
      </c>
      <c r="J200" s="9">
        <f>TB_Vendas[[#This Row],[Total]]-(TB_Vendas[[#This Row],[Total]]*TB_Vendas[[#This Row],[Desconto]])</f>
        <v>13500</v>
      </c>
      <c r="K200" s="9" t="s">
        <v>121</v>
      </c>
    </row>
    <row r="201" spans="1:11" x14ac:dyDescent="0.25">
      <c r="A201" s="8">
        <v>45000</v>
      </c>
      <c r="B201" t="s">
        <v>53</v>
      </c>
      <c r="C201" t="str">
        <f>_xlfn.XLOOKUP(TB_Vendas[[#This Row],[Código]],TB_Produtos[Código],TB_Produtos[Categoria])</f>
        <v>Periféricos</v>
      </c>
      <c r="D201" s="1">
        <v>2</v>
      </c>
      <c r="E201" s="36">
        <f>_xlfn.XLOOKUP(TB_Vendas[[#This Row],[Código]],TB_Produtos[Código],TB_Produtos[Preço Unitário])</f>
        <v>350</v>
      </c>
      <c r="F201" s="41">
        <f>INDEX(desc_tabela,MATCH(TB_Vendas[[#This Row],[Qtde]],desc_quantidade,1),MATCH(_xlfn.XLOOKUP(TB_Vendas[[#This Row],[Código]],TB_Produtos[Código],TB_Produtos[Categoria]),desc_categorias,0))</f>
        <v>0.05</v>
      </c>
      <c r="G201" s="41" cm="1">
        <f t="array" ref="G201">_xlfn.XLOOKUP(TB_Vendas[[#This Row],[Vendedor]],TB_Vendedores[[#All],[Código]],TB_Vendedores[[#All],[Desc. Máximo]])</f>
        <v>0.13</v>
      </c>
      <c r="H201" s="41">
        <f>IF(TB_Vendas[[#This Row],[Desc.]]&gt;TB_Vendas[[#This Row],[Desc. Vend.]],TB_Vendas[[#This Row],[Desc. Vend.]],TB_Vendas[[#This Row],[Desc.]])</f>
        <v>0.05</v>
      </c>
      <c r="I201" s="9">
        <f>TB_Vendas[[#This Row],[Preço Unitário]]*TB_Vendas[[#This Row],[Qtde]]</f>
        <v>700</v>
      </c>
      <c r="J201" s="9">
        <f>TB_Vendas[[#This Row],[Total]]-(TB_Vendas[[#This Row],[Total]]*TB_Vendas[[#This Row],[Desconto]])</f>
        <v>665</v>
      </c>
      <c r="K201" s="9" t="s">
        <v>97</v>
      </c>
    </row>
    <row r="202" spans="1:11" x14ac:dyDescent="0.25">
      <c r="A202" s="8">
        <v>45000</v>
      </c>
      <c r="B202" t="s">
        <v>11</v>
      </c>
      <c r="C202" t="str">
        <f>_xlfn.XLOOKUP(TB_Vendas[[#This Row],[Código]],TB_Produtos[Código],TB_Produtos[Categoria])</f>
        <v>Acessórios</v>
      </c>
      <c r="D202" s="1">
        <v>2</v>
      </c>
      <c r="E202" s="36">
        <f>_xlfn.XLOOKUP(TB_Vendas[[#This Row],[Código]],TB_Produtos[Código],TB_Produtos[Preço Unitário])</f>
        <v>150</v>
      </c>
      <c r="F202" s="41">
        <f>INDEX(desc_tabela,MATCH(TB_Vendas[[#This Row],[Qtde]],desc_quantidade,1),MATCH(_xlfn.XLOOKUP(TB_Vendas[[#This Row],[Código]],TB_Produtos[Código],TB_Produtos[Categoria]),desc_categorias,0))</f>
        <v>0.05</v>
      </c>
      <c r="G202" s="41" cm="1">
        <f t="array" ref="G202">_xlfn.XLOOKUP(TB_Vendas[[#This Row],[Vendedor]],TB_Vendedores[[#All],[Código]],TB_Vendedores[[#All],[Desc. Máximo]])</f>
        <v>0.08</v>
      </c>
      <c r="H202" s="41">
        <f>IF(TB_Vendas[[#This Row],[Desc.]]&gt;TB_Vendas[[#This Row],[Desc. Vend.]],TB_Vendas[[#This Row],[Desc. Vend.]],TB_Vendas[[#This Row],[Desc.]])</f>
        <v>0.05</v>
      </c>
      <c r="I202" s="9">
        <f>TB_Vendas[[#This Row],[Preço Unitário]]*TB_Vendas[[#This Row],[Qtde]]</f>
        <v>300</v>
      </c>
      <c r="J202" s="9">
        <f>TB_Vendas[[#This Row],[Total]]-(TB_Vendas[[#This Row],[Total]]*TB_Vendas[[#This Row],[Desconto]])</f>
        <v>285</v>
      </c>
      <c r="K202" s="9" t="s">
        <v>111</v>
      </c>
    </row>
    <row r="203" spans="1:11" x14ac:dyDescent="0.25">
      <c r="A203" s="8">
        <v>45000</v>
      </c>
      <c r="B203" t="s">
        <v>56</v>
      </c>
      <c r="C203" t="str">
        <f>_xlfn.XLOOKUP(TB_Vendas[[#This Row],[Código]],TB_Produtos[Código],TB_Produtos[Categoria])</f>
        <v>Periféricos</v>
      </c>
      <c r="D203" s="1">
        <v>4</v>
      </c>
      <c r="E203" s="36">
        <f>_xlfn.XLOOKUP(TB_Vendas[[#This Row],[Código]],TB_Produtos[Código],TB_Produtos[Preço Unitário])</f>
        <v>200</v>
      </c>
      <c r="F203" s="41">
        <f>INDEX(desc_tabela,MATCH(TB_Vendas[[#This Row],[Qtde]],desc_quantidade,1),MATCH(_xlfn.XLOOKUP(TB_Vendas[[#This Row],[Código]],TB_Produtos[Código],TB_Produtos[Categoria]),desc_categorias,0))</f>
        <v>0.15</v>
      </c>
      <c r="G203" s="41" cm="1">
        <f t="array" ref="G203">_xlfn.XLOOKUP(TB_Vendas[[#This Row],[Vendedor]],TB_Vendedores[[#All],[Código]],TB_Vendedores[[#All],[Desc. Máximo]])</f>
        <v>7.0000000000000007E-2</v>
      </c>
      <c r="H203" s="41">
        <f>IF(TB_Vendas[[#This Row],[Desc.]]&gt;TB_Vendas[[#This Row],[Desc. Vend.]],TB_Vendas[[#This Row],[Desc. Vend.]],TB_Vendas[[#This Row],[Desc.]])</f>
        <v>7.0000000000000007E-2</v>
      </c>
      <c r="I203" s="9">
        <f>TB_Vendas[[#This Row],[Preço Unitário]]*TB_Vendas[[#This Row],[Qtde]]</f>
        <v>800</v>
      </c>
      <c r="J203" s="9">
        <f>TB_Vendas[[#This Row],[Total]]-(TB_Vendas[[#This Row],[Total]]*TB_Vendas[[#This Row],[Desconto]])</f>
        <v>744</v>
      </c>
      <c r="K203" s="9" t="s">
        <v>119</v>
      </c>
    </row>
    <row r="204" spans="1:11" x14ac:dyDescent="0.25">
      <c r="A204" s="8">
        <v>45001</v>
      </c>
      <c r="B204" t="s">
        <v>79</v>
      </c>
      <c r="C204" t="str">
        <f>_xlfn.XLOOKUP(TB_Vendas[[#This Row],[Código]],TB_Produtos[Código],TB_Produtos[Categoria])</f>
        <v>Wearables</v>
      </c>
      <c r="D204" s="1">
        <v>4</v>
      </c>
      <c r="E204" s="36">
        <f>_xlfn.XLOOKUP(TB_Vendas[[#This Row],[Código]],TB_Produtos[Código],TB_Produtos[Preço Unitário])</f>
        <v>400</v>
      </c>
      <c r="F204" s="41">
        <f>INDEX(desc_tabela,MATCH(TB_Vendas[[#This Row],[Qtde]],desc_quantidade,1),MATCH(_xlfn.XLOOKUP(TB_Vendas[[#This Row],[Código]],TB_Produtos[Código],TB_Produtos[Categoria]),desc_categorias,0))</f>
        <v>0.15</v>
      </c>
      <c r="G204" s="41" cm="1">
        <f t="array" ref="G204">_xlfn.XLOOKUP(TB_Vendas[[#This Row],[Vendedor]],TB_Vendedores[[#All],[Código]],TB_Vendedores[[#All],[Desc. Máximo]])</f>
        <v>0.09</v>
      </c>
      <c r="H204" s="41">
        <f>IF(TB_Vendas[[#This Row],[Desc.]]&gt;TB_Vendas[[#This Row],[Desc. Vend.]],TB_Vendas[[#This Row],[Desc. Vend.]],TB_Vendas[[#This Row],[Desc.]])</f>
        <v>0.09</v>
      </c>
      <c r="I204" s="9">
        <f>TB_Vendas[[#This Row],[Preço Unitário]]*TB_Vendas[[#This Row],[Qtde]]</f>
        <v>1600</v>
      </c>
      <c r="J204" s="9">
        <f>TB_Vendas[[#This Row],[Total]]-(TB_Vendas[[#This Row],[Total]]*TB_Vendas[[#This Row],[Desconto]])</f>
        <v>1456</v>
      </c>
      <c r="K204" s="9" t="s">
        <v>113</v>
      </c>
    </row>
    <row r="205" spans="1:11" x14ac:dyDescent="0.25">
      <c r="A205" s="8">
        <v>45002</v>
      </c>
      <c r="B205" t="s">
        <v>40</v>
      </c>
      <c r="C205" t="str">
        <f>_xlfn.XLOOKUP(TB_Vendas[[#This Row],[Código]],TB_Produtos[Código],TB_Produtos[Categoria])</f>
        <v>Eletrônicos Gerais</v>
      </c>
      <c r="D205" s="1">
        <v>3</v>
      </c>
      <c r="E205" s="36">
        <f>_xlfn.XLOOKUP(TB_Vendas[[#This Row],[Código]],TB_Produtos[Código],TB_Produtos[Preço Unitário])</f>
        <v>4800</v>
      </c>
      <c r="F205" s="41">
        <f>INDEX(desc_tabela,MATCH(TB_Vendas[[#This Row],[Qtde]],desc_quantidade,1),MATCH(_xlfn.XLOOKUP(TB_Vendas[[#This Row],[Código]],TB_Produtos[Código],TB_Produtos[Categoria]),desc_categorias,0))</f>
        <v>0.2</v>
      </c>
      <c r="G205" s="41" cm="1">
        <f t="array" ref="G205">_xlfn.XLOOKUP(TB_Vendas[[#This Row],[Vendedor]],TB_Vendedores[[#All],[Código]],TB_Vendedores[[#All],[Desc. Máximo]])</f>
        <v>0.12</v>
      </c>
      <c r="H205" s="41">
        <f>IF(TB_Vendas[[#This Row],[Desc.]]&gt;TB_Vendas[[#This Row],[Desc. Vend.]],TB_Vendas[[#This Row],[Desc. Vend.]],TB_Vendas[[#This Row],[Desc.]])</f>
        <v>0.12</v>
      </c>
      <c r="I205" s="9">
        <f>TB_Vendas[[#This Row],[Preço Unitário]]*TB_Vendas[[#This Row],[Qtde]]</f>
        <v>14400</v>
      </c>
      <c r="J205" s="9">
        <f>TB_Vendas[[#This Row],[Total]]-(TB_Vendas[[#This Row],[Total]]*TB_Vendas[[#This Row],[Desconto]])</f>
        <v>12672</v>
      </c>
      <c r="K205" s="9" t="s">
        <v>103</v>
      </c>
    </row>
    <row r="206" spans="1:11" x14ac:dyDescent="0.25">
      <c r="A206" s="8">
        <v>45002</v>
      </c>
      <c r="B206" t="s">
        <v>75</v>
      </c>
      <c r="C206" t="str">
        <f>_xlfn.XLOOKUP(TB_Vendas[[#This Row],[Código]],TB_Produtos[Código],TB_Produtos[Categoria])</f>
        <v>Smartphones e Tablets</v>
      </c>
      <c r="D206" s="1">
        <v>4</v>
      </c>
      <c r="E206" s="36">
        <f>_xlfn.XLOOKUP(TB_Vendas[[#This Row],[Código]],TB_Produtos[Código],TB_Produtos[Preço Unitário])</f>
        <v>3800</v>
      </c>
      <c r="F206" s="41">
        <f>INDEX(desc_tabela,MATCH(TB_Vendas[[#This Row],[Qtde]],desc_quantidade,1),MATCH(_xlfn.XLOOKUP(TB_Vendas[[#This Row],[Código]],TB_Produtos[Código],TB_Produtos[Categoria]),desc_categorias,0))</f>
        <v>0.15</v>
      </c>
      <c r="G206" s="41" cm="1">
        <f t="array" ref="G206">_xlfn.XLOOKUP(TB_Vendas[[#This Row],[Vendedor]],TB_Vendedores[[#All],[Código]],TB_Vendedores[[#All],[Desc. Máximo]])</f>
        <v>0.18</v>
      </c>
      <c r="H206" s="41">
        <f>IF(TB_Vendas[[#This Row],[Desc.]]&gt;TB_Vendas[[#This Row],[Desc. Vend.]],TB_Vendas[[#This Row],[Desc. Vend.]],TB_Vendas[[#This Row],[Desc.]])</f>
        <v>0.15</v>
      </c>
      <c r="I206" s="9">
        <f>TB_Vendas[[#This Row],[Preço Unitário]]*TB_Vendas[[#This Row],[Qtde]]</f>
        <v>15200</v>
      </c>
      <c r="J206" s="9">
        <f>TB_Vendas[[#This Row],[Total]]-(TB_Vendas[[#This Row],[Total]]*TB_Vendas[[#This Row],[Desconto]])</f>
        <v>12920</v>
      </c>
      <c r="K206" s="9" t="s">
        <v>117</v>
      </c>
    </row>
    <row r="207" spans="1:11" x14ac:dyDescent="0.25">
      <c r="A207" s="8">
        <v>45003</v>
      </c>
      <c r="B207" t="s">
        <v>31</v>
      </c>
      <c r="C207" t="str">
        <f>_xlfn.XLOOKUP(TB_Vendas[[#This Row],[Código]],TB_Produtos[Código],TB_Produtos[Categoria])</f>
        <v>Notebooks</v>
      </c>
      <c r="D207" s="1">
        <v>5</v>
      </c>
      <c r="E207" s="36">
        <f>_xlfn.XLOOKUP(TB_Vendas[[#This Row],[Código]],TB_Produtos[Código],TB_Produtos[Preço Unitário])</f>
        <v>4200</v>
      </c>
      <c r="F207" s="41">
        <f>INDEX(desc_tabela,MATCH(TB_Vendas[[#This Row],[Qtde]],desc_quantidade,1),MATCH(_xlfn.XLOOKUP(TB_Vendas[[#This Row],[Código]],TB_Produtos[Código],TB_Produtos[Categoria]),desc_categorias,0))</f>
        <v>0.25</v>
      </c>
      <c r="G207" s="41" cm="1">
        <f t="array" ref="G207">_xlfn.XLOOKUP(TB_Vendas[[#This Row],[Vendedor]],TB_Vendedores[[#All],[Código]],TB_Vendedores[[#All],[Desc. Máximo]])</f>
        <v>0.12</v>
      </c>
      <c r="H207" s="41">
        <f>IF(TB_Vendas[[#This Row],[Desc.]]&gt;TB_Vendas[[#This Row],[Desc. Vend.]],TB_Vendas[[#This Row],[Desc. Vend.]],TB_Vendas[[#This Row],[Desc.]])</f>
        <v>0.12</v>
      </c>
      <c r="I207" s="9">
        <f>TB_Vendas[[#This Row],[Preço Unitário]]*TB_Vendas[[#This Row],[Qtde]]</f>
        <v>21000</v>
      </c>
      <c r="J207" s="9">
        <f>TB_Vendas[[#This Row],[Total]]-(TB_Vendas[[#This Row],[Total]]*TB_Vendas[[#This Row],[Desconto]])</f>
        <v>18480</v>
      </c>
      <c r="K207" s="9" t="s">
        <v>103</v>
      </c>
    </row>
    <row r="208" spans="1:11" x14ac:dyDescent="0.25">
      <c r="A208" s="8">
        <v>45003</v>
      </c>
      <c r="B208" t="s">
        <v>35</v>
      </c>
      <c r="C208" t="str">
        <f>_xlfn.XLOOKUP(TB_Vendas[[#This Row],[Código]],TB_Produtos[Código],TB_Produtos[Categoria])</f>
        <v>Notebooks</v>
      </c>
      <c r="D208" s="1">
        <v>3</v>
      </c>
      <c r="E208" s="36">
        <f>_xlfn.XLOOKUP(TB_Vendas[[#This Row],[Código]],TB_Produtos[Código],TB_Produtos[Preço Unitário])</f>
        <v>12000</v>
      </c>
      <c r="F208" s="41">
        <f>INDEX(desc_tabela,MATCH(TB_Vendas[[#This Row],[Qtde]],desc_quantidade,1),MATCH(_xlfn.XLOOKUP(TB_Vendas[[#This Row],[Código]],TB_Produtos[Código],TB_Produtos[Categoria]),desc_categorias,0))</f>
        <v>0.15</v>
      </c>
      <c r="G208" s="41" cm="1">
        <f t="array" ref="G208">_xlfn.XLOOKUP(TB_Vendas[[#This Row],[Vendedor]],TB_Vendedores[[#All],[Código]],TB_Vendedores[[#All],[Desc. Máximo]])</f>
        <v>0.12</v>
      </c>
      <c r="H208" s="41">
        <f>IF(TB_Vendas[[#This Row],[Desc.]]&gt;TB_Vendas[[#This Row],[Desc. Vend.]],TB_Vendas[[#This Row],[Desc. Vend.]],TB_Vendas[[#This Row],[Desc.]])</f>
        <v>0.12</v>
      </c>
      <c r="I208" s="9">
        <f>TB_Vendas[[#This Row],[Preço Unitário]]*TB_Vendas[[#This Row],[Qtde]]</f>
        <v>36000</v>
      </c>
      <c r="J208" s="9">
        <f>TB_Vendas[[#This Row],[Total]]-(TB_Vendas[[#This Row],[Total]]*TB_Vendas[[#This Row],[Desconto]])</f>
        <v>31680</v>
      </c>
      <c r="K208" s="9" t="s">
        <v>103</v>
      </c>
    </row>
    <row r="209" spans="1:11" x14ac:dyDescent="0.25">
      <c r="A209" s="8">
        <v>45004</v>
      </c>
      <c r="B209" t="s">
        <v>14</v>
      </c>
      <c r="C209" t="str">
        <f>_xlfn.XLOOKUP(TB_Vendas[[#This Row],[Código]],TB_Produtos[Código],TB_Produtos[Categoria])</f>
        <v>Acessórios</v>
      </c>
      <c r="D209" s="1">
        <v>1</v>
      </c>
      <c r="E209" s="36">
        <f>_xlfn.XLOOKUP(TB_Vendas[[#This Row],[Código]],TB_Produtos[Código],TB_Produtos[Preço Unitário])</f>
        <v>80</v>
      </c>
      <c r="F209" s="41">
        <f>INDEX(desc_tabela,MATCH(TB_Vendas[[#This Row],[Qtde]],desc_quantidade,1),MATCH(_xlfn.XLOOKUP(TB_Vendas[[#This Row],[Código]],TB_Produtos[Código],TB_Produtos[Categoria]),desc_categorias,0))</f>
        <v>0</v>
      </c>
      <c r="G209" s="41" cm="1">
        <f t="array" ref="G209">_xlfn.XLOOKUP(TB_Vendas[[#This Row],[Vendedor]],TB_Vendedores[[#All],[Código]],TB_Vendedores[[#All],[Desc. Máximo]])</f>
        <v>0.11</v>
      </c>
      <c r="H209" s="41">
        <f>IF(TB_Vendas[[#This Row],[Desc.]]&gt;TB_Vendas[[#This Row],[Desc. Vend.]],TB_Vendas[[#This Row],[Desc. Vend.]],TB_Vendas[[#This Row],[Desc.]])</f>
        <v>0</v>
      </c>
      <c r="I209" s="9">
        <f>TB_Vendas[[#This Row],[Preço Unitário]]*TB_Vendas[[#This Row],[Qtde]]</f>
        <v>80</v>
      </c>
      <c r="J209" s="9">
        <f>TB_Vendas[[#This Row],[Total]]-(TB_Vendas[[#This Row],[Total]]*TB_Vendas[[#This Row],[Desconto]])</f>
        <v>80</v>
      </c>
      <c r="K209" s="9" t="s">
        <v>115</v>
      </c>
    </row>
    <row r="210" spans="1:11" x14ac:dyDescent="0.25">
      <c r="A210" s="8">
        <v>45004</v>
      </c>
      <c r="B210" t="s">
        <v>46</v>
      </c>
      <c r="C210" t="str">
        <f>_xlfn.XLOOKUP(TB_Vendas[[#This Row],[Código]],TB_Produtos[Código],TB_Produtos[Categoria])</f>
        <v>Eletrônicos Gerais</v>
      </c>
      <c r="D210" s="1">
        <v>3</v>
      </c>
      <c r="E210" s="36">
        <f>_xlfn.XLOOKUP(TB_Vendas[[#This Row],[Código]],TB_Produtos[Código],TB_Produtos[Preço Unitário])</f>
        <v>2800</v>
      </c>
      <c r="F210" s="41">
        <f>INDEX(desc_tabela,MATCH(TB_Vendas[[#This Row],[Qtde]],desc_quantidade,1),MATCH(_xlfn.XLOOKUP(TB_Vendas[[#This Row],[Código]],TB_Produtos[Código],TB_Produtos[Categoria]),desc_categorias,0))</f>
        <v>0.2</v>
      </c>
      <c r="G210" s="41" cm="1">
        <f t="array" ref="G210">_xlfn.XLOOKUP(TB_Vendas[[#This Row],[Vendedor]],TB_Vendedores[[#All],[Código]],TB_Vendedores[[#All],[Desc. Máximo]])</f>
        <v>0.13</v>
      </c>
      <c r="H210" s="41">
        <f>IF(TB_Vendas[[#This Row],[Desc.]]&gt;TB_Vendas[[#This Row],[Desc. Vend.]],TB_Vendas[[#This Row],[Desc. Vend.]],TB_Vendas[[#This Row],[Desc.]])</f>
        <v>0.13</v>
      </c>
      <c r="I210" s="9">
        <f>TB_Vendas[[#This Row],[Preço Unitário]]*TB_Vendas[[#This Row],[Qtde]]</f>
        <v>8400</v>
      </c>
      <c r="J210" s="9">
        <f>TB_Vendas[[#This Row],[Total]]-(TB_Vendas[[#This Row],[Total]]*TB_Vendas[[#This Row],[Desconto]])</f>
        <v>7308</v>
      </c>
      <c r="K210" s="9" t="s">
        <v>97</v>
      </c>
    </row>
    <row r="211" spans="1:11" x14ac:dyDescent="0.25">
      <c r="A211" s="8">
        <v>45004</v>
      </c>
      <c r="B211" t="s">
        <v>40</v>
      </c>
      <c r="C211" t="str">
        <f>_xlfn.XLOOKUP(TB_Vendas[[#This Row],[Código]],TB_Produtos[Código],TB_Produtos[Categoria])</f>
        <v>Eletrônicos Gerais</v>
      </c>
      <c r="D211" s="1">
        <v>1</v>
      </c>
      <c r="E211" s="36">
        <f>_xlfn.XLOOKUP(TB_Vendas[[#This Row],[Código]],TB_Produtos[Código],TB_Produtos[Preço Unitário])</f>
        <v>4800</v>
      </c>
      <c r="F211" s="41">
        <f>INDEX(desc_tabela,MATCH(TB_Vendas[[#This Row],[Qtde]],desc_quantidade,1),MATCH(_xlfn.XLOOKUP(TB_Vendas[[#This Row],[Código]],TB_Produtos[Código],TB_Produtos[Categoria]),desc_categorias,0))</f>
        <v>0.1</v>
      </c>
      <c r="G211" s="41" cm="1">
        <f t="array" ref="G211">_xlfn.XLOOKUP(TB_Vendas[[#This Row],[Vendedor]],TB_Vendedores[[#All],[Código]],TB_Vendedores[[#All],[Desc. Máximo]])</f>
        <v>0.13</v>
      </c>
      <c r="H211" s="41">
        <f>IF(TB_Vendas[[#This Row],[Desc.]]&gt;TB_Vendas[[#This Row],[Desc. Vend.]],TB_Vendas[[#This Row],[Desc. Vend.]],TB_Vendas[[#This Row],[Desc.]])</f>
        <v>0.1</v>
      </c>
      <c r="I211" s="9">
        <f>TB_Vendas[[#This Row],[Preço Unitário]]*TB_Vendas[[#This Row],[Qtde]]</f>
        <v>4800</v>
      </c>
      <c r="J211" s="9">
        <f>TB_Vendas[[#This Row],[Total]]-(TB_Vendas[[#This Row],[Total]]*TB_Vendas[[#This Row],[Desconto]])</f>
        <v>4320</v>
      </c>
      <c r="K211" s="9" t="s">
        <v>97</v>
      </c>
    </row>
    <row r="212" spans="1:11" x14ac:dyDescent="0.25">
      <c r="A212" s="8">
        <v>45004</v>
      </c>
      <c r="B212" t="s">
        <v>20</v>
      </c>
      <c r="C212" t="str">
        <f>_xlfn.XLOOKUP(TB_Vendas[[#This Row],[Código]],TB_Produtos[Código],TB_Produtos[Categoria])</f>
        <v>Acessórios</v>
      </c>
      <c r="D212" s="1">
        <v>3</v>
      </c>
      <c r="E212" s="36">
        <f>_xlfn.XLOOKUP(TB_Vendas[[#This Row],[Código]],TB_Produtos[Código],TB_Produtos[Preço Unitário])</f>
        <v>250</v>
      </c>
      <c r="F212" s="41">
        <f>INDEX(desc_tabela,MATCH(TB_Vendas[[#This Row],[Qtde]],desc_quantidade,1),MATCH(_xlfn.XLOOKUP(TB_Vendas[[#This Row],[Código]],TB_Produtos[Código],TB_Produtos[Categoria]),desc_categorias,0))</f>
        <v>0.15</v>
      </c>
      <c r="G212" s="41" cm="1">
        <f t="array" ref="G212">_xlfn.XLOOKUP(TB_Vendas[[#This Row],[Vendedor]],TB_Vendedores[[#All],[Código]],TB_Vendedores[[#All],[Desc. Máximo]])</f>
        <v>0.12</v>
      </c>
      <c r="H212" s="41">
        <f>IF(TB_Vendas[[#This Row],[Desc.]]&gt;TB_Vendas[[#This Row],[Desc. Vend.]],TB_Vendas[[#This Row],[Desc. Vend.]],TB_Vendas[[#This Row],[Desc.]])</f>
        <v>0.12</v>
      </c>
      <c r="I212" s="9">
        <f>TB_Vendas[[#This Row],[Preço Unitário]]*TB_Vendas[[#This Row],[Qtde]]</f>
        <v>750</v>
      </c>
      <c r="J212" s="9">
        <f>TB_Vendas[[#This Row],[Total]]-(TB_Vendas[[#This Row],[Total]]*TB_Vendas[[#This Row],[Desconto]])</f>
        <v>660</v>
      </c>
      <c r="K212" s="9" t="s">
        <v>103</v>
      </c>
    </row>
    <row r="213" spans="1:11" x14ac:dyDescent="0.25">
      <c r="A213" s="8">
        <v>45004</v>
      </c>
      <c r="B213" t="s">
        <v>77</v>
      </c>
      <c r="C213" t="str">
        <f>_xlfn.XLOOKUP(TB_Vendas[[#This Row],[Código]],TB_Produtos[Código],TB_Produtos[Categoria])</f>
        <v>Smartphones e Tablets</v>
      </c>
      <c r="D213" s="1">
        <v>2</v>
      </c>
      <c r="E213" s="36">
        <f>_xlfn.XLOOKUP(TB_Vendas[[#This Row],[Código]],TB_Produtos[Código],TB_Produtos[Preço Unitário])</f>
        <v>5000</v>
      </c>
      <c r="F213" s="41">
        <f>INDEX(desc_tabela,MATCH(TB_Vendas[[#This Row],[Qtde]],desc_quantidade,1),MATCH(_xlfn.XLOOKUP(TB_Vendas[[#This Row],[Código]],TB_Produtos[Código],TB_Produtos[Categoria]),desc_categorias,0))</f>
        <v>0.1</v>
      </c>
      <c r="G213" s="41" cm="1">
        <f t="array" ref="G213">_xlfn.XLOOKUP(TB_Vendas[[#This Row],[Vendedor]],TB_Vendedores[[#All],[Código]],TB_Vendedores[[#All],[Desc. Máximo]])</f>
        <v>0.13</v>
      </c>
      <c r="H213" s="41">
        <f>IF(TB_Vendas[[#This Row],[Desc.]]&gt;TB_Vendas[[#This Row],[Desc. Vend.]],TB_Vendas[[#This Row],[Desc. Vend.]],TB_Vendas[[#This Row],[Desc.]])</f>
        <v>0.1</v>
      </c>
      <c r="I213" s="9">
        <f>TB_Vendas[[#This Row],[Preço Unitário]]*TB_Vendas[[#This Row],[Qtde]]</f>
        <v>10000</v>
      </c>
      <c r="J213" s="9">
        <f>TB_Vendas[[#This Row],[Total]]-(TB_Vendas[[#This Row],[Total]]*TB_Vendas[[#This Row],[Desconto]])</f>
        <v>9000</v>
      </c>
      <c r="K213" s="9" t="s">
        <v>97</v>
      </c>
    </row>
    <row r="214" spans="1:11" x14ac:dyDescent="0.25">
      <c r="A214" s="8">
        <v>45004</v>
      </c>
      <c r="B214" t="s">
        <v>58</v>
      </c>
      <c r="C214" t="str">
        <f>_xlfn.XLOOKUP(TB_Vendas[[#This Row],[Código]],TB_Produtos[Código],TB_Produtos[Categoria])</f>
        <v>Periféricos</v>
      </c>
      <c r="D214" s="1">
        <v>2</v>
      </c>
      <c r="E214" s="36">
        <f>_xlfn.XLOOKUP(TB_Vendas[[#This Row],[Código]],TB_Produtos[Código],TB_Produtos[Preço Unitário])</f>
        <v>450</v>
      </c>
      <c r="F214" s="41">
        <f>INDEX(desc_tabela,MATCH(TB_Vendas[[#This Row],[Qtde]],desc_quantidade,1),MATCH(_xlfn.XLOOKUP(TB_Vendas[[#This Row],[Código]],TB_Produtos[Código],TB_Produtos[Categoria]),desc_categorias,0))</f>
        <v>0.05</v>
      </c>
      <c r="G214" s="41" cm="1">
        <f t="array" ref="G214">_xlfn.XLOOKUP(TB_Vendas[[#This Row],[Vendedor]],TB_Vendedores[[#All],[Código]],TB_Vendedores[[#All],[Desc. Máximo]])</f>
        <v>0.08</v>
      </c>
      <c r="H214" s="41">
        <f>IF(TB_Vendas[[#This Row],[Desc.]]&gt;TB_Vendas[[#This Row],[Desc. Vend.]],TB_Vendas[[#This Row],[Desc. Vend.]],TB_Vendas[[#This Row],[Desc.]])</f>
        <v>0.05</v>
      </c>
      <c r="I214" s="9">
        <f>TB_Vendas[[#This Row],[Preço Unitário]]*TB_Vendas[[#This Row],[Qtde]]</f>
        <v>900</v>
      </c>
      <c r="J214" s="9">
        <f>TB_Vendas[[#This Row],[Total]]-(TB_Vendas[[#This Row],[Total]]*TB_Vendas[[#This Row],[Desconto]])</f>
        <v>855</v>
      </c>
      <c r="K214" s="9" t="s">
        <v>100</v>
      </c>
    </row>
    <row r="215" spans="1:11" x14ac:dyDescent="0.25">
      <c r="A215" s="8">
        <v>45005</v>
      </c>
      <c r="B215" t="s">
        <v>68</v>
      </c>
      <c r="C215" t="str">
        <f>_xlfn.XLOOKUP(TB_Vendas[[#This Row],[Código]],TB_Produtos[Código],TB_Produtos[Categoria])</f>
        <v>Smartphones e Tablets</v>
      </c>
      <c r="D215" s="1">
        <v>5</v>
      </c>
      <c r="E215" s="36">
        <f>_xlfn.XLOOKUP(TB_Vendas[[#This Row],[Código]],TB_Produtos[Código],TB_Produtos[Preço Unitário])</f>
        <v>4500</v>
      </c>
      <c r="F215" s="41">
        <f>INDEX(desc_tabela,MATCH(TB_Vendas[[#This Row],[Qtde]],desc_quantidade,1),MATCH(_xlfn.XLOOKUP(TB_Vendas[[#This Row],[Código]],TB_Produtos[Código],TB_Produtos[Categoria]),desc_categorias,0))</f>
        <v>0.25</v>
      </c>
      <c r="G215" s="41" cm="1">
        <f t="array" ref="G215">_xlfn.XLOOKUP(TB_Vendas[[#This Row],[Vendedor]],TB_Vendedores[[#All],[Código]],TB_Vendedores[[#All],[Desc. Máximo]])</f>
        <v>0.09</v>
      </c>
      <c r="H215" s="41">
        <f>IF(TB_Vendas[[#This Row],[Desc.]]&gt;TB_Vendas[[#This Row],[Desc. Vend.]],TB_Vendas[[#This Row],[Desc. Vend.]],TB_Vendas[[#This Row],[Desc.]])</f>
        <v>0.09</v>
      </c>
      <c r="I215" s="9">
        <f>TB_Vendas[[#This Row],[Preço Unitário]]*TB_Vendas[[#This Row],[Qtde]]</f>
        <v>22500</v>
      </c>
      <c r="J215" s="9">
        <f>TB_Vendas[[#This Row],[Total]]-(TB_Vendas[[#This Row],[Total]]*TB_Vendas[[#This Row],[Desconto]])</f>
        <v>20475</v>
      </c>
      <c r="K215" s="9" t="s">
        <v>113</v>
      </c>
    </row>
    <row r="216" spans="1:11" x14ac:dyDescent="0.25">
      <c r="A216" s="8">
        <v>45005</v>
      </c>
      <c r="B216" t="s">
        <v>37</v>
      </c>
      <c r="C216" t="str">
        <f>_xlfn.XLOOKUP(TB_Vendas[[#This Row],[Código]],TB_Produtos[Código],TB_Produtos[Categoria])</f>
        <v>Notebooks</v>
      </c>
      <c r="D216" s="1">
        <v>2</v>
      </c>
      <c r="E216" s="36">
        <f>_xlfn.XLOOKUP(TB_Vendas[[#This Row],[Código]],TB_Produtos[Código],TB_Produtos[Preço Unitário])</f>
        <v>4000</v>
      </c>
      <c r="F216" s="41">
        <f>INDEX(desc_tabela,MATCH(TB_Vendas[[#This Row],[Qtde]],desc_quantidade,1),MATCH(_xlfn.XLOOKUP(TB_Vendas[[#This Row],[Código]],TB_Produtos[Código],TB_Produtos[Categoria]),desc_categorias,0))</f>
        <v>0.1</v>
      </c>
      <c r="G216" s="41" cm="1">
        <f t="array" ref="G216">_xlfn.XLOOKUP(TB_Vendas[[#This Row],[Vendedor]],TB_Vendedores[[#All],[Código]],TB_Vendedores[[#All],[Desc. Máximo]])</f>
        <v>0.08</v>
      </c>
      <c r="H216" s="41">
        <f>IF(TB_Vendas[[#This Row],[Desc.]]&gt;TB_Vendas[[#This Row],[Desc. Vend.]],TB_Vendas[[#This Row],[Desc. Vend.]],TB_Vendas[[#This Row],[Desc.]])</f>
        <v>0.08</v>
      </c>
      <c r="I216" s="9">
        <f>TB_Vendas[[#This Row],[Preço Unitário]]*TB_Vendas[[#This Row],[Qtde]]</f>
        <v>8000</v>
      </c>
      <c r="J216" s="9">
        <f>TB_Vendas[[#This Row],[Total]]-(TB_Vendas[[#This Row],[Total]]*TB_Vendas[[#This Row],[Desconto]])</f>
        <v>7360</v>
      </c>
      <c r="K216" s="9" t="s">
        <v>111</v>
      </c>
    </row>
    <row r="217" spans="1:11" x14ac:dyDescent="0.25">
      <c r="A217" s="8">
        <v>45005</v>
      </c>
      <c r="B217" t="s">
        <v>77</v>
      </c>
      <c r="C217" t="str">
        <f>_xlfn.XLOOKUP(TB_Vendas[[#This Row],[Código]],TB_Produtos[Código],TB_Produtos[Categoria])</f>
        <v>Smartphones e Tablets</v>
      </c>
      <c r="D217" s="1">
        <v>4</v>
      </c>
      <c r="E217" s="36">
        <f>_xlfn.XLOOKUP(TB_Vendas[[#This Row],[Código]],TB_Produtos[Código],TB_Produtos[Preço Unitário])</f>
        <v>5000</v>
      </c>
      <c r="F217" s="41">
        <f>INDEX(desc_tabela,MATCH(TB_Vendas[[#This Row],[Qtde]],desc_quantidade,1),MATCH(_xlfn.XLOOKUP(TB_Vendas[[#This Row],[Código]],TB_Produtos[Código],TB_Produtos[Categoria]),desc_categorias,0))</f>
        <v>0.15</v>
      </c>
      <c r="G217" s="41" cm="1">
        <f t="array" ref="G217">_xlfn.XLOOKUP(TB_Vendas[[#This Row],[Vendedor]],TB_Vendedores[[#All],[Código]],TB_Vendedores[[#All],[Desc. Máximo]])</f>
        <v>0.08</v>
      </c>
      <c r="H217" s="41">
        <f>IF(TB_Vendas[[#This Row],[Desc.]]&gt;TB_Vendas[[#This Row],[Desc. Vend.]],TB_Vendas[[#This Row],[Desc. Vend.]],TB_Vendas[[#This Row],[Desc.]])</f>
        <v>0.08</v>
      </c>
      <c r="I217" s="9">
        <f>TB_Vendas[[#This Row],[Preço Unitário]]*TB_Vendas[[#This Row],[Qtde]]</f>
        <v>20000</v>
      </c>
      <c r="J217" s="9">
        <f>TB_Vendas[[#This Row],[Total]]-(TB_Vendas[[#This Row],[Total]]*TB_Vendas[[#This Row],[Desconto]])</f>
        <v>18400</v>
      </c>
      <c r="K217" s="9" t="s">
        <v>100</v>
      </c>
    </row>
    <row r="218" spans="1:11" x14ac:dyDescent="0.25">
      <c r="A218" s="8">
        <v>45005</v>
      </c>
      <c r="B218" t="s">
        <v>43</v>
      </c>
      <c r="C218" t="str">
        <f>_xlfn.XLOOKUP(TB_Vendas[[#This Row],[Código]],TB_Produtos[Código],TB_Produtos[Categoria])</f>
        <v>Eletrônicos Gerais</v>
      </c>
      <c r="D218" s="1">
        <v>5</v>
      </c>
      <c r="E218" s="36">
        <f>_xlfn.XLOOKUP(TB_Vendas[[#This Row],[Código]],TB_Produtos[Código],TB_Produtos[Preço Unitário])</f>
        <v>4500</v>
      </c>
      <c r="F218" s="41">
        <f>INDEX(desc_tabela,MATCH(TB_Vendas[[#This Row],[Qtde]],desc_quantidade,1),MATCH(_xlfn.XLOOKUP(TB_Vendas[[#This Row],[Código]],TB_Produtos[Código],TB_Produtos[Categoria]),desc_categorias,0))</f>
        <v>0.25</v>
      </c>
      <c r="G218" s="41" cm="1">
        <f t="array" ref="G218">_xlfn.XLOOKUP(TB_Vendas[[#This Row],[Vendedor]],TB_Vendedores[[#All],[Código]],TB_Vendedores[[#All],[Desc. Máximo]])</f>
        <v>0.09</v>
      </c>
      <c r="H218" s="41">
        <f>IF(TB_Vendas[[#This Row],[Desc.]]&gt;TB_Vendas[[#This Row],[Desc. Vend.]],TB_Vendas[[#This Row],[Desc. Vend.]],TB_Vendas[[#This Row],[Desc.]])</f>
        <v>0.09</v>
      </c>
      <c r="I218" s="9">
        <f>TB_Vendas[[#This Row],[Preço Unitário]]*TB_Vendas[[#This Row],[Qtde]]</f>
        <v>22500</v>
      </c>
      <c r="J218" s="9">
        <f>TB_Vendas[[#This Row],[Total]]-(TB_Vendas[[#This Row],[Total]]*TB_Vendas[[#This Row],[Desconto]])</f>
        <v>20475</v>
      </c>
      <c r="K218" s="9" t="s">
        <v>113</v>
      </c>
    </row>
    <row r="219" spans="1:11" x14ac:dyDescent="0.25">
      <c r="A219" s="8">
        <v>45005</v>
      </c>
      <c r="B219" t="s">
        <v>60</v>
      </c>
      <c r="C219" t="str">
        <f>_xlfn.XLOOKUP(TB_Vendas[[#This Row],[Código]],TB_Produtos[Código],TB_Produtos[Categoria])</f>
        <v>Redes e Conectividade</v>
      </c>
      <c r="D219" s="1">
        <v>4</v>
      </c>
      <c r="E219" s="36">
        <f>_xlfn.XLOOKUP(TB_Vendas[[#This Row],[Código]],TB_Produtos[Código],TB_Produtos[Preço Unitário])</f>
        <v>100</v>
      </c>
      <c r="F219" s="41">
        <f>INDEX(desc_tabela,MATCH(TB_Vendas[[#This Row],[Qtde]],desc_quantidade,1),MATCH(_xlfn.XLOOKUP(TB_Vendas[[#This Row],[Código]],TB_Produtos[Código],TB_Produtos[Categoria]),desc_categorias,0))</f>
        <v>0.2</v>
      </c>
      <c r="G219" s="41" cm="1">
        <f t="array" ref="G219">_xlfn.XLOOKUP(TB_Vendas[[#This Row],[Vendedor]],TB_Vendedores[[#All],[Código]],TB_Vendedores[[#All],[Desc. Máximo]])</f>
        <v>0.13</v>
      </c>
      <c r="H219" s="41">
        <f>IF(TB_Vendas[[#This Row],[Desc.]]&gt;TB_Vendas[[#This Row],[Desc. Vend.]],TB_Vendas[[#This Row],[Desc. Vend.]],TB_Vendas[[#This Row],[Desc.]])</f>
        <v>0.13</v>
      </c>
      <c r="I219" s="9">
        <f>TB_Vendas[[#This Row],[Preço Unitário]]*TB_Vendas[[#This Row],[Qtde]]</f>
        <v>400</v>
      </c>
      <c r="J219" s="9">
        <f>TB_Vendas[[#This Row],[Total]]-(TB_Vendas[[#This Row],[Total]]*TB_Vendas[[#This Row],[Desconto]])</f>
        <v>348</v>
      </c>
      <c r="K219" s="9" t="s">
        <v>94</v>
      </c>
    </row>
    <row r="220" spans="1:11" x14ac:dyDescent="0.25">
      <c r="A220" s="8">
        <v>45006</v>
      </c>
      <c r="B220" t="s">
        <v>83</v>
      </c>
      <c r="C220" t="str">
        <f>_xlfn.XLOOKUP(TB_Vendas[[#This Row],[Código]],TB_Produtos[Código],TB_Produtos[Categoria])</f>
        <v>Wearables</v>
      </c>
      <c r="D220" s="1">
        <v>1</v>
      </c>
      <c r="E220" s="36">
        <f>_xlfn.XLOOKUP(TB_Vendas[[#This Row],[Código]],TB_Produtos[Código],TB_Produtos[Preço Unitário])</f>
        <v>350</v>
      </c>
      <c r="F220" s="41">
        <f>INDEX(desc_tabela,MATCH(TB_Vendas[[#This Row],[Qtde]],desc_quantidade,1),MATCH(_xlfn.XLOOKUP(TB_Vendas[[#This Row],[Código]],TB_Produtos[Código],TB_Produtos[Categoria]),desc_categorias,0))</f>
        <v>0</v>
      </c>
      <c r="G220" s="41" cm="1">
        <f t="array" ref="G220">_xlfn.XLOOKUP(TB_Vendas[[#This Row],[Vendedor]],TB_Vendedores[[#All],[Código]],TB_Vendedores[[#All],[Desc. Máximo]])</f>
        <v>0.08</v>
      </c>
      <c r="H220" s="41">
        <f>IF(TB_Vendas[[#This Row],[Desc.]]&gt;TB_Vendas[[#This Row],[Desc. Vend.]],TB_Vendas[[#This Row],[Desc. Vend.]],TB_Vendas[[#This Row],[Desc.]])</f>
        <v>0</v>
      </c>
      <c r="I220" s="9">
        <f>TB_Vendas[[#This Row],[Preço Unitário]]*TB_Vendas[[#This Row],[Qtde]]</f>
        <v>350</v>
      </c>
      <c r="J220" s="9">
        <f>TB_Vendas[[#This Row],[Total]]-(TB_Vendas[[#This Row],[Total]]*TB_Vendas[[#This Row],[Desconto]])</f>
        <v>350</v>
      </c>
      <c r="K220" s="9" t="s">
        <v>100</v>
      </c>
    </row>
    <row r="221" spans="1:11" x14ac:dyDescent="0.25">
      <c r="A221" s="8">
        <v>45006</v>
      </c>
      <c r="B221" t="s">
        <v>71</v>
      </c>
      <c r="C221" t="str">
        <f>_xlfn.XLOOKUP(TB_Vendas[[#This Row],[Código]],TB_Produtos[Código],TB_Produtos[Categoria])</f>
        <v>Smartphones e Tablets</v>
      </c>
      <c r="D221" s="1">
        <v>2</v>
      </c>
      <c r="E221" s="36">
        <f>_xlfn.XLOOKUP(TB_Vendas[[#This Row],[Código]],TB_Produtos[Código],TB_Produtos[Preço Unitário])</f>
        <v>7500</v>
      </c>
      <c r="F221" s="41">
        <f>INDEX(desc_tabela,MATCH(TB_Vendas[[#This Row],[Qtde]],desc_quantidade,1),MATCH(_xlfn.XLOOKUP(TB_Vendas[[#This Row],[Código]],TB_Produtos[Código],TB_Produtos[Categoria]),desc_categorias,0))</f>
        <v>0.1</v>
      </c>
      <c r="G221" s="41" cm="1">
        <f t="array" ref="G221">_xlfn.XLOOKUP(TB_Vendas[[#This Row],[Vendedor]],TB_Vendedores[[#All],[Código]],TB_Vendedores[[#All],[Desc. Máximo]])</f>
        <v>0.09</v>
      </c>
      <c r="H221" s="41">
        <f>IF(TB_Vendas[[#This Row],[Desc.]]&gt;TB_Vendas[[#This Row],[Desc. Vend.]],TB_Vendas[[#This Row],[Desc. Vend.]],TB_Vendas[[#This Row],[Desc.]])</f>
        <v>0.09</v>
      </c>
      <c r="I221" s="9">
        <f>TB_Vendas[[#This Row],[Preço Unitário]]*TB_Vendas[[#This Row],[Qtde]]</f>
        <v>15000</v>
      </c>
      <c r="J221" s="9">
        <f>TB_Vendas[[#This Row],[Total]]-(TB_Vendas[[#This Row],[Total]]*TB_Vendas[[#This Row],[Desconto]])</f>
        <v>13650</v>
      </c>
      <c r="K221" s="9" t="s">
        <v>113</v>
      </c>
    </row>
    <row r="222" spans="1:11" x14ac:dyDescent="0.25">
      <c r="A222" s="8">
        <v>45006</v>
      </c>
      <c r="B222" t="s">
        <v>68</v>
      </c>
      <c r="C222" t="str">
        <f>_xlfn.XLOOKUP(TB_Vendas[[#This Row],[Código]],TB_Produtos[Código],TB_Produtos[Categoria])</f>
        <v>Smartphones e Tablets</v>
      </c>
      <c r="D222" s="1">
        <v>5</v>
      </c>
      <c r="E222" s="36">
        <f>_xlfn.XLOOKUP(TB_Vendas[[#This Row],[Código]],TB_Produtos[Código],TB_Produtos[Preço Unitário])</f>
        <v>4500</v>
      </c>
      <c r="F222" s="41">
        <f>INDEX(desc_tabela,MATCH(TB_Vendas[[#This Row],[Qtde]],desc_quantidade,1),MATCH(_xlfn.XLOOKUP(TB_Vendas[[#This Row],[Código]],TB_Produtos[Código],TB_Produtos[Categoria]),desc_categorias,0))</f>
        <v>0.25</v>
      </c>
      <c r="G222" s="41" cm="1">
        <f t="array" ref="G222">_xlfn.XLOOKUP(TB_Vendas[[#This Row],[Vendedor]],TB_Vendedores[[#All],[Código]],TB_Vendedores[[#All],[Desc. Máximo]])</f>
        <v>7.0000000000000007E-2</v>
      </c>
      <c r="H222" s="41">
        <f>IF(TB_Vendas[[#This Row],[Desc.]]&gt;TB_Vendas[[#This Row],[Desc. Vend.]],TB_Vendas[[#This Row],[Desc. Vend.]],TB_Vendas[[#This Row],[Desc.]])</f>
        <v>7.0000000000000007E-2</v>
      </c>
      <c r="I222" s="9">
        <f>TB_Vendas[[#This Row],[Preço Unitário]]*TB_Vendas[[#This Row],[Qtde]]</f>
        <v>22500</v>
      </c>
      <c r="J222" s="9">
        <f>TB_Vendas[[#This Row],[Total]]-(TB_Vendas[[#This Row],[Total]]*TB_Vendas[[#This Row],[Desconto]])</f>
        <v>20925</v>
      </c>
      <c r="K222" s="9" t="s">
        <v>119</v>
      </c>
    </row>
    <row r="223" spans="1:11" x14ac:dyDescent="0.25">
      <c r="A223" s="8">
        <v>45007</v>
      </c>
      <c r="B223" t="s">
        <v>88</v>
      </c>
      <c r="C223" t="str">
        <f>_xlfn.XLOOKUP(TB_Vendas[[#This Row],[Código]],TB_Produtos[Código],TB_Produtos[Categoria])</f>
        <v>Wearables</v>
      </c>
      <c r="D223" s="1">
        <v>1</v>
      </c>
      <c r="E223" s="36">
        <f>_xlfn.XLOOKUP(TB_Vendas[[#This Row],[Código]],TB_Produtos[Código],TB_Produtos[Preço Unitário])</f>
        <v>2800</v>
      </c>
      <c r="F223" s="41">
        <f>INDEX(desc_tabela,MATCH(TB_Vendas[[#This Row],[Qtde]],desc_quantidade,1),MATCH(_xlfn.XLOOKUP(TB_Vendas[[#This Row],[Código]],TB_Produtos[Código],TB_Produtos[Categoria]),desc_categorias,0))</f>
        <v>0</v>
      </c>
      <c r="G223" s="41" cm="1">
        <f t="array" ref="G223">_xlfn.XLOOKUP(TB_Vendas[[#This Row],[Vendedor]],TB_Vendedores[[#All],[Código]],TB_Vendedores[[#All],[Desc. Máximo]])</f>
        <v>0.13</v>
      </c>
      <c r="H223" s="41">
        <f>IF(TB_Vendas[[#This Row],[Desc.]]&gt;TB_Vendas[[#This Row],[Desc. Vend.]],TB_Vendas[[#This Row],[Desc. Vend.]],TB_Vendas[[#This Row],[Desc.]])</f>
        <v>0</v>
      </c>
      <c r="I223" s="9">
        <f>TB_Vendas[[#This Row],[Preço Unitário]]*TB_Vendas[[#This Row],[Qtde]]</f>
        <v>2800</v>
      </c>
      <c r="J223" s="9">
        <f>TB_Vendas[[#This Row],[Total]]-(TB_Vendas[[#This Row],[Total]]*TB_Vendas[[#This Row],[Desconto]])</f>
        <v>2800</v>
      </c>
      <c r="K223" s="9" t="s">
        <v>97</v>
      </c>
    </row>
    <row r="224" spans="1:11" x14ac:dyDescent="0.25">
      <c r="A224" s="8">
        <v>45007</v>
      </c>
      <c r="B224" t="s">
        <v>20</v>
      </c>
      <c r="C224" t="str">
        <f>_xlfn.XLOOKUP(TB_Vendas[[#This Row],[Código]],TB_Produtos[Código],TB_Produtos[Categoria])</f>
        <v>Acessórios</v>
      </c>
      <c r="D224" s="1">
        <v>3</v>
      </c>
      <c r="E224" s="36">
        <f>_xlfn.XLOOKUP(TB_Vendas[[#This Row],[Código]],TB_Produtos[Código],TB_Produtos[Preço Unitário])</f>
        <v>250</v>
      </c>
      <c r="F224" s="41">
        <f>INDEX(desc_tabela,MATCH(TB_Vendas[[#This Row],[Qtde]],desc_quantidade,1),MATCH(_xlfn.XLOOKUP(TB_Vendas[[#This Row],[Código]],TB_Produtos[Código],TB_Produtos[Categoria]),desc_categorias,0))</f>
        <v>0.15</v>
      </c>
      <c r="G224" s="41" cm="1">
        <f t="array" ref="G224">_xlfn.XLOOKUP(TB_Vendas[[#This Row],[Vendedor]],TB_Vendedores[[#All],[Código]],TB_Vendedores[[#All],[Desc. Máximo]])</f>
        <v>7.0000000000000007E-2</v>
      </c>
      <c r="H224" s="41">
        <f>IF(TB_Vendas[[#This Row],[Desc.]]&gt;TB_Vendas[[#This Row],[Desc. Vend.]],TB_Vendas[[#This Row],[Desc. Vend.]],TB_Vendas[[#This Row],[Desc.]])</f>
        <v>7.0000000000000007E-2</v>
      </c>
      <c r="I224" s="9">
        <f>TB_Vendas[[#This Row],[Preço Unitário]]*TB_Vendas[[#This Row],[Qtde]]</f>
        <v>750</v>
      </c>
      <c r="J224" s="9">
        <f>TB_Vendas[[#This Row],[Total]]-(TB_Vendas[[#This Row],[Total]]*TB_Vendas[[#This Row],[Desconto]])</f>
        <v>697.5</v>
      </c>
      <c r="K224" s="9" t="s">
        <v>119</v>
      </c>
    </row>
    <row r="225" spans="1:11" x14ac:dyDescent="0.25">
      <c r="A225" s="8">
        <v>45008</v>
      </c>
      <c r="B225" t="s">
        <v>17</v>
      </c>
      <c r="C225" t="str">
        <f>_xlfn.XLOOKUP(TB_Vendas[[#This Row],[Código]],TB_Produtos[Código],TB_Produtos[Categoria])</f>
        <v>Acessórios</v>
      </c>
      <c r="D225" s="1">
        <v>2</v>
      </c>
      <c r="E225" s="36">
        <f>_xlfn.XLOOKUP(TB_Vendas[[#This Row],[Código]],TB_Produtos[Código],TB_Produtos[Preço Unitário])</f>
        <v>800</v>
      </c>
      <c r="F225" s="41">
        <f>INDEX(desc_tabela,MATCH(TB_Vendas[[#This Row],[Qtde]],desc_quantidade,1),MATCH(_xlfn.XLOOKUP(TB_Vendas[[#This Row],[Código]],TB_Produtos[Código],TB_Produtos[Categoria]),desc_categorias,0))</f>
        <v>0.05</v>
      </c>
      <c r="G225" s="41" cm="1">
        <f t="array" ref="G225">_xlfn.XLOOKUP(TB_Vendas[[#This Row],[Vendedor]],TB_Vendedores[[#All],[Código]],TB_Vendedores[[#All],[Desc. Máximo]])</f>
        <v>0.3</v>
      </c>
      <c r="H225" s="41">
        <f>IF(TB_Vendas[[#This Row],[Desc.]]&gt;TB_Vendas[[#This Row],[Desc. Vend.]],TB_Vendas[[#This Row],[Desc. Vend.]],TB_Vendas[[#This Row],[Desc.]])</f>
        <v>0.05</v>
      </c>
      <c r="I225" s="9">
        <f>TB_Vendas[[#This Row],[Preço Unitário]]*TB_Vendas[[#This Row],[Qtde]]</f>
        <v>1600</v>
      </c>
      <c r="J225" s="9">
        <f>TB_Vendas[[#This Row],[Total]]-(TB_Vendas[[#This Row],[Total]]*TB_Vendas[[#This Row],[Desconto]])</f>
        <v>1520</v>
      </c>
      <c r="K225" s="9" t="s">
        <v>121</v>
      </c>
    </row>
    <row r="226" spans="1:11" x14ac:dyDescent="0.25">
      <c r="A226" s="8">
        <v>45009</v>
      </c>
      <c r="B226" t="s">
        <v>22</v>
      </c>
      <c r="C226" t="str">
        <f>_xlfn.XLOOKUP(TB_Vendas[[#This Row],[Código]],TB_Produtos[Código],TB_Produtos[Categoria])</f>
        <v>Acessórios</v>
      </c>
      <c r="D226" s="1">
        <v>4</v>
      </c>
      <c r="E226" s="36">
        <f>_xlfn.XLOOKUP(TB_Vendas[[#This Row],[Código]],TB_Produtos[Código],TB_Produtos[Preço Unitário])</f>
        <v>1400</v>
      </c>
      <c r="F226" s="41">
        <f>INDEX(desc_tabela,MATCH(TB_Vendas[[#This Row],[Qtde]],desc_quantidade,1),MATCH(_xlfn.XLOOKUP(TB_Vendas[[#This Row],[Código]],TB_Produtos[Código],TB_Produtos[Categoria]),desc_categorias,0))</f>
        <v>0.15</v>
      </c>
      <c r="G226" s="41" cm="1">
        <f t="array" ref="G226">_xlfn.XLOOKUP(TB_Vendas[[#This Row],[Vendedor]],TB_Vendedores[[#All],[Código]],TB_Vendedores[[#All],[Desc. Máximo]])</f>
        <v>0.14000000000000001</v>
      </c>
      <c r="H226" s="41">
        <f>IF(TB_Vendas[[#This Row],[Desc.]]&gt;TB_Vendas[[#This Row],[Desc. Vend.]],TB_Vendas[[#This Row],[Desc. Vend.]],TB_Vendas[[#This Row],[Desc.]])</f>
        <v>0.14000000000000001</v>
      </c>
      <c r="I226" s="9">
        <f>TB_Vendas[[#This Row],[Preço Unitário]]*TB_Vendas[[#This Row],[Qtde]]</f>
        <v>5600</v>
      </c>
      <c r="J226" s="9">
        <f>TB_Vendas[[#This Row],[Total]]-(TB_Vendas[[#This Row],[Total]]*TB_Vendas[[#This Row],[Desconto]])</f>
        <v>4816</v>
      </c>
      <c r="K226" s="9" t="s">
        <v>107</v>
      </c>
    </row>
    <row r="227" spans="1:11" x14ac:dyDescent="0.25">
      <c r="A227" s="8">
        <v>45009</v>
      </c>
      <c r="B227" t="s">
        <v>56</v>
      </c>
      <c r="C227" t="str">
        <f>_xlfn.XLOOKUP(TB_Vendas[[#This Row],[Código]],TB_Produtos[Código],TB_Produtos[Categoria])</f>
        <v>Periféricos</v>
      </c>
      <c r="D227" s="1">
        <v>2</v>
      </c>
      <c r="E227" s="36">
        <f>_xlfn.XLOOKUP(TB_Vendas[[#This Row],[Código]],TB_Produtos[Código],TB_Produtos[Preço Unitário])</f>
        <v>200</v>
      </c>
      <c r="F227" s="41">
        <f>INDEX(desc_tabela,MATCH(TB_Vendas[[#This Row],[Qtde]],desc_quantidade,1),MATCH(_xlfn.XLOOKUP(TB_Vendas[[#This Row],[Código]],TB_Produtos[Código],TB_Produtos[Categoria]),desc_categorias,0))</f>
        <v>0.05</v>
      </c>
      <c r="G227" s="41" cm="1">
        <f t="array" ref="G227">_xlfn.XLOOKUP(TB_Vendas[[#This Row],[Vendedor]],TB_Vendedores[[#All],[Código]],TB_Vendedores[[#All],[Desc. Máximo]])</f>
        <v>7.0000000000000007E-2</v>
      </c>
      <c r="H227" s="41">
        <f>IF(TB_Vendas[[#This Row],[Desc.]]&gt;TB_Vendas[[#This Row],[Desc. Vend.]],TB_Vendas[[#This Row],[Desc. Vend.]],TB_Vendas[[#This Row],[Desc.]])</f>
        <v>0.05</v>
      </c>
      <c r="I227" s="9">
        <f>TB_Vendas[[#This Row],[Preço Unitário]]*TB_Vendas[[#This Row],[Qtde]]</f>
        <v>400</v>
      </c>
      <c r="J227" s="9">
        <f>TB_Vendas[[#This Row],[Total]]-(TB_Vendas[[#This Row],[Total]]*TB_Vendas[[#This Row],[Desconto]])</f>
        <v>380</v>
      </c>
      <c r="K227" s="9" t="s">
        <v>119</v>
      </c>
    </row>
    <row r="228" spans="1:11" x14ac:dyDescent="0.25">
      <c r="A228" s="8">
        <v>45009</v>
      </c>
      <c r="B228" t="s">
        <v>77</v>
      </c>
      <c r="C228" t="str">
        <f>_xlfn.XLOOKUP(TB_Vendas[[#This Row],[Código]],TB_Produtos[Código],TB_Produtos[Categoria])</f>
        <v>Smartphones e Tablets</v>
      </c>
      <c r="D228" s="1">
        <v>1</v>
      </c>
      <c r="E228" s="36">
        <f>_xlfn.XLOOKUP(TB_Vendas[[#This Row],[Código]],TB_Produtos[Código],TB_Produtos[Preço Unitário])</f>
        <v>5000</v>
      </c>
      <c r="F228" s="41">
        <f>INDEX(desc_tabela,MATCH(TB_Vendas[[#This Row],[Qtde]],desc_quantidade,1),MATCH(_xlfn.XLOOKUP(TB_Vendas[[#This Row],[Código]],TB_Produtos[Código],TB_Produtos[Categoria]),desc_categorias,0))</f>
        <v>0</v>
      </c>
      <c r="G228" s="41" cm="1">
        <f t="array" ref="G228">_xlfn.XLOOKUP(TB_Vendas[[#This Row],[Vendedor]],TB_Vendedores[[#All],[Código]],TB_Vendedores[[#All],[Desc. Máximo]])</f>
        <v>0.19</v>
      </c>
      <c r="H228" s="41">
        <f>IF(TB_Vendas[[#This Row],[Desc.]]&gt;TB_Vendas[[#This Row],[Desc. Vend.]],TB_Vendas[[#This Row],[Desc. Vend.]],TB_Vendas[[#This Row],[Desc.]])</f>
        <v>0</v>
      </c>
      <c r="I228" s="9">
        <f>TB_Vendas[[#This Row],[Preço Unitário]]*TB_Vendas[[#This Row],[Qtde]]</f>
        <v>5000</v>
      </c>
      <c r="J228" s="9">
        <f>TB_Vendas[[#This Row],[Total]]-(TB_Vendas[[#This Row],[Total]]*TB_Vendas[[#This Row],[Desconto]])</f>
        <v>5000</v>
      </c>
      <c r="K228" s="9" t="s">
        <v>109</v>
      </c>
    </row>
    <row r="229" spans="1:11" x14ac:dyDescent="0.25">
      <c r="A229" s="8">
        <v>45009</v>
      </c>
      <c r="B229" t="s">
        <v>73</v>
      </c>
      <c r="C229" t="str">
        <f>_xlfn.XLOOKUP(TB_Vendas[[#This Row],[Código]],TB_Produtos[Código],TB_Produtos[Categoria])</f>
        <v>Smartphones e Tablets</v>
      </c>
      <c r="D229" s="1">
        <v>4</v>
      </c>
      <c r="E229" s="36">
        <f>_xlfn.XLOOKUP(TB_Vendas[[#This Row],[Código]],TB_Produtos[Código],TB_Produtos[Preço Unitário])</f>
        <v>2200</v>
      </c>
      <c r="F229" s="41">
        <f>INDEX(desc_tabela,MATCH(TB_Vendas[[#This Row],[Qtde]],desc_quantidade,1),MATCH(_xlfn.XLOOKUP(TB_Vendas[[#This Row],[Código]],TB_Produtos[Código],TB_Produtos[Categoria]),desc_categorias,0))</f>
        <v>0.15</v>
      </c>
      <c r="G229" s="41" cm="1">
        <f t="array" ref="G229">_xlfn.XLOOKUP(TB_Vendas[[#This Row],[Vendedor]],TB_Vendedores[[#All],[Código]],TB_Vendedores[[#All],[Desc. Máximo]])</f>
        <v>0.14000000000000001</v>
      </c>
      <c r="H229" s="41">
        <f>IF(TB_Vendas[[#This Row],[Desc.]]&gt;TB_Vendas[[#This Row],[Desc. Vend.]],TB_Vendas[[#This Row],[Desc. Vend.]],TB_Vendas[[#This Row],[Desc.]])</f>
        <v>0.14000000000000001</v>
      </c>
      <c r="I229" s="9">
        <f>TB_Vendas[[#This Row],[Preço Unitário]]*TB_Vendas[[#This Row],[Qtde]]</f>
        <v>8800</v>
      </c>
      <c r="J229" s="9">
        <f>TB_Vendas[[#This Row],[Total]]-(TB_Vendas[[#This Row],[Total]]*TB_Vendas[[#This Row],[Desconto]])</f>
        <v>7568</v>
      </c>
      <c r="K229" s="9" t="s">
        <v>107</v>
      </c>
    </row>
    <row r="230" spans="1:11" x14ac:dyDescent="0.25">
      <c r="A230" s="8">
        <v>45010</v>
      </c>
      <c r="B230" t="s">
        <v>20</v>
      </c>
      <c r="C230" t="str">
        <f>_xlfn.XLOOKUP(TB_Vendas[[#This Row],[Código]],TB_Produtos[Código],TB_Produtos[Categoria])</f>
        <v>Acessórios</v>
      </c>
      <c r="D230" s="1">
        <v>3</v>
      </c>
      <c r="E230" s="36">
        <f>_xlfn.XLOOKUP(TB_Vendas[[#This Row],[Código]],TB_Produtos[Código],TB_Produtos[Preço Unitário])</f>
        <v>250</v>
      </c>
      <c r="F230" s="41">
        <f>INDEX(desc_tabela,MATCH(TB_Vendas[[#This Row],[Qtde]],desc_quantidade,1),MATCH(_xlfn.XLOOKUP(TB_Vendas[[#This Row],[Código]],TB_Produtos[Código],TB_Produtos[Categoria]),desc_categorias,0))</f>
        <v>0.15</v>
      </c>
      <c r="G230" s="41" cm="1">
        <f t="array" ref="G230">_xlfn.XLOOKUP(TB_Vendas[[#This Row],[Vendedor]],TB_Vendedores[[#All],[Código]],TB_Vendedores[[#All],[Desc. Máximo]])</f>
        <v>0.18</v>
      </c>
      <c r="H230" s="41">
        <f>IF(TB_Vendas[[#This Row],[Desc.]]&gt;TB_Vendas[[#This Row],[Desc. Vend.]],TB_Vendas[[#This Row],[Desc. Vend.]],TB_Vendas[[#This Row],[Desc.]])</f>
        <v>0.15</v>
      </c>
      <c r="I230" s="9">
        <f>TB_Vendas[[#This Row],[Preço Unitário]]*TB_Vendas[[#This Row],[Qtde]]</f>
        <v>750</v>
      </c>
      <c r="J230" s="9">
        <f>TB_Vendas[[#This Row],[Total]]-(TB_Vendas[[#This Row],[Total]]*TB_Vendas[[#This Row],[Desconto]])</f>
        <v>637.5</v>
      </c>
      <c r="K230" s="9" t="s">
        <v>117</v>
      </c>
    </row>
    <row r="231" spans="1:11" x14ac:dyDescent="0.25">
      <c r="A231" s="8">
        <v>45010</v>
      </c>
      <c r="B231" t="s">
        <v>48</v>
      </c>
      <c r="C231" t="str">
        <f>_xlfn.XLOOKUP(TB_Vendas[[#This Row],[Código]],TB_Produtos[Código],TB_Produtos[Categoria])</f>
        <v>Eletrônicos Gerais</v>
      </c>
      <c r="D231" s="1">
        <v>3</v>
      </c>
      <c r="E231" s="36">
        <f>_xlfn.XLOOKUP(TB_Vendas[[#This Row],[Código]],TB_Produtos[Código],TB_Produtos[Preço Unitário])</f>
        <v>5500</v>
      </c>
      <c r="F231" s="41">
        <f>INDEX(desc_tabela,MATCH(TB_Vendas[[#This Row],[Qtde]],desc_quantidade,1),MATCH(_xlfn.XLOOKUP(TB_Vendas[[#This Row],[Código]],TB_Produtos[Código],TB_Produtos[Categoria]),desc_categorias,0))</f>
        <v>0.2</v>
      </c>
      <c r="G231" s="41" cm="1">
        <f t="array" ref="G231">_xlfn.XLOOKUP(TB_Vendas[[#This Row],[Vendedor]],TB_Vendedores[[#All],[Código]],TB_Vendedores[[#All],[Desc. Máximo]])</f>
        <v>0.11</v>
      </c>
      <c r="H231" s="41">
        <f>IF(TB_Vendas[[#This Row],[Desc.]]&gt;TB_Vendas[[#This Row],[Desc. Vend.]],TB_Vendas[[#This Row],[Desc. Vend.]],TB_Vendas[[#This Row],[Desc.]])</f>
        <v>0.11</v>
      </c>
      <c r="I231" s="9">
        <f>TB_Vendas[[#This Row],[Preço Unitário]]*TB_Vendas[[#This Row],[Qtde]]</f>
        <v>16500</v>
      </c>
      <c r="J231" s="9">
        <f>TB_Vendas[[#This Row],[Total]]-(TB_Vendas[[#This Row],[Total]]*TB_Vendas[[#This Row],[Desconto]])</f>
        <v>14685</v>
      </c>
      <c r="K231" s="9" t="s">
        <v>115</v>
      </c>
    </row>
    <row r="232" spans="1:11" x14ac:dyDescent="0.25">
      <c r="A232" s="8">
        <v>45010</v>
      </c>
      <c r="B232" t="s">
        <v>83</v>
      </c>
      <c r="C232" t="str">
        <f>_xlfn.XLOOKUP(TB_Vendas[[#This Row],[Código]],TB_Produtos[Código],TB_Produtos[Categoria])</f>
        <v>Wearables</v>
      </c>
      <c r="D232" s="1">
        <v>1</v>
      </c>
      <c r="E232" s="36">
        <f>_xlfn.XLOOKUP(TB_Vendas[[#This Row],[Código]],TB_Produtos[Código],TB_Produtos[Preço Unitário])</f>
        <v>350</v>
      </c>
      <c r="F232" s="41">
        <f>INDEX(desc_tabela,MATCH(TB_Vendas[[#This Row],[Qtde]],desc_quantidade,1),MATCH(_xlfn.XLOOKUP(TB_Vendas[[#This Row],[Código]],TB_Produtos[Código],TB_Produtos[Categoria]),desc_categorias,0))</f>
        <v>0</v>
      </c>
      <c r="G232" s="41" cm="1">
        <f t="array" ref="G232">_xlfn.XLOOKUP(TB_Vendas[[#This Row],[Vendedor]],TB_Vendedores[[#All],[Código]],TB_Vendedores[[#All],[Desc. Máximo]])</f>
        <v>0.12</v>
      </c>
      <c r="H232" s="41">
        <f>IF(TB_Vendas[[#This Row],[Desc.]]&gt;TB_Vendas[[#This Row],[Desc. Vend.]],TB_Vendas[[#This Row],[Desc. Vend.]],TB_Vendas[[#This Row],[Desc.]])</f>
        <v>0</v>
      </c>
      <c r="I232" s="9">
        <f>TB_Vendas[[#This Row],[Preço Unitário]]*TB_Vendas[[#This Row],[Qtde]]</f>
        <v>350</v>
      </c>
      <c r="J232" s="9">
        <f>TB_Vendas[[#This Row],[Total]]-(TB_Vendas[[#This Row],[Total]]*TB_Vendas[[#This Row],[Desconto]])</f>
        <v>350</v>
      </c>
      <c r="K232" s="9" t="s">
        <v>103</v>
      </c>
    </row>
    <row r="233" spans="1:11" x14ac:dyDescent="0.25">
      <c r="A233" s="8">
        <v>45010</v>
      </c>
      <c r="B233" t="s">
        <v>73</v>
      </c>
      <c r="C233" t="str">
        <f>_xlfn.XLOOKUP(TB_Vendas[[#This Row],[Código]],TB_Produtos[Código],TB_Produtos[Categoria])</f>
        <v>Smartphones e Tablets</v>
      </c>
      <c r="D233" s="1">
        <v>3</v>
      </c>
      <c r="E233" s="36">
        <f>_xlfn.XLOOKUP(TB_Vendas[[#This Row],[Código]],TB_Produtos[Código],TB_Produtos[Preço Unitário])</f>
        <v>2200</v>
      </c>
      <c r="F233" s="41">
        <f>INDEX(desc_tabela,MATCH(TB_Vendas[[#This Row],[Qtde]],desc_quantidade,1),MATCH(_xlfn.XLOOKUP(TB_Vendas[[#This Row],[Código]],TB_Produtos[Código],TB_Produtos[Categoria]),desc_categorias,0))</f>
        <v>0.15</v>
      </c>
      <c r="G233" s="41" cm="1">
        <f t="array" ref="G233">_xlfn.XLOOKUP(TB_Vendas[[#This Row],[Vendedor]],TB_Vendedores[[#All],[Código]],TB_Vendedores[[#All],[Desc. Máximo]])</f>
        <v>0.09</v>
      </c>
      <c r="H233" s="41">
        <f>IF(TB_Vendas[[#This Row],[Desc.]]&gt;TB_Vendas[[#This Row],[Desc. Vend.]],TB_Vendas[[#This Row],[Desc. Vend.]],TB_Vendas[[#This Row],[Desc.]])</f>
        <v>0.09</v>
      </c>
      <c r="I233" s="9">
        <f>TB_Vendas[[#This Row],[Preço Unitário]]*TB_Vendas[[#This Row],[Qtde]]</f>
        <v>6600</v>
      </c>
      <c r="J233" s="9">
        <f>TB_Vendas[[#This Row],[Total]]-(TB_Vendas[[#This Row],[Total]]*TB_Vendas[[#This Row],[Desconto]])</f>
        <v>6006</v>
      </c>
      <c r="K233" s="9" t="s">
        <v>113</v>
      </c>
    </row>
    <row r="234" spans="1:11" x14ac:dyDescent="0.25">
      <c r="A234" s="8">
        <v>45010</v>
      </c>
      <c r="B234" t="s">
        <v>53</v>
      </c>
      <c r="C234" t="str">
        <f>_xlfn.XLOOKUP(TB_Vendas[[#This Row],[Código]],TB_Produtos[Código],TB_Produtos[Categoria])</f>
        <v>Periféricos</v>
      </c>
      <c r="D234" s="1">
        <v>1</v>
      </c>
      <c r="E234" s="36">
        <f>_xlfn.XLOOKUP(TB_Vendas[[#This Row],[Código]],TB_Produtos[Código],TB_Produtos[Preço Unitário])</f>
        <v>350</v>
      </c>
      <c r="F234" s="41">
        <f>INDEX(desc_tabela,MATCH(TB_Vendas[[#This Row],[Qtde]],desc_quantidade,1),MATCH(_xlfn.XLOOKUP(TB_Vendas[[#This Row],[Código]],TB_Produtos[Código],TB_Produtos[Categoria]),desc_categorias,0))</f>
        <v>0</v>
      </c>
      <c r="G234" s="41" cm="1">
        <f t="array" ref="G234">_xlfn.XLOOKUP(TB_Vendas[[#This Row],[Vendedor]],TB_Vendedores[[#All],[Código]],TB_Vendedores[[#All],[Desc. Máximo]])</f>
        <v>0.09</v>
      </c>
      <c r="H234" s="41">
        <f>IF(TB_Vendas[[#This Row],[Desc.]]&gt;TB_Vendas[[#This Row],[Desc. Vend.]],TB_Vendas[[#This Row],[Desc. Vend.]],TB_Vendas[[#This Row],[Desc.]])</f>
        <v>0</v>
      </c>
      <c r="I234" s="9">
        <f>TB_Vendas[[#This Row],[Preço Unitário]]*TB_Vendas[[#This Row],[Qtde]]</f>
        <v>350</v>
      </c>
      <c r="J234" s="9">
        <f>TB_Vendas[[#This Row],[Total]]-(TB_Vendas[[#This Row],[Total]]*TB_Vendas[[#This Row],[Desconto]])</f>
        <v>350</v>
      </c>
      <c r="K234" s="9" t="s">
        <v>113</v>
      </c>
    </row>
    <row r="235" spans="1:11" x14ac:dyDescent="0.25">
      <c r="A235" s="8">
        <v>45010</v>
      </c>
      <c r="B235" t="s">
        <v>73</v>
      </c>
      <c r="C235" t="str">
        <f>_xlfn.XLOOKUP(TB_Vendas[[#This Row],[Código]],TB_Produtos[Código],TB_Produtos[Categoria])</f>
        <v>Smartphones e Tablets</v>
      </c>
      <c r="D235" s="1">
        <v>1</v>
      </c>
      <c r="E235" s="36">
        <f>_xlfn.XLOOKUP(TB_Vendas[[#This Row],[Código]],TB_Produtos[Código],TB_Produtos[Preço Unitário])</f>
        <v>2200</v>
      </c>
      <c r="F235" s="41">
        <f>INDEX(desc_tabela,MATCH(TB_Vendas[[#This Row],[Qtde]],desc_quantidade,1),MATCH(_xlfn.XLOOKUP(TB_Vendas[[#This Row],[Código]],TB_Produtos[Código],TB_Produtos[Categoria]),desc_categorias,0))</f>
        <v>0</v>
      </c>
      <c r="G235" s="41" cm="1">
        <f t="array" ref="G235">_xlfn.XLOOKUP(TB_Vendas[[#This Row],[Vendedor]],TB_Vendedores[[#All],[Código]],TB_Vendedores[[#All],[Desc. Máximo]])</f>
        <v>0.14000000000000001</v>
      </c>
      <c r="H235" s="41">
        <f>IF(TB_Vendas[[#This Row],[Desc.]]&gt;TB_Vendas[[#This Row],[Desc. Vend.]],TB_Vendas[[#This Row],[Desc. Vend.]],TB_Vendas[[#This Row],[Desc.]])</f>
        <v>0</v>
      </c>
      <c r="I235" s="9">
        <f>TB_Vendas[[#This Row],[Preço Unitário]]*TB_Vendas[[#This Row],[Qtde]]</f>
        <v>2200</v>
      </c>
      <c r="J235" s="9">
        <f>TB_Vendas[[#This Row],[Total]]-(TB_Vendas[[#This Row],[Total]]*TB_Vendas[[#This Row],[Desconto]])</f>
        <v>2200</v>
      </c>
      <c r="K235" s="9" t="s">
        <v>107</v>
      </c>
    </row>
    <row r="236" spans="1:11" x14ac:dyDescent="0.25">
      <c r="A236" s="8">
        <v>45011</v>
      </c>
      <c r="B236" t="s">
        <v>28</v>
      </c>
      <c r="C236" t="str">
        <f>_xlfn.XLOOKUP(TB_Vendas[[#This Row],[Código]],TB_Produtos[Código],TB_Produtos[Categoria])</f>
        <v>Periféricos</v>
      </c>
      <c r="D236" s="1">
        <v>4</v>
      </c>
      <c r="E236" s="36">
        <f>_xlfn.XLOOKUP(TB_Vendas[[#This Row],[Código]],TB_Produtos[Código],TB_Produtos[Preço Unitário])</f>
        <v>1200</v>
      </c>
      <c r="F236" s="41">
        <f>INDEX(desc_tabela,MATCH(TB_Vendas[[#This Row],[Qtde]],desc_quantidade,1),MATCH(_xlfn.XLOOKUP(TB_Vendas[[#This Row],[Código]],TB_Produtos[Código],TB_Produtos[Categoria]),desc_categorias,0))</f>
        <v>0.15</v>
      </c>
      <c r="G236" s="41" cm="1">
        <f t="array" ref="G236">_xlfn.XLOOKUP(TB_Vendas[[#This Row],[Vendedor]],TB_Vendedores[[#All],[Código]],TB_Vendedores[[#All],[Desc. Máximo]])</f>
        <v>0.08</v>
      </c>
      <c r="H236" s="41">
        <f>IF(TB_Vendas[[#This Row],[Desc.]]&gt;TB_Vendas[[#This Row],[Desc. Vend.]],TB_Vendas[[#This Row],[Desc. Vend.]],TB_Vendas[[#This Row],[Desc.]])</f>
        <v>0.08</v>
      </c>
      <c r="I236" s="9">
        <f>TB_Vendas[[#This Row],[Preço Unitário]]*TB_Vendas[[#This Row],[Qtde]]</f>
        <v>4800</v>
      </c>
      <c r="J236" s="9">
        <f>TB_Vendas[[#This Row],[Total]]-(TB_Vendas[[#This Row],[Total]]*TB_Vendas[[#This Row],[Desconto]])</f>
        <v>4416</v>
      </c>
      <c r="K236" s="9" t="s">
        <v>100</v>
      </c>
    </row>
    <row r="237" spans="1:11" x14ac:dyDescent="0.25">
      <c r="A237" s="8">
        <v>45012</v>
      </c>
      <c r="B237" t="s">
        <v>37</v>
      </c>
      <c r="C237" t="str">
        <f>_xlfn.XLOOKUP(TB_Vendas[[#This Row],[Código]],TB_Produtos[Código],TB_Produtos[Categoria])</f>
        <v>Notebooks</v>
      </c>
      <c r="D237" s="1">
        <v>3</v>
      </c>
      <c r="E237" s="36">
        <f>_xlfn.XLOOKUP(TB_Vendas[[#This Row],[Código]],TB_Produtos[Código],TB_Produtos[Preço Unitário])</f>
        <v>4000</v>
      </c>
      <c r="F237" s="41">
        <f>INDEX(desc_tabela,MATCH(TB_Vendas[[#This Row],[Qtde]],desc_quantidade,1),MATCH(_xlfn.XLOOKUP(TB_Vendas[[#This Row],[Código]],TB_Produtos[Código],TB_Produtos[Categoria]),desc_categorias,0))</f>
        <v>0.15</v>
      </c>
      <c r="G237" s="41" cm="1">
        <f t="array" ref="G237">_xlfn.XLOOKUP(TB_Vendas[[#This Row],[Vendedor]],TB_Vendedores[[#All],[Código]],TB_Vendedores[[#All],[Desc. Máximo]])</f>
        <v>7.0000000000000007E-2</v>
      </c>
      <c r="H237" s="41">
        <f>IF(TB_Vendas[[#This Row],[Desc.]]&gt;TB_Vendas[[#This Row],[Desc. Vend.]],TB_Vendas[[#This Row],[Desc. Vend.]],TB_Vendas[[#This Row],[Desc.]])</f>
        <v>7.0000000000000007E-2</v>
      </c>
      <c r="I237" s="9">
        <f>TB_Vendas[[#This Row],[Preço Unitário]]*TB_Vendas[[#This Row],[Qtde]]</f>
        <v>12000</v>
      </c>
      <c r="J237" s="9">
        <f>TB_Vendas[[#This Row],[Total]]-(TB_Vendas[[#This Row],[Total]]*TB_Vendas[[#This Row],[Desconto]])</f>
        <v>11160</v>
      </c>
      <c r="K237" s="9" t="s">
        <v>119</v>
      </c>
    </row>
    <row r="238" spans="1:11" x14ac:dyDescent="0.25">
      <c r="A238" s="8">
        <v>45012</v>
      </c>
      <c r="B238" t="s">
        <v>25</v>
      </c>
      <c r="C238" t="str">
        <f>_xlfn.XLOOKUP(TB_Vendas[[#This Row],[Código]],TB_Produtos[Código],TB_Produtos[Categoria])</f>
        <v>Periféricos</v>
      </c>
      <c r="D238" s="1">
        <v>5</v>
      </c>
      <c r="E238" s="36">
        <f>_xlfn.XLOOKUP(TB_Vendas[[#This Row],[Código]],TB_Produtos[Código],TB_Produtos[Preço Unitário])</f>
        <v>900</v>
      </c>
      <c r="F238" s="41">
        <f>INDEX(desc_tabela,MATCH(TB_Vendas[[#This Row],[Qtde]],desc_quantidade,1),MATCH(_xlfn.XLOOKUP(TB_Vendas[[#This Row],[Código]],TB_Produtos[Código],TB_Produtos[Categoria]),desc_categorias,0))</f>
        <v>0.25</v>
      </c>
      <c r="G238" s="41" cm="1">
        <f t="array" ref="G238">_xlfn.XLOOKUP(TB_Vendas[[#This Row],[Vendedor]],TB_Vendedores[[#All],[Código]],TB_Vendedores[[#All],[Desc. Máximo]])</f>
        <v>0.09</v>
      </c>
      <c r="H238" s="41">
        <f>IF(TB_Vendas[[#This Row],[Desc.]]&gt;TB_Vendas[[#This Row],[Desc. Vend.]],TB_Vendas[[#This Row],[Desc. Vend.]],TB_Vendas[[#This Row],[Desc.]])</f>
        <v>0.09</v>
      </c>
      <c r="I238" s="9">
        <f>TB_Vendas[[#This Row],[Preço Unitário]]*TB_Vendas[[#This Row],[Qtde]]</f>
        <v>4500</v>
      </c>
      <c r="J238" s="9">
        <f>TB_Vendas[[#This Row],[Total]]-(TB_Vendas[[#This Row],[Total]]*TB_Vendas[[#This Row],[Desconto]])</f>
        <v>4095</v>
      </c>
      <c r="K238" s="9" t="s">
        <v>113</v>
      </c>
    </row>
    <row r="239" spans="1:11" x14ac:dyDescent="0.25">
      <c r="A239" s="8">
        <v>45012</v>
      </c>
      <c r="B239" t="s">
        <v>22</v>
      </c>
      <c r="C239" t="str">
        <f>_xlfn.XLOOKUP(TB_Vendas[[#This Row],[Código]],TB_Produtos[Código],TB_Produtos[Categoria])</f>
        <v>Acessórios</v>
      </c>
      <c r="D239" s="1">
        <v>4</v>
      </c>
      <c r="E239" s="36">
        <f>_xlfn.XLOOKUP(TB_Vendas[[#This Row],[Código]],TB_Produtos[Código],TB_Produtos[Preço Unitário])</f>
        <v>1400</v>
      </c>
      <c r="F239" s="41">
        <f>INDEX(desc_tabela,MATCH(TB_Vendas[[#This Row],[Qtde]],desc_quantidade,1),MATCH(_xlfn.XLOOKUP(TB_Vendas[[#This Row],[Código]],TB_Produtos[Código],TB_Produtos[Categoria]),desc_categorias,0))</f>
        <v>0.15</v>
      </c>
      <c r="G239" s="41" cm="1">
        <f t="array" ref="G239">_xlfn.XLOOKUP(TB_Vendas[[#This Row],[Vendedor]],TB_Vendedores[[#All],[Código]],TB_Vendedores[[#All],[Desc. Máximo]])</f>
        <v>0.08</v>
      </c>
      <c r="H239" s="41">
        <f>IF(TB_Vendas[[#This Row],[Desc.]]&gt;TB_Vendas[[#This Row],[Desc. Vend.]],TB_Vendas[[#This Row],[Desc. Vend.]],TB_Vendas[[#This Row],[Desc.]])</f>
        <v>0.08</v>
      </c>
      <c r="I239" s="9">
        <f>TB_Vendas[[#This Row],[Preço Unitário]]*TB_Vendas[[#This Row],[Qtde]]</f>
        <v>5600</v>
      </c>
      <c r="J239" s="9">
        <f>TB_Vendas[[#This Row],[Total]]-(TB_Vendas[[#This Row],[Total]]*TB_Vendas[[#This Row],[Desconto]])</f>
        <v>5152</v>
      </c>
      <c r="K239" s="9" t="s">
        <v>100</v>
      </c>
    </row>
    <row r="240" spans="1:11" x14ac:dyDescent="0.25">
      <c r="A240" s="8">
        <v>45012</v>
      </c>
      <c r="B240" t="s">
        <v>79</v>
      </c>
      <c r="C240" t="str">
        <f>_xlfn.XLOOKUP(TB_Vendas[[#This Row],[Código]],TB_Produtos[Código],TB_Produtos[Categoria])</f>
        <v>Wearables</v>
      </c>
      <c r="D240" s="1">
        <v>1</v>
      </c>
      <c r="E240" s="36">
        <f>_xlfn.XLOOKUP(TB_Vendas[[#This Row],[Código]],TB_Produtos[Código],TB_Produtos[Preço Unitário])</f>
        <v>400</v>
      </c>
      <c r="F240" s="41">
        <f>INDEX(desc_tabela,MATCH(TB_Vendas[[#This Row],[Qtde]],desc_quantidade,1),MATCH(_xlfn.XLOOKUP(TB_Vendas[[#This Row],[Código]],TB_Produtos[Código],TB_Produtos[Categoria]),desc_categorias,0))</f>
        <v>0</v>
      </c>
      <c r="G240" s="41" cm="1">
        <f t="array" ref="G240">_xlfn.XLOOKUP(TB_Vendas[[#This Row],[Vendedor]],TB_Vendedores[[#All],[Código]],TB_Vendedores[[#All],[Desc. Máximo]])</f>
        <v>0.19</v>
      </c>
      <c r="H240" s="41">
        <f>IF(TB_Vendas[[#This Row],[Desc.]]&gt;TB_Vendas[[#This Row],[Desc. Vend.]],TB_Vendas[[#This Row],[Desc. Vend.]],TB_Vendas[[#This Row],[Desc.]])</f>
        <v>0</v>
      </c>
      <c r="I240" s="9">
        <f>TB_Vendas[[#This Row],[Preço Unitário]]*TB_Vendas[[#This Row],[Qtde]]</f>
        <v>400</v>
      </c>
      <c r="J240" s="9">
        <f>TB_Vendas[[#This Row],[Total]]-(TB_Vendas[[#This Row],[Total]]*TB_Vendas[[#This Row],[Desconto]])</f>
        <v>400</v>
      </c>
      <c r="K240" s="9" t="s">
        <v>109</v>
      </c>
    </row>
    <row r="241" spans="1:11" x14ac:dyDescent="0.25">
      <c r="A241" s="8">
        <v>45014</v>
      </c>
      <c r="B241" t="s">
        <v>88</v>
      </c>
      <c r="C241" t="str">
        <f>_xlfn.XLOOKUP(TB_Vendas[[#This Row],[Código]],TB_Produtos[Código],TB_Produtos[Categoria])</f>
        <v>Wearables</v>
      </c>
      <c r="D241" s="1">
        <v>5</v>
      </c>
      <c r="E241" s="36">
        <f>_xlfn.XLOOKUP(TB_Vendas[[#This Row],[Código]],TB_Produtos[Código],TB_Produtos[Preço Unitário])</f>
        <v>2800</v>
      </c>
      <c r="F241" s="41">
        <f>INDEX(desc_tabela,MATCH(TB_Vendas[[#This Row],[Qtde]],desc_quantidade,1),MATCH(_xlfn.XLOOKUP(TB_Vendas[[#This Row],[Código]],TB_Produtos[Código],TB_Produtos[Categoria]),desc_categorias,0))</f>
        <v>0.25</v>
      </c>
      <c r="G241" s="41" cm="1">
        <f t="array" ref="G241">_xlfn.XLOOKUP(TB_Vendas[[#This Row],[Vendedor]],TB_Vendedores[[#All],[Código]],TB_Vendedores[[#All],[Desc. Máximo]])</f>
        <v>7.0000000000000007E-2</v>
      </c>
      <c r="H241" s="41">
        <f>IF(TB_Vendas[[#This Row],[Desc.]]&gt;TB_Vendas[[#This Row],[Desc. Vend.]],TB_Vendas[[#This Row],[Desc. Vend.]],TB_Vendas[[#This Row],[Desc.]])</f>
        <v>7.0000000000000007E-2</v>
      </c>
      <c r="I241" s="9">
        <f>TB_Vendas[[#This Row],[Preço Unitário]]*TB_Vendas[[#This Row],[Qtde]]</f>
        <v>14000</v>
      </c>
      <c r="J241" s="9">
        <f>TB_Vendas[[#This Row],[Total]]-(TB_Vendas[[#This Row],[Total]]*TB_Vendas[[#This Row],[Desconto]])</f>
        <v>13020</v>
      </c>
      <c r="K241" s="9" t="s">
        <v>119</v>
      </c>
    </row>
    <row r="242" spans="1:11" x14ac:dyDescent="0.25">
      <c r="A242" s="8">
        <v>45014</v>
      </c>
      <c r="B242" t="s">
        <v>28</v>
      </c>
      <c r="C242" t="str">
        <f>_xlfn.XLOOKUP(TB_Vendas[[#This Row],[Código]],TB_Produtos[Código],TB_Produtos[Categoria])</f>
        <v>Periféricos</v>
      </c>
      <c r="D242" s="1">
        <v>4</v>
      </c>
      <c r="E242" s="36">
        <f>_xlfn.XLOOKUP(TB_Vendas[[#This Row],[Código]],TB_Produtos[Código],TB_Produtos[Preço Unitário])</f>
        <v>1200</v>
      </c>
      <c r="F242" s="41">
        <f>INDEX(desc_tabela,MATCH(TB_Vendas[[#This Row],[Qtde]],desc_quantidade,1),MATCH(_xlfn.XLOOKUP(TB_Vendas[[#This Row],[Código]],TB_Produtos[Código],TB_Produtos[Categoria]),desc_categorias,0))</f>
        <v>0.15</v>
      </c>
      <c r="G242" s="41" cm="1">
        <f t="array" ref="G242">_xlfn.XLOOKUP(TB_Vendas[[#This Row],[Vendedor]],TB_Vendedores[[#All],[Código]],TB_Vendedores[[#All],[Desc. Máximo]])</f>
        <v>0.13</v>
      </c>
      <c r="H242" s="41">
        <f>IF(TB_Vendas[[#This Row],[Desc.]]&gt;TB_Vendas[[#This Row],[Desc. Vend.]],TB_Vendas[[#This Row],[Desc. Vend.]],TB_Vendas[[#This Row],[Desc.]])</f>
        <v>0.13</v>
      </c>
      <c r="I242" s="9">
        <f>TB_Vendas[[#This Row],[Preço Unitário]]*TB_Vendas[[#This Row],[Qtde]]</f>
        <v>4800</v>
      </c>
      <c r="J242" s="9">
        <f>TB_Vendas[[#This Row],[Total]]-(TB_Vendas[[#This Row],[Total]]*TB_Vendas[[#This Row],[Desconto]])</f>
        <v>4176</v>
      </c>
      <c r="K242" s="9" t="s">
        <v>97</v>
      </c>
    </row>
    <row r="243" spans="1:11" x14ac:dyDescent="0.25">
      <c r="A243" s="8">
        <v>45014</v>
      </c>
      <c r="B243" t="s">
        <v>20</v>
      </c>
      <c r="C243" t="str">
        <f>_xlfn.XLOOKUP(TB_Vendas[[#This Row],[Código]],TB_Produtos[Código],TB_Produtos[Categoria])</f>
        <v>Acessórios</v>
      </c>
      <c r="D243" s="1">
        <v>5</v>
      </c>
      <c r="E243" s="36">
        <f>_xlfn.XLOOKUP(TB_Vendas[[#This Row],[Código]],TB_Produtos[Código],TB_Produtos[Preço Unitário])</f>
        <v>250</v>
      </c>
      <c r="F243" s="41">
        <f>INDEX(desc_tabela,MATCH(TB_Vendas[[#This Row],[Qtde]],desc_quantidade,1),MATCH(_xlfn.XLOOKUP(TB_Vendas[[#This Row],[Código]],TB_Produtos[Código],TB_Produtos[Categoria]),desc_categorias,0))</f>
        <v>0.25</v>
      </c>
      <c r="G243" s="41" cm="1">
        <f t="array" ref="G243">_xlfn.XLOOKUP(TB_Vendas[[#This Row],[Vendedor]],TB_Vendedores[[#All],[Código]],TB_Vendedores[[#All],[Desc. Máximo]])</f>
        <v>0.3</v>
      </c>
      <c r="H243" s="41">
        <f>IF(TB_Vendas[[#This Row],[Desc.]]&gt;TB_Vendas[[#This Row],[Desc. Vend.]],TB_Vendas[[#This Row],[Desc. Vend.]],TB_Vendas[[#This Row],[Desc.]])</f>
        <v>0.25</v>
      </c>
      <c r="I243" s="9">
        <f>TB_Vendas[[#This Row],[Preço Unitário]]*TB_Vendas[[#This Row],[Qtde]]</f>
        <v>1250</v>
      </c>
      <c r="J243" s="9">
        <f>TB_Vendas[[#This Row],[Total]]-(TB_Vendas[[#This Row],[Total]]*TB_Vendas[[#This Row],[Desconto]])</f>
        <v>937.5</v>
      </c>
      <c r="K243" s="9" t="s">
        <v>121</v>
      </c>
    </row>
    <row r="244" spans="1:11" x14ac:dyDescent="0.25">
      <c r="A244" s="8">
        <v>45015</v>
      </c>
      <c r="B244" t="s">
        <v>48</v>
      </c>
      <c r="C244" t="str">
        <f>_xlfn.XLOOKUP(TB_Vendas[[#This Row],[Código]],TB_Produtos[Código],TB_Produtos[Categoria])</f>
        <v>Eletrônicos Gerais</v>
      </c>
      <c r="D244" s="1">
        <v>3</v>
      </c>
      <c r="E244" s="36">
        <f>_xlfn.XLOOKUP(TB_Vendas[[#This Row],[Código]],TB_Produtos[Código],TB_Produtos[Preço Unitário])</f>
        <v>5500</v>
      </c>
      <c r="F244" s="41">
        <f>INDEX(desc_tabela,MATCH(TB_Vendas[[#This Row],[Qtde]],desc_quantidade,1),MATCH(_xlfn.XLOOKUP(TB_Vendas[[#This Row],[Código]],TB_Produtos[Código],TB_Produtos[Categoria]),desc_categorias,0))</f>
        <v>0.2</v>
      </c>
      <c r="G244" s="41" cm="1">
        <f t="array" ref="G244">_xlfn.XLOOKUP(TB_Vendas[[#This Row],[Vendedor]],TB_Vendedores[[#All],[Código]],TB_Vendedores[[#All],[Desc. Máximo]])</f>
        <v>0.18</v>
      </c>
      <c r="H244" s="41">
        <f>IF(TB_Vendas[[#This Row],[Desc.]]&gt;TB_Vendas[[#This Row],[Desc. Vend.]],TB_Vendas[[#This Row],[Desc. Vend.]],TB_Vendas[[#This Row],[Desc.]])</f>
        <v>0.18</v>
      </c>
      <c r="I244" s="9">
        <f>TB_Vendas[[#This Row],[Preço Unitário]]*TB_Vendas[[#This Row],[Qtde]]</f>
        <v>16500</v>
      </c>
      <c r="J244" s="9">
        <f>TB_Vendas[[#This Row],[Total]]-(TB_Vendas[[#This Row],[Total]]*TB_Vendas[[#This Row],[Desconto]])</f>
        <v>13530</v>
      </c>
      <c r="K244" s="9" t="s">
        <v>117</v>
      </c>
    </row>
    <row r="245" spans="1:11" x14ac:dyDescent="0.25">
      <c r="A245" s="8">
        <v>45015</v>
      </c>
      <c r="B245" t="s">
        <v>20</v>
      </c>
      <c r="C245" t="str">
        <f>_xlfn.XLOOKUP(TB_Vendas[[#This Row],[Código]],TB_Produtos[Código],TB_Produtos[Categoria])</f>
        <v>Acessórios</v>
      </c>
      <c r="D245" s="1">
        <v>3</v>
      </c>
      <c r="E245" s="36">
        <f>_xlfn.XLOOKUP(TB_Vendas[[#This Row],[Código]],TB_Produtos[Código],TB_Produtos[Preço Unitário])</f>
        <v>250</v>
      </c>
      <c r="F245" s="41">
        <f>INDEX(desc_tabela,MATCH(TB_Vendas[[#This Row],[Qtde]],desc_quantidade,1),MATCH(_xlfn.XLOOKUP(TB_Vendas[[#This Row],[Código]],TB_Produtos[Código],TB_Produtos[Categoria]),desc_categorias,0))</f>
        <v>0.15</v>
      </c>
      <c r="G245" s="41" cm="1">
        <f t="array" ref="G245">_xlfn.XLOOKUP(TB_Vendas[[#This Row],[Vendedor]],TB_Vendedores[[#All],[Código]],TB_Vendedores[[#All],[Desc. Máximo]])</f>
        <v>0.19</v>
      </c>
      <c r="H245" s="41">
        <f>IF(TB_Vendas[[#This Row],[Desc.]]&gt;TB_Vendas[[#This Row],[Desc. Vend.]],TB_Vendas[[#This Row],[Desc. Vend.]],TB_Vendas[[#This Row],[Desc.]])</f>
        <v>0.15</v>
      </c>
      <c r="I245" s="9">
        <f>TB_Vendas[[#This Row],[Preço Unitário]]*TB_Vendas[[#This Row],[Qtde]]</f>
        <v>750</v>
      </c>
      <c r="J245" s="9">
        <f>TB_Vendas[[#This Row],[Total]]-(TB_Vendas[[#This Row],[Total]]*TB_Vendas[[#This Row],[Desconto]])</f>
        <v>637.5</v>
      </c>
      <c r="K245" s="9" t="s">
        <v>109</v>
      </c>
    </row>
    <row r="246" spans="1:11" x14ac:dyDescent="0.25">
      <c r="A246" s="8">
        <v>45015</v>
      </c>
      <c r="B246" t="s">
        <v>48</v>
      </c>
      <c r="C246" t="str">
        <f>_xlfn.XLOOKUP(TB_Vendas[[#This Row],[Código]],TB_Produtos[Código],TB_Produtos[Categoria])</f>
        <v>Eletrônicos Gerais</v>
      </c>
      <c r="D246" s="1">
        <v>4</v>
      </c>
      <c r="E246" s="36">
        <f>_xlfn.XLOOKUP(TB_Vendas[[#This Row],[Código]],TB_Produtos[Código],TB_Produtos[Preço Unitário])</f>
        <v>5500</v>
      </c>
      <c r="F246" s="41">
        <f>INDEX(desc_tabela,MATCH(TB_Vendas[[#This Row],[Qtde]],desc_quantidade,1),MATCH(_xlfn.XLOOKUP(TB_Vendas[[#This Row],[Código]],TB_Produtos[Código],TB_Produtos[Categoria]),desc_categorias,0))</f>
        <v>0.2</v>
      </c>
      <c r="G246" s="41" cm="1">
        <f t="array" ref="G246">_xlfn.XLOOKUP(TB_Vendas[[#This Row],[Vendedor]],TB_Vendedores[[#All],[Código]],TB_Vendedores[[#All],[Desc. Máximo]])</f>
        <v>0.18</v>
      </c>
      <c r="H246" s="41">
        <f>IF(TB_Vendas[[#This Row],[Desc.]]&gt;TB_Vendas[[#This Row],[Desc. Vend.]],TB_Vendas[[#This Row],[Desc. Vend.]],TB_Vendas[[#This Row],[Desc.]])</f>
        <v>0.18</v>
      </c>
      <c r="I246" s="9">
        <f>TB_Vendas[[#This Row],[Preço Unitário]]*TB_Vendas[[#This Row],[Qtde]]</f>
        <v>22000</v>
      </c>
      <c r="J246" s="9">
        <f>TB_Vendas[[#This Row],[Total]]-(TB_Vendas[[#This Row],[Total]]*TB_Vendas[[#This Row],[Desconto]])</f>
        <v>18040</v>
      </c>
      <c r="K246" s="9" t="s">
        <v>117</v>
      </c>
    </row>
    <row r="247" spans="1:11" x14ac:dyDescent="0.25">
      <c r="A247" s="8">
        <v>45015</v>
      </c>
      <c r="B247" t="s">
        <v>83</v>
      </c>
      <c r="C247" t="str">
        <f>_xlfn.XLOOKUP(TB_Vendas[[#This Row],[Código]],TB_Produtos[Código],TB_Produtos[Categoria])</f>
        <v>Wearables</v>
      </c>
      <c r="D247" s="1">
        <v>5</v>
      </c>
      <c r="E247" s="36">
        <f>_xlfn.XLOOKUP(TB_Vendas[[#This Row],[Código]],TB_Produtos[Código],TB_Produtos[Preço Unitário])</f>
        <v>350</v>
      </c>
      <c r="F247" s="41">
        <f>INDEX(desc_tabela,MATCH(TB_Vendas[[#This Row],[Qtde]],desc_quantidade,1),MATCH(_xlfn.XLOOKUP(TB_Vendas[[#This Row],[Código]],TB_Produtos[Código],TB_Produtos[Categoria]),desc_categorias,0))</f>
        <v>0.25</v>
      </c>
      <c r="G247" s="41" cm="1">
        <f t="array" ref="G247">_xlfn.XLOOKUP(TB_Vendas[[#This Row],[Vendedor]],TB_Vendedores[[#All],[Código]],TB_Vendedores[[#All],[Desc. Máximo]])</f>
        <v>0.11</v>
      </c>
      <c r="H247" s="41">
        <f>IF(TB_Vendas[[#This Row],[Desc.]]&gt;TB_Vendas[[#This Row],[Desc. Vend.]],TB_Vendas[[#This Row],[Desc. Vend.]],TB_Vendas[[#This Row],[Desc.]])</f>
        <v>0.11</v>
      </c>
      <c r="I247" s="9">
        <f>TB_Vendas[[#This Row],[Preço Unitário]]*TB_Vendas[[#This Row],[Qtde]]</f>
        <v>1750</v>
      </c>
      <c r="J247" s="9">
        <f>TB_Vendas[[#This Row],[Total]]-(TB_Vendas[[#This Row],[Total]]*TB_Vendas[[#This Row],[Desconto]])</f>
        <v>1557.5</v>
      </c>
      <c r="K247" s="9" t="s">
        <v>115</v>
      </c>
    </row>
    <row r="248" spans="1:11" x14ac:dyDescent="0.25">
      <c r="A248" s="8">
        <v>45016</v>
      </c>
      <c r="B248" t="s">
        <v>56</v>
      </c>
      <c r="C248" t="str">
        <f>_xlfn.XLOOKUP(TB_Vendas[[#This Row],[Código]],TB_Produtos[Código],TB_Produtos[Categoria])</f>
        <v>Periféricos</v>
      </c>
      <c r="D248" s="1">
        <v>4</v>
      </c>
      <c r="E248" s="36">
        <f>_xlfn.XLOOKUP(TB_Vendas[[#This Row],[Código]],TB_Produtos[Código],TB_Produtos[Preço Unitário])</f>
        <v>200</v>
      </c>
      <c r="F248" s="41">
        <f>INDEX(desc_tabela,MATCH(TB_Vendas[[#This Row],[Qtde]],desc_quantidade,1),MATCH(_xlfn.XLOOKUP(TB_Vendas[[#This Row],[Código]],TB_Produtos[Código],TB_Produtos[Categoria]),desc_categorias,0))</f>
        <v>0.15</v>
      </c>
      <c r="G248" s="41" cm="1">
        <f t="array" ref="G248">_xlfn.XLOOKUP(TB_Vendas[[#This Row],[Vendedor]],TB_Vendedores[[#All],[Código]],TB_Vendedores[[#All],[Desc. Máximo]])</f>
        <v>0.12</v>
      </c>
      <c r="H248" s="41">
        <f>IF(TB_Vendas[[#This Row],[Desc.]]&gt;TB_Vendas[[#This Row],[Desc. Vend.]],TB_Vendas[[#This Row],[Desc. Vend.]],TB_Vendas[[#This Row],[Desc.]])</f>
        <v>0.12</v>
      </c>
      <c r="I248" s="9">
        <f>TB_Vendas[[#This Row],[Preço Unitário]]*TB_Vendas[[#This Row],[Qtde]]</f>
        <v>800</v>
      </c>
      <c r="J248" s="9">
        <f>TB_Vendas[[#This Row],[Total]]-(TB_Vendas[[#This Row],[Total]]*TB_Vendas[[#This Row],[Desconto]])</f>
        <v>704</v>
      </c>
      <c r="K248" s="9" t="s">
        <v>103</v>
      </c>
    </row>
    <row r="249" spans="1:11" x14ac:dyDescent="0.25">
      <c r="A249" s="8">
        <v>45016</v>
      </c>
      <c r="B249" t="s">
        <v>73</v>
      </c>
      <c r="C249" t="str">
        <f>_xlfn.XLOOKUP(TB_Vendas[[#This Row],[Código]],TB_Produtos[Código],TB_Produtos[Categoria])</f>
        <v>Smartphones e Tablets</v>
      </c>
      <c r="D249" s="1">
        <v>4</v>
      </c>
      <c r="E249" s="36">
        <f>_xlfn.XLOOKUP(TB_Vendas[[#This Row],[Código]],TB_Produtos[Código],TB_Produtos[Preço Unitário])</f>
        <v>2200</v>
      </c>
      <c r="F249" s="41">
        <f>INDEX(desc_tabela,MATCH(TB_Vendas[[#This Row],[Qtde]],desc_quantidade,1),MATCH(_xlfn.XLOOKUP(TB_Vendas[[#This Row],[Código]],TB_Produtos[Código],TB_Produtos[Categoria]),desc_categorias,0))</f>
        <v>0.15</v>
      </c>
      <c r="G249" s="41" cm="1">
        <f t="array" ref="G249">_xlfn.XLOOKUP(TB_Vendas[[#This Row],[Vendedor]],TB_Vendedores[[#All],[Código]],TB_Vendedores[[#All],[Desc. Máximo]])</f>
        <v>0.17</v>
      </c>
      <c r="H249" s="41">
        <f>IF(TB_Vendas[[#This Row],[Desc.]]&gt;TB_Vendas[[#This Row],[Desc. Vend.]],TB_Vendas[[#This Row],[Desc. Vend.]],TB_Vendas[[#This Row],[Desc.]])</f>
        <v>0.15</v>
      </c>
      <c r="I249" s="9">
        <f>TB_Vendas[[#This Row],[Preço Unitário]]*TB_Vendas[[#This Row],[Qtde]]</f>
        <v>8800</v>
      </c>
      <c r="J249" s="9">
        <f>TB_Vendas[[#This Row],[Total]]-(TB_Vendas[[#This Row],[Total]]*TB_Vendas[[#This Row],[Desconto]])</f>
        <v>7480</v>
      </c>
      <c r="K249" s="9" t="s">
        <v>105</v>
      </c>
    </row>
    <row r="250" spans="1:11" x14ac:dyDescent="0.25">
      <c r="A250" s="8">
        <v>45016</v>
      </c>
      <c r="B250" t="s">
        <v>11</v>
      </c>
      <c r="C250" t="str">
        <f>_xlfn.XLOOKUP(TB_Vendas[[#This Row],[Código]],TB_Produtos[Código],TB_Produtos[Categoria])</f>
        <v>Acessórios</v>
      </c>
      <c r="D250" s="1">
        <v>3</v>
      </c>
      <c r="E250" s="36">
        <f>_xlfn.XLOOKUP(TB_Vendas[[#This Row],[Código]],TB_Produtos[Código],TB_Produtos[Preço Unitário])</f>
        <v>150</v>
      </c>
      <c r="F250" s="41">
        <f>INDEX(desc_tabela,MATCH(TB_Vendas[[#This Row],[Qtde]],desc_quantidade,1),MATCH(_xlfn.XLOOKUP(TB_Vendas[[#This Row],[Código]],TB_Produtos[Código],TB_Produtos[Categoria]),desc_categorias,0))</f>
        <v>0.15</v>
      </c>
      <c r="G250" s="41" cm="1">
        <f t="array" ref="G250">_xlfn.XLOOKUP(TB_Vendas[[#This Row],[Vendedor]],TB_Vendedores[[#All],[Código]],TB_Vendedores[[#All],[Desc. Máximo]])</f>
        <v>7.0000000000000007E-2</v>
      </c>
      <c r="H250" s="41">
        <f>IF(TB_Vendas[[#This Row],[Desc.]]&gt;TB_Vendas[[#This Row],[Desc. Vend.]],TB_Vendas[[#This Row],[Desc. Vend.]],TB_Vendas[[#This Row],[Desc.]])</f>
        <v>7.0000000000000007E-2</v>
      </c>
      <c r="I250" s="9">
        <f>TB_Vendas[[#This Row],[Preço Unitário]]*TB_Vendas[[#This Row],[Qtde]]</f>
        <v>450</v>
      </c>
      <c r="J250" s="9">
        <f>TB_Vendas[[#This Row],[Total]]-(TB_Vendas[[#This Row],[Total]]*TB_Vendas[[#This Row],[Desconto]])</f>
        <v>418.5</v>
      </c>
      <c r="K250" s="9" t="s">
        <v>119</v>
      </c>
    </row>
    <row r="251" spans="1:11" x14ac:dyDescent="0.25">
      <c r="A251" s="8">
        <v>45016</v>
      </c>
      <c r="B251" t="s">
        <v>86</v>
      </c>
      <c r="C251" t="str">
        <f>_xlfn.XLOOKUP(TB_Vendas[[#This Row],[Código]],TB_Produtos[Código],TB_Produtos[Categoria])</f>
        <v>Wearables</v>
      </c>
      <c r="D251" s="1">
        <v>5</v>
      </c>
      <c r="E251" s="36">
        <f>_xlfn.XLOOKUP(TB_Vendas[[#This Row],[Código]],TB_Produtos[Código],TB_Produtos[Preço Unitário])</f>
        <v>1500</v>
      </c>
      <c r="F251" s="41">
        <f>INDEX(desc_tabela,MATCH(TB_Vendas[[#This Row],[Qtde]],desc_quantidade,1),MATCH(_xlfn.XLOOKUP(TB_Vendas[[#This Row],[Código]],TB_Produtos[Código],TB_Produtos[Categoria]),desc_categorias,0))</f>
        <v>0.25</v>
      </c>
      <c r="G251" s="41" cm="1">
        <f t="array" ref="G251">_xlfn.XLOOKUP(TB_Vendas[[#This Row],[Vendedor]],TB_Vendedores[[#All],[Código]],TB_Vendedores[[#All],[Desc. Máximo]])</f>
        <v>0.14000000000000001</v>
      </c>
      <c r="H251" s="41">
        <f>IF(TB_Vendas[[#This Row],[Desc.]]&gt;TB_Vendas[[#This Row],[Desc. Vend.]],TB_Vendas[[#This Row],[Desc. Vend.]],TB_Vendas[[#This Row],[Desc.]])</f>
        <v>0.14000000000000001</v>
      </c>
      <c r="I251" s="9">
        <f>TB_Vendas[[#This Row],[Preço Unitário]]*TB_Vendas[[#This Row],[Qtde]]</f>
        <v>7500</v>
      </c>
      <c r="J251" s="9">
        <f>TB_Vendas[[#This Row],[Total]]-(TB_Vendas[[#This Row],[Total]]*TB_Vendas[[#This Row],[Desconto]])</f>
        <v>6450</v>
      </c>
      <c r="K251" s="9" t="s">
        <v>107</v>
      </c>
    </row>
    <row r="252" spans="1:11" x14ac:dyDescent="0.25">
      <c r="A252" s="8">
        <v>45016</v>
      </c>
      <c r="B252" t="s">
        <v>50</v>
      </c>
      <c r="C252" t="str">
        <f>_xlfn.XLOOKUP(TB_Vendas[[#This Row],[Código]],TB_Produtos[Código],TB_Produtos[Categoria])</f>
        <v>Periféricos</v>
      </c>
      <c r="D252" s="1">
        <v>5</v>
      </c>
      <c r="E252" s="36">
        <f>_xlfn.XLOOKUP(TB_Vendas[[#This Row],[Código]],TB_Produtos[Código],TB_Produtos[Preço Unitário])</f>
        <v>300</v>
      </c>
      <c r="F252" s="41">
        <f>INDEX(desc_tabela,MATCH(TB_Vendas[[#This Row],[Qtde]],desc_quantidade,1),MATCH(_xlfn.XLOOKUP(TB_Vendas[[#This Row],[Código]],TB_Produtos[Código],TB_Produtos[Categoria]),desc_categorias,0))</f>
        <v>0.25</v>
      </c>
      <c r="G252" s="41" cm="1">
        <f t="array" ref="G252">_xlfn.XLOOKUP(TB_Vendas[[#This Row],[Vendedor]],TB_Vendedores[[#All],[Código]],TB_Vendedores[[#All],[Desc. Máximo]])</f>
        <v>0.08</v>
      </c>
      <c r="H252" s="41">
        <f>IF(TB_Vendas[[#This Row],[Desc.]]&gt;TB_Vendas[[#This Row],[Desc. Vend.]],TB_Vendas[[#This Row],[Desc. Vend.]],TB_Vendas[[#This Row],[Desc.]])</f>
        <v>0.08</v>
      </c>
      <c r="I252" s="9">
        <f>TB_Vendas[[#This Row],[Preço Unitário]]*TB_Vendas[[#This Row],[Qtde]]</f>
        <v>1500</v>
      </c>
      <c r="J252" s="9">
        <f>TB_Vendas[[#This Row],[Total]]-(TB_Vendas[[#This Row],[Total]]*TB_Vendas[[#This Row],[Desconto]])</f>
        <v>1380</v>
      </c>
      <c r="K252" s="9" t="s">
        <v>111</v>
      </c>
    </row>
    <row r="253" spans="1:11" x14ac:dyDescent="0.25">
      <c r="A253" s="8">
        <v>45016</v>
      </c>
      <c r="B253" t="s">
        <v>20</v>
      </c>
      <c r="C253" t="str">
        <f>_xlfn.XLOOKUP(TB_Vendas[[#This Row],[Código]],TB_Produtos[Código],TB_Produtos[Categoria])</f>
        <v>Acessórios</v>
      </c>
      <c r="D253" s="1">
        <v>4</v>
      </c>
      <c r="E253" s="36">
        <f>_xlfn.XLOOKUP(TB_Vendas[[#This Row],[Código]],TB_Produtos[Código],TB_Produtos[Preço Unitário])</f>
        <v>250</v>
      </c>
      <c r="F253" s="41">
        <f>INDEX(desc_tabela,MATCH(TB_Vendas[[#This Row],[Qtde]],desc_quantidade,1),MATCH(_xlfn.XLOOKUP(TB_Vendas[[#This Row],[Código]],TB_Produtos[Código],TB_Produtos[Categoria]),desc_categorias,0))</f>
        <v>0.15</v>
      </c>
      <c r="G253" s="41" cm="1">
        <f t="array" ref="G253">_xlfn.XLOOKUP(TB_Vendas[[#This Row],[Vendedor]],TB_Vendedores[[#All],[Código]],TB_Vendedores[[#All],[Desc. Máximo]])</f>
        <v>0.18</v>
      </c>
      <c r="H253" s="41">
        <f>IF(TB_Vendas[[#This Row],[Desc.]]&gt;TB_Vendas[[#This Row],[Desc. Vend.]],TB_Vendas[[#This Row],[Desc. Vend.]],TB_Vendas[[#This Row],[Desc.]])</f>
        <v>0.15</v>
      </c>
      <c r="I253" s="9">
        <f>TB_Vendas[[#This Row],[Preço Unitário]]*TB_Vendas[[#This Row],[Qtde]]</f>
        <v>1000</v>
      </c>
      <c r="J253" s="9">
        <f>TB_Vendas[[#This Row],[Total]]-(TB_Vendas[[#This Row],[Total]]*TB_Vendas[[#This Row],[Desconto]])</f>
        <v>850</v>
      </c>
      <c r="K253" s="9" t="s">
        <v>117</v>
      </c>
    </row>
    <row r="254" spans="1:11" x14ac:dyDescent="0.25">
      <c r="A254" s="8">
        <v>45017</v>
      </c>
      <c r="B254" t="s">
        <v>58</v>
      </c>
      <c r="C254" t="str">
        <f>_xlfn.XLOOKUP(TB_Vendas[[#This Row],[Código]],TB_Produtos[Código],TB_Produtos[Categoria])</f>
        <v>Periféricos</v>
      </c>
      <c r="D254" s="1">
        <v>5</v>
      </c>
      <c r="E254" s="36">
        <f>_xlfn.XLOOKUP(TB_Vendas[[#This Row],[Código]],TB_Produtos[Código],TB_Produtos[Preço Unitário])</f>
        <v>450</v>
      </c>
      <c r="F254" s="41">
        <f>INDEX(desc_tabela,MATCH(TB_Vendas[[#This Row],[Qtde]],desc_quantidade,1),MATCH(_xlfn.XLOOKUP(TB_Vendas[[#This Row],[Código]],TB_Produtos[Código],TB_Produtos[Categoria]),desc_categorias,0))</f>
        <v>0.25</v>
      </c>
      <c r="G254" s="41" cm="1">
        <f t="array" ref="G254">_xlfn.XLOOKUP(TB_Vendas[[#This Row],[Vendedor]],TB_Vendedores[[#All],[Código]],TB_Vendedores[[#All],[Desc. Máximo]])</f>
        <v>0.08</v>
      </c>
      <c r="H254" s="41">
        <f>IF(TB_Vendas[[#This Row],[Desc.]]&gt;TB_Vendas[[#This Row],[Desc. Vend.]],TB_Vendas[[#This Row],[Desc. Vend.]],TB_Vendas[[#This Row],[Desc.]])</f>
        <v>0.08</v>
      </c>
      <c r="I254" s="9">
        <f>TB_Vendas[[#This Row],[Preço Unitário]]*TB_Vendas[[#This Row],[Qtde]]</f>
        <v>2250</v>
      </c>
      <c r="J254" s="9">
        <f>TB_Vendas[[#This Row],[Total]]-(TB_Vendas[[#This Row],[Total]]*TB_Vendas[[#This Row],[Desconto]])</f>
        <v>2070</v>
      </c>
      <c r="K254" s="9" t="s">
        <v>100</v>
      </c>
    </row>
    <row r="255" spans="1:11" x14ac:dyDescent="0.25">
      <c r="A255" s="8">
        <v>45017</v>
      </c>
      <c r="B255" t="s">
        <v>48</v>
      </c>
      <c r="C255" t="str">
        <f>_xlfn.XLOOKUP(TB_Vendas[[#This Row],[Código]],TB_Produtos[Código],TB_Produtos[Categoria])</f>
        <v>Eletrônicos Gerais</v>
      </c>
      <c r="D255" s="1">
        <v>1</v>
      </c>
      <c r="E255" s="36">
        <f>_xlfn.XLOOKUP(TB_Vendas[[#This Row],[Código]],TB_Produtos[Código],TB_Produtos[Preço Unitário])</f>
        <v>5500</v>
      </c>
      <c r="F255" s="41">
        <f>INDEX(desc_tabela,MATCH(TB_Vendas[[#This Row],[Qtde]],desc_quantidade,1),MATCH(_xlfn.XLOOKUP(TB_Vendas[[#This Row],[Código]],TB_Produtos[Código],TB_Produtos[Categoria]),desc_categorias,0))</f>
        <v>0.1</v>
      </c>
      <c r="G255" s="41" cm="1">
        <f t="array" ref="G255">_xlfn.XLOOKUP(TB_Vendas[[#This Row],[Vendedor]],TB_Vendedores[[#All],[Código]],TB_Vendedores[[#All],[Desc. Máximo]])</f>
        <v>7.0000000000000007E-2</v>
      </c>
      <c r="H255" s="41">
        <f>IF(TB_Vendas[[#This Row],[Desc.]]&gt;TB_Vendas[[#This Row],[Desc. Vend.]],TB_Vendas[[#This Row],[Desc. Vend.]],TB_Vendas[[#This Row],[Desc.]])</f>
        <v>7.0000000000000007E-2</v>
      </c>
      <c r="I255" s="9">
        <f>TB_Vendas[[#This Row],[Preço Unitário]]*TB_Vendas[[#This Row],[Qtde]]</f>
        <v>5500</v>
      </c>
      <c r="J255" s="9">
        <f>TB_Vendas[[#This Row],[Total]]-(TB_Vendas[[#This Row],[Total]]*TB_Vendas[[#This Row],[Desconto]])</f>
        <v>5115</v>
      </c>
      <c r="K255" s="9" t="s">
        <v>119</v>
      </c>
    </row>
    <row r="256" spans="1:11" x14ac:dyDescent="0.25">
      <c r="A256" s="8">
        <v>45017</v>
      </c>
      <c r="B256" t="s">
        <v>7</v>
      </c>
      <c r="C256" t="str">
        <f>_xlfn.XLOOKUP(TB_Vendas[[#This Row],[Código]],TB_Produtos[Código],TB_Produtos[Categoria])</f>
        <v>Acessórios</v>
      </c>
      <c r="D256" s="1">
        <v>3</v>
      </c>
      <c r="E256" s="36">
        <f>_xlfn.XLOOKUP(TB_Vendas[[#This Row],[Código]],TB_Produtos[Código],TB_Produtos[Preço Unitário])</f>
        <v>50</v>
      </c>
      <c r="F256" s="41">
        <f>INDEX(desc_tabela,MATCH(TB_Vendas[[#This Row],[Qtde]],desc_quantidade,1),MATCH(_xlfn.XLOOKUP(TB_Vendas[[#This Row],[Código]],TB_Produtos[Código],TB_Produtos[Categoria]),desc_categorias,0))</f>
        <v>0.15</v>
      </c>
      <c r="G256" s="41" cm="1">
        <f t="array" ref="G256">_xlfn.XLOOKUP(TB_Vendas[[#This Row],[Vendedor]],TB_Vendedores[[#All],[Código]],TB_Vendedores[[#All],[Desc. Máximo]])</f>
        <v>0.09</v>
      </c>
      <c r="H256" s="41">
        <f>IF(TB_Vendas[[#This Row],[Desc.]]&gt;TB_Vendas[[#This Row],[Desc. Vend.]],TB_Vendas[[#This Row],[Desc. Vend.]],TB_Vendas[[#This Row],[Desc.]])</f>
        <v>0.09</v>
      </c>
      <c r="I256" s="9">
        <f>TB_Vendas[[#This Row],[Preço Unitário]]*TB_Vendas[[#This Row],[Qtde]]</f>
        <v>150</v>
      </c>
      <c r="J256" s="9">
        <f>TB_Vendas[[#This Row],[Total]]-(TB_Vendas[[#This Row],[Total]]*TB_Vendas[[#This Row],[Desconto]])</f>
        <v>136.5</v>
      </c>
      <c r="K256" s="9" t="s">
        <v>113</v>
      </c>
    </row>
    <row r="257" spans="1:11" x14ac:dyDescent="0.25">
      <c r="A257" s="8">
        <v>45018</v>
      </c>
      <c r="B257" t="s">
        <v>83</v>
      </c>
      <c r="C257" t="str">
        <f>_xlfn.XLOOKUP(TB_Vendas[[#This Row],[Código]],TB_Produtos[Código],TB_Produtos[Categoria])</f>
        <v>Wearables</v>
      </c>
      <c r="D257" s="1">
        <v>4</v>
      </c>
      <c r="E257" s="36">
        <f>_xlfn.XLOOKUP(TB_Vendas[[#This Row],[Código]],TB_Produtos[Código],TB_Produtos[Preço Unitário])</f>
        <v>350</v>
      </c>
      <c r="F257" s="41">
        <f>INDEX(desc_tabela,MATCH(TB_Vendas[[#This Row],[Qtde]],desc_quantidade,1),MATCH(_xlfn.XLOOKUP(TB_Vendas[[#This Row],[Código]],TB_Produtos[Código],TB_Produtos[Categoria]),desc_categorias,0))</f>
        <v>0.15</v>
      </c>
      <c r="G257" s="41" cm="1">
        <f t="array" ref="G257">_xlfn.XLOOKUP(TB_Vendas[[#This Row],[Vendedor]],TB_Vendedores[[#All],[Código]],TB_Vendedores[[#All],[Desc. Máximo]])</f>
        <v>0.3</v>
      </c>
      <c r="H257" s="41">
        <f>IF(TB_Vendas[[#This Row],[Desc.]]&gt;TB_Vendas[[#This Row],[Desc. Vend.]],TB_Vendas[[#This Row],[Desc. Vend.]],TB_Vendas[[#This Row],[Desc.]])</f>
        <v>0.15</v>
      </c>
      <c r="I257" s="9">
        <f>TB_Vendas[[#This Row],[Preço Unitário]]*TB_Vendas[[#This Row],[Qtde]]</f>
        <v>1400</v>
      </c>
      <c r="J257" s="9">
        <f>TB_Vendas[[#This Row],[Total]]-(TB_Vendas[[#This Row],[Total]]*TB_Vendas[[#This Row],[Desconto]])</f>
        <v>1190</v>
      </c>
      <c r="K257" s="9" t="s">
        <v>121</v>
      </c>
    </row>
    <row r="258" spans="1:11" x14ac:dyDescent="0.25">
      <c r="A258" s="8">
        <v>45018</v>
      </c>
      <c r="B258" t="s">
        <v>86</v>
      </c>
      <c r="C258" t="str">
        <f>_xlfn.XLOOKUP(TB_Vendas[[#This Row],[Código]],TB_Produtos[Código],TB_Produtos[Categoria])</f>
        <v>Wearables</v>
      </c>
      <c r="D258" s="1">
        <v>3</v>
      </c>
      <c r="E258" s="36">
        <f>_xlfn.XLOOKUP(TB_Vendas[[#This Row],[Código]],TB_Produtos[Código],TB_Produtos[Preço Unitário])</f>
        <v>1500</v>
      </c>
      <c r="F258" s="41">
        <f>INDEX(desc_tabela,MATCH(TB_Vendas[[#This Row],[Qtde]],desc_quantidade,1),MATCH(_xlfn.XLOOKUP(TB_Vendas[[#This Row],[Código]],TB_Produtos[Código],TB_Produtos[Categoria]),desc_categorias,0))</f>
        <v>0.15</v>
      </c>
      <c r="G258" s="41" cm="1">
        <f t="array" ref="G258">_xlfn.XLOOKUP(TB_Vendas[[#This Row],[Vendedor]],TB_Vendedores[[#All],[Código]],TB_Vendedores[[#All],[Desc. Máximo]])</f>
        <v>0.18</v>
      </c>
      <c r="H258" s="41">
        <f>IF(TB_Vendas[[#This Row],[Desc.]]&gt;TB_Vendas[[#This Row],[Desc. Vend.]],TB_Vendas[[#This Row],[Desc. Vend.]],TB_Vendas[[#This Row],[Desc.]])</f>
        <v>0.15</v>
      </c>
      <c r="I258" s="9">
        <f>TB_Vendas[[#This Row],[Preço Unitário]]*TB_Vendas[[#This Row],[Qtde]]</f>
        <v>4500</v>
      </c>
      <c r="J258" s="9">
        <f>TB_Vendas[[#This Row],[Total]]-(TB_Vendas[[#This Row],[Total]]*TB_Vendas[[#This Row],[Desconto]])</f>
        <v>3825</v>
      </c>
      <c r="K258" s="9" t="s">
        <v>117</v>
      </c>
    </row>
    <row r="259" spans="1:11" x14ac:dyDescent="0.25">
      <c r="A259" s="8">
        <v>45018</v>
      </c>
      <c r="B259" t="s">
        <v>73</v>
      </c>
      <c r="C259" t="str">
        <f>_xlfn.XLOOKUP(TB_Vendas[[#This Row],[Código]],TB_Produtos[Código],TB_Produtos[Categoria])</f>
        <v>Smartphones e Tablets</v>
      </c>
      <c r="D259" s="1">
        <v>4</v>
      </c>
      <c r="E259" s="36">
        <f>_xlfn.XLOOKUP(TB_Vendas[[#This Row],[Código]],TB_Produtos[Código],TB_Produtos[Preço Unitário])</f>
        <v>2200</v>
      </c>
      <c r="F259" s="41">
        <f>INDEX(desc_tabela,MATCH(TB_Vendas[[#This Row],[Qtde]],desc_quantidade,1),MATCH(_xlfn.XLOOKUP(TB_Vendas[[#This Row],[Código]],TB_Produtos[Código],TB_Produtos[Categoria]),desc_categorias,0))</f>
        <v>0.15</v>
      </c>
      <c r="G259" s="41" cm="1">
        <f t="array" ref="G259">_xlfn.XLOOKUP(TB_Vendas[[#This Row],[Vendedor]],TB_Vendedores[[#All],[Código]],TB_Vendedores[[#All],[Desc. Máximo]])</f>
        <v>0.12</v>
      </c>
      <c r="H259" s="41">
        <f>IF(TB_Vendas[[#This Row],[Desc.]]&gt;TB_Vendas[[#This Row],[Desc. Vend.]],TB_Vendas[[#This Row],[Desc. Vend.]],TB_Vendas[[#This Row],[Desc.]])</f>
        <v>0.12</v>
      </c>
      <c r="I259" s="9">
        <f>TB_Vendas[[#This Row],[Preço Unitário]]*TB_Vendas[[#This Row],[Qtde]]</f>
        <v>8800</v>
      </c>
      <c r="J259" s="9">
        <f>TB_Vendas[[#This Row],[Total]]-(TB_Vendas[[#This Row],[Total]]*TB_Vendas[[#This Row],[Desconto]])</f>
        <v>7744</v>
      </c>
      <c r="K259" s="9" t="s">
        <v>103</v>
      </c>
    </row>
    <row r="260" spans="1:11" x14ac:dyDescent="0.25">
      <c r="A260" s="8">
        <v>45018</v>
      </c>
      <c r="B260" t="s">
        <v>53</v>
      </c>
      <c r="C260" t="str">
        <f>_xlfn.XLOOKUP(TB_Vendas[[#This Row],[Código]],TB_Produtos[Código],TB_Produtos[Categoria])</f>
        <v>Periféricos</v>
      </c>
      <c r="D260" s="1">
        <v>5</v>
      </c>
      <c r="E260" s="36">
        <f>_xlfn.XLOOKUP(TB_Vendas[[#This Row],[Código]],TB_Produtos[Código],TB_Produtos[Preço Unitário])</f>
        <v>350</v>
      </c>
      <c r="F260" s="41">
        <f>INDEX(desc_tabela,MATCH(TB_Vendas[[#This Row],[Qtde]],desc_quantidade,1),MATCH(_xlfn.XLOOKUP(TB_Vendas[[#This Row],[Código]],TB_Produtos[Código],TB_Produtos[Categoria]),desc_categorias,0))</f>
        <v>0.25</v>
      </c>
      <c r="G260" s="41" cm="1">
        <f t="array" ref="G260">_xlfn.XLOOKUP(TB_Vendas[[#This Row],[Vendedor]],TB_Vendedores[[#All],[Código]],TB_Vendedores[[#All],[Desc. Máximo]])</f>
        <v>0.13</v>
      </c>
      <c r="H260" s="41">
        <f>IF(TB_Vendas[[#This Row],[Desc.]]&gt;TB_Vendas[[#This Row],[Desc. Vend.]],TB_Vendas[[#This Row],[Desc. Vend.]],TB_Vendas[[#This Row],[Desc.]])</f>
        <v>0.13</v>
      </c>
      <c r="I260" s="9">
        <f>TB_Vendas[[#This Row],[Preço Unitário]]*TB_Vendas[[#This Row],[Qtde]]</f>
        <v>1750</v>
      </c>
      <c r="J260" s="9">
        <f>TB_Vendas[[#This Row],[Total]]-(TB_Vendas[[#This Row],[Total]]*TB_Vendas[[#This Row],[Desconto]])</f>
        <v>1522.5</v>
      </c>
      <c r="K260" s="9" t="s">
        <v>94</v>
      </c>
    </row>
    <row r="261" spans="1:11" x14ac:dyDescent="0.25">
      <c r="A261" s="8">
        <v>45018</v>
      </c>
      <c r="B261" t="s">
        <v>7</v>
      </c>
      <c r="C261" t="str">
        <f>_xlfn.XLOOKUP(TB_Vendas[[#This Row],[Código]],TB_Produtos[Código],TB_Produtos[Categoria])</f>
        <v>Acessórios</v>
      </c>
      <c r="D261" s="1">
        <v>1</v>
      </c>
      <c r="E261" s="36">
        <f>_xlfn.XLOOKUP(TB_Vendas[[#This Row],[Código]],TB_Produtos[Código],TB_Produtos[Preço Unitário])</f>
        <v>50</v>
      </c>
      <c r="F261" s="41">
        <f>INDEX(desc_tabela,MATCH(TB_Vendas[[#This Row],[Qtde]],desc_quantidade,1),MATCH(_xlfn.XLOOKUP(TB_Vendas[[#This Row],[Código]],TB_Produtos[Código],TB_Produtos[Categoria]),desc_categorias,0))</f>
        <v>0</v>
      </c>
      <c r="G261" s="41" cm="1">
        <f t="array" ref="G261">_xlfn.XLOOKUP(TB_Vendas[[#This Row],[Vendedor]],TB_Vendedores[[#All],[Código]],TB_Vendedores[[#All],[Desc. Máximo]])</f>
        <v>7.0000000000000007E-2</v>
      </c>
      <c r="H261" s="41">
        <f>IF(TB_Vendas[[#This Row],[Desc.]]&gt;TB_Vendas[[#This Row],[Desc. Vend.]],TB_Vendas[[#This Row],[Desc. Vend.]],TB_Vendas[[#This Row],[Desc.]])</f>
        <v>0</v>
      </c>
      <c r="I261" s="9">
        <f>TB_Vendas[[#This Row],[Preço Unitário]]*TB_Vendas[[#This Row],[Qtde]]</f>
        <v>50</v>
      </c>
      <c r="J261" s="9">
        <f>TB_Vendas[[#This Row],[Total]]-(TB_Vendas[[#This Row],[Total]]*TB_Vendas[[#This Row],[Desconto]])</f>
        <v>50</v>
      </c>
      <c r="K261" s="9" t="s">
        <v>119</v>
      </c>
    </row>
    <row r="262" spans="1:11" x14ac:dyDescent="0.25">
      <c r="A262" s="8">
        <v>45018</v>
      </c>
      <c r="B262" t="s">
        <v>25</v>
      </c>
      <c r="C262" t="str">
        <f>_xlfn.XLOOKUP(TB_Vendas[[#This Row],[Código]],TB_Produtos[Código],TB_Produtos[Categoria])</f>
        <v>Periféricos</v>
      </c>
      <c r="D262" s="1">
        <v>5</v>
      </c>
      <c r="E262" s="36">
        <f>_xlfn.XLOOKUP(TB_Vendas[[#This Row],[Código]],TB_Produtos[Código],TB_Produtos[Preço Unitário])</f>
        <v>900</v>
      </c>
      <c r="F262" s="41">
        <f>INDEX(desc_tabela,MATCH(TB_Vendas[[#This Row],[Qtde]],desc_quantidade,1),MATCH(_xlfn.XLOOKUP(TB_Vendas[[#This Row],[Código]],TB_Produtos[Código],TB_Produtos[Categoria]),desc_categorias,0))</f>
        <v>0.25</v>
      </c>
      <c r="G262" s="41" cm="1">
        <f t="array" ref="G262">_xlfn.XLOOKUP(TB_Vendas[[#This Row],[Vendedor]],TB_Vendedores[[#All],[Código]],TB_Vendedores[[#All],[Desc. Máximo]])</f>
        <v>0.14000000000000001</v>
      </c>
      <c r="H262" s="41">
        <f>IF(TB_Vendas[[#This Row],[Desc.]]&gt;TB_Vendas[[#This Row],[Desc. Vend.]],TB_Vendas[[#This Row],[Desc. Vend.]],TB_Vendas[[#This Row],[Desc.]])</f>
        <v>0.14000000000000001</v>
      </c>
      <c r="I262" s="9">
        <f>TB_Vendas[[#This Row],[Preço Unitário]]*TB_Vendas[[#This Row],[Qtde]]</f>
        <v>4500</v>
      </c>
      <c r="J262" s="9">
        <f>TB_Vendas[[#This Row],[Total]]-(TB_Vendas[[#This Row],[Total]]*TB_Vendas[[#This Row],[Desconto]])</f>
        <v>3870</v>
      </c>
      <c r="K262" s="9" t="s">
        <v>107</v>
      </c>
    </row>
    <row r="263" spans="1:11" x14ac:dyDescent="0.25">
      <c r="A263" s="8">
        <v>45019</v>
      </c>
      <c r="B263" t="s">
        <v>20</v>
      </c>
      <c r="C263" t="str">
        <f>_xlfn.XLOOKUP(TB_Vendas[[#This Row],[Código]],TB_Produtos[Código],TB_Produtos[Categoria])</f>
        <v>Acessórios</v>
      </c>
      <c r="D263" s="1">
        <v>4</v>
      </c>
      <c r="E263" s="36">
        <f>_xlfn.XLOOKUP(TB_Vendas[[#This Row],[Código]],TB_Produtos[Código],TB_Produtos[Preço Unitário])</f>
        <v>250</v>
      </c>
      <c r="F263" s="41">
        <f>INDEX(desc_tabela,MATCH(TB_Vendas[[#This Row],[Qtde]],desc_quantidade,1),MATCH(_xlfn.XLOOKUP(TB_Vendas[[#This Row],[Código]],TB_Produtos[Código],TB_Produtos[Categoria]),desc_categorias,0))</f>
        <v>0.15</v>
      </c>
      <c r="G263" s="41" cm="1">
        <f t="array" ref="G263">_xlfn.XLOOKUP(TB_Vendas[[#This Row],[Vendedor]],TB_Vendedores[[#All],[Código]],TB_Vendedores[[#All],[Desc. Máximo]])</f>
        <v>0.19</v>
      </c>
      <c r="H263" s="41">
        <f>IF(TB_Vendas[[#This Row],[Desc.]]&gt;TB_Vendas[[#This Row],[Desc. Vend.]],TB_Vendas[[#This Row],[Desc. Vend.]],TB_Vendas[[#This Row],[Desc.]])</f>
        <v>0.15</v>
      </c>
      <c r="I263" s="9">
        <f>TB_Vendas[[#This Row],[Preço Unitário]]*TB_Vendas[[#This Row],[Qtde]]</f>
        <v>1000</v>
      </c>
      <c r="J263" s="9">
        <f>TB_Vendas[[#This Row],[Total]]-(TB_Vendas[[#This Row],[Total]]*TB_Vendas[[#This Row],[Desconto]])</f>
        <v>850</v>
      </c>
      <c r="K263" s="9" t="s">
        <v>109</v>
      </c>
    </row>
    <row r="264" spans="1:11" x14ac:dyDescent="0.25">
      <c r="A264" s="8">
        <v>45019</v>
      </c>
      <c r="B264" t="s">
        <v>20</v>
      </c>
      <c r="C264" t="str">
        <f>_xlfn.XLOOKUP(TB_Vendas[[#This Row],[Código]],TB_Produtos[Código],TB_Produtos[Categoria])</f>
        <v>Acessórios</v>
      </c>
      <c r="D264" s="1">
        <v>4</v>
      </c>
      <c r="E264" s="36">
        <f>_xlfn.XLOOKUP(TB_Vendas[[#This Row],[Código]],TB_Produtos[Código],TB_Produtos[Preço Unitário])</f>
        <v>250</v>
      </c>
      <c r="F264" s="41">
        <f>INDEX(desc_tabela,MATCH(TB_Vendas[[#This Row],[Qtde]],desc_quantidade,1),MATCH(_xlfn.XLOOKUP(TB_Vendas[[#This Row],[Código]],TB_Produtos[Código],TB_Produtos[Categoria]),desc_categorias,0))</f>
        <v>0.15</v>
      </c>
      <c r="G264" s="41" cm="1">
        <f t="array" ref="G264">_xlfn.XLOOKUP(TB_Vendas[[#This Row],[Vendedor]],TB_Vendedores[[#All],[Código]],TB_Vendedores[[#All],[Desc. Máximo]])</f>
        <v>0.08</v>
      </c>
      <c r="H264" s="41">
        <f>IF(TB_Vendas[[#This Row],[Desc.]]&gt;TB_Vendas[[#This Row],[Desc. Vend.]],TB_Vendas[[#This Row],[Desc. Vend.]],TB_Vendas[[#This Row],[Desc.]])</f>
        <v>0.08</v>
      </c>
      <c r="I264" s="9">
        <f>TB_Vendas[[#This Row],[Preço Unitário]]*TB_Vendas[[#This Row],[Qtde]]</f>
        <v>1000</v>
      </c>
      <c r="J264" s="9">
        <f>TB_Vendas[[#This Row],[Total]]-(TB_Vendas[[#This Row],[Total]]*TB_Vendas[[#This Row],[Desconto]])</f>
        <v>920</v>
      </c>
      <c r="K264" s="9" t="s">
        <v>111</v>
      </c>
    </row>
    <row r="265" spans="1:11" x14ac:dyDescent="0.25">
      <c r="A265" s="8">
        <v>45019</v>
      </c>
      <c r="B265" t="s">
        <v>79</v>
      </c>
      <c r="C265" t="str">
        <f>_xlfn.XLOOKUP(TB_Vendas[[#This Row],[Código]],TB_Produtos[Código],TB_Produtos[Categoria])</f>
        <v>Wearables</v>
      </c>
      <c r="D265" s="1">
        <v>3</v>
      </c>
      <c r="E265" s="36">
        <f>_xlfn.XLOOKUP(TB_Vendas[[#This Row],[Código]],TB_Produtos[Código],TB_Produtos[Preço Unitário])</f>
        <v>400</v>
      </c>
      <c r="F265" s="41">
        <f>INDEX(desc_tabela,MATCH(TB_Vendas[[#This Row],[Qtde]],desc_quantidade,1),MATCH(_xlfn.XLOOKUP(TB_Vendas[[#This Row],[Código]],TB_Produtos[Código],TB_Produtos[Categoria]),desc_categorias,0))</f>
        <v>0.15</v>
      </c>
      <c r="G265" s="41" cm="1">
        <f t="array" ref="G265">_xlfn.XLOOKUP(TB_Vendas[[#This Row],[Vendedor]],TB_Vendedores[[#All],[Código]],TB_Vendedores[[#All],[Desc. Máximo]])</f>
        <v>0.3</v>
      </c>
      <c r="H265" s="41">
        <f>IF(TB_Vendas[[#This Row],[Desc.]]&gt;TB_Vendas[[#This Row],[Desc. Vend.]],TB_Vendas[[#This Row],[Desc. Vend.]],TB_Vendas[[#This Row],[Desc.]])</f>
        <v>0.15</v>
      </c>
      <c r="I265" s="9">
        <f>TB_Vendas[[#This Row],[Preço Unitário]]*TB_Vendas[[#This Row],[Qtde]]</f>
        <v>1200</v>
      </c>
      <c r="J265" s="9">
        <f>TB_Vendas[[#This Row],[Total]]-(TB_Vendas[[#This Row],[Total]]*TB_Vendas[[#This Row],[Desconto]])</f>
        <v>1020</v>
      </c>
      <c r="K265" s="9" t="s">
        <v>121</v>
      </c>
    </row>
    <row r="266" spans="1:11" x14ac:dyDescent="0.25">
      <c r="A266" s="8">
        <v>45019</v>
      </c>
      <c r="B266" t="s">
        <v>11</v>
      </c>
      <c r="C266" t="str">
        <f>_xlfn.XLOOKUP(TB_Vendas[[#This Row],[Código]],TB_Produtos[Código],TB_Produtos[Categoria])</f>
        <v>Acessórios</v>
      </c>
      <c r="D266" s="1">
        <v>4</v>
      </c>
      <c r="E266" s="36">
        <f>_xlfn.XLOOKUP(TB_Vendas[[#This Row],[Código]],TB_Produtos[Código],TB_Produtos[Preço Unitário])</f>
        <v>150</v>
      </c>
      <c r="F266" s="41">
        <f>INDEX(desc_tabela,MATCH(TB_Vendas[[#This Row],[Qtde]],desc_quantidade,1),MATCH(_xlfn.XLOOKUP(TB_Vendas[[#This Row],[Código]],TB_Produtos[Código],TB_Produtos[Categoria]),desc_categorias,0))</f>
        <v>0.15</v>
      </c>
      <c r="G266" s="41" cm="1">
        <f t="array" ref="G266">_xlfn.XLOOKUP(TB_Vendas[[#This Row],[Vendedor]],TB_Vendedores[[#All],[Código]],TB_Vendedores[[#All],[Desc. Máximo]])</f>
        <v>0.12</v>
      </c>
      <c r="H266" s="41">
        <f>IF(TB_Vendas[[#This Row],[Desc.]]&gt;TB_Vendas[[#This Row],[Desc. Vend.]],TB_Vendas[[#This Row],[Desc. Vend.]],TB_Vendas[[#This Row],[Desc.]])</f>
        <v>0.12</v>
      </c>
      <c r="I266" s="9">
        <f>TB_Vendas[[#This Row],[Preço Unitário]]*TB_Vendas[[#This Row],[Qtde]]</f>
        <v>600</v>
      </c>
      <c r="J266" s="9">
        <f>TB_Vendas[[#This Row],[Total]]-(TB_Vendas[[#This Row],[Total]]*TB_Vendas[[#This Row],[Desconto]])</f>
        <v>528</v>
      </c>
      <c r="K266" s="9" t="s">
        <v>103</v>
      </c>
    </row>
    <row r="267" spans="1:11" x14ac:dyDescent="0.25">
      <c r="A267" s="8">
        <v>45020</v>
      </c>
      <c r="B267" t="s">
        <v>79</v>
      </c>
      <c r="C267" t="str">
        <f>_xlfn.XLOOKUP(TB_Vendas[[#This Row],[Código]],TB_Produtos[Código],TB_Produtos[Categoria])</f>
        <v>Wearables</v>
      </c>
      <c r="D267" s="1">
        <v>3</v>
      </c>
      <c r="E267" s="36">
        <f>_xlfn.XLOOKUP(TB_Vendas[[#This Row],[Código]],TB_Produtos[Código],TB_Produtos[Preço Unitário])</f>
        <v>400</v>
      </c>
      <c r="F267" s="41">
        <f>INDEX(desc_tabela,MATCH(TB_Vendas[[#This Row],[Qtde]],desc_quantidade,1),MATCH(_xlfn.XLOOKUP(TB_Vendas[[#This Row],[Código]],TB_Produtos[Código],TB_Produtos[Categoria]),desc_categorias,0))</f>
        <v>0.15</v>
      </c>
      <c r="G267" s="41" cm="1">
        <f t="array" ref="G267">_xlfn.XLOOKUP(TB_Vendas[[#This Row],[Vendedor]],TB_Vendedores[[#All],[Código]],TB_Vendedores[[#All],[Desc. Máximo]])</f>
        <v>0.17</v>
      </c>
      <c r="H267" s="41">
        <f>IF(TB_Vendas[[#This Row],[Desc.]]&gt;TB_Vendas[[#This Row],[Desc. Vend.]],TB_Vendas[[#This Row],[Desc. Vend.]],TB_Vendas[[#This Row],[Desc.]])</f>
        <v>0.15</v>
      </c>
      <c r="I267" s="9">
        <f>TB_Vendas[[#This Row],[Preço Unitário]]*TB_Vendas[[#This Row],[Qtde]]</f>
        <v>1200</v>
      </c>
      <c r="J267" s="9">
        <f>TB_Vendas[[#This Row],[Total]]-(TB_Vendas[[#This Row],[Total]]*TB_Vendas[[#This Row],[Desconto]])</f>
        <v>1020</v>
      </c>
      <c r="K267" s="9" t="s">
        <v>105</v>
      </c>
    </row>
    <row r="268" spans="1:11" x14ac:dyDescent="0.25">
      <c r="A268" s="8">
        <v>45021</v>
      </c>
      <c r="B268" t="s">
        <v>25</v>
      </c>
      <c r="C268" t="str">
        <f>_xlfn.XLOOKUP(TB_Vendas[[#This Row],[Código]],TB_Produtos[Código],TB_Produtos[Categoria])</f>
        <v>Periféricos</v>
      </c>
      <c r="D268" s="1">
        <v>1</v>
      </c>
      <c r="E268" s="36">
        <f>_xlfn.XLOOKUP(TB_Vendas[[#This Row],[Código]],TB_Produtos[Código],TB_Produtos[Preço Unitário])</f>
        <v>900</v>
      </c>
      <c r="F268" s="41">
        <f>INDEX(desc_tabela,MATCH(TB_Vendas[[#This Row],[Qtde]],desc_quantidade,1),MATCH(_xlfn.XLOOKUP(TB_Vendas[[#This Row],[Código]],TB_Produtos[Código],TB_Produtos[Categoria]),desc_categorias,0))</f>
        <v>0</v>
      </c>
      <c r="G268" s="41" cm="1">
        <f t="array" ref="G268">_xlfn.XLOOKUP(TB_Vendas[[#This Row],[Vendedor]],TB_Vendedores[[#All],[Código]],TB_Vendedores[[#All],[Desc. Máximo]])</f>
        <v>0.11</v>
      </c>
      <c r="H268" s="41">
        <f>IF(TB_Vendas[[#This Row],[Desc.]]&gt;TB_Vendas[[#This Row],[Desc. Vend.]],TB_Vendas[[#This Row],[Desc. Vend.]],TB_Vendas[[#This Row],[Desc.]])</f>
        <v>0</v>
      </c>
      <c r="I268" s="9">
        <f>TB_Vendas[[#This Row],[Preço Unitário]]*TB_Vendas[[#This Row],[Qtde]]</f>
        <v>900</v>
      </c>
      <c r="J268" s="9">
        <f>TB_Vendas[[#This Row],[Total]]-(TB_Vendas[[#This Row],[Total]]*TB_Vendas[[#This Row],[Desconto]])</f>
        <v>900</v>
      </c>
      <c r="K268" s="9" t="s">
        <v>115</v>
      </c>
    </row>
    <row r="269" spans="1:11" x14ac:dyDescent="0.25">
      <c r="A269" s="8">
        <v>45021</v>
      </c>
      <c r="B269" t="s">
        <v>88</v>
      </c>
      <c r="C269" t="str">
        <f>_xlfn.XLOOKUP(TB_Vendas[[#This Row],[Código]],TB_Produtos[Código],TB_Produtos[Categoria])</f>
        <v>Wearables</v>
      </c>
      <c r="D269" s="1">
        <v>5</v>
      </c>
      <c r="E269" s="36">
        <f>_xlfn.XLOOKUP(TB_Vendas[[#This Row],[Código]],TB_Produtos[Código],TB_Produtos[Preço Unitário])</f>
        <v>2800</v>
      </c>
      <c r="F269" s="41">
        <f>INDEX(desc_tabela,MATCH(TB_Vendas[[#This Row],[Qtde]],desc_quantidade,1),MATCH(_xlfn.XLOOKUP(TB_Vendas[[#This Row],[Código]],TB_Produtos[Código],TB_Produtos[Categoria]),desc_categorias,0))</f>
        <v>0.25</v>
      </c>
      <c r="G269" s="41" cm="1">
        <f t="array" ref="G269">_xlfn.XLOOKUP(TB_Vendas[[#This Row],[Vendedor]],TB_Vendedores[[#All],[Código]],TB_Vendedores[[#All],[Desc. Máximo]])</f>
        <v>0.17</v>
      </c>
      <c r="H269" s="41">
        <f>IF(TB_Vendas[[#This Row],[Desc.]]&gt;TB_Vendas[[#This Row],[Desc. Vend.]],TB_Vendas[[#This Row],[Desc. Vend.]],TB_Vendas[[#This Row],[Desc.]])</f>
        <v>0.17</v>
      </c>
      <c r="I269" s="9">
        <f>TB_Vendas[[#This Row],[Preço Unitário]]*TB_Vendas[[#This Row],[Qtde]]</f>
        <v>14000</v>
      </c>
      <c r="J269" s="9">
        <f>TB_Vendas[[#This Row],[Total]]-(TB_Vendas[[#This Row],[Total]]*TB_Vendas[[#This Row],[Desconto]])</f>
        <v>11620</v>
      </c>
      <c r="K269" s="9" t="s">
        <v>105</v>
      </c>
    </row>
    <row r="270" spans="1:11" x14ac:dyDescent="0.25">
      <c r="A270" s="8">
        <v>45022</v>
      </c>
      <c r="B270" t="s">
        <v>88</v>
      </c>
      <c r="C270" t="str">
        <f>_xlfn.XLOOKUP(TB_Vendas[[#This Row],[Código]],TB_Produtos[Código],TB_Produtos[Categoria])</f>
        <v>Wearables</v>
      </c>
      <c r="D270" s="1">
        <v>4</v>
      </c>
      <c r="E270" s="36">
        <f>_xlfn.XLOOKUP(TB_Vendas[[#This Row],[Código]],TB_Produtos[Código],TB_Produtos[Preço Unitário])</f>
        <v>2800</v>
      </c>
      <c r="F270" s="41">
        <f>INDEX(desc_tabela,MATCH(TB_Vendas[[#This Row],[Qtde]],desc_quantidade,1),MATCH(_xlfn.XLOOKUP(TB_Vendas[[#This Row],[Código]],TB_Produtos[Código],TB_Produtos[Categoria]),desc_categorias,0))</f>
        <v>0.15</v>
      </c>
      <c r="G270" s="41" cm="1">
        <f t="array" ref="G270">_xlfn.XLOOKUP(TB_Vendas[[#This Row],[Vendedor]],TB_Vendedores[[#All],[Código]],TB_Vendedores[[#All],[Desc. Máximo]])</f>
        <v>0.11</v>
      </c>
      <c r="H270" s="41">
        <f>IF(TB_Vendas[[#This Row],[Desc.]]&gt;TB_Vendas[[#This Row],[Desc. Vend.]],TB_Vendas[[#This Row],[Desc. Vend.]],TB_Vendas[[#This Row],[Desc.]])</f>
        <v>0.11</v>
      </c>
      <c r="I270" s="9">
        <f>TB_Vendas[[#This Row],[Preço Unitário]]*TB_Vendas[[#This Row],[Qtde]]</f>
        <v>11200</v>
      </c>
      <c r="J270" s="9">
        <f>TB_Vendas[[#This Row],[Total]]-(TB_Vendas[[#This Row],[Total]]*TB_Vendas[[#This Row],[Desconto]])</f>
        <v>9968</v>
      </c>
      <c r="K270" s="9" t="s">
        <v>115</v>
      </c>
    </row>
    <row r="271" spans="1:11" x14ac:dyDescent="0.25">
      <c r="A271" s="8">
        <v>45022</v>
      </c>
      <c r="B271" t="s">
        <v>14</v>
      </c>
      <c r="C271" t="str">
        <f>_xlfn.XLOOKUP(TB_Vendas[[#This Row],[Código]],TB_Produtos[Código],TB_Produtos[Categoria])</f>
        <v>Acessórios</v>
      </c>
      <c r="D271" s="1">
        <v>2</v>
      </c>
      <c r="E271" s="36">
        <f>_xlfn.XLOOKUP(TB_Vendas[[#This Row],[Código]],TB_Produtos[Código],TB_Produtos[Preço Unitário])</f>
        <v>80</v>
      </c>
      <c r="F271" s="41">
        <f>INDEX(desc_tabela,MATCH(TB_Vendas[[#This Row],[Qtde]],desc_quantidade,1),MATCH(_xlfn.XLOOKUP(TB_Vendas[[#This Row],[Código]],TB_Produtos[Código],TB_Produtos[Categoria]),desc_categorias,0))</f>
        <v>0.05</v>
      </c>
      <c r="G271" s="41" cm="1">
        <f t="array" ref="G271">_xlfn.XLOOKUP(TB_Vendas[[#This Row],[Vendedor]],TB_Vendedores[[#All],[Código]],TB_Vendedores[[#All],[Desc. Máximo]])</f>
        <v>0.14000000000000001</v>
      </c>
      <c r="H271" s="41">
        <f>IF(TB_Vendas[[#This Row],[Desc.]]&gt;TB_Vendas[[#This Row],[Desc. Vend.]],TB_Vendas[[#This Row],[Desc. Vend.]],TB_Vendas[[#This Row],[Desc.]])</f>
        <v>0.05</v>
      </c>
      <c r="I271" s="9">
        <f>TB_Vendas[[#This Row],[Preço Unitário]]*TB_Vendas[[#This Row],[Qtde]]</f>
        <v>160</v>
      </c>
      <c r="J271" s="9">
        <f>TB_Vendas[[#This Row],[Total]]-(TB_Vendas[[#This Row],[Total]]*TB_Vendas[[#This Row],[Desconto]])</f>
        <v>152</v>
      </c>
      <c r="K271" s="9" t="s">
        <v>107</v>
      </c>
    </row>
    <row r="272" spans="1:11" x14ac:dyDescent="0.25">
      <c r="A272" s="8">
        <v>45022</v>
      </c>
      <c r="B272" t="s">
        <v>86</v>
      </c>
      <c r="C272" t="str">
        <f>_xlfn.XLOOKUP(TB_Vendas[[#This Row],[Código]],TB_Produtos[Código],TB_Produtos[Categoria])</f>
        <v>Wearables</v>
      </c>
      <c r="D272" s="1">
        <v>4</v>
      </c>
      <c r="E272" s="36">
        <f>_xlfn.XLOOKUP(TB_Vendas[[#This Row],[Código]],TB_Produtos[Código],TB_Produtos[Preço Unitário])</f>
        <v>1500</v>
      </c>
      <c r="F272" s="41">
        <f>INDEX(desc_tabela,MATCH(TB_Vendas[[#This Row],[Qtde]],desc_quantidade,1),MATCH(_xlfn.XLOOKUP(TB_Vendas[[#This Row],[Código]],TB_Produtos[Código],TB_Produtos[Categoria]),desc_categorias,0))</f>
        <v>0.15</v>
      </c>
      <c r="G272" s="41" cm="1">
        <f t="array" ref="G272">_xlfn.XLOOKUP(TB_Vendas[[#This Row],[Vendedor]],TB_Vendedores[[#All],[Código]],TB_Vendedores[[#All],[Desc. Máximo]])</f>
        <v>0.14000000000000001</v>
      </c>
      <c r="H272" s="41">
        <f>IF(TB_Vendas[[#This Row],[Desc.]]&gt;TB_Vendas[[#This Row],[Desc. Vend.]],TB_Vendas[[#This Row],[Desc. Vend.]],TB_Vendas[[#This Row],[Desc.]])</f>
        <v>0.14000000000000001</v>
      </c>
      <c r="I272" s="9">
        <f>TB_Vendas[[#This Row],[Preço Unitário]]*TB_Vendas[[#This Row],[Qtde]]</f>
        <v>6000</v>
      </c>
      <c r="J272" s="9">
        <f>TB_Vendas[[#This Row],[Total]]-(TB_Vendas[[#This Row],[Total]]*TB_Vendas[[#This Row],[Desconto]])</f>
        <v>5160</v>
      </c>
      <c r="K272" s="9" t="s">
        <v>107</v>
      </c>
    </row>
    <row r="273" spans="1:11" x14ac:dyDescent="0.25">
      <c r="A273" s="8">
        <v>45023</v>
      </c>
      <c r="B273" t="s">
        <v>77</v>
      </c>
      <c r="C273" t="str">
        <f>_xlfn.XLOOKUP(TB_Vendas[[#This Row],[Código]],TB_Produtos[Código],TB_Produtos[Categoria])</f>
        <v>Smartphones e Tablets</v>
      </c>
      <c r="D273" s="1">
        <v>4</v>
      </c>
      <c r="E273" s="36">
        <f>_xlfn.XLOOKUP(TB_Vendas[[#This Row],[Código]],TB_Produtos[Código],TB_Produtos[Preço Unitário])</f>
        <v>5000</v>
      </c>
      <c r="F273" s="41">
        <f>INDEX(desc_tabela,MATCH(TB_Vendas[[#This Row],[Qtde]],desc_quantidade,1),MATCH(_xlfn.XLOOKUP(TB_Vendas[[#This Row],[Código]],TB_Produtos[Código],TB_Produtos[Categoria]),desc_categorias,0))</f>
        <v>0.15</v>
      </c>
      <c r="G273" s="41" cm="1">
        <f t="array" ref="G273">_xlfn.XLOOKUP(TB_Vendas[[#This Row],[Vendedor]],TB_Vendedores[[#All],[Código]],TB_Vendedores[[#All],[Desc. Máximo]])</f>
        <v>7.0000000000000007E-2</v>
      </c>
      <c r="H273" s="41">
        <f>IF(TB_Vendas[[#This Row],[Desc.]]&gt;TB_Vendas[[#This Row],[Desc. Vend.]],TB_Vendas[[#This Row],[Desc. Vend.]],TB_Vendas[[#This Row],[Desc.]])</f>
        <v>7.0000000000000007E-2</v>
      </c>
      <c r="I273" s="9">
        <f>TB_Vendas[[#This Row],[Preço Unitário]]*TB_Vendas[[#This Row],[Qtde]]</f>
        <v>20000</v>
      </c>
      <c r="J273" s="9">
        <f>TB_Vendas[[#This Row],[Total]]-(TB_Vendas[[#This Row],[Total]]*TB_Vendas[[#This Row],[Desconto]])</f>
        <v>18600</v>
      </c>
      <c r="K273" s="9" t="s">
        <v>119</v>
      </c>
    </row>
    <row r="274" spans="1:11" x14ac:dyDescent="0.25">
      <c r="A274" s="8">
        <v>45024</v>
      </c>
      <c r="B274" t="s">
        <v>88</v>
      </c>
      <c r="C274" t="str">
        <f>_xlfn.XLOOKUP(TB_Vendas[[#This Row],[Código]],TB_Produtos[Código],TB_Produtos[Categoria])</f>
        <v>Wearables</v>
      </c>
      <c r="D274" s="1">
        <v>1</v>
      </c>
      <c r="E274" s="36">
        <f>_xlfn.XLOOKUP(TB_Vendas[[#This Row],[Código]],TB_Produtos[Código],TB_Produtos[Preço Unitário])</f>
        <v>2800</v>
      </c>
      <c r="F274" s="41">
        <f>INDEX(desc_tabela,MATCH(TB_Vendas[[#This Row],[Qtde]],desc_quantidade,1),MATCH(_xlfn.XLOOKUP(TB_Vendas[[#This Row],[Código]],TB_Produtos[Código],TB_Produtos[Categoria]),desc_categorias,0))</f>
        <v>0</v>
      </c>
      <c r="G274" s="41" cm="1">
        <f t="array" ref="G274">_xlfn.XLOOKUP(TB_Vendas[[#This Row],[Vendedor]],TB_Vendedores[[#All],[Código]],TB_Vendedores[[#All],[Desc. Máximo]])</f>
        <v>0.18</v>
      </c>
      <c r="H274" s="41">
        <f>IF(TB_Vendas[[#This Row],[Desc.]]&gt;TB_Vendas[[#This Row],[Desc. Vend.]],TB_Vendas[[#This Row],[Desc. Vend.]],TB_Vendas[[#This Row],[Desc.]])</f>
        <v>0</v>
      </c>
      <c r="I274" s="9">
        <f>TB_Vendas[[#This Row],[Preço Unitário]]*TB_Vendas[[#This Row],[Qtde]]</f>
        <v>2800</v>
      </c>
      <c r="J274" s="9">
        <f>TB_Vendas[[#This Row],[Total]]-(TB_Vendas[[#This Row],[Total]]*TB_Vendas[[#This Row],[Desconto]])</f>
        <v>2800</v>
      </c>
      <c r="K274" s="9" t="s">
        <v>117</v>
      </c>
    </row>
    <row r="275" spans="1:11" x14ac:dyDescent="0.25">
      <c r="A275" s="8">
        <v>45024</v>
      </c>
      <c r="B275" t="s">
        <v>58</v>
      </c>
      <c r="C275" t="str">
        <f>_xlfn.XLOOKUP(TB_Vendas[[#This Row],[Código]],TB_Produtos[Código],TB_Produtos[Categoria])</f>
        <v>Periféricos</v>
      </c>
      <c r="D275" s="1">
        <v>3</v>
      </c>
      <c r="E275" s="36">
        <f>_xlfn.XLOOKUP(TB_Vendas[[#This Row],[Código]],TB_Produtos[Código],TB_Produtos[Preço Unitário])</f>
        <v>450</v>
      </c>
      <c r="F275" s="41">
        <f>INDEX(desc_tabela,MATCH(TB_Vendas[[#This Row],[Qtde]],desc_quantidade,1),MATCH(_xlfn.XLOOKUP(TB_Vendas[[#This Row],[Código]],TB_Produtos[Código],TB_Produtos[Categoria]),desc_categorias,0))</f>
        <v>0.15</v>
      </c>
      <c r="G275" s="41" cm="1">
        <f t="array" ref="G275">_xlfn.XLOOKUP(TB_Vendas[[#This Row],[Vendedor]],TB_Vendedores[[#All],[Código]],TB_Vendedores[[#All],[Desc. Máximo]])</f>
        <v>0.08</v>
      </c>
      <c r="H275" s="41">
        <f>IF(TB_Vendas[[#This Row],[Desc.]]&gt;TB_Vendas[[#This Row],[Desc. Vend.]],TB_Vendas[[#This Row],[Desc. Vend.]],TB_Vendas[[#This Row],[Desc.]])</f>
        <v>0.08</v>
      </c>
      <c r="I275" s="9">
        <f>TB_Vendas[[#This Row],[Preço Unitário]]*TB_Vendas[[#This Row],[Qtde]]</f>
        <v>1350</v>
      </c>
      <c r="J275" s="9">
        <f>TB_Vendas[[#This Row],[Total]]-(TB_Vendas[[#This Row],[Total]]*TB_Vendas[[#This Row],[Desconto]])</f>
        <v>1242</v>
      </c>
      <c r="K275" s="9" t="s">
        <v>100</v>
      </c>
    </row>
    <row r="276" spans="1:11" x14ac:dyDescent="0.25">
      <c r="A276" s="8">
        <v>45025</v>
      </c>
      <c r="B276" t="s">
        <v>11</v>
      </c>
      <c r="C276" t="str">
        <f>_xlfn.XLOOKUP(TB_Vendas[[#This Row],[Código]],TB_Produtos[Código],TB_Produtos[Categoria])</f>
        <v>Acessórios</v>
      </c>
      <c r="D276" s="1">
        <v>2</v>
      </c>
      <c r="E276" s="36">
        <f>_xlfn.XLOOKUP(TB_Vendas[[#This Row],[Código]],TB_Produtos[Código],TB_Produtos[Preço Unitário])</f>
        <v>150</v>
      </c>
      <c r="F276" s="41">
        <f>INDEX(desc_tabela,MATCH(TB_Vendas[[#This Row],[Qtde]],desc_quantidade,1),MATCH(_xlfn.XLOOKUP(TB_Vendas[[#This Row],[Código]],TB_Produtos[Código],TB_Produtos[Categoria]),desc_categorias,0))</f>
        <v>0.05</v>
      </c>
      <c r="G276" s="41" cm="1">
        <f t="array" ref="G276">_xlfn.XLOOKUP(TB_Vendas[[#This Row],[Vendedor]],TB_Vendedores[[#All],[Código]],TB_Vendedores[[#All],[Desc. Máximo]])</f>
        <v>0.08</v>
      </c>
      <c r="H276" s="41">
        <f>IF(TB_Vendas[[#This Row],[Desc.]]&gt;TB_Vendas[[#This Row],[Desc. Vend.]],TB_Vendas[[#This Row],[Desc. Vend.]],TB_Vendas[[#This Row],[Desc.]])</f>
        <v>0.05</v>
      </c>
      <c r="I276" s="9">
        <f>TB_Vendas[[#This Row],[Preço Unitário]]*TB_Vendas[[#This Row],[Qtde]]</f>
        <v>300</v>
      </c>
      <c r="J276" s="9">
        <f>TB_Vendas[[#This Row],[Total]]-(TB_Vendas[[#This Row],[Total]]*TB_Vendas[[#This Row],[Desconto]])</f>
        <v>285</v>
      </c>
      <c r="K276" s="9" t="s">
        <v>100</v>
      </c>
    </row>
    <row r="277" spans="1:11" x14ac:dyDescent="0.25">
      <c r="A277" s="8">
        <v>45025</v>
      </c>
      <c r="B277" t="s">
        <v>71</v>
      </c>
      <c r="C277" t="str">
        <f>_xlfn.XLOOKUP(TB_Vendas[[#This Row],[Código]],TB_Produtos[Código],TB_Produtos[Categoria])</f>
        <v>Smartphones e Tablets</v>
      </c>
      <c r="D277" s="1">
        <v>2</v>
      </c>
      <c r="E277" s="36">
        <f>_xlfn.XLOOKUP(TB_Vendas[[#This Row],[Código]],TB_Produtos[Código],TB_Produtos[Preço Unitário])</f>
        <v>7500</v>
      </c>
      <c r="F277" s="41">
        <f>INDEX(desc_tabela,MATCH(TB_Vendas[[#This Row],[Qtde]],desc_quantidade,1),MATCH(_xlfn.XLOOKUP(TB_Vendas[[#This Row],[Código]],TB_Produtos[Código],TB_Produtos[Categoria]),desc_categorias,0))</f>
        <v>0.1</v>
      </c>
      <c r="G277" s="41" cm="1">
        <f t="array" ref="G277">_xlfn.XLOOKUP(TB_Vendas[[#This Row],[Vendedor]],TB_Vendedores[[#All],[Código]],TB_Vendedores[[#All],[Desc. Máximo]])</f>
        <v>7.0000000000000007E-2</v>
      </c>
      <c r="H277" s="41">
        <f>IF(TB_Vendas[[#This Row],[Desc.]]&gt;TB_Vendas[[#This Row],[Desc. Vend.]],TB_Vendas[[#This Row],[Desc. Vend.]],TB_Vendas[[#This Row],[Desc.]])</f>
        <v>7.0000000000000007E-2</v>
      </c>
      <c r="I277" s="9">
        <f>TB_Vendas[[#This Row],[Preço Unitário]]*TB_Vendas[[#This Row],[Qtde]]</f>
        <v>15000</v>
      </c>
      <c r="J277" s="9">
        <f>TB_Vendas[[#This Row],[Total]]-(TB_Vendas[[#This Row],[Total]]*TB_Vendas[[#This Row],[Desconto]])</f>
        <v>13950</v>
      </c>
      <c r="K277" s="9" t="s">
        <v>119</v>
      </c>
    </row>
    <row r="278" spans="1:11" x14ac:dyDescent="0.25">
      <c r="A278" s="8">
        <v>45025</v>
      </c>
      <c r="B278" t="s">
        <v>68</v>
      </c>
      <c r="C278" t="str">
        <f>_xlfn.XLOOKUP(TB_Vendas[[#This Row],[Código]],TB_Produtos[Código],TB_Produtos[Categoria])</f>
        <v>Smartphones e Tablets</v>
      </c>
      <c r="D278" s="1">
        <v>3</v>
      </c>
      <c r="E278" s="36">
        <f>_xlfn.XLOOKUP(TB_Vendas[[#This Row],[Código]],TB_Produtos[Código],TB_Produtos[Preço Unitário])</f>
        <v>4500</v>
      </c>
      <c r="F278" s="41">
        <f>INDEX(desc_tabela,MATCH(TB_Vendas[[#This Row],[Qtde]],desc_quantidade,1),MATCH(_xlfn.XLOOKUP(TB_Vendas[[#This Row],[Código]],TB_Produtos[Código],TB_Produtos[Categoria]),desc_categorias,0))</f>
        <v>0.15</v>
      </c>
      <c r="G278" s="41" cm="1">
        <f t="array" ref="G278">_xlfn.XLOOKUP(TB_Vendas[[#This Row],[Vendedor]],TB_Vendedores[[#All],[Código]],TB_Vendedores[[#All],[Desc. Máximo]])</f>
        <v>7.0000000000000007E-2</v>
      </c>
      <c r="H278" s="41">
        <f>IF(TB_Vendas[[#This Row],[Desc.]]&gt;TB_Vendas[[#This Row],[Desc. Vend.]],TB_Vendas[[#This Row],[Desc. Vend.]],TB_Vendas[[#This Row],[Desc.]])</f>
        <v>7.0000000000000007E-2</v>
      </c>
      <c r="I278" s="9">
        <f>TB_Vendas[[#This Row],[Preço Unitário]]*TB_Vendas[[#This Row],[Qtde]]</f>
        <v>13500</v>
      </c>
      <c r="J278" s="9">
        <f>TB_Vendas[[#This Row],[Total]]-(TB_Vendas[[#This Row],[Total]]*TB_Vendas[[#This Row],[Desconto]])</f>
        <v>12555</v>
      </c>
      <c r="K278" s="9" t="s">
        <v>119</v>
      </c>
    </row>
    <row r="279" spans="1:11" x14ac:dyDescent="0.25">
      <c r="A279" s="8">
        <v>45025</v>
      </c>
      <c r="B279" t="s">
        <v>60</v>
      </c>
      <c r="C279" t="str">
        <f>_xlfn.XLOOKUP(TB_Vendas[[#This Row],[Código]],TB_Produtos[Código],TB_Produtos[Categoria])</f>
        <v>Redes e Conectividade</v>
      </c>
      <c r="D279" s="1">
        <v>1</v>
      </c>
      <c r="E279" s="36">
        <f>_xlfn.XLOOKUP(TB_Vendas[[#This Row],[Código]],TB_Produtos[Código],TB_Produtos[Preço Unitário])</f>
        <v>100</v>
      </c>
      <c r="F279" s="41">
        <f>INDEX(desc_tabela,MATCH(TB_Vendas[[#This Row],[Qtde]],desc_quantidade,1),MATCH(_xlfn.XLOOKUP(TB_Vendas[[#This Row],[Código]],TB_Produtos[Código],TB_Produtos[Categoria]),desc_categorias,0))</f>
        <v>0.1</v>
      </c>
      <c r="G279" s="41" cm="1">
        <f t="array" ref="G279">_xlfn.XLOOKUP(TB_Vendas[[#This Row],[Vendedor]],TB_Vendedores[[#All],[Código]],TB_Vendedores[[#All],[Desc. Máximo]])</f>
        <v>0.18</v>
      </c>
      <c r="H279" s="41">
        <f>IF(TB_Vendas[[#This Row],[Desc.]]&gt;TB_Vendas[[#This Row],[Desc. Vend.]],TB_Vendas[[#This Row],[Desc. Vend.]],TB_Vendas[[#This Row],[Desc.]])</f>
        <v>0.1</v>
      </c>
      <c r="I279" s="9">
        <f>TB_Vendas[[#This Row],[Preço Unitário]]*TB_Vendas[[#This Row],[Qtde]]</f>
        <v>100</v>
      </c>
      <c r="J279" s="9">
        <f>TB_Vendas[[#This Row],[Total]]-(TB_Vendas[[#This Row],[Total]]*TB_Vendas[[#This Row],[Desconto]])</f>
        <v>90</v>
      </c>
      <c r="K279" s="9" t="s">
        <v>117</v>
      </c>
    </row>
    <row r="280" spans="1:11" x14ac:dyDescent="0.25">
      <c r="A280" s="8">
        <v>45026</v>
      </c>
      <c r="B280" t="s">
        <v>64</v>
      </c>
      <c r="C280" t="str">
        <f>_xlfn.XLOOKUP(TB_Vendas[[#This Row],[Código]],TB_Produtos[Código],TB_Produtos[Categoria])</f>
        <v>Redes e Conectividade</v>
      </c>
      <c r="D280" s="1">
        <v>5</v>
      </c>
      <c r="E280" s="36">
        <f>_xlfn.XLOOKUP(TB_Vendas[[#This Row],[Código]],TB_Produtos[Código],TB_Produtos[Preço Unitário])</f>
        <v>250</v>
      </c>
      <c r="F280" s="41">
        <f>INDEX(desc_tabela,MATCH(TB_Vendas[[#This Row],[Qtde]],desc_quantidade,1),MATCH(_xlfn.XLOOKUP(TB_Vendas[[#This Row],[Código]],TB_Produtos[Código],TB_Produtos[Categoria]),desc_categorias,0))</f>
        <v>0.25</v>
      </c>
      <c r="G280" s="41" cm="1">
        <f t="array" ref="G280">_xlfn.XLOOKUP(TB_Vendas[[#This Row],[Vendedor]],TB_Vendedores[[#All],[Código]],TB_Vendedores[[#All],[Desc. Máximo]])</f>
        <v>0.13</v>
      </c>
      <c r="H280" s="41">
        <f>IF(TB_Vendas[[#This Row],[Desc.]]&gt;TB_Vendas[[#This Row],[Desc. Vend.]],TB_Vendas[[#This Row],[Desc. Vend.]],TB_Vendas[[#This Row],[Desc.]])</f>
        <v>0.13</v>
      </c>
      <c r="I280" s="9">
        <f>TB_Vendas[[#This Row],[Preço Unitário]]*TB_Vendas[[#This Row],[Qtde]]</f>
        <v>1250</v>
      </c>
      <c r="J280" s="9">
        <f>TB_Vendas[[#This Row],[Total]]-(TB_Vendas[[#This Row],[Total]]*TB_Vendas[[#This Row],[Desconto]])</f>
        <v>1087.5</v>
      </c>
      <c r="K280" s="9" t="s">
        <v>97</v>
      </c>
    </row>
    <row r="281" spans="1:11" x14ac:dyDescent="0.25">
      <c r="A281" s="8">
        <v>45026</v>
      </c>
      <c r="B281" t="s">
        <v>11</v>
      </c>
      <c r="C281" t="str">
        <f>_xlfn.XLOOKUP(TB_Vendas[[#This Row],[Código]],TB_Produtos[Código],TB_Produtos[Categoria])</f>
        <v>Acessórios</v>
      </c>
      <c r="D281" s="1">
        <v>2</v>
      </c>
      <c r="E281" s="36">
        <f>_xlfn.XLOOKUP(TB_Vendas[[#This Row],[Código]],TB_Produtos[Código],TB_Produtos[Preço Unitário])</f>
        <v>150</v>
      </c>
      <c r="F281" s="41">
        <f>INDEX(desc_tabela,MATCH(TB_Vendas[[#This Row],[Qtde]],desc_quantidade,1),MATCH(_xlfn.XLOOKUP(TB_Vendas[[#This Row],[Código]],TB_Produtos[Código],TB_Produtos[Categoria]),desc_categorias,0))</f>
        <v>0.05</v>
      </c>
      <c r="G281" s="41" cm="1">
        <f t="array" ref="G281">_xlfn.XLOOKUP(TB_Vendas[[#This Row],[Vendedor]],TB_Vendedores[[#All],[Código]],TB_Vendedores[[#All],[Desc. Máximo]])</f>
        <v>0.13</v>
      </c>
      <c r="H281" s="41">
        <f>IF(TB_Vendas[[#This Row],[Desc.]]&gt;TB_Vendas[[#This Row],[Desc. Vend.]],TB_Vendas[[#This Row],[Desc. Vend.]],TB_Vendas[[#This Row],[Desc.]])</f>
        <v>0.05</v>
      </c>
      <c r="I281" s="9">
        <f>TB_Vendas[[#This Row],[Preço Unitário]]*TB_Vendas[[#This Row],[Qtde]]</f>
        <v>300</v>
      </c>
      <c r="J281" s="9">
        <f>TB_Vendas[[#This Row],[Total]]-(TB_Vendas[[#This Row],[Total]]*TB_Vendas[[#This Row],[Desconto]])</f>
        <v>285</v>
      </c>
      <c r="K281" s="9" t="s">
        <v>97</v>
      </c>
    </row>
    <row r="282" spans="1:11" x14ac:dyDescent="0.25">
      <c r="A282" s="8">
        <v>45026</v>
      </c>
      <c r="B282" t="s">
        <v>17</v>
      </c>
      <c r="C282" t="str">
        <f>_xlfn.XLOOKUP(TB_Vendas[[#This Row],[Código]],TB_Produtos[Código],TB_Produtos[Categoria])</f>
        <v>Acessórios</v>
      </c>
      <c r="D282" s="1">
        <v>3</v>
      </c>
      <c r="E282" s="36">
        <f>_xlfn.XLOOKUP(TB_Vendas[[#This Row],[Código]],TB_Produtos[Código],TB_Produtos[Preço Unitário])</f>
        <v>800</v>
      </c>
      <c r="F282" s="41">
        <f>INDEX(desc_tabela,MATCH(TB_Vendas[[#This Row],[Qtde]],desc_quantidade,1),MATCH(_xlfn.XLOOKUP(TB_Vendas[[#This Row],[Código]],TB_Produtos[Código],TB_Produtos[Categoria]),desc_categorias,0))</f>
        <v>0.15</v>
      </c>
      <c r="G282" s="41" cm="1">
        <f t="array" ref="G282">_xlfn.XLOOKUP(TB_Vendas[[#This Row],[Vendedor]],TB_Vendedores[[#All],[Código]],TB_Vendedores[[#All],[Desc. Máximo]])</f>
        <v>0.12</v>
      </c>
      <c r="H282" s="41">
        <f>IF(TB_Vendas[[#This Row],[Desc.]]&gt;TB_Vendas[[#This Row],[Desc. Vend.]],TB_Vendas[[#This Row],[Desc. Vend.]],TB_Vendas[[#This Row],[Desc.]])</f>
        <v>0.12</v>
      </c>
      <c r="I282" s="9">
        <f>TB_Vendas[[#This Row],[Preço Unitário]]*TB_Vendas[[#This Row],[Qtde]]</f>
        <v>2400</v>
      </c>
      <c r="J282" s="9">
        <f>TB_Vendas[[#This Row],[Total]]-(TB_Vendas[[#This Row],[Total]]*TB_Vendas[[#This Row],[Desconto]])</f>
        <v>2112</v>
      </c>
      <c r="K282" s="9" t="s">
        <v>103</v>
      </c>
    </row>
    <row r="283" spans="1:11" x14ac:dyDescent="0.25">
      <c r="A283" s="8">
        <v>45026</v>
      </c>
      <c r="B283" t="s">
        <v>46</v>
      </c>
      <c r="C283" t="str">
        <f>_xlfn.XLOOKUP(TB_Vendas[[#This Row],[Código]],TB_Produtos[Código],TB_Produtos[Categoria])</f>
        <v>Eletrônicos Gerais</v>
      </c>
      <c r="D283" s="1">
        <v>4</v>
      </c>
      <c r="E283" s="36">
        <f>_xlfn.XLOOKUP(TB_Vendas[[#This Row],[Código]],TB_Produtos[Código],TB_Produtos[Preço Unitário])</f>
        <v>2800</v>
      </c>
      <c r="F283" s="41">
        <f>INDEX(desc_tabela,MATCH(TB_Vendas[[#This Row],[Qtde]],desc_quantidade,1),MATCH(_xlfn.XLOOKUP(TB_Vendas[[#This Row],[Código]],TB_Produtos[Código],TB_Produtos[Categoria]),desc_categorias,0))</f>
        <v>0.2</v>
      </c>
      <c r="G283" s="41" cm="1">
        <f t="array" ref="G283">_xlfn.XLOOKUP(TB_Vendas[[#This Row],[Vendedor]],TB_Vendedores[[#All],[Código]],TB_Vendedores[[#All],[Desc. Máximo]])</f>
        <v>0.18</v>
      </c>
      <c r="H283" s="41">
        <f>IF(TB_Vendas[[#This Row],[Desc.]]&gt;TB_Vendas[[#This Row],[Desc. Vend.]],TB_Vendas[[#This Row],[Desc. Vend.]],TB_Vendas[[#This Row],[Desc.]])</f>
        <v>0.18</v>
      </c>
      <c r="I283" s="9">
        <f>TB_Vendas[[#This Row],[Preço Unitário]]*TB_Vendas[[#This Row],[Qtde]]</f>
        <v>11200</v>
      </c>
      <c r="J283" s="9">
        <f>TB_Vendas[[#This Row],[Total]]-(TB_Vendas[[#This Row],[Total]]*TB_Vendas[[#This Row],[Desconto]])</f>
        <v>9184</v>
      </c>
      <c r="K283" s="9" t="s">
        <v>117</v>
      </c>
    </row>
    <row r="284" spans="1:11" x14ac:dyDescent="0.25">
      <c r="A284" s="8">
        <v>45026</v>
      </c>
      <c r="B284" t="s">
        <v>7</v>
      </c>
      <c r="C284" t="str">
        <f>_xlfn.XLOOKUP(TB_Vendas[[#This Row],[Código]],TB_Produtos[Código],TB_Produtos[Categoria])</f>
        <v>Acessórios</v>
      </c>
      <c r="D284" s="1">
        <v>4</v>
      </c>
      <c r="E284" s="36">
        <f>_xlfn.XLOOKUP(TB_Vendas[[#This Row],[Código]],TB_Produtos[Código],TB_Produtos[Preço Unitário])</f>
        <v>50</v>
      </c>
      <c r="F284" s="41">
        <f>INDEX(desc_tabela,MATCH(TB_Vendas[[#This Row],[Qtde]],desc_quantidade,1),MATCH(_xlfn.XLOOKUP(TB_Vendas[[#This Row],[Código]],TB_Produtos[Código],TB_Produtos[Categoria]),desc_categorias,0))</f>
        <v>0.15</v>
      </c>
      <c r="G284" s="41" cm="1">
        <f t="array" ref="G284">_xlfn.XLOOKUP(TB_Vendas[[#This Row],[Vendedor]],TB_Vendedores[[#All],[Código]],TB_Vendedores[[#All],[Desc. Máximo]])</f>
        <v>0.12</v>
      </c>
      <c r="H284" s="41">
        <f>IF(TB_Vendas[[#This Row],[Desc.]]&gt;TB_Vendas[[#This Row],[Desc. Vend.]],TB_Vendas[[#This Row],[Desc. Vend.]],TB_Vendas[[#This Row],[Desc.]])</f>
        <v>0.12</v>
      </c>
      <c r="I284" s="9">
        <f>TB_Vendas[[#This Row],[Preço Unitário]]*TB_Vendas[[#This Row],[Qtde]]</f>
        <v>200</v>
      </c>
      <c r="J284" s="9">
        <f>TB_Vendas[[#This Row],[Total]]-(TB_Vendas[[#This Row],[Total]]*TB_Vendas[[#This Row],[Desconto]])</f>
        <v>176</v>
      </c>
      <c r="K284" s="9" t="s">
        <v>103</v>
      </c>
    </row>
    <row r="285" spans="1:11" x14ac:dyDescent="0.25">
      <c r="A285" s="8">
        <v>45027</v>
      </c>
      <c r="B285" t="s">
        <v>20</v>
      </c>
      <c r="C285" t="str">
        <f>_xlfn.XLOOKUP(TB_Vendas[[#This Row],[Código]],TB_Produtos[Código],TB_Produtos[Categoria])</f>
        <v>Acessórios</v>
      </c>
      <c r="D285" s="1">
        <v>3</v>
      </c>
      <c r="E285" s="36">
        <f>_xlfn.XLOOKUP(TB_Vendas[[#This Row],[Código]],TB_Produtos[Código],TB_Produtos[Preço Unitário])</f>
        <v>250</v>
      </c>
      <c r="F285" s="41">
        <f>INDEX(desc_tabela,MATCH(TB_Vendas[[#This Row],[Qtde]],desc_quantidade,1),MATCH(_xlfn.XLOOKUP(TB_Vendas[[#This Row],[Código]],TB_Produtos[Código],TB_Produtos[Categoria]),desc_categorias,0))</f>
        <v>0.15</v>
      </c>
      <c r="G285" s="41" cm="1">
        <f t="array" ref="G285">_xlfn.XLOOKUP(TB_Vendas[[#This Row],[Vendedor]],TB_Vendedores[[#All],[Código]],TB_Vendedores[[#All],[Desc. Máximo]])</f>
        <v>0.13</v>
      </c>
      <c r="H285" s="41">
        <f>IF(TB_Vendas[[#This Row],[Desc.]]&gt;TB_Vendas[[#This Row],[Desc. Vend.]],TB_Vendas[[#This Row],[Desc. Vend.]],TB_Vendas[[#This Row],[Desc.]])</f>
        <v>0.13</v>
      </c>
      <c r="I285" s="9">
        <f>TB_Vendas[[#This Row],[Preço Unitário]]*TB_Vendas[[#This Row],[Qtde]]</f>
        <v>750</v>
      </c>
      <c r="J285" s="9">
        <f>TB_Vendas[[#This Row],[Total]]-(TB_Vendas[[#This Row],[Total]]*TB_Vendas[[#This Row],[Desconto]])</f>
        <v>652.5</v>
      </c>
      <c r="K285" s="9" t="s">
        <v>97</v>
      </c>
    </row>
    <row r="286" spans="1:11" x14ac:dyDescent="0.25">
      <c r="A286" s="8">
        <v>45028</v>
      </c>
      <c r="B286" t="s">
        <v>31</v>
      </c>
      <c r="C286" t="str">
        <f>_xlfn.XLOOKUP(TB_Vendas[[#This Row],[Código]],TB_Produtos[Código],TB_Produtos[Categoria])</f>
        <v>Notebooks</v>
      </c>
      <c r="D286" s="1">
        <v>1</v>
      </c>
      <c r="E286" s="36">
        <f>_xlfn.XLOOKUP(TB_Vendas[[#This Row],[Código]],TB_Produtos[Código],TB_Produtos[Preço Unitário])</f>
        <v>4200</v>
      </c>
      <c r="F286" s="41">
        <f>INDEX(desc_tabela,MATCH(TB_Vendas[[#This Row],[Qtde]],desc_quantidade,1),MATCH(_xlfn.XLOOKUP(TB_Vendas[[#This Row],[Código]],TB_Produtos[Código],TB_Produtos[Categoria]),desc_categorias,0))</f>
        <v>0</v>
      </c>
      <c r="G286" s="41" cm="1">
        <f t="array" ref="G286">_xlfn.XLOOKUP(TB_Vendas[[#This Row],[Vendedor]],TB_Vendedores[[#All],[Código]],TB_Vendedores[[#All],[Desc. Máximo]])</f>
        <v>0.17</v>
      </c>
      <c r="H286" s="41">
        <f>IF(TB_Vendas[[#This Row],[Desc.]]&gt;TB_Vendas[[#This Row],[Desc. Vend.]],TB_Vendas[[#This Row],[Desc. Vend.]],TB_Vendas[[#This Row],[Desc.]])</f>
        <v>0</v>
      </c>
      <c r="I286" s="9">
        <f>TB_Vendas[[#This Row],[Preço Unitário]]*TB_Vendas[[#This Row],[Qtde]]</f>
        <v>4200</v>
      </c>
      <c r="J286" s="9">
        <f>TB_Vendas[[#This Row],[Total]]-(TB_Vendas[[#This Row],[Total]]*TB_Vendas[[#This Row],[Desconto]])</f>
        <v>4200</v>
      </c>
      <c r="K286" s="9" t="s">
        <v>105</v>
      </c>
    </row>
    <row r="287" spans="1:11" x14ac:dyDescent="0.25">
      <c r="A287" s="8">
        <v>45028</v>
      </c>
      <c r="B287" t="s">
        <v>25</v>
      </c>
      <c r="C287" t="str">
        <f>_xlfn.XLOOKUP(TB_Vendas[[#This Row],[Código]],TB_Produtos[Código],TB_Produtos[Categoria])</f>
        <v>Periféricos</v>
      </c>
      <c r="D287" s="1">
        <v>5</v>
      </c>
      <c r="E287" s="36">
        <f>_xlfn.XLOOKUP(TB_Vendas[[#This Row],[Código]],TB_Produtos[Código],TB_Produtos[Preço Unitário])</f>
        <v>900</v>
      </c>
      <c r="F287" s="41">
        <f>INDEX(desc_tabela,MATCH(TB_Vendas[[#This Row],[Qtde]],desc_quantidade,1),MATCH(_xlfn.XLOOKUP(TB_Vendas[[#This Row],[Código]],TB_Produtos[Código],TB_Produtos[Categoria]),desc_categorias,0))</f>
        <v>0.25</v>
      </c>
      <c r="G287" s="41" cm="1">
        <f t="array" ref="G287">_xlfn.XLOOKUP(TB_Vendas[[#This Row],[Vendedor]],TB_Vendedores[[#All],[Código]],TB_Vendedores[[#All],[Desc. Máximo]])</f>
        <v>0.3</v>
      </c>
      <c r="H287" s="41">
        <f>IF(TB_Vendas[[#This Row],[Desc.]]&gt;TB_Vendas[[#This Row],[Desc. Vend.]],TB_Vendas[[#This Row],[Desc. Vend.]],TB_Vendas[[#This Row],[Desc.]])</f>
        <v>0.25</v>
      </c>
      <c r="I287" s="9">
        <f>TB_Vendas[[#This Row],[Preço Unitário]]*TB_Vendas[[#This Row],[Qtde]]</f>
        <v>4500</v>
      </c>
      <c r="J287" s="9">
        <f>TB_Vendas[[#This Row],[Total]]-(TB_Vendas[[#This Row],[Total]]*TB_Vendas[[#This Row],[Desconto]])</f>
        <v>3375</v>
      </c>
      <c r="K287" s="9" t="s">
        <v>121</v>
      </c>
    </row>
    <row r="288" spans="1:11" x14ac:dyDescent="0.25">
      <c r="A288" s="8">
        <v>45028</v>
      </c>
      <c r="B288" t="s">
        <v>88</v>
      </c>
      <c r="C288" t="str">
        <f>_xlfn.XLOOKUP(TB_Vendas[[#This Row],[Código]],TB_Produtos[Código],TB_Produtos[Categoria])</f>
        <v>Wearables</v>
      </c>
      <c r="D288" s="1">
        <v>1</v>
      </c>
      <c r="E288" s="36">
        <f>_xlfn.XLOOKUP(TB_Vendas[[#This Row],[Código]],TB_Produtos[Código],TB_Produtos[Preço Unitário])</f>
        <v>2800</v>
      </c>
      <c r="F288" s="41">
        <f>INDEX(desc_tabela,MATCH(TB_Vendas[[#This Row],[Qtde]],desc_quantidade,1),MATCH(_xlfn.XLOOKUP(TB_Vendas[[#This Row],[Código]],TB_Produtos[Código],TB_Produtos[Categoria]),desc_categorias,0))</f>
        <v>0</v>
      </c>
      <c r="G288" s="41" cm="1">
        <f t="array" ref="G288">_xlfn.XLOOKUP(TB_Vendas[[#This Row],[Vendedor]],TB_Vendedores[[#All],[Código]],TB_Vendedores[[#All],[Desc. Máximo]])</f>
        <v>0.08</v>
      </c>
      <c r="H288" s="41">
        <f>IF(TB_Vendas[[#This Row],[Desc.]]&gt;TB_Vendas[[#This Row],[Desc. Vend.]],TB_Vendas[[#This Row],[Desc. Vend.]],TB_Vendas[[#This Row],[Desc.]])</f>
        <v>0</v>
      </c>
      <c r="I288" s="9">
        <f>TB_Vendas[[#This Row],[Preço Unitário]]*TB_Vendas[[#This Row],[Qtde]]</f>
        <v>2800</v>
      </c>
      <c r="J288" s="9">
        <f>TB_Vendas[[#This Row],[Total]]-(TB_Vendas[[#This Row],[Total]]*TB_Vendas[[#This Row],[Desconto]])</f>
        <v>2800</v>
      </c>
      <c r="K288" s="9" t="s">
        <v>111</v>
      </c>
    </row>
    <row r="289" spans="1:11" x14ac:dyDescent="0.25">
      <c r="A289" s="8">
        <v>45028</v>
      </c>
      <c r="B289" t="s">
        <v>79</v>
      </c>
      <c r="C289" t="str">
        <f>_xlfn.XLOOKUP(TB_Vendas[[#This Row],[Código]],TB_Produtos[Código],TB_Produtos[Categoria])</f>
        <v>Wearables</v>
      </c>
      <c r="D289" s="1">
        <v>4</v>
      </c>
      <c r="E289" s="36">
        <f>_xlfn.XLOOKUP(TB_Vendas[[#This Row],[Código]],TB_Produtos[Código],TB_Produtos[Preço Unitário])</f>
        <v>400</v>
      </c>
      <c r="F289" s="41">
        <f>INDEX(desc_tabela,MATCH(TB_Vendas[[#This Row],[Qtde]],desc_quantidade,1),MATCH(_xlfn.XLOOKUP(TB_Vendas[[#This Row],[Código]],TB_Produtos[Código],TB_Produtos[Categoria]),desc_categorias,0))</f>
        <v>0.15</v>
      </c>
      <c r="G289" s="41" cm="1">
        <f t="array" ref="G289">_xlfn.XLOOKUP(TB_Vendas[[#This Row],[Vendedor]],TB_Vendedores[[#All],[Código]],TB_Vendedores[[#All],[Desc. Máximo]])</f>
        <v>0.3</v>
      </c>
      <c r="H289" s="41">
        <f>IF(TB_Vendas[[#This Row],[Desc.]]&gt;TB_Vendas[[#This Row],[Desc. Vend.]],TB_Vendas[[#This Row],[Desc. Vend.]],TB_Vendas[[#This Row],[Desc.]])</f>
        <v>0.15</v>
      </c>
      <c r="I289" s="9">
        <f>TB_Vendas[[#This Row],[Preço Unitário]]*TB_Vendas[[#This Row],[Qtde]]</f>
        <v>1600</v>
      </c>
      <c r="J289" s="9">
        <f>TB_Vendas[[#This Row],[Total]]-(TB_Vendas[[#This Row],[Total]]*TB_Vendas[[#This Row],[Desconto]])</f>
        <v>1360</v>
      </c>
      <c r="K289" s="9" t="s">
        <v>121</v>
      </c>
    </row>
    <row r="290" spans="1:11" x14ac:dyDescent="0.25">
      <c r="A290" s="8">
        <v>45029</v>
      </c>
      <c r="B290" t="s">
        <v>64</v>
      </c>
      <c r="C290" t="str">
        <f>_xlfn.XLOOKUP(TB_Vendas[[#This Row],[Código]],TB_Produtos[Código],TB_Produtos[Categoria])</f>
        <v>Redes e Conectividade</v>
      </c>
      <c r="D290" s="1">
        <v>3</v>
      </c>
      <c r="E290" s="36">
        <f>_xlfn.XLOOKUP(TB_Vendas[[#This Row],[Código]],TB_Produtos[Código],TB_Produtos[Preço Unitário])</f>
        <v>250</v>
      </c>
      <c r="F290" s="41">
        <f>INDEX(desc_tabela,MATCH(TB_Vendas[[#This Row],[Qtde]],desc_quantidade,1),MATCH(_xlfn.XLOOKUP(TB_Vendas[[#This Row],[Código]],TB_Produtos[Código],TB_Produtos[Categoria]),desc_categorias,0))</f>
        <v>0.2</v>
      </c>
      <c r="G290" s="41" cm="1">
        <f t="array" ref="G290">_xlfn.XLOOKUP(TB_Vendas[[#This Row],[Vendedor]],TB_Vendedores[[#All],[Código]],TB_Vendedores[[#All],[Desc. Máximo]])</f>
        <v>0.13</v>
      </c>
      <c r="H290" s="41">
        <f>IF(TB_Vendas[[#This Row],[Desc.]]&gt;TB_Vendas[[#This Row],[Desc. Vend.]],TB_Vendas[[#This Row],[Desc. Vend.]],TB_Vendas[[#This Row],[Desc.]])</f>
        <v>0.13</v>
      </c>
      <c r="I290" s="9">
        <f>TB_Vendas[[#This Row],[Preço Unitário]]*TB_Vendas[[#This Row],[Qtde]]</f>
        <v>750</v>
      </c>
      <c r="J290" s="9">
        <f>TB_Vendas[[#This Row],[Total]]-(TB_Vendas[[#This Row],[Total]]*TB_Vendas[[#This Row],[Desconto]])</f>
        <v>652.5</v>
      </c>
      <c r="K290" s="9" t="s">
        <v>94</v>
      </c>
    </row>
    <row r="291" spans="1:11" x14ac:dyDescent="0.25">
      <c r="A291" s="8">
        <v>45029</v>
      </c>
      <c r="B291" t="s">
        <v>14</v>
      </c>
      <c r="C291" t="str">
        <f>_xlfn.XLOOKUP(TB_Vendas[[#This Row],[Código]],TB_Produtos[Código],TB_Produtos[Categoria])</f>
        <v>Acessórios</v>
      </c>
      <c r="D291" s="1">
        <v>4</v>
      </c>
      <c r="E291" s="36">
        <f>_xlfn.XLOOKUP(TB_Vendas[[#This Row],[Código]],TB_Produtos[Código],TB_Produtos[Preço Unitário])</f>
        <v>80</v>
      </c>
      <c r="F291" s="41">
        <f>INDEX(desc_tabela,MATCH(TB_Vendas[[#This Row],[Qtde]],desc_quantidade,1),MATCH(_xlfn.XLOOKUP(TB_Vendas[[#This Row],[Código]],TB_Produtos[Código],TB_Produtos[Categoria]),desc_categorias,0))</f>
        <v>0.15</v>
      </c>
      <c r="G291" s="41" cm="1">
        <f t="array" ref="G291">_xlfn.XLOOKUP(TB_Vendas[[#This Row],[Vendedor]],TB_Vendedores[[#All],[Código]],TB_Vendedores[[#All],[Desc. Máximo]])</f>
        <v>0.11</v>
      </c>
      <c r="H291" s="41">
        <f>IF(TB_Vendas[[#This Row],[Desc.]]&gt;TB_Vendas[[#This Row],[Desc. Vend.]],TB_Vendas[[#This Row],[Desc. Vend.]],TB_Vendas[[#This Row],[Desc.]])</f>
        <v>0.11</v>
      </c>
      <c r="I291" s="9">
        <f>TB_Vendas[[#This Row],[Preço Unitário]]*TB_Vendas[[#This Row],[Qtde]]</f>
        <v>320</v>
      </c>
      <c r="J291" s="9">
        <f>TB_Vendas[[#This Row],[Total]]-(TB_Vendas[[#This Row],[Total]]*TB_Vendas[[#This Row],[Desconto]])</f>
        <v>284.8</v>
      </c>
      <c r="K291" s="9" t="s">
        <v>115</v>
      </c>
    </row>
    <row r="292" spans="1:11" x14ac:dyDescent="0.25">
      <c r="A292" s="8">
        <v>45029</v>
      </c>
      <c r="B292" t="s">
        <v>83</v>
      </c>
      <c r="C292" t="str">
        <f>_xlfn.XLOOKUP(TB_Vendas[[#This Row],[Código]],TB_Produtos[Código],TB_Produtos[Categoria])</f>
        <v>Wearables</v>
      </c>
      <c r="D292" s="1">
        <v>5</v>
      </c>
      <c r="E292" s="36">
        <f>_xlfn.XLOOKUP(TB_Vendas[[#This Row],[Código]],TB_Produtos[Código],TB_Produtos[Preço Unitário])</f>
        <v>350</v>
      </c>
      <c r="F292" s="41">
        <f>INDEX(desc_tabela,MATCH(TB_Vendas[[#This Row],[Qtde]],desc_quantidade,1),MATCH(_xlfn.XLOOKUP(TB_Vendas[[#This Row],[Código]],TB_Produtos[Código],TB_Produtos[Categoria]),desc_categorias,0))</f>
        <v>0.25</v>
      </c>
      <c r="G292" s="41" cm="1">
        <f t="array" ref="G292">_xlfn.XLOOKUP(TB_Vendas[[#This Row],[Vendedor]],TB_Vendedores[[#All],[Código]],TB_Vendedores[[#All],[Desc. Máximo]])</f>
        <v>0.12</v>
      </c>
      <c r="H292" s="41">
        <f>IF(TB_Vendas[[#This Row],[Desc.]]&gt;TB_Vendas[[#This Row],[Desc. Vend.]],TB_Vendas[[#This Row],[Desc. Vend.]],TB_Vendas[[#This Row],[Desc.]])</f>
        <v>0.12</v>
      </c>
      <c r="I292" s="9">
        <f>TB_Vendas[[#This Row],[Preço Unitário]]*TB_Vendas[[#This Row],[Qtde]]</f>
        <v>1750</v>
      </c>
      <c r="J292" s="9">
        <f>TB_Vendas[[#This Row],[Total]]-(TB_Vendas[[#This Row],[Total]]*TB_Vendas[[#This Row],[Desconto]])</f>
        <v>1540</v>
      </c>
      <c r="K292" s="9" t="s">
        <v>103</v>
      </c>
    </row>
    <row r="293" spans="1:11" x14ac:dyDescent="0.25">
      <c r="A293" s="8">
        <v>45029</v>
      </c>
      <c r="B293" t="s">
        <v>50</v>
      </c>
      <c r="C293" t="str">
        <f>_xlfn.XLOOKUP(TB_Vendas[[#This Row],[Código]],TB_Produtos[Código],TB_Produtos[Categoria])</f>
        <v>Periféricos</v>
      </c>
      <c r="D293" s="1">
        <v>4</v>
      </c>
      <c r="E293" s="36">
        <f>_xlfn.XLOOKUP(TB_Vendas[[#This Row],[Código]],TB_Produtos[Código],TB_Produtos[Preço Unitário])</f>
        <v>300</v>
      </c>
      <c r="F293" s="41">
        <f>INDEX(desc_tabela,MATCH(TB_Vendas[[#This Row],[Qtde]],desc_quantidade,1),MATCH(_xlfn.XLOOKUP(TB_Vendas[[#This Row],[Código]],TB_Produtos[Código],TB_Produtos[Categoria]),desc_categorias,0))</f>
        <v>0.15</v>
      </c>
      <c r="G293" s="41" cm="1">
        <f t="array" ref="G293">_xlfn.XLOOKUP(TB_Vendas[[#This Row],[Vendedor]],TB_Vendedores[[#All],[Código]],TB_Vendedores[[#All],[Desc. Máximo]])</f>
        <v>0.12</v>
      </c>
      <c r="H293" s="41">
        <f>IF(TB_Vendas[[#This Row],[Desc.]]&gt;TB_Vendas[[#This Row],[Desc. Vend.]],TB_Vendas[[#This Row],[Desc. Vend.]],TB_Vendas[[#This Row],[Desc.]])</f>
        <v>0.12</v>
      </c>
      <c r="I293" s="9">
        <f>TB_Vendas[[#This Row],[Preço Unitário]]*TB_Vendas[[#This Row],[Qtde]]</f>
        <v>1200</v>
      </c>
      <c r="J293" s="9">
        <f>TB_Vendas[[#This Row],[Total]]-(TB_Vendas[[#This Row],[Total]]*TB_Vendas[[#This Row],[Desconto]])</f>
        <v>1056</v>
      </c>
      <c r="K293" s="9" t="s">
        <v>103</v>
      </c>
    </row>
    <row r="294" spans="1:11" x14ac:dyDescent="0.25">
      <c r="A294" s="8">
        <v>45030</v>
      </c>
      <c r="B294" t="s">
        <v>58</v>
      </c>
      <c r="C294" t="str">
        <f>_xlfn.XLOOKUP(TB_Vendas[[#This Row],[Código]],TB_Produtos[Código],TB_Produtos[Categoria])</f>
        <v>Periféricos</v>
      </c>
      <c r="D294" s="1">
        <v>2</v>
      </c>
      <c r="E294" s="36">
        <f>_xlfn.XLOOKUP(TB_Vendas[[#This Row],[Código]],TB_Produtos[Código],TB_Produtos[Preço Unitário])</f>
        <v>450</v>
      </c>
      <c r="F294" s="41">
        <f>INDEX(desc_tabela,MATCH(TB_Vendas[[#This Row],[Qtde]],desc_quantidade,1),MATCH(_xlfn.XLOOKUP(TB_Vendas[[#This Row],[Código]],TB_Produtos[Código],TB_Produtos[Categoria]),desc_categorias,0))</f>
        <v>0.05</v>
      </c>
      <c r="G294" s="41" cm="1">
        <f t="array" ref="G294">_xlfn.XLOOKUP(TB_Vendas[[#This Row],[Vendedor]],TB_Vendedores[[#All],[Código]],TB_Vendedores[[#All],[Desc. Máximo]])</f>
        <v>0.09</v>
      </c>
      <c r="H294" s="41">
        <f>IF(TB_Vendas[[#This Row],[Desc.]]&gt;TB_Vendas[[#This Row],[Desc. Vend.]],TB_Vendas[[#This Row],[Desc. Vend.]],TB_Vendas[[#This Row],[Desc.]])</f>
        <v>0.05</v>
      </c>
      <c r="I294" s="9">
        <f>TB_Vendas[[#This Row],[Preço Unitário]]*TB_Vendas[[#This Row],[Qtde]]</f>
        <v>900</v>
      </c>
      <c r="J294" s="9">
        <f>TB_Vendas[[#This Row],[Total]]-(TB_Vendas[[#This Row],[Total]]*TB_Vendas[[#This Row],[Desconto]])</f>
        <v>855</v>
      </c>
      <c r="K294" s="9" t="s">
        <v>113</v>
      </c>
    </row>
    <row r="295" spans="1:11" x14ac:dyDescent="0.25">
      <c r="A295" s="8">
        <v>45030</v>
      </c>
      <c r="B295" t="s">
        <v>43</v>
      </c>
      <c r="C295" t="str">
        <f>_xlfn.XLOOKUP(TB_Vendas[[#This Row],[Código]],TB_Produtos[Código],TB_Produtos[Categoria])</f>
        <v>Eletrônicos Gerais</v>
      </c>
      <c r="D295" s="1">
        <v>3</v>
      </c>
      <c r="E295" s="36">
        <f>_xlfn.XLOOKUP(TB_Vendas[[#This Row],[Código]],TB_Produtos[Código],TB_Produtos[Preço Unitário])</f>
        <v>4500</v>
      </c>
      <c r="F295" s="41">
        <f>INDEX(desc_tabela,MATCH(TB_Vendas[[#This Row],[Qtde]],desc_quantidade,1),MATCH(_xlfn.XLOOKUP(TB_Vendas[[#This Row],[Código]],TB_Produtos[Código],TB_Produtos[Categoria]),desc_categorias,0))</f>
        <v>0.2</v>
      </c>
      <c r="G295" s="41" cm="1">
        <f t="array" ref="G295">_xlfn.XLOOKUP(TB_Vendas[[#This Row],[Vendedor]],TB_Vendedores[[#All],[Código]],TB_Vendedores[[#All],[Desc. Máximo]])</f>
        <v>0.19</v>
      </c>
      <c r="H295" s="41">
        <f>IF(TB_Vendas[[#This Row],[Desc.]]&gt;TB_Vendas[[#This Row],[Desc. Vend.]],TB_Vendas[[#This Row],[Desc. Vend.]],TB_Vendas[[#This Row],[Desc.]])</f>
        <v>0.19</v>
      </c>
      <c r="I295" s="9">
        <f>TB_Vendas[[#This Row],[Preço Unitário]]*TB_Vendas[[#This Row],[Qtde]]</f>
        <v>13500</v>
      </c>
      <c r="J295" s="9">
        <f>TB_Vendas[[#This Row],[Total]]-(TB_Vendas[[#This Row],[Total]]*TB_Vendas[[#This Row],[Desconto]])</f>
        <v>10935</v>
      </c>
      <c r="K295" s="9" t="s">
        <v>109</v>
      </c>
    </row>
    <row r="296" spans="1:11" x14ac:dyDescent="0.25">
      <c r="A296" s="8">
        <v>45030</v>
      </c>
      <c r="B296" t="s">
        <v>40</v>
      </c>
      <c r="C296" t="str">
        <f>_xlfn.XLOOKUP(TB_Vendas[[#This Row],[Código]],TB_Produtos[Código],TB_Produtos[Categoria])</f>
        <v>Eletrônicos Gerais</v>
      </c>
      <c r="D296" s="1">
        <v>5</v>
      </c>
      <c r="E296" s="36">
        <f>_xlfn.XLOOKUP(TB_Vendas[[#This Row],[Código]],TB_Produtos[Código],TB_Produtos[Preço Unitário])</f>
        <v>4800</v>
      </c>
      <c r="F296" s="41">
        <f>INDEX(desc_tabela,MATCH(TB_Vendas[[#This Row],[Qtde]],desc_quantidade,1),MATCH(_xlfn.XLOOKUP(TB_Vendas[[#This Row],[Código]],TB_Produtos[Código],TB_Produtos[Categoria]),desc_categorias,0))</f>
        <v>0.25</v>
      </c>
      <c r="G296" s="41" cm="1">
        <f t="array" ref="G296">_xlfn.XLOOKUP(TB_Vendas[[#This Row],[Vendedor]],TB_Vendedores[[#All],[Código]],TB_Vendedores[[#All],[Desc. Máximo]])</f>
        <v>0.14000000000000001</v>
      </c>
      <c r="H296" s="41">
        <f>IF(TB_Vendas[[#This Row],[Desc.]]&gt;TB_Vendas[[#This Row],[Desc. Vend.]],TB_Vendas[[#This Row],[Desc. Vend.]],TB_Vendas[[#This Row],[Desc.]])</f>
        <v>0.14000000000000001</v>
      </c>
      <c r="I296" s="9">
        <f>TB_Vendas[[#This Row],[Preço Unitário]]*TB_Vendas[[#This Row],[Qtde]]</f>
        <v>24000</v>
      </c>
      <c r="J296" s="9">
        <f>TB_Vendas[[#This Row],[Total]]-(TB_Vendas[[#This Row],[Total]]*TB_Vendas[[#This Row],[Desconto]])</f>
        <v>20640</v>
      </c>
      <c r="K296" s="9" t="s">
        <v>107</v>
      </c>
    </row>
    <row r="297" spans="1:11" x14ac:dyDescent="0.25">
      <c r="A297" s="8">
        <v>45030</v>
      </c>
      <c r="B297" t="s">
        <v>17</v>
      </c>
      <c r="C297" t="str">
        <f>_xlfn.XLOOKUP(TB_Vendas[[#This Row],[Código]],TB_Produtos[Código],TB_Produtos[Categoria])</f>
        <v>Acessórios</v>
      </c>
      <c r="D297" s="1">
        <v>3</v>
      </c>
      <c r="E297" s="36">
        <f>_xlfn.XLOOKUP(TB_Vendas[[#This Row],[Código]],TB_Produtos[Código],TB_Produtos[Preço Unitário])</f>
        <v>800</v>
      </c>
      <c r="F297" s="41">
        <f>INDEX(desc_tabela,MATCH(TB_Vendas[[#This Row],[Qtde]],desc_quantidade,1),MATCH(_xlfn.XLOOKUP(TB_Vendas[[#This Row],[Código]],TB_Produtos[Código],TB_Produtos[Categoria]),desc_categorias,0))</f>
        <v>0.15</v>
      </c>
      <c r="G297" s="41" cm="1">
        <f t="array" ref="G297">_xlfn.XLOOKUP(TB_Vendas[[#This Row],[Vendedor]],TB_Vendedores[[#All],[Código]],TB_Vendedores[[#All],[Desc. Máximo]])</f>
        <v>0.09</v>
      </c>
      <c r="H297" s="41">
        <f>IF(TB_Vendas[[#This Row],[Desc.]]&gt;TB_Vendas[[#This Row],[Desc. Vend.]],TB_Vendas[[#This Row],[Desc. Vend.]],TB_Vendas[[#This Row],[Desc.]])</f>
        <v>0.09</v>
      </c>
      <c r="I297" s="9">
        <f>TB_Vendas[[#This Row],[Preço Unitário]]*TB_Vendas[[#This Row],[Qtde]]</f>
        <v>2400</v>
      </c>
      <c r="J297" s="9">
        <f>TB_Vendas[[#This Row],[Total]]-(TB_Vendas[[#This Row],[Total]]*TB_Vendas[[#This Row],[Desconto]])</f>
        <v>2184</v>
      </c>
      <c r="K297" s="9" t="s">
        <v>113</v>
      </c>
    </row>
    <row r="298" spans="1:11" x14ac:dyDescent="0.25">
      <c r="A298" s="8">
        <v>45031</v>
      </c>
      <c r="B298" t="s">
        <v>46</v>
      </c>
      <c r="C298" t="str">
        <f>_xlfn.XLOOKUP(TB_Vendas[[#This Row],[Código]],TB_Produtos[Código],TB_Produtos[Categoria])</f>
        <v>Eletrônicos Gerais</v>
      </c>
      <c r="D298" s="1">
        <v>4</v>
      </c>
      <c r="E298" s="36">
        <f>_xlfn.XLOOKUP(TB_Vendas[[#This Row],[Código]],TB_Produtos[Código],TB_Produtos[Preço Unitário])</f>
        <v>2800</v>
      </c>
      <c r="F298" s="41">
        <f>INDEX(desc_tabela,MATCH(TB_Vendas[[#This Row],[Qtde]],desc_quantidade,1),MATCH(_xlfn.XLOOKUP(TB_Vendas[[#This Row],[Código]],TB_Produtos[Código],TB_Produtos[Categoria]),desc_categorias,0))</f>
        <v>0.2</v>
      </c>
      <c r="G298" s="41" cm="1">
        <f t="array" ref="G298">_xlfn.XLOOKUP(TB_Vendas[[#This Row],[Vendedor]],TB_Vendedores[[#All],[Código]],TB_Vendedores[[#All],[Desc. Máximo]])</f>
        <v>0.14000000000000001</v>
      </c>
      <c r="H298" s="41">
        <f>IF(TB_Vendas[[#This Row],[Desc.]]&gt;TB_Vendas[[#This Row],[Desc. Vend.]],TB_Vendas[[#This Row],[Desc. Vend.]],TB_Vendas[[#This Row],[Desc.]])</f>
        <v>0.14000000000000001</v>
      </c>
      <c r="I298" s="9">
        <f>TB_Vendas[[#This Row],[Preço Unitário]]*TB_Vendas[[#This Row],[Qtde]]</f>
        <v>11200</v>
      </c>
      <c r="J298" s="9">
        <f>TB_Vendas[[#This Row],[Total]]-(TB_Vendas[[#This Row],[Total]]*TB_Vendas[[#This Row],[Desconto]])</f>
        <v>9632</v>
      </c>
      <c r="K298" s="9" t="s">
        <v>107</v>
      </c>
    </row>
    <row r="299" spans="1:11" x14ac:dyDescent="0.25">
      <c r="A299" s="8">
        <v>45031</v>
      </c>
      <c r="B299" t="s">
        <v>71</v>
      </c>
      <c r="C299" t="str">
        <f>_xlfn.XLOOKUP(TB_Vendas[[#This Row],[Código]],TB_Produtos[Código],TB_Produtos[Categoria])</f>
        <v>Smartphones e Tablets</v>
      </c>
      <c r="D299" s="1">
        <v>2</v>
      </c>
      <c r="E299" s="36">
        <f>_xlfn.XLOOKUP(TB_Vendas[[#This Row],[Código]],TB_Produtos[Código],TB_Produtos[Preço Unitário])</f>
        <v>7500</v>
      </c>
      <c r="F299" s="41">
        <f>INDEX(desc_tabela,MATCH(TB_Vendas[[#This Row],[Qtde]],desc_quantidade,1),MATCH(_xlfn.XLOOKUP(TB_Vendas[[#This Row],[Código]],TB_Produtos[Código],TB_Produtos[Categoria]),desc_categorias,0))</f>
        <v>0.1</v>
      </c>
      <c r="G299" s="41" cm="1">
        <f t="array" ref="G299">_xlfn.XLOOKUP(TB_Vendas[[#This Row],[Vendedor]],TB_Vendedores[[#All],[Código]],TB_Vendedores[[#All],[Desc. Máximo]])</f>
        <v>0.13</v>
      </c>
      <c r="H299" s="41">
        <f>IF(TB_Vendas[[#This Row],[Desc.]]&gt;TB_Vendas[[#This Row],[Desc. Vend.]],TB_Vendas[[#This Row],[Desc. Vend.]],TB_Vendas[[#This Row],[Desc.]])</f>
        <v>0.1</v>
      </c>
      <c r="I299" s="9">
        <f>TB_Vendas[[#This Row],[Preço Unitário]]*TB_Vendas[[#This Row],[Qtde]]</f>
        <v>15000</v>
      </c>
      <c r="J299" s="9">
        <f>TB_Vendas[[#This Row],[Total]]-(TB_Vendas[[#This Row],[Total]]*TB_Vendas[[#This Row],[Desconto]])</f>
        <v>13500</v>
      </c>
      <c r="K299" s="9" t="s">
        <v>94</v>
      </c>
    </row>
    <row r="300" spans="1:11" x14ac:dyDescent="0.25">
      <c r="A300" s="8">
        <v>45031</v>
      </c>
      <c r="B300" t="s">
        <v>25</v>
      </c>
      <c r="C300" t="str">
        <f>_xlfn.XLOOKUP(TB_Vendas[[#This Row],[Código]],TB_Produtos[Código],TB_Produtos[Categoria])</f>
        <v>Periféricos</v>
      </c>
      <c r="D300" s="1">
        <v>1</v>
      </c>
      <c r="E300" s="36">
        <f>_xlfn.XLOOKUP(TB_Vendas[[#This Row],[Código]],TB_Produtos[Código],TB_Produtos[Preço Unitário])</f>
        <v>900</v>
      </c>
      <c r="F300" s="41">
        <f>INDEX(desc_tabela,MATCH(TB_Vendas[[#This Row],[Qtde]],desc_quantidade,1),MATCH(_xlfn.XLOOKUP(TB_Vendas[[#This Row],[Código]],TB_Produtos[Código],TB_Produtos[Categoria]),desc_categorias,0))</f>
        <v>0</v>
      </c>
      <c r="G300" s="41" cm="1">
        <f t="array" ref="G300">_xlfn.XLOOKUP(TB_Vendas[[#This Row],[Vendedor]],TB_Vendedores[[#All],[Código]],TB_Vendedores[[#All],[Desc. Máximo]])</f>
        <v>0.14000000000000001</v>
      </c>
      <c r="H300" s="41">
        <f>IF(TB_Vendas[[#This Row],[Desc.]]&gt;TB_Vendas[[#This Row],[Desc. Vend.]],TB_Vendas[[#This Row],[Desc. Vend.]],TB_Vendas[[#This Row],[Desc.]])</f>
        <v>0</v>
      </c>
      <c r="I300" s="9">
        <f>TB_Vendas[[#This Row],[Preço Unitário]]*TB_Vendas[[#This Row],[Qtde]]</f>
        <v>900</v>
      </c>
      <c r="J300" s="9">
        <f>TB_Vendas[[#This Row],[Total]]-(TB_Vendas[[#This Row],[Total]]*TB_Vendas[[#This Row],[Desconto]])</f>
        <v>900</v>
      </c>
      <c r="K300" s="9" t="s">
        <v>107</v>
      </c>
    </row>
    <row r="301" spans="1:11" x14ac:dyDescent="0.25">
      <c r="A301" s="8">
        <v>45031</v>
      </c>
      <c r="B301" t="s">
        <v>17</v>
      </c>
      <c r="C301" t="str">
        <f>_xlfn.XLOOKUP(TB_Vendas[[#This Row],[Código]],TB_Produtos[Código],TB_Produtos[Categoria])</f>
        <v>Acessórios</v>
      </c>
      <c r="D301" s="1">
        <v>2</v>
      </c>
      <c r="E301" s="36">
        <f>_xlfn.XLOOKUP(TB_Vendas[[#This Row],[Código]],TB_Produtos[Código],TB_Produtos[Preço Unitário])</f>
        <v>800</v>
      </c>
      <c r="F301" s="41">
        <f>INDEX(desc_tabela,MATCH(TB_Vendas[[#This Row],[Qtde]],desc_quantidade,1),MATCH(_xlfn.XLOOKUP(TB_Vendas[[#This Row],[Código]],TB_Produtos[Código],TB_Produtos[Categoria]),desc_categorias,0))</f>
        <v>0.05</v>
      </c>
      <c r="G301" s="41" cm="1">
        <f t="array" ref="G301">_xlfn.XLOOKUP(TB_Vendas[[#This Row],[Vendedor]],TB_Vendedores[[#All],[Código]],TB_Vendedores[[#All],[Desc. Máximo]])</f>
        <v>0.12</v>
      </c>
      <c r="H301" s="41">
        <f>IF(TB_Vendas[[#This Row],[Desc.]]&gt;TB_Vendas[[#This Row],[Desc. Vend.]],TB_Vendas[[#This Row],[Desc. Vend.]],TB_Vendas[[#This Row],[Desc.]])</f>
        <v>0.05</v>
      </c>
      <c r="I301" s="9">
        <f>TB_Vendas[[#This Row],[Preço Unitário]]*TB_Vendas[[#This Row],[Qtde]]</f>
        <v>1600</v>
      </c>
      <c r="J301" s="9">
        <f>TB_Vendas[[#This Row],[Total]]-(TB_Vendas[[#This Row],[Total]]*TB_Vendas[[#This Row],[Desconto]])</f>
        <v>1520</v>
      </c>
      <c r="K301" s="9" t="s">
        <v>103</v>
      </c>
    </row>
    <row r="302" spans="1:11" x14ac:dyDescent="0.25">
      <c r="A302" s="8">
        <v>45032</v>
      </c>
      <c r="B302" t="s">
        <v>22</v>
      </c>
      <c r="C302" t="str">
        <f>_xlfn.XLOOKUP(TB_Vendas[[#This Row],[Código]],TB_Produtos[Código],TB_Produtos[Categoria])</f>
        <v>Acessórios</v>
      </c>
      <c r="D302" s="1">
        <v>3</v>
      </c>
      <c r="E302" s="36">
        <f>_xlfn.XLOOKUP(TB_Vendas[[#This Row],[Código]],TB_Produtos[Código],TB_Produtos[Preço Unitário])</f>
        <v>1400</v>
      </c>
      <c r="F302" s="41">
        <f>INDEX(desc_tabela,MATCH(TB_Vendas[[#This Row],[Qtde]],desc_quantidade,1),MATCH(_xlfn.XLOOKUP(TB_Vendas[[#This Row],[Código]],TB_Produtos[Código],TB_Produtos[Categoria]),desc_categorias,0))</f>
        <v>0.15</v>
      </c>
      <c r="G302" s="41" cm="1">
        <f t="array" ref="G302">_xlfn.XLOOKUP(TB_Vendas[[#This Row],[Vendedor]],TB_Vendedores[[#All],[Código]],TB_Vendedores[[#All],[Desc. Máximo]])</f>
        <v>0.09</v>
      </c>
      <c r="H302" s="41">
        <f>IF(TB_Vendas[[#This Row],[Desc.]]&gt;TB_Vendas[[#This Row],[Desc. Vend.]],TB_Vendas[[#This Row],[Desc. Vend.]],TB_Vendas[[#This Row],[Desc.]])</f>
        <v>0.09</v>
      </c>
      <c r="I302" s="9">
        <f>TB_Vendas[[#This Row],[Preço Unitário]]*TB_Vendas[[#This Row],[Qtde]]</f>
        <v>4200</v>
      </c>
      <c r="J302" s="9">
        <f>TB_Vendas[[#This Row],[Total]]-(TB_Vendas[[#This Row],[Total]]*TB_Vendas[[#This Row],[Desconto]])</f>
        <v>3822</v>
      </c>
      <c r="K302" s="9" t="s">
        <v>113</v>
      </c>
    </row>
    <row r="303" spans="1:11" x14ac:dyDescent="0.25">
      <c r="A303" s="8">
        <v>45032</v>
      </c>
      <c r="B303" t="s">
        <v>79</v>
      </c>
      <c r="C303" t="str">
        <f>_xlfn.XLOOKUP(TB_Vendas[[#This Row],[Código]],TB_Produtos[Código],TB_Produtos[Categoria])</f>
        <v>Wearables</v>
      </c>
      <c r="D303" s="1">
        <v>2</v>
      </c>
      <c r="E303" s="36">
        <f>_xlfn.XLOOKUP(TB_Vendas[[#This Row],[Código]],TB_Produtos[Código],TB_Produtos[Preço Unitário])</f>
        <v>400</v>
      </c>
      <c r="F303" s="41">
        <f>INDEX(desc_tabela,MATCH(TB_Vendas[[#This Row],[Qtde]],desc_quantidade,1),MATCH(_xlfn.XLOOKUP(TB_Vendas[[#This Row],[Código]],TB_Produtos[Código],TB_Produtos[Categoria]),desc_categorias,0))</f>
        <v>0.05</v>
      </c>
      <c r="G303" s="41" cm="1">
        <f t="array" ref="G303">_xlfn.XLOOKUP(TB_Vendas[[#This Row],[Vendedor]],TB_Vendedores[[#All],[Código]],TB_Vendedores[[#All],[Desc. Máximo]])</f>
        <v>0.13</v>
      </c>
      <c r="H303" s="41">
        <f>IF(TB_Vendas[[#This Row],[Desc.]]&gt;TB_Vendas[[#This Row],[Desc. Vend.]],TB_Vendas[[#This Row],[Desc. Vend.]],TB_Vendas[[#This Row],[Desc.]])</f>
        <v>0.05</v>
      </c>
      <c r="I303" s="9">
        <f>TB_Vendas[[#This Row],[Preço Unitário]]*TB_Vendas[[#This Row],[Qtde]]</f>
        <v>800</v>
      </c>
      <c r="J303" s="9">
        <f>TB_Vendas[[#This Row],[Total]]-(TB_Vendas[[#This Row],[Total]]*TB_Vendas[[#This Row],[Desconto]])</f>
        <v>760</v>
      </c>
      <c r="K303" s="9" t="s">
        <v>97</v>
      </c>
    </row>
    <row r="304" spans="1:11" x14ac:dyDescent="0.25">
      <c r="A304" s="8">
        <v>45032</v>
      </c>
      <c r="B304" t="s">
        <v>64</v>
      </c>
      <c r="C304" t="str">
        <f>_xlfn.XLOOKUP(TB_Vendas[[#This Row],[Código]],TB_Produtos[Código],TB_Produtos[Categoria])</f>
        <v>Redes e Conectividade</v>
      </c>
      <c r="D304" s="1">
        <v>5</v>
      </c>
      <c r="E304" s="36">
        <f>_xlfn.XLOOKUP(TB_Vendas[[#This Row],[Código]],TB_Produtos[Código],TB_Produtos[Preço Unitário])</f>
        <v>250</v>
      </c>
      <c r="F304" s="41">
        <f>INDEX(desc_tabela,MATCH(TB_Vendas[[#This Row],[Qtde]],desc_quantidade,1),MATCH(_xlfn.XLOOKUP(TB_Vendas[[#This Row],[Código]],TB_Produtos[Código],TB_Produtos[Categoria]),desc_categorias,0))</f>
        <v>0.25</v>
      </c>
      <c r="G304" s="41" cm="1">
        <f t="array" ref="G304">_xlfn.XLOOKUP(TB_Vendas[[#This Row],[Vendedor]],TB_Vendedores[[#All],[Código]],TB_Vendedores[[#All],[Desc. Máximo]])</f>
        <v>0.17</v>
      </c>
      <c r="H304" s="41">
        <f>IF(TB_Vendas[[#This Row],[Desc.]]&gt;TB_Vendas[[#This Row],[Desc. Vend.]],TB_Vendas[[#This Row],[Desc. Vend.]],TB_Vendas[[#This Row],[Desc.]])</f>
        <v>0.17</v>
      </c>
      <c r="I304" s="9">
        <f>TB_Vendas[[#This Row],[Preço Unitário]]*TB_Vendas[[#This Row],[Qtde]]</f>
        <v>1250</v>
      </c>
      <c r="J304" s="9">
        <f>TB_Vendas[[#This Row],[Total]]-(TB_Vendas[[#This Row],[Total]]*TB_Vendas[[#This Row],[Desconto]])</f>
        <v>1037.5</v>
      </c>
      <c r="K304" s="9" t="s">
        <v>105</v>
      </c>
    </row>
    <row r="305" spans="1:11" x14ac:dyDescent="0.25">
      <c r="A305" s="8">
        <v>45032</v>
      </c>
      <c r="B305" t="s">
        <v>53</v>
      </c>
      <c r="C305" t="str">
        <f>_xlfn.XLOOKUP(TB_Vendas[[#This Row],[Código]],TB_Produtos[Código],TB_Produtos[Categoria])</f>
        <v>Periféricos</v>
      </c>
      <c r="D305" s="1">
        <v>4</v>
      </c>
      <c r="E305" s="36">
        <f>_xlfn.XLOOKUP(TB_Vendas[[#This Row],[Código]],TB_Produtos[Código],TB_Produtos[Preço Unitário])</f>
        <v>350</v>
      </c>
      <c r="F305" s="41">
        <f>INDEX(desc_tabela,MATCH(TB_Vendas[[#This Row],[Qtde]],desc_quantidade,1),MATCH(_xlfn.XLOOKUP(TB_Vendas[[#This Row],[Código]],TB_Produtos[Código],TB_Produtos[Categoria]),desc_categorias,0))</f>
        <v>0.15</v>
      </c>
      <c r="G305" s="41" cm="1">
        <f t="array" ref="G305">_xlfn.XLOOKUP(TB_Vendas[[#This Row],[Vendedor]],TB_Vendedores[[#All],[Código]],TB_Vendedores[[#All],[Desc. Máximo]])</f>
        <v>0.18</v>
      </c>
      <c r="H305" s="41">
        <f>IF(TB_Vendas[[#This Row],[Desc.]]&gt;TB_Vendas[[#This Row],[Desc. Vend.]],TB_Vendas[[#This Row],[Desc. Vend.]],TB_Vendas[[#This Row],[Desc.]])</f>
        <v>0.15</v>
      </c>
      <c r="I305" s="9">
        <f>TB_Vendas[[#This Row],[Preço Unitário]]*TB_Vendas[[#This Row],[Qtde]]</f>
        <v>1400</v>
      </c>
      <c r="J305" s="9">
        <f>TB_Vendas[[#This Row],[Total]]-(TB_Vendas[[#This Row],[Total]]*TB_Vendas[[#This Row],[Desconto]])</f>
        <v>1190</v>
      </c>
      <c r="K305" s="9" t="s">
        <v>117</v>
      </c>
    </row>
    <row r="306" spans="1:11" x14ac:dyDescent="0.25">
      <c r="A306" s="8">
        <v>45032</v>
      </c>
      <c r="B306" t="s">
        <v>46</v>
      </c>
      <c r="C306" t="str">
        <f>_xlfn.XLOOKUP(TB_Vendas[[#This Row],[Código]],TB_Produtos[Código],TB_Produtos[Categoria])</f>
        <v>Eletrônicos Gerais</v>
      </c>
      <c r="D306" s="1">
        <v>1</v>
      </c>
      <c r="E306" s="36">
        <f>_xlfn.XLOOKUP(TB_Vendas[[#This Row],[Código]],TB_Produtos[Código],TB_Produtos[Preço Unitário])</f>
        <v>2800</v>
      </c>
      <c r="F306" s="41">
        <f>INDEX(desc_tabela,MATCH(TB_Vendas[[#This Row],[Qtde]],desc_quantidade,1),MATCH(_xlfn.XLOOKUP(TB_Vendas[[#This Row],[Código]],TB_Produtos[Código],TB_Produtos[Categoria]),desc_categorias,0))</f>
        <v>0.1</v>
      </c>
      <c r="G306" s="41" cm="1">
        <f t="array" ref="G306">_xlfn.XLOOKUP(TB_Vendas[[#This Row],[Vendedor]],TB_Vendedores[[#All],[Código]],TB_Vendedores[[#All],[Desc. Máximo]])</f>
        <v>0.08</v>
      </c>
      <c r="H306" s="41">
        <f>IF(TB_Vendas[[#This Row],[Desc.]]&gt;TB_Vendas[[#This Row],[Desc. Vend.]],TB_Vendas[[#This Row],[Desc. Vend.]],TB_Vendas[[#This Row],[Desc.]])</f>
        <v>0.08</v>
      </c>
      <c r="I306" s="9">
        <f>TB_Vendas[[#This Row],[Preço Unitário]]*TB_Vendas[[#This Row],[Qtde]]</f>
        <v>2800</v>
      </c>
      <c r="J306" s="9">
        <f>TB_Vendas[[#This Row],[Total]]-(TB_Vendas[[#This Row],[Total]]*TB_Vendas[[#This Row],[Desconto]])</f>
        <v>2576</v>
      </c>
      <c r="K306" s="9" t="s">
        <v>111</v>
      </c>
    </row>
    <row r="307" spans="1:11" x14ac:dyDescent="0.25">
      <c r="A307" s="8">
        <v>45033</v>
      </c>
      <c r="B307" t="s">
        <v>53</v>
      </c>
      <c r="C307" t="str">
        <f>_xlfn.XLOOKUP(TB_Vendas[[#This Row],[Código]],TB_Produtos[Código],TB_Produtos[Categoria])</f>
        <v>Periféricos</v>
      </c>
      <c r="D307" s="1">
        <v>3</v>
      </c>
      <c r="E307" s="36">
        <f>_xlfn.XLOOKUP(TB_Vendas[[#This Row],[Código]],TB_Produtos[Código],TB_Produtos[Preço Unitário])</f>
        <v>350</v>
      </c>
      <c r="F307" s="41">
        <f>INDEX(desc_tabela,MATCH(TB_Vendas[[#This Row],[Qtde]],desc_quantidade,1),MATCH(_xlfn.XLOOKUP(TB_Vendas[[#This Row],[Código]],TB_Produtos[Código],TB_Produtos[Categoria]),desc_categorias,0))</f>
        <v>0.15</v>
      </c>
      <c r="G307" s="41" cm="1">
        <f t="array" ref="G307">_xlfn.XLOOKUP(TB_Vendas[[#This Row],[Vendedor]],TB_Vendedores[[#All],[Código]],TB_Vendedores[[#All],[Desc. Máximo]])</f>
        <v>0.14000000000000001</v>
      </c>
      <c r="H307" s="41">
        <f>IF(TB_Vendas[[#This Row],[Desc.]]&gt;TB_Vendas[[#This Row],[Desc. Vend.]],TB_Vendas[[#This Row],[Desc. Vend.]],TB_Vendas[[#This Row],[Desc.]])</f>
        <v>0.14000000000000001</v>
      </c>
      <c r="I307" s="9">
        <f>TB_Vendas[[#This Row],[Preço Unitário]]*TB_Vendas[[#This Row],[Qtde]]</f>
        <v>1050</v>
      </c>
      <c r="J307" s="9">
        <f>TB_Vendas[[#This Row],[Total]]-(TB_Vendas[[#This Row],[Total]]*TB_Vendas[[#This Row],[Desconto]])</f>
        <v>903</v>
      </c>
      <c r="K307" s="9" t="s">
        <v>107</v>
      </c>
    </row>
    <row r="308" spans="1:11" x14ac:dyDescent="0.25">
      <c r="A308" s="8">
        <v>45034</v>
      </c>
      <c r="B308" t="s">
        <v>28</v>
      </c>
      <c r="C308" t="str">
        <f>_xlfn.XLOOKUP(TB_Vendas[[#This Row],[Código]],TB_Produtos[Código],TB_Produtos[Categoria])</f>
        <v>Periféricos</v>
      </c>
      <c r="D308" s="1">
        <v>4</v>
      </c>
      <c r="E308" s="36">
        <f>_xlfn.XLOOKUP(TB_Vendas[[#This Row],[Código]],TB_Produtos[Código],TB_Produtos[Preço Unitário])</f>
        <v>1200</v>
      </c>
      <c r="F308" s="41">
        <f>INDEX(desc_tabela,MATCH(TB_Vendas[[#This Row],[Qtde]],desc_quantidade,1),MATCH(_xlfn.XLOOKUP(TB_Vendas[[#This Row],[Código]],TB_Produtos[Código],TB_Produtos[Categoria]),desc_categorias,0))</f>
        <v>0.15</v>
      </c>
      <c r="G308" s="41" cm="1">
        <f t="array" ref="G308">_xlfn.XLOOKUP(TB_Vendas[[#This Row],[Vendedor]],TB_Vendedores[[#All],[Código]],TB_Vendedores[[#All],[Desc. Máximo]])</f>
        <v>7.0000000000000007E-2</v>
      </c>
      <c r="H308" s="41">
        <f>IF(TB_Vendas[[#This Row],[Desc.]]&gt;TB_Vendas[[#This Row],[Desc. Vend.]],TB_Vendas[[#This Row],[Desc. Vend.]],TB_Vendas[[#This Row],[Desc.]])</f>
        <v>7.0000000000000007E-2</v>
      </c>
      <c r="I308" s="9">
        <f>TB_Vendas[[#This Row],[Preço Unitário]]*TB_Vendas[[#This Row],[Qtde]]</f>
        <v>4800</v>
      </c>
      <c r="J308" s="9">
        <f>TB_Vendas[[#This Row],[Total]]-(TB_Vendas[[#This Row],[Total]]*TB_Vendas[[#This Row],[Desconto]])</f>
        <v>4464</v>
      </c>
      <c r="K308" s="9" t="s">
        <v>119</v>
      </c>
    </row>
    <row r="309" spans="1:11" x14ac:dyDescent="0.25">
      <c r="A309" s="8">
        <v>45035</v>
      </c>
      <c r="B309" t="s">
        <v>31</v>
      </c>
      <c r="C309" t="str">
        <f>_xlfn.XLOOKUP(TB_Vendas[[#This Row],[Código]],TB_Produtos[Código],TB_Produtos[Categoria])</f>
        <v>Notebooks</v>
      </c>
      <c r="D309" s="1">
        <v>4</v>
      </c>
      <c r="E309" s="36">
        <f>_xlfn.XLOOKUP(TB_Vendas[[#This Row],[Código]],TB_Produtos[Código],TB_Produtos[Preço Unitário])</f>
        <v>4200</v>
      </c>
      <c r="F309" s="41">
        <f>INDEX(desc_tabela,MATCH(TB_Vendas[[#This Row],[Qtde]],desc_quantidade,1),MATCH(_xlfn.XLOOKUP(TB_Vendas[[#This Row],[Código]],TB_Produtos[Código],TB_Produtos[Categoria]),desc_categorias,0))</f>
        <v>0.15</v>
      </c>
      <c r="G309" s="41" cm="1">
        <f t="array" ref="G309">_xlfn.XLOOKUP(TB_Vendas[[#This Row],[Vendedor]],TB_Vendedores[[#All],[Código]],TB_Vendedores[[#All],[Desc. Máximo]])</f>
        <v>0.19</v>
      </c>
      <c r="H309" s="41">
        <f>IF(TB_Vendas[[#This Row],[Desc.]]&gt;TB_Vendas[[#This Row],[Desc. Vend.]],TB_Vendas[[#This Row],[Desc. Vend.]],TB_Vendas[[#This Row],[Desc.]])</f>
        <v>0.15</v>
      </c>
      <c r="I309" s="9">
        <f>TB_Vendas[[#This Row],[Preço Unitário]]*TB_Vendas[[#This Row],[Qtde]]</f>
        <v>16800</v>
      </c>
      <c r="J309" s="9">
        <f>TB_Vendas[[#This Row],[Total]]-(TB_Vendas[[#This Row],[Total]]*TB_Vendas[[#This Row],[Desconto]])</f>
        <v>14280</v>
      </c>
      <c r="K309" s="9" t="s">
        <v>109</v>
      </c>
    </row>
    <row r="310" spans="1:11" x14ac:dyDescent="0.25">
      <c r="A310" s="8">
        <v>45035</v>
      </c>
      <c r="B310" t="s">
        <v>31</v>
      </c>
      <c r="C310" t="str">
        <f>_xlfn.XLOOKUP(TB_Vendas[[#This Row],[Código]],TB_Produtos[Código],TB_Produtos[Categoria])</f>
        <v>Notebooks</v>
      </c>
      <c r="D310" s="1">
        <v>2</v>
      </c>
      <c r="E310" s="36">
        <f>_xlfn.XLOOKUP(TB_Vendas[[#This Row],[Código]],TB_Produtos[Código],TB_Produtos[Preço Unitário])</f>
        <v>4200</v>
      </c>
      <c r="F310" s="41">
        <f>INDEX(desc_tabela,MATCH(TB_Vendas[[#This Row],[Qtde]],desc_quantidade,1),MATCH(_xlfn.XLOOKUP(TB_Vendas[[#This Row],[Código]],TB_Produtos[Código],TB_Produtos[Categoria]),desc_categorias,0))</f>
        <v>0.1</v>
      </c>
      <c r="G310" s="41" cm="1">
        <f t="array" ref="G310">_xlfn.XLOOKUP(TB_Vendas[[#This Row],[Vendedor]],TB_Vendedores[[#All],[Código]],TB_Vendedores[[#All],[Desc. Máximo]])</f>
        <v>0.09</v>
      </c>
      <c r="H310" s="41">
        <f>IF(TB_Vendas[[#This Row],[Desc.]]&gt;TB_Vendas[[#This Row],[Desc. Vend.]],TB_Vendas[[#This Row],[Desc. Vend.]],TB_Vendas[[#This Row],[Desc.]])</f>
        <v>0.09</v>
      </c>
      <c r="I310" s="9">
        <f>TB_Vendas[[#This Row],[Preço Unitário]]*TB_Vendas[[#This Row],[Qtde]]</f>
        <v>8400</v>
      </c>
      <c r="J310" s="9">
        <f>TB_Vendas[[#This Row],[Total]]-(TB_Vendas[[#This Row],[Total]]*TB_Vendas[[#This Row],[Desconto]])</f>
        <v>7644</v>
      </c>
      <c r="K310" s="9" t="s">
        <v>113</v>
      </c>
    </row>
    <row r="311" spans="1:11" x14ac:dyDescent="0.25">
      <c r="A311" s="8">
        <v>45035</v>
      </c>
      <c r="B311" t="s">
        <v>17</v>
      </c>
      <c r="C311" t="str">
        <f>_xlfn.XLOOKUP(TB_Vendas[[#This Row],[Código]],TB_Produtos[Código],TB_Produtos[Categoria])</f>
        <v>Acessórios</v>
      </c>
      <c r="D311" s="1">
        <v>2</v>
      </c>
      <c r="E311" s="36">
        <f>_xlfn.XLOOKUP(TB_Vendas[[#This Row],[Código]],TB_Produtos[Código],TB_Produtos[Preço Unitário])</f>
        <v>800</v>
      </c>
      <c r="F311" s="41">
        <f>INDEX(desc_tabela,MATCH(TB_Vendas[[#This Row],[Qtde]],desc_quantidade,1),MATCH(_xlfn.XLOOKUP(TB_Vendas[[#This Row],[Código]],TB_Produtos[Código],TB_Produtos[Categoria]),desc_categorias,0))</f>
        <v>0.05</v>
      </c>
      <c r="G311" s="41" cm="1">
        <f t="array" ref="G311">_xlfn.XLOOKUP(TB_Vendas[[#This Row],[Vendedor]],TB_Vendedores[[#All],[Código]],TB_Vendedores[[#All],[Desc. Máximo]])</f>
        <v>7.0000000000000007E-2</v>
      </c>
      <c r="H311" s="41">
        <f>IF(TB_Vendas[[#This Row],[Desc.]]&gt;TB_Vendas[[#This Row],[Desc. Vend.]],TB_Vendas[[#This Row],[Desc. Vend.]],TB_Vendas[[#This Row],[Desc.]])</f>
        <v>0.05</v>
      </c>
      <c r="I311" s="9">
        <f>TB_Vendas[[#This Row],[Preço Unitário]]*TB_Vendas[[#This Row],[Qtde]]</f>
        <v>1600</v>
      </c>
      <c r="J311" s="9">
        <f>TB_Vendas[[#This Row],[Total]]-(TB_Vendas[[#This Row],[Total]]*TB_Vendas[[#This Row],[Desconto]])</f>
        <v>1520</v>
      </c>
      <c r="K311" s="9" t="s">
        <v>119</v>
      </c>
    </row>
    <row r="312" spans="1:11" x14ac:dyDescent="0.25">
      <c r="A312" s="8">
        <v>45035</v>
      </c>
      <c r="B312" t="s">
        <v>79</v>
      </c>
      <c r="C312" t="str">
        <f>_xlfn.XLOOKUP(TB_Vendas[[#This Row],[Código]],TB_Produtos[Código],TB_Produtos[Categoria])</f>
        <v>Wearables</v>
      </c>
      <c r="D312" s="1">
        <v>2</v>
      </c>
      <c r="E312" s="36">
        <f>_xlfn.XLOOKUP(TB_Vendas[[#This Row],[Código]],TB_Produtos[Código],TB_Produtos[Preço Unitário])</f>
        <v>400</v>
      </c>
      <c r="F312" s="41">
        <f>INDEX(desc_tabela,MATCH(TB_Vendas[[#This Row],[Qtde]],desc_quantidade,1),MATCH(_xlfn.XLOOKUP(TB_Vendas[[#This Row],[Código]],TB_Produtos[Código],TB_Produtos[Categoria]),desc_categorias,0))</f>
        <v>0.05</v>
      </c>
      <c r="G312" s="41" cm="1">
        <f t="array" ref="G312">_xlfn.XLOOKUP(TB_Vendas[[#This Row],[Vendedor]],TB_Vendedores[[#All],[Código]],TB_Vendedores[[#All],[Desc. Máximo]])</f>
        <v>7.0000000000000007E-2</v>
      </c>
      <c r="H312" s="41">
        <f>IF(TB_Vendas[[#This Row],[Desc.]]&gt;TB_Vendas[[#This Row],[Desc. Vend.]],TB_Vendas[[#This Row],[Desc. Vend.]],TB_Vendas[[#This Row],[Desc.]])</f>
        <v>0.05</v>
      </c>
      <c r="I312" s="9">
        <f>TB_Vendas[[#This Row],[Preço Unitário]]*TB_Vendas[[#This Row],[Qtde]]</f>
        <v>800</v>
      </c>
      <c r="J312" s="9">
        <f>TB_Vendas[[#This Row],[Total]]-(TB_Vendas[[#This Row],[Total]]*TB_Vendas[[#This Row],[Desconto]])</f>
        <v>760</v>
      </c>
      <c r="K312" s="9" t="s">
        <v>119</v>
      </c>
    </row>
    <row r="313" spans="1:11" x14ac:dyDescent="0.25">
      <c r="A313" s="8">
        <v>45036</v>
      </c>
      <c r="B313" t="s">
        <v>14</v>
      </c>
      <c r="C313" t="str">
        <f>_xlfn.XLOOKUP(TB_Vendas[[#This Row],[Código]],TB_Produtos[Código],TB_Produtos[Categoria])</f>
        <v>Acessórios</v>
      </c>
      <c r="D313" s="1">
        <v>4</v>
      </c>
      <c r="E313" s="36">
        <f>_xlfn.XLOOKUP(TB_Vendas[[#This Row],[Código]],TB_Produtos[Código],TB_Produtos[Preço Unitário])</f>
        <v>80</v>
      </c>
      <c r="F313" s="41">
        <f>INDEX(desc_tabela,MATCH(TB_Vendas[[#This Row],[Qtde]],desc_quantidade,1),MATCH(_xlfn.XLOOKUP(TB_Vendas[[#This Row],[Código]],TB_Produtos[Código],TB_Produtos[Categoria]),desc_categorias,0))</f>
        <v>0.15</v>
      </c>
      <c r="G313" s="41" cm="1">
        <f t="array" ref="G313">_xlfn.XLOOKUP(TB_Vendas[[#This Row],[Vendedor]],TB_Vendedores[[#All],[Código]],TB_Vendedores[[#All],[Desc. Máximo]])</f>
        <v>0.14000000000000001</v>
      </c>
      <c r="H313" s="41">
        <f>IF(TB_Vendas[[#This Row],[Desc.]]&gt;TB_Vendas[[#This Row],[Desc. Vend.]],TB_Vendas[[#This Row],[Desc. Vend.]],TB_Vendas[[#This Row],[Desc.]])</f>
        <v>0.14000000000000001</v>
      </c>
      <c r="I313" s="9">
        <f>TB_Vendas[[#This Row],[Preço Unitário]]*TB_Vendas[[#This Row],[Qtde]]</f>
        <v>320</v>
      </c>
      <c r="J313" s="9">
        <f>TB_Vendas[[#This Row],[Total]]-(TB_Vendas[[#This Row],[Total]]*TB_Vendas[[#This Row],[Desconto]])</f>
        <v>275.2</v>
      </c>
      <c r="K313" s="9" t="s">
        <v>107</v>
      </c>
    </row>
    <row r="314" spans="1:11" x14ac:dyDescent="0.25">
      <c r="A314" s="8">
        <v>45036</v>
      </c>
      <c r="B314" t="s">
        <v>11</v>
      </c>
      <c r="C314" t="str">
        <f>_xlfn.XLOOKUP(TB_Vendas[[#This Row],[Código]],TB_Produtos[Código],TB_Produtos[Categoria])</f>
        <v>Acessórios</v>
      </c>
      <c r="D314" s="1">
        <v>1</v>
      </c>
      <c r="E314" s="36">
        <f>_xlfn.XLOOKUP(TB_Vendas[[#This Row],[Código]],TB_Produtos[Código],TB_Produtos[Preço Unitário])</f>
        <v>150</v>
      </c>
      <c r="F314" s="41">
        <f>INDEX(desc_tabela,MATCH(TB_Vendas[[#This Row],[Qtde]],desc_quantidade,1),MATCH(_xlfn.XLOOKUP(TB_Vendas[[#This Row],[Código]],TB_Produtos[Código],TB_Produtos[Categoria]),desc_categorias,0))</f>
        <v>0</v>
      </c>
      <c r="G314" s="41" cm="1">
        <f t="array" ref="G314">_xlfn.XLOOKUP(TB_Vendas[[#This Row],[Vendedor]],TB_Vendedores[[#All],[Código]],TB_Vendedores[[#All],[Desc. Máximo]])</f>
        <v>0.13</v>
      </c>
      <c r="H314" s="41">
        <f>IF(TB_Vendas[[#This Row],[Desc.]]&gt;TB_Vendas[[#This Row],[Desc. Vend.]],TB_Vendas[[#This Row],[Desc. Vend.]],TB_Vendas[[#This Row],[Desc.]])</f>
        <v>0</v>
      </c>
      <c r="I314" s="9">
        <f>TB_Vendas[[#This Row],[Preço Unitário]]*TB_Vendas[[#This Row],[Qtde]]</f>
        <v>150</v>
      </c>
      <c r="J314" s="9">
        <f>TB_Vendas[[#This Row],[Total]]-(TB_Vendas[[#This Row],[Total]]*TB_Vendas[[#This Row],[Desconto]])</f>
        <v>150</v>
      </c>
      <c r="K314" s="9" t="s">
        <v>94</v>
      </c>
    </row>
    <row r="315" spans="1:11" x14ac:dyDescent="0.25">
      <c r="A315" s="8">
        <v>45036</v>
      </c>
      <c r="B315" t="s">
        <v>31</v>
      </c>
      <c r="C315" t="str">
        <f>_xlfn.XLOOKUP(TB_Vendas[[#This Row],[Código]],TB_Produtos[Código],TB_Produtos[Categoria])</f>
        <v>Notebooks</v>
      </c>
      <c r="D315" s="1">
        <v>2</v>
      </c>
      <c r="E315" s="36">
        <f>_xlfn.XLOOKUP(TB_Vendas[[#This Row],[Código]],TB_Produtos[Código],TB_Produtos[Preço Unitário])</f>
        <v>4200</v>
      </c>
      <c r="F315" s="41">
        <f>INDEX(desc_tabela,MATCH(TB_Vendas[[#This Row],[Qtde]],desc_quantidade,1),MATCH(_xlfn.XLOOKUP(TB_Vendas[[#This Row],[Código]],TB_Produtos[Código],TB_Produtos[Categoria]),desc_categorias,0))</f>
        <v>0.1</v>
      </c>
      <c r="G315" s="41" cm="1">
        <f t="array" ref="G315">_xlfn.XLOOKUP(TB_Vendas[[#This Row],[Vendedor]],TB_Vendedores[[#All],[Código]],TB_Vendedores[[#All],[Desc. Máximo]])</f>
        <v>0.11</v>
      </c>
      <c r="H315" s="41">
        <f>IF(TB_Vendas[[#This Row],[Desc.]]&gt;TB_Vendas[[#This Row],[Desc. Vend.]],TB_Vendas[[#This Row],[Desc. Vend.]],TB_Vendas[[#This Row],[Desc.]])</f>
        <v>0.1</v>
      </c>
      <c r="I315" s="9">
        <f>TB_Vendas[[#This Row],[Preço Unitário]]*TB_Vendas[[#This Row],[Qtde]]</f>
        <v>8400</v>
      </c>
      <c r="J315" s="9">
        <f>TB_Vendas[[#This Row],[Total]]-(TB_Vendas[[#This Row],[Total]]*TB_Vendas[[#This Row],[Desconto]])</f>
        <v>7560</v>
      </c>
      <c r="K315" s="9" t="s">
        <v>115</v>
      </c>
    </row>
    <row r="316" spans="1:11" x14ac:dyDescent="0.25">
      <c r="A316" s="8">
        <v>45037</v>
      </c>
      <c r="B316" t="s">
        <v>68</v>
      </c>
      <c r="C316" t="str">
        <f>_xlfn.XLOOKUP(TB_Vendas[[#This Row],[Código]],TB_Produtos[Código],TB_Produtos[Categoria])</f>
        <v>Smartphones e Tablets</v>
      </c>
      <c r="D316" s="1">
        <v>5</v>
      </c>
      <c r="E316" s="36">
        <f>_xlfn.XLOOKUP(TB_Vendas[[#This Row],[Código]],TB_Produtos[Código],TB_Produtos[Preço Unitário])</f>
        <v>4500</v>
      </c>
      <c r="F316" s="41">
        <f>INDEX(desc_tabela,MATCH(TB_Vendas[[#This Row],[Qtde]],desc_quantidade,1),MATCH(_xlfn.XLOOKUP(TB_Vendas[[#This Row],[Código]],TB_Produtos[Código],TB_Produtos[Categoria]),desc_categorias,0))</f>
        <v>0.25</v>
      </c>
      <c r="G316" s="41" cm="1">
        <f t="array" ref="G316">_xlfn.XLOOKUP(TB_Vendas[[#This Row],[Vendedor]],TB_Vendedores[[#All],[Código]],TB_Vendedores[[#All],[Desc. Máximo]])</f>
        <v>0.19</v>
      </c>
      <c r="H316" s="41">
        <f>IF(TB_Vendas[[#This Row],[Desc.]]&gt;TB_Vendas[[#This Row],[Desc. Vend.]],TB_Vendas[[#This Row],[Desc. Vend.]],TB_Vendas[[#This Row],[Desc.]])</f>
        <v>0.19</v>
      </c>
      <c r="I316" s="9">
        <f>TB_Vendas[[#This Row],[Preço Unitário]]*TB_Vendas[[#This Row],[Qtde]]</f>
        <v>22500</v>
      </c>
      <c r="J316" s="9">
        <f>TB_Vendas[[#This Row],[Total]]-(TB_Vendas[[#This Row],[Total]]*TB_Vendas[[#This Row],[Desconto]])</f>
        <v>18225</v>
      </c>
      <c r="K316" s="9" t="s">
        <v>109</v>
      </c>
    </row>
    <row r="317" spans="1:11" x14ac:dyDescent="0.25">
      <c r="A317" s="8">
        <v>45037</v>
      </c>
      <c r="B317" t="s">
        <v>22</v>
      </c>
      <c r="C317" t="str">
        <f>_xlfn.XLOOKUP(TB_Vendas[[#This Row],[Código]],TB_Produtos[Código],TB_Produtos[Categoria])</f>
        <v>Acessórios</v>
      </c>
      <c r="D317" s="1">
        <v>3</v>
      </c>
      <c r="E317" s="36">
        <f>_xlfn.XLOOKUP(TB_Vendas[[#This Row],[Código]],TB_Produtos[Código],TB_Produtos[Preço Unitário])</f>
        <v>1400</v>
      </c>
      <c r="F317" s="41">
        <f>INDEX(desc_tabela,MATCH(TB_Vendas[[#This Row],[Qtde]],desc_quantidade,1),MATCH(_xlfn.XLOOKUP(TB_Vendas[[#This Row],[Código]],TB_Produtos[Código],TB_Produtos[Categoria]),desc_categorias,0))</f>
        <v>0.15</v>
      </c>
      <c r="G317" s="41" cm="1">
        <f t="array" ref="G317">_xlfn.XLOOKUP(TB_Vendas[[#This Row],[Vendedor]],TB_Vendedores[[#All],[Código]],TB_Vendedores[[#All],[Desc. Máximo]])</f>
        <v>7.0000000000000007E-2</v>
      </c>
      <c r="H317" s="41">
        <f>IF(TB_Vendas[[#This Row],[Desc.]]&gt;TB_Vendas[[#This Row],[Desc. Vend.]],TB_Vendas[[#This Row],[Desc. Vend.]],TB_Vendas[[#This Row],[Desc.]])</f>
        <v>7.0000000000000007E-2</v>
      </c>
      <c r="I317" s="9">
        <f>TB_Vendas[[#This Row],[Preço Unitário]]*TB_Vendas[[#This Row],[Qtde]]</f>
        <v>4200</v>
      </c>
      <c r="J317" s="9">
        <f>TB_Vendas[[#This Row],[Total]]-(TB_Vendas[[#This Row],[Total]]*TB_Vendas[[#This Row],[Desconto]])</f>
        <v>3906</v>
      </c>
      <c r="K317" s="9" t="s">
        <v>119</v>
      </c>
    </row>
    <row r="318" spans="1:11" x14ac:dyDescent="0.25">
      <c r="A318" s="8">
        <v>45037</v>
      </c>
      <c r="B318" t="s">
        <v>31</v>
      </c>
      <c r="C318" t="str">
        <f>_xlfn.XLOOKUP(TB_Vendas[[#This Row],[Código]],TB_Produtos[Código],TB_Produtos[Categoria])</f>
        <v>Notebooks</v>
      </c>
      <c r="D318" s="1">
        <v>1</v>
      </c>
      <c r="E318" s="36">
        <f>_xlfn.XLOOKUP(TB_Vendas[[#This Row],[Código]],TB_Produtos[Código],TB_Produtos[Preço Unitário])</f>
        <v>4200</v>
      </c>
      <c r="F318" s="41">
        <f>INDEX(desc_tabela,MATCH(TB_Vendas[[#This Row],[Qtde]],desc_quantidade,1),MATCH(_xlfn.XLOOKUP(TB_Vendas[[#This Row],[Código]],TB_Produtos[Código],TB_Produtos[Categoria]),desc_categorias,0))</f>
        <v>0</v>
      </c>
      <c r="G318" s="41" cm="1">
        <f t="array" ref="G318">_xlfn.XLOOKUP(TB_Vendas[[#This Row],[Vendedor]],TB_Vendedores[[#All],[Código]],TB_Vendedores[[#All],[Desc. Máximo]])</f>
        <v>0.17</v>
      </c>
      <c r="H318" s="41">
        <f>IF(TB_Vendas[[#This Row],[Desc.]]&gt;TB_Vendas[[#This Row],[Desc. Vend.]],TB_Vendas[[#This Row],[Desc. Vend.]],TB_Vendas[[#This Row],[Desc.]])</f>
        <v>0</v>
      </c>
      <c r="I318" s="9">
        <f>TB_Vendas[[#This Row],[Preço Unitário]]*TB_Vendas[[#This Row],[Qtde]]</f>
        <v>4200</v>
      </c>
      <c r="J318" s="9">
        <f>TB_Vendas[[#This Row],[Total]]-(TB_Vendas[[#This Row],[Total]]*TB_Vendas[[#This Row],[Desconto]])</f>
        <v>4200</v>
      </c>
      <c r="K318" s="9" t="s">
        <v>105</v>
      </c>
    </row>
    <row r="319" spans="1:11" x14ac:dyDescent="0.25">
      <c r="A319" s="8">
        <v>45038</v>
      </c>
      <c r="B319" t="s">
        <v>83</v>
      </c>
      <c r="C319" t="str">
        <f>_xlfn.XLOOKUP(TB_Vendas[[#This Row],[Código]],TB_Produtos[Código],TB_Produtos[Categoria])</f>
        <v>Wearables</v>
      </c>
      <c r="D319" s="1">
        <v>3</v>
      </c>
      <c r="E319" s="36">
        <f>_xlfn.XLOOKUP(TB_Vendas[[#This Row],[Código]],TB_Produtos[Código],TB_Produtos[Preço Unitário])</f>
        <v>350</v>
      </c>
      <c r="F319" s="41">
        <f>INDEX(desc_tabela,MATCH(TB_Vendas[[#This Row],[Qtde]],desc_quantidade,1),MATCH(_xlfn.XLOOKUP(TB_Vendas[[#This Row],[Código]],TB_Produtos[Código],TB_Produtos[Categoria]),desc_categorias,0))</f>
        <v>0.15</v>
      </c>
      <c r="G319" s="41" cm="1">
        <f t="array" ref="G319">_xlfn.XLOOKUP(TB_Vendas[[#This Row],[Vendedor]],TB_Vendedores[[#All],[Código]],TB_Vendedores[[#All],[Desc. Máximo]])</f>
        <v>0.13</v>
      </c>
      <c r="H319" s="41">
        <f>IF(TB_Vendas[[#This Row],[Desc.]]&gt;TB_Vendas[[#This Row],[Desc. Vend.]],TB_Vendas[[#This Row],[Desc. Vend.]],TB_Vendas[[#This Row],[Desc.]])</f>
        <v>0.13</v>
      </c>
      <c r="I319" s="9">
        <f>TB_Vendas[[#This Row],[Preço Unitário]]*TB_Vendas[[#This Row],[Qtde]]</f>
        <v>1050</v>
      </c>
      <c r="J319" s="9">
        <f>TB_Vendas[[#This Row],[Total]]-(TB_Vendas[[#This Row],[Total]]*TB_Vendas[[#This Row],[Desconto]])</f>
        <v>913.5</v>
      </c>
      <c r="K319" s="9" t="s">
        <v>94</v>
      </c>
    </row>
    <row r="320" spans="1:11" x14ac:dyDescent="0.25">
      <c r="A320" s="8">
        <v>45038</v>
      </c>
      <c r="B320" t="s">
        <v>56</v>
      </c>
      <c r="C320" t="str">
        <f>_xlfn.XLOOKUP(TB_Vendas[[#This Row],[Código]],TB_Produtos[Código],TB_Produtos[Categoria])</f>
        <v>Periféricos</v>
      </c>
      <c r="D320" s="1">
        <v>4</v>
      </c>
      <c r="E320" s="36">
        <f>_xlfn.XLOOKUP(TB_Vendas[[#This Row],[Código]],TB_Produtos[Código],TB_Produtos[Preço Unitário])</f>
        <v>200</v>
      </c>
      <c r="F320" s="41">
        <f>INDEX(desc_tabela,MATCH(TB_Vendas[[#This Row],[Qtde]],desc_quantidade,1),MATCH(_xlfn.XLOOKUP(TB_Vendas[[#This Row],[Código]],TB_Produtos[Código],TB_Produtos[Categoria]),desc_categorias,0))</f>
        <v>0.15</v>
      </c>
      <c r="G320" s="41" cm="1">
        <f t="array" ref="G320">_xlfn.XLOOKUP(TB_Vendas[[#This Row],[Vendedor]],TB_Vendedores[[#All],[Código]],TB_Vendedores[[#All],[Desc. Máximo]])</f>
        <v>7.0000000000000007E-2</v>
      </c>
      <c r="H320" s="41">
        <f>IF(TB_Vendas[[#This Row],[Desc.]]&gt;TB_Vendas[[#This Row],[Desc. Vend.]],TB_Vendas[[#This Row],[Desc. Vend.]],TB_Vendas[[#This Row],[Desc.]])</f>
        <v>7.0000000000000007E-2</v>
      </c>
      <c r="I320" s="9">
        <f>TB_Vendas[[#This Row],[Preço Unitário]]*TB_Vendas[[#This Row],[Qtde]]</f>
        <v>800</v>
      </c>
      <c r="J320" s="9">
        <f>TB_Vendas[[#This Row],[Total]]-(TB_Vendas[[#This Row],[Total]]*TB_Vendas[[#This Row],[Desconto]])</f>
        <v>744</v>
      </c>
      <c r="K320" s="9" t="s">
        <v>119</v>
      </c>
    </row>
    <row r="321" spans="1:11" x14ac:dyDescent="0.25">
      <c r="A321" s="8">
        <v>45039</v>
      </c>
      <c r="B321" t="s">
        <v>83</v>
      </c>
      <c r="C321" t="str">
        <f>_xlfn.XLOOKUP(TB_Vendas[[#This Row],[Código]],TB_Produtos[Código],TB_Produtos[Categoria])</f>
        <v>Wearables</v>
      </c>
      <c r="D321" s="1">
        <v>4</v>
      </c>
      <c r="E321" s="36">
        <f>_xlfn.XLOOKUP(TB_Vendas[[#This Row],[Código]],TB_Produtos[Código],TB_Produtos[Preço Unitário])</f>
        <v>350</v>
      </c>
      <c r="F321" s="41">
        <f>INDEX(desc_tabela,MATCH(TB_Vendas[[#This Row],[Qtde]],desc_quantidade,1),MATCH(_xlfn.XLOOKUP(TB_Vendas[[#This Row],[Código]],TB_Produtos[Código],TB_Produtos[Categoria]),desc_categorias,0))</f>
        <v>0.15</v>
      </c>
      <c r="G321" s="41" cm="1">
        <f t="array" ref="G321">_xlfn.XLOOKUP(TB_Vendas[[#This Row],[Vendedor]],TB_Vendedores[[#All],[Código]],TB_Vendedores[[#All],[Desc. Máximo]])</f>
        <v>0.11</v>
      </c>
      <c r="H321" s="41">
        <f>IF(TB_Vendas[[#This Row],[Desc.]]&gt;TB_Vendas[[#This Row],[Desc. Vend.]],TB_Vendas[[#This Row],[Desc. Vend.]],TB_Vendas[[#This Row],[Desc.]])</f>
        <v>0.11</v>
      </c>
      <c r="I321" s="9">
        <f>TB_Vendas[[#This Row],[Preço Unitário]]*TB_Vendas[[#This Row],[Qtde]]</f>
        <v>1400</v>
      </c>
      <c r="J321" s="9">
        <f>TB_Vendas[[#This Row],[Total]]-(TB_Vendas[[#This Row],[Total]]*TB_Vendas[[#This Row],[Desconto]])</f>
        <v>1246</v>
      </c>
      <c r="K321" s="9" t="s">
        <v>115</v>
      </c>
    </row>
    <row r="322" spans="1:11" x14ac:dyDescent="0.25">
      <c r="A322" s="8">
        <v>45039</v>
      </c>
      <c r="B322" t="s">
        <v>68</v>
      </c>
      <c r="C322" t="str">
        <f>_xlfn.XLOOKUP(TB_Vendas[[#This Row],[Código]],TB_Produtos[Código],TB_Produtos[Categoria])</f>
        <v>Smartphones e Tablets</v>
      </c>
      <c r="D322" s="1">
        <v>4</v>
      </c>
      <c r="E322" s="36">
        <f>_xlfn.XLOOKUP(TB_Vendas[[#This Row],[Código]],TB_Produtos[Código],TB_Produtos[Preço Unitário])</f>
        <v>4500</v>
      </c>
      <c r="F322" s="41">
        <f>INDEX(desc_tabela,MATCH(TB_Vendas[[#This Row],[Qtde]],desc_quantidade,1),MATCH(_xlfn.XLOOKUP(TB_Vendas[[#This Row],[Código]],TB_Produtos[Código],TB_Produtos[Categoria]),desc_categorias,0))</f>
        <v>0.15</v>
      </c>
      <c r="G322" s="41" cm="1">
        <f t="array" ref="G322">_xlfn.XLOOKUP(TB_Vendas[[#This Row],[Vendedor]],TB_Vendedores[[#All],[Código]],TB_Vendedores[[#All],[Desc. Máximo]])</f>
        <v>0.08</v>
      </c>
      <c r="H322" s="41">
        <f>IF(TB_Vendas[[#This Row],[Desc.]]&gt;TB_Vendas[[#This Row],[Desc. Vend.]],TB_Vendas[[#This Row],[Desc. Vend.]],TB_Vendas[[#This Row],[Desc.]])</f>
        <v>0.08</v>
      </c>
      <c r="I322" s="9">
        <f>TB_Vendas[[#This Row],[Preço Unitário]]*TB_Vendas[[#This Row],[Qtde]]</f>
        <v>18000</v>
      </c>
      <c r="J322" s="9">
        <f>TB_Vendas[[#This Row],[Total]]-(TB_Vendas[[#This Row],[Total]]*TB_Vendas[[#This Row],[Desconto]])</f>
        <v>16560</v>
      </c>
      <c r="K322" s="9" t="s">
        <v>100</v>
      </c>
    </row>
    <row r="323" spans="1:11" x14ac:dyDescent="0.25">
      <c r="A323" s="8">
        <v>45040</v>
      </c>
      <c r="B323" t="s">
        <v>79</v>
      </c>
      <c r="C323" t="str">
        <f>_xlfn.XLOOKUP(TB_Vendas[[#This Row],[Código]],TB_Produtos[Código],TB_Produtos[Categoria])</f>
        <v>Wearables</v>
      </c>
      <c r="D323" s="1">
        <v>5</v>
      </c>
      <c r="E323" s="36">
        <f>_xlfn.XLOOKUP(TB_Vendas[[#This Row],[Código]],TB_Produtos[Código],TB_Produtos[Preço Unitário])</f>
        <v>400</v>
      </c>
      <c r="F323" s="41">
        <f>INDEX(desc_tabela,MATCH(TB_Vendas[[#This Row],[Qtde]],desc_quantidade,1),MATCH(_xlfn.XLOOKUP(TB_Vendas[[#This Row],[Código]],TB_Produtos[Código],TB_Produtos[Categoria]),desc_categorias,0))</f>
        <v>0.25</v>
      </c>
      <c r="G323" s="41" cm="1">
        <f t="array" ref="G323">_xlfn.XLOOKUP(TB_Vendas[[#This Row],[Vendedor]],TB_Vendedores[[#All],[Código]],TB_Vendedores[[#All],[Desc. Máximo]])</f>
        <v>0.11</v>
      </c>
      <c r="H323" s="41">
        <f>IF(TB_Vendas[[#This Row],[Desc.]]&gt;TB_Vendas[[#This Row],[Desc. Vend.]],TB_Vendas[[#This Row],[Desc. Vend.]],TB_Vendas[[#This Row],[Desc.]])</f>
        <v>0.11</v>
      </c>
      <c r="I323" s="9">
        <f>TB_Vendas[[#This Row],[Preço Unitário]]*TB_Vendas[[#This Row],[Qtde]]</f>
        <v>2000</v>
      </c>
      <c r="J323" s="9">
        <f>TB_Vendas[[#This Row],[Total]]-(TB_Vendas[[#This Row],[Total]]*TB_Vendas[[#This Row],[Desconto]])</f>
        <v>1780</v>
      </c>
      <c r="K323" s="9" t="s">
        <v>115</v>
      </c>
    </row>
    <row r="324" spans="1:11" x14ac:dyDescent="0.25">
      <c r="A324" s="8">
        <v>45040</v>
      </c>
      <c r="B324" t="s">
        <v>7</v>
      </c>
      <c r="C324" t="str">
        <f>_xlfn.XLOOKUP(TB_Vendas[[#This Row],[Código]],TB_Produtos[Código],TB_Produtos[Categoria])</f>
        <v>Acessórios</v>
      </c>
      <c r="D324" s="1">
        <v>4</v>
      </c>
      <c r="E324" s="36">
        <f>_xlfn.XLOOKUP(TB_Vendas[[#This Row],[Código]],TB_Produtos[Código],TB_Produtos[Preço Unitário])</f>
        <v>50</v>
      </c>
      <c r="F324" s="41">
        <f>INDEX(desc_tabela,MATCH(TB_Vendas[[#This Row],[Qtde]],desc_quantidade,1),MATCH(_xlfn.XLOOKUP(TB_Vendas[[#This Row],[Código]],TB_Produtos[Código],TB_Produtos[Categoria]),desc_categorias,0))</f>
        <v>0.15</v>
      </c>
      <c r="G324" s="41" cm="1">
        <f t="array" ref="G324">_xlfn.XLOOKUP(TB_Vendas[[#This Row],[Vendedor]],TB_Vendedores[[#All],[Código]],TB_Vendedores[[#All],[Desc. Máximo]])</f>
        <v>0.08</v>
      </c>
      <c r="H324" s="41">
        <f>IF(TB_Vendas[[#This Row],[Desc.]]&gt;TB_Vendas[[#This Row],[Desc. Vend.]],TB_Vendas[[#This Row],[Desc. Vend.]],TB_Vendas[[#This Row],[Desc.]])</f>
        <v>0.08</v>
      </c>
      <c r="I324" s="9">
        <f>TB_Vendas[[#This Row],[Preço Unitário]]*TB_Vendas[[#This Row],[Qtde]]</f>
        <v>200</v>
      </c>
      <c r="J324" s="9">
        <f>TB_Vendas[[#This Row],[Total]]-(TB_Vendas[[#This Row],[Total]]*TB_Vendas[[#This Row],[Desconto]])</f>
        <v>184</v>
      </c>
      <c r="K324" s="9" t="s">
        <v>111</v>
      </c>
    </row>
    <row r="325" spans="1:11" x14ac:dyDescent="0.25">
      <c r="A325" s="8">
        <v>45040</v>
      </c>
      <c r="B325" t="s">
        <v>35</v>
      </c>
      <c r="C325" t="str">
        <f>_xlfn.XLOOKUP(TB_Vendas[[#This Row],[Código]],TB_Produtos[Código],TB_Produtos[Categoria])</f>
        <v>Notebooks</v>
      </c>
      <c r="D325" s="1">
        <v>5</v>
      </c>
      <c r="E325" s="36">
        <f>_xlfn.XLOOKUP(TB_Vendas[[#This Row],[Código]],TB_Produtos[Código],TB_Produtos[Preço Unitário])</f>
        <v>12000</v>
      </c>
      <c r="F325" s="41">
        <f>INDEX(desc_tabela,MATCH(TB_Vendas[[#This Row],[Qtde]],desc_quantidade,1),MATCH(_xlfn.XLOOKUP(TB_Vendas[[#This Row],[Código]],TB_Produtos[Código],TB_Produtos[Categoria]),desc_categorias,0))</f>
        <v>0.25</v>
      </c>
      <c r="G325" s="41" cm="1">
        <f t="array" ref="G325">_xlfn.XLOOKUP(TB_Vendas[[#This Row],[Vendedor]],TB_Vendedores[[#All],[Código]],TB_Vendedores[[#All],[Desc. Máximo]])</f>
        <v>0.14000000000000001</v>
      </c>
      <c r="H325" s="41">
        <f>IF(TB_Vendas[[#This Row],[Desc.]]&gt;TB_Vendas[[#This Row],[Desc. Vend.]],TB_Vendas[[#This Row],[Desc. Vend.]],TB_Vendas[[#This Row],[Desc.]])</f>
        <v>0.14000000000000001</v>
      </c>
      <c r="I325" s="9">
        <f>TB_Vendas[[#This Row],[Preço Unitário]]*TB_Vendas[[#This Row],[Qtde]]</f>
        <v>60000</v>
      </c>
      <c r="J325" s="9">
        <f>TB_Vendas[[#This Row],[Total]]-(TB_Vendas[[#This Row],[Total]]*TB_Vendas[[#This Row],[Desconto]])</f>
        <v>51600</v>
      </c>
      <c r="K325" s="9" t="s">
        <v>107</v>
      </c>
    </row>
    <row r="326" spans="1:11" x14ac:dyDescent="0.25">
      <c r="A326" s="8">
        <v>45040</v>
      </c>
      <c r="B326" t="s">
        <v>35</v>
      </c>
      <c r="C326" t="str">
        <f>_xlfn.XLOOKUP(TB_Vendas[[#This Row],[Código]],TB_Produtos[Código],TB_Produtos[Categoria])</f>
        <v>Notebooks</v>
      </c>
      <c r="D326" s="1">
        <v>3</v>
      </c>
      <c r="E326" s="36">
        <f>_xlfn.XLOOKUP(TB_Vendas[[#This Row],[Código]],TB_Produtos[Código],TB_Produtos[Preço Unitário])</f>
        <v>12000</v>
      </c>
      <c r="F326" s="41">
        <f>INDEX(desc_tabela,MATCH(TB_Vendas[[#This Row],[Qtde]],desc_quantidade,1),MATCH(_xlfn.XLOOKUP(TB_Vendas[[#This Row],[Código]],TB_Produtos[Código],TB_Produtos[Categoria]),desc_categorias,0))</f>
        <v>0.15</v>
      </c>
      <c r="G326" s="41" cm="1">
        <f t="array" ref="G326">_xlfn.XLOOKUP(TB_Vendas[[#This Row],[Vendedor]],TB_Vendedores[[#All],[Código]],TB_Vendedores[[#All],[Desc. Máximo]])</f>
        <v>0.18</v>
      </c>
      <c r="H326" s="41">
        <f>IF(TB_Vendas[[#This Row],[Desc.]]&gt;TB_Vendas[[#This Row],[Desc. Vend.]],TB_Vendas[[#This Row],[Desc. Vend.]],TB_Vendas[[#This Row],[Desc.]])</f>
        <v>0.15</v>
      </c>
      <c r="I326" s="9">
        <f>TB_Vendas[[#This Row],[Preço Unitário]]*TB_Vendas[[#This Row],[Qtde]]</f>
        <v>36000</v>
      </c>
      <c r="J326" s="9">
        <f>TB_Vendas[[#This Row],[Total]]-(TB_Vendas[[#This Row],[Total]]*TB_Vendas[[#This Row],[Desconto]])</f>
        <v>30600</v>
      </c>
      <c r="K326" s="9" t="s">
        <v>117</v>
      </c>
    </row>
    <row r="327" spans="1:11" x14ac:dyDescent="0.25">
      <c r="A327" s="8">
        <v>45040</v>
      </c>
      <c r="B327" t="s">
        <v>50</v>
      </c>
      <c r="C327" t="str">
        <f>_xlfn.XLOOKUP(TB_Vendas[[#This Row],[Código]],TB_Produtos[Código],TB_Produtos[Categoria])</f>
        <v>Periféricos</v>
      </c>
      <c r="D327" s="1">
        <v>3</v>
      </c>
      <c r="E327" s="36">
        <f>_xlfn.XLOOKUP(TB_Vendas[[#This Row],[Código]],TB_Produtos[Código],TB_Produtos[Preço Unitário])</f>
        <v>300</v>
      </c>
      <c r="F327" s="41">
        <f>INDEX(desc_tabela,MATCH(TB_Vendas[[#This Row],[Qtde]],desc_quantidade,1),MATCH(_xlfn.XLOOKUP(TB_Vendas[[#This Row],[Código]],TB_Produtos[Código],TB_Produtos[Categoria]),desc_categorias,0))</f>
        <v>0.15</v>
      </c>
      <c r="G327" s="41" cm="1">
        <f t="array" ref="G327">_xlfn.XLOOKUP(TB_Vendas[[#This Row],[Vendedor]],TB_Vendedores[[#All],[Código]],TB_Vendedores[[#All],[Desc. Máximo]])</f>
        <v>0.14000000000000001</v>
      </c>
      <c r="H327" s="41">
        <f>IF(TB_Vendas[[#This Row],[Desc.]]&gt;TB_Vendas[[#This Row],[Desc. Vend.]],TB_Vendas[[#This Row],[Desc. Vend.]],TB_Vendas[[#This Row],[Desc.]])</f>
        <v>0.14000000000000001</v>
      </c>
      <c r="I327" s="9">
        <f>TB_Vendas[[#This Row],[Preço Unitário]]*TB_Vendas[[#This Row],[Qtde]]</f>
        <v>900</v>
      </c>
      <c r="J327" s="9">
        <f>TB_Vendas[[#This Row],[Total]]-(TB_Vendas[[#This Row],[Total]]*TB_Vendas[[#This Row],[Desconto]])</f>
        <v>774</v>
      </c>
      <c r="K327" s="9" t="s">
        <v>107</v>
      </c>
    </row>
    <row r="328" spans="1:11" x14ac:dyDescent="0.25">
      <c r="A328" s="8">
        <v>45041</v>
      </c>
      <c r="B328" t="s">
        <v>73</v>
      </c>
      <c r="C328" t="str">
        <f>_xlfn.XLOOKUP(TB_Vendas[[#This Row],[Código]],TB_Produtos[Código],TB_Produtos[Categoria])</f>
        <v>Smartphones e Tablets</v>
      </c>
      <c r="D328" s="1">
        <v>3</v>
      </c>
      <c r="E328" s="36">
        <f>_xlfn.XLOOKUP(TB_Vendas[[#This Row],[Código]],TB_Produtos[Código],TB_Produtos[Preço Unitário])</f>
        <v>2200</v>
      </c>
      <c r="F328" s="41">
        <f>INDEX(desc_tabela,MATCH(TB_Vendas[[#This Row],[Qtde]],desc_quantidade,1),MATCH(_xlfn.XLOOKUP(TB_Vendas[[#This Row],[Código]],TB_Produtos[Código],TB_Produtos[Categoria]),desc_categorias,0))</f>
        <v>0.15</v>
      </c>
      <c r="G328" s="41" cm="1">
        <f t="array" ref="G328">_xlfn.XLOOKUP(TB_Vendas[[#This Row],[Vendedor]],TB_Vendedores[[#All],[Código]],TB_Vendedores[[#All],[Desc. Máximo]])</f>
        <v>0.18</v>
      </c>
      <c r="H328" s="41">
        <f>IF(TB_Vendas[[#This Row],[Desc.]]&gt;TB_Vendas[[#This Row],[Desc. Vend.]],TB_Vendas[[#This Row],[Desc. Vend.]],TB_Vendas[[#This Row],[Desc.]])</f>
        <v>0.15</v>
      </c>
      <c r="I328" s="9">
        <f>TB_Vendas[[#This Row],[Preço Unitário]]*TB_Vendas[[#This Row],[Qtde]]</f>
        <v>6600</v>
      </c>
      <c r="J328" s="9">
        <f>TB_Vendas[[#This Row],[Total]]-(TB_Vendas[[#This Row],[Total]]*TB_Vendas[[#This Row],[Desconto]])</f>
        <v>5610</v>
      </c>
      <c r="K328" s="9" t="s">
        <v>117</v>
      </c>
    </row>
    <row r="329" spans="1:11" x14ac:dyDescent="0.25">
      <c r="A329" s="8">
        <v>45042</v>
      </c>
      <c r="B329" t="s">
        <v>71</v>
      </c>
      <c r="C329" t="str">
        <f>_xlfn.XLOOKUP(TB_Vendas[[#This Row],[Código]],TB_Produtos[Código],TB_Produtos[Categoria])</f>
        <v>Smartphones e Tablets</v>
      </c>
      <c r="D329" s="1">
        <v>4</v>
      </c>
      <c r="E329" s="36">
        <f>_xlfn.XLOOKUP(TB_Vendas[[#This Row],[Código]],TB_Produtos[Código],TB_Produtos[Preço Unitário])</f>
        <v>7500</v>
      </c>
      <c r="F329" s="41">
        <f>INDEX(desc_tabela,MATCH(TB_Vendas[[#This Row],[Qtde]],desc_quantidade,1),MATCH(_xlfn.XLOOKUP(TB_Vendas[[#This Row],[Código]],TB_Produtos[Código],TB_Produtos[Categoria]),desc_categorias,0))</f>
        <v>0.15</v>
      </c>
      <c r="G329" s="41" cm="1">
        <f t="array" ref="G329">_xlfn.XLOOKUP(TB_Vendas[[#This Row],[Vendedor]],TB_Vendedores[[#All],[Código]],TB_Vendedores[[#All],[Desc. Máximo]])</f>
        <v>0.11</v>
      </c>
      <c r="H329" s="41">
        <f>IF(TB_Vendas[[#This Row],[Desc.]]&gt;TB_Vendas[[#This Row],[Desc. Vend.]],TB_Vendas[[#This Row],[Desc. Vend.]],TB_Vendas[[#This Row],[Desc.]])</f>
        <v>0.11</v>
      </c>
      <c r="I329" s="9">
        <f>TB_Vendas[[#This Row],[Preço Unitário]]*TB_Vendas[[#This Row],[Qtde]]</f>
        <v>30000</v>
      </c>
      <c r="J329" s="9">
        <f>TB_Vendas[[#This Row],[Total]]-(TB_Vendas[[#This Row],[Total]]*TB_Vendas[[#This Row],[Desconto]])</f>
        <v>26700</v>
      </c>
      <c r="K329" s="9" t="s">
        <v>115</v>
      </c>
    </row>
    <row r="330" spans="1:11" x14ac:dyDescent="0.25">
      <c r="A330" s="8">
        <v>45042</v>
      </c>
      <c r="B330" t="s">
        <v>50</v>
      </c>
      <c r="C330" t="str">
        <f>_xlfn.XLOOKUP(TB_Vendas[[#This Row],[Código]],TB_Produtos[Código],TB_Produtos[Categoria])</f>
        <v>Periféricos</v>
      </c>
      <c r="D330" s="1">
        <v>4</v>
      </c>
      <c r="E330" s="36">
        <f>_xlfn.XLOOKUP(TB_Vendas[[#This Row],[Código]],TB_Produtos[Código],TB_Produtos[Preço Unitário])</f>
        <v>300</v>
      </c>
      <c r="F330" s="41">
        <f>INDEX(desc_tabela,MATCH(TB_Vendas[[#This Row],[Qtde]],desc_quantidade,1),MATCH(_xlfn.XLOOKUP(TB_Vendas[[#This Row],[Código]],TB_Produtos[Código],TB_Produtos[Categoria]),desc_categorias,0))</f>
        <v>0.15</v>
      </c>
      <c r="G330" s="41" cm="1">
        <f t="array" ref="G330">_xlfn.XLOOKUP(TB_Vendas[[#This Row],[Vendedor]],TB_Vendedores[[#All],[Código]],TB_Vendedores[[#All],[Desc. Máximo]])</f>
        <v>0.08</v>
      </c>
      <c r="H330" s="41">
        <f>IF(TB_Vendas[[#This Row],[Desc.]]&gt;TB_Vendas[[#This Row],[Desc. Vend.]],TB_Vendas[[#This Row],[Desc. Vend.]],TB_Vendas[[#This Row],[Desc.]])</f>
        <v>0.08</v>
      </c>
      <c r="I330" s="9">
        <f>TB_Vendas[[#This Row],[Preço Unitário]]*TB_Vendas[[#This Row],[Qtde]]</f>
        <v>1200</v>
      </c>
      <c r="J330" s="9">
        <f>TB_Vendas[[#This Row],[Total]]-(TB_Vendas[[#This Row],[Total]]*TB_Vendas[[#This Row],[Desconto]])</f>
        <v>1104</v>
      </c>
      <c r="K330" s="9" t="s">
        <v>111</v>
      </c>
    </row>
    <row r="331" spans="1:11" x14ac:dyDescent="0.25">
      <c r="A331" s="8">
        <v>45042</v>
      </c>
      <c r="B331" t="s">
        <v>17</v>
      </c>
      <c r="C331" t="str">
        <f>_xlfn.XLOOKUP(TB_Vendas[[#This Row],[Código]],TB_Produtos[Código],TB_Produtos[Categoria])</f>
        <v>Acessórios</v>
      </c>
      <c r="D331" s="1">
        <v>4</v>
      </c>
      <c r="E331" s="36">
        <f>_xlfn.XLOOKUP(TB_Vendas[[#This Row],[Código]],TB_Produtos[Código],TB_Produtos[Preço Unitário])</f>
        <v>800</v>
      </c>
      <c r="F331" s="41">
        <f>INDEX(desc_tabela,MATCH(TB_Vendas[[#This Row],[Qtde]],desc_quantidade,1),MATCH(_xlfn.XLOOKUP(TB_Vendas[[#This Row],[Código]],TB_Produtos[Código],TB_Produtos[Categoria]),desc_categorias,0))</f>
        <v>0.15</v>
      </c>
      <c r="G331" s="41" cm="1">
        <f t="array" ref="G331">_xlfn.XLOOKUP(TB_Vendas[[#This Row],[Vendedor]],TB_Vendedores[[#All],[Código]],TB_Vendedores[[#All],[Desc. Máximo]])</f>
        <v>0.08</v>
      </c>
      <c r="H331" s="41">
        <f>IF(TB_Vendas[[#This Row],[Desc.]]&gt;TB_Vendas[[#This Row],[Desc. Vend.]],TB_Vendas[[#This Row],[Desc. Vend.]],TB_Vendas[[#This Row],[Desc.]])</f>
        <v>0.08</v>
      </c>
      <c r="I331" s="9">
        <f>TB_Vendas[[#This Row],[Preço Unitário]]*TB_Vendas[[#This Row],[Qtde]]</f>
        <v>3200</v>
      </c>
      <c r="J331" s="9">
        <f>TB_Vendas[[#This Row],[Total]]-(TB_Vendas[[#This Row],[Total]]*TB_Vendas[[#This Row],[Desconto]])</f>
        <v>2944</v>
      </c>
      <c r="K331" s="9" t="s">
        <v>111</v>
      </c>
    </row>
    <row r="332" spans="1:11" x14ac:dyDescent="0.25">
      <c r="A332" s="8">
        <v>45043</v>
      </c>
      <c r="B332" t="s">
        <v>86</v>
      </c>
      <c r="C332" t="str">
        <f>_xlfn.XLOOKUP(TB_Vendas[[#This Row],[Código]],TB_Produtos[Código],TB_Produtos[Categoria])</f>
        <v>Wearables</v>
      </c>
      <c r="D332" s="1">
        <v>4</v>
      </c>
      <c r="E332" s="36">
        <f>_xlfn.XLOOKUP(TB_Vendas[[#This Row],[Código]],TB_Produtos[Código],TB_Produtos[Preço Unitário])</f>
        <v>1500</v>
      </c>
      <c r="F332" s="41">
        <f>INDEX(desc_tabela,MATCH(TB_Vendas[[#This Row],[Qtde]],desc_quantidade,1),MATCH(_xlfn.XLOOKUP(TB_Vendas[[#This Row],[Código]],TB_Produtos[Código],TB_Produtos[Categoria]),desc_categorias,0))</f>
        <v>0.15</v>
      </c>
      <c r="G332" s="41" cm="1">
        <f t="array" ref="G332">_xlfn.XLOOKUP(TB_Vendas[[#This Row],[Vendedor]],TB_Vendedores[[#All],[Código]],TB_Vendedores[[#All],[Desc. Máximo]])</f>
        <v>0.18</v>
      </c>
      <c r="H332" s="41">
        <f>IF(TB_Vendas[[#This Row],[Desc.]]&gt;TB_Vendas[[#This Row],[Desc. Vend.]],TB_Vendas[[#This Row],[Desc. Vend.]],TB_Vendas[[#This Row],[Desc.]])</f>
        <v>0.15</v>
      </c>
      <c r="I332" s="9">
        <f>TB_Vendas[[#This Row],[Preço Unitário]]*TB_Vendas[[#This Row],[Qtde]]</f>
        <v>6000</v>
      </c>
      <c r="J332" s="9">
        <f>TB_Vendas[[#This Row],[Total]]-(TB_Vendas[[#This Row],[Total]]*TB_Vendas[[#This Row],[Desconto]])</f>
        <v>5100</v>
      </c>
      <c r="K332" s="9" t="s">
        <v>117</v>
      </c>
    </row>
    <row r="333" spans="1:11" x14ac:dyDescent="0.25">
      <c r="A333" s="8">
        <v>45043</v>
      </c>
      <c r="B333" t="s">
        <v>20</v>
      </c>
      <c r="C333" t="str">
        <f>_xlfn.XLOOKUP(TB_Vendas[[#This Row],[Código]],TB_Produtos[Código],TB_Produtos[Categoria])</f>
        <v>Acessórios</v>
      </c>
      <c r="D333" s="1">
        <v>4</v>
      </c>
      <c r="E333" s="36">
        <f>_xlfn.XLOOKUP(TB_Vendas[[#This Row],[Código]],TB_Produtos[Código],TB_Produtos[Preço Unitário])</f>
        <v>250</v>
      </c>
      <c r="F333" s="41">
        <f>INDEX(desc_tabela,MATCH(TB_Vendas[[#This Row],[Qtde]],desc_quantidade,1),MATCH(_xlfn.XLOOKUP(TB_Vendas[[#This Row],[Código]],TB_Produtos[Código],TB_Produtos[Categoria]),desc_categorias,0))</f>
        <v>0.15</v>
      </c>
      <c r="G333" s="41" cm="1">
        <f t="array" ref="G333">_xlfn.XLOOKUP(TB_Vendas[[#This Row],[Vendedor]],TB_Vendedores[[#All],[Código]],TB_Vendedores[[#All],[Desc. Máximo]])</f>
        <v>0.11</v>
      </c>
      <c r="H333" s="41">
        <f>IF(TB_Vendas[[#This Row],[Desc.]]&gt;TB_Vendas[[#This Row],[Desc. Vend.]],TB_Vendas[[#This Row],[Desc. Vend.]],TB_Vendas[[#This Row],[Desc.]])</f>
        <v>0.11</v>
      </c>
      <c r="I333" s="9">
        <f>TB_Vendas[[#This Row],[Preço Unitário]]*TB_Vendas[[#This Row],[Qtde]]</f>
        <v>1000</v>
      </c>
      <c r="J333" s="9">
        <f>TB_Vendas[[#This Row],[Total]]-(TB_Vendas[[#This Row],[Total]]*TB_Vendas[[#This Row],[Desconto]])</f>
        <v>890</v>
      </c>
      <c r="K333" s="9" t="s">
        <v>115</v>
      </c>
    </row>
    <row r="334" spans="1:11" x14ac:dyDescent="0.25">
      <c r="A334" s="8">
        <v>45043</v>
      </c>
      <c r="B334" t="s">
        <v>20</v>
      </c>
      <c r="C334" t="str">
        <f>_xlfn.XLOOKUP(TB_Vendas[[#This Row],[Código]],TB_Produtos[Código],TB_Produtos[Categoria])</f>
        <v>Acessórios</v>
      </c>
      <c r="D334" s="1">
        <v>5</v>
      </c>
      <c r="E334" s="36">
        <f>_xlfn.XLOOKUP(TB_Vendas[[#This Row],[Código]],TB_Produtos[Código],TB_Produtos[Preço Unitário])</f>
        <v>250</v>
      </c>
      <c r="F334" s="41">
        <f>INDEX(desc_tabela,MATCH(TB_Vendas[[#This Row],[Qtde]],desc_quantidade,1),MATCH(_xlfn.XLOOKUP(TB_Vendas[[#This Row],[Código]],TB_Produtos[Código],TB_Produtos[Categoria]),desc_categorias,0))</f>
        <v>0.25</v>
      </c>
      <c r="G334" s="41" cm="1">
        <f t="array" ref="G334">_xlfn.XLOOKUP(TB_Vendas[[#This Row],[Vendedor]],TB_Vendedores[[#All],[Código]],TB_Vendedores[[#All],[Desc. Máximo]])</f>
        <v>0.17</v>
      </c>
      <c r="H334" s="41">
        <f>IF(TB_Vendas[[#This Row],[Desc.]]&gt;TB_Vendas[[#This Row],[Desc. Vend.]],TB_Vendas[[#This Row],[Desc. Vend.]],TB_Vendas[[#This Row],[Desc.]])</f>
        <v>0.17</v>
      </c>
      <c r="I334" s="9">
        <f>TB_Vendas[[#This Row],[Preço Unitário]]*TB_Vendas[[#This Row],[Qtde]]</f>
        <v>1250</v>
      </c>
      <c r="J334" s="9">
        <f>TB_Vendas[[#This Row],[Total]]-(TB_Vendas[[#This Row],[Total]]*TB_Vendas[[#This Row],[Desconto]])</f>
        <v>1037.5</v>
      </c>
      <c r="K334" s="9" t="s">
        <v>105</v>
      </c>
    </row>
    <row r="335" spans="1:11" x14ac:dyDescent="0.25">
      <c r="A335" s="8">
        <v>45043</v>
      </c>
      <c r="B335" t="s">
        <v>46</v>
      </c>
      <c r="C335" t="str">
        <f>_xlfn.XLOOKUP(TB_Vendas[[#This Row],[Código]],TB_Produtos[Código],TB_Produtos[Categoria])</f>
        <v>Eletrônicos Gerais</v>
      </c>
      <c r="D335" s="1">
        <v>2</v>
      </c>
      <c r="E335" s="36">
        <f>_xlfn.XLOOKUP(TB_Vendas[[#This Row],[Código]],TB_Produtos[Código],TB_Produtos[Preço Unitário])</f>
        <v>2800</v>
      </c>
      <c r="F335" s="41">
        <f>INDEX(desc_tabela,MATCH(TB_Vendas[[#This Row],[Qtde]],desc_quantidade,1),MATCH(_xlfn.XLOOKUP(TB_Vendas[[#This Row],[Código]],TB_Produtos[Código],TB_Produtos[Categoria]),desc_categorias,0))</f>
        <v>0.15</v>
      </c>
      <c r="G335" s="41" cm="1">
        <f t="array" ref="G335">_xlfn.XLOOKUP(TB_Vendas[[#This Row],[Vendedor]],TB_Vendedores[[#All],[Código]],TB_Vendedores[[#All],[Desc. Máximo]])</f>
        <v>0.08</v>
      </c>
      <c r="H335" s="41">
        <f>IF(TB_Vendas[[#This Row],[Desc.]]&gt;TB_Vendas[[#This Row],[Desc. Vend.]],TB_Vendas[[#This Row],[Desc. Vend.]],TB_Vendas[[#This Row],[Desc.]])</f>
        <v>0.08</v>
      </c>
      <c r="I335" s="9">
        <f>TB_Vendas[[#This Row],[Preço Unitário]]*TB_Vendas[[#This Row],[Qtde]]</f>
        <v>5600</v>
      </c>
      <c r="J335" s="9">
        <f>TB_Vendas[[#This Row],[Total]]-(TB_Vendas[[#This Row],[Total]]*TB_Vendas[[#This Row],[Desconto]])</f>
        <v>5152</v>
      </c>
      <c r="K335" s="9" t="s">
        <v>111</v>
      </c>
    </row>
    <row r="336" spans="1:11" x14ac:dyDescent="0.25">
      <c r="A336" s="8">
        <v>45043</v>
      </c>
      <c r="B336" t="s">
        <v>68</v>
      </c>
      <c r="C336" t="str">
        <f>_xlfn.XLOOKUP(TB_Vendas[[#This Row],[Código]],TB_Produtos[Código],TB_Produtos[Categoria])</f>
        <v>Smartphones e Tablets</v>
      </c>
      <c r="D336" s="1">
        <v>2</v>
      </c>
      <c r="E336" s="36">
        <f>_xlfn.XLOOKUP(TB_Vendas[[#This Row],[Código]],TB_Produtos[Código],TB_Produtos[Preço Unitário])</f>
        <v>4500</v>
      </c>
      <c r="F336" s="41">
        <f>INDEX(desc_tabela,MATCH(TB_Vendas[[#This Row],[Qtde]],desc_quantidade,1),MATCH(_xlfn.XLOOKUP(TB_Vendas[[#This Row],[Código]],TB_Produtos[Código],TB_Produtos[Categoria]),desc_categorias,0))</f>
        <v>0.1</v>
      </c>
      <c r="G336" s="41" cm="1">
        <f t="array" ref="G336">_xlfn.XLOOKUP(TB_Vendas[[#This Row],[Vendedor]],TB_Vendedores[[#All],[Código]],TB_Vendedores[[#All],[Desc. Máximo]])</f>
        <v>0.12</v>
      </c>
      <c r="H336" s="41">
        <f>IF(TB_Vendas[[#This Row],[Desc.]]&gt;TB_Vendas[[#This Row],[Desc. Vend.]],TB_Vendas[[#This Row],[Desc. Vend.]],TB_Vendas[[#This Row],[Desc.]])</f>
        <v>0.1</v>
      </c>
      <c r="I336" s="9">
        <f>TB_Vendas[[#This Row],[Preço Unitário]]*TB_Vendas[[#This Row],[Qtde]]</f>
        <v>9000</v>
      </c>
      <c r="J336" s="9">
        <f>TB_Vendas[[#This Row],[Total]]-(TB_Vendas[[#This Row],[Total]]*TB_Vendas[[#This Row],[Desconto]])</f>
        <v>8100</v>
      </c>
      <c r="K336" s="9" t="s">
        <v>103</v>
      </c>
    </row>
    <row r="337" spans="1:11" x14ac:dyDescent="0.25">
      <c r="A337" s="8">
        <v>45043</v>
      </c>
      <c r="B337" t="s">
        <v>68</v>
      </c>
      <c r="C337" t="str">
        <f>_xlfn.XLOOKUP(TB_Vendas[[#This Row],[Código]],TB_Produtos[Código],TB_Produtos[Categoria])</f>
        <v>Smartphones e Tablets</v>
      </c>
      <c r="D337" s="1">
        <v>2</v>
      </c>
      <c r="E337" s="36">
        <f>_xlfn.XLOOKUP(TB_Vendas[[#This Row],[Código]],TB_Produtos[Código],TB_Produtos[Preço Unitário])</f>
        <v>4500</v>
      </c>
      <c r="F337" s="41">
        <f>INDEX(desc_tabela,MATCH(TB_Vendas[[#This Row],[Qtde]],desc_quantidade,1),MATCH(_xlfn.XLOOKUP(TB_Vendas[[#This Row],[Código]],TB_Produtos[Código],TB_Produtos[Categoria]),desc_categorias,0))</f>
        <v>0.1</v>
      </c>
      <c r="G337" s="41" cm="1">
        <f t="array" ref="G337">_xlfn.XLOOKUP(TB_Vendas[[#This Row],[Vendedor]],TB_Vendedores[[#All],[Código]],TB_Vendedores[[#All],[Desc. Máximo]])</f>
        <v>0.14000000000000001</v>
      </c>
      <c r="H337" s="41">
        <f>IF(TB_Vendas[[#This Row],[Desc.]]&gt;TB_Vendas[[#This Row],[Desc. Vend.]],TB_Vendas[[#This Row],[Desc. Vend.]],TB_Vendas[[#This Row],[Desc.]])</f>
        <v>0.1</v>
      </c>
      <c r="I337" s="9">
        <f>TB_Vendas[[#This Row],[Preço Unitário]]*TB_Vendas[[#This Row],[Qtde]]</f>
        <v>9000</v>
      </c>
      <c r="J337" s="9">
        <f>TB_Vendas[[#This Row],[Total]]-(TB_Vendas[[#This Row],[Total]]*TB_Vendas[[#This Row],[Desconto]])</f>
        <v>8100</v>
      </c>
      <c r="K337" s="9" t="s">
        <v>107</v>
      </c>
    </row>
    <row r="338" spans="1:11" x14ac:dyDescent="0.25">
      <c r="A338" s="8">
        <v>45044</v>
      </c>
      <c r="B338" t="s">
        <v>46</v>
      </c>
      <c r="C338" t="str">
        <f>_xlfn.XLOOKUP(TB_Vendas[[#This Row],[Código]],TB_Produtos[Código],TB_Produtos[Categoria])</f>
        <v>Eletrônicos Gerais</v>
      </c>
      <c r="D338" s="1">
        <v>1</v>
      </c>
      <c r="E338" s="36">
        <f>_xlfn.XLOOKUP(TB_Vendas[[#This Row],[Código]],TB_Produtos[Código],TB_Produtos[Preço Unitário])</f>
        <v>2800</v>
      </c>
      <c r="F338" s="41">
        <f>INDEX(desc_tabela,MATCH(TB_Vendas[[#This Row],[Qtde]],desc_quantidade,1),MATCH(_xlfn.XLOOKUP(TB_Vendas[[#This Row],[Código]],TB_Produtos[Código],TB_Produtos[Categoria]),desc_categorias,0))</f>
        <v>0.1</v>
      </c>
      <c r="G338" s="41" cm="1">
        <f t="array" ref="G338">_xlfn.XLOOKUP(TB_Vendas[[#This Row],[Vendedor]],TB_Vendedores[[#All],[Código]],TB_Vendedores[[#All],[Desc. Máximo]])</f>
        <v>0.17</v>
      </c>
      <c r="H338" s="41">
        <f>IF(TB_Vendas[[#This Row],[Desc.]]&gt;TB_Vendas[[#This Row],[Desc. Vend.]],TB_Vendas[[#This Row],[Desc. Vend.]],TB_Vendas[[#This Row],[Desc.]])</f>
        <v>0.1</v>
      </c>
      <c r="I338" s="9">
        <f>TB_Vendas[[#This Row],[Preço Unitário]]*TB_Vendas[[#This Row],[Qtde]]</f>
        <v>2800</v>
      </c>
      <c r="J338" s="9">
        <f>TB_Vendas[[#This Row],[Total]]-(TB_Vendas[[#This Row],[Total]]*TB_Vendas[[#This Row],[Desconto]])</f>
        <v>2520</v>
      </c>
      <c r="K338" s="9" t="s">
        <v>105</v>
      </c>
    </row>
    <row r="339" spans="1:11" x14ac:dyDescent="0.25">
      <c r="A339" s="8">
        <v>45044</v>
      </c>
      <c r="B339" t="s">
        <v>88</v>
      </c>
      <c r="C339" t="str">
        <f>_xlfn.XLOOKUP(TB_Vendas[[#This Row],[Código]],TB_Produtos[Código],TB_Produtos[Categoria])</f>
        <v>Wearables</v>
      </c>
      <c r="D339" s="1">
        <v>5</v>
      </c>
      <c r="E339" s="36">
        <f>_xlfn.XLOOKUP(TB_Vendas[[#This Row],[Código]],TB_Produtos[Código],TB_Produtos[Preço Unitário])</f>
        <v>2800</v>
      </c>
      <c r="F339" s="41">
        <f>INDEX(desc_tabela,MATCH(TB_Vendas[[#This Row],[Qtde]],desc_quantidade,1),MATCH(_xlfn.XLOOKUP(TB_Vendas[[#This Row],[Código]],TB_Produtos[Código],TB_Produtos[Categoria]),desc_categorias,0))</f>
        <v>0.25</v>
      </c>
      <c r="G339" s="41" cm="1">
        <f t="array" ref="G339">_xlfn.XLOOKUP(TB_Vendas[[#This Row],[Vendedor]],TB_Vendedores[[#All],[Código]],TB_Vendedores[[#All],[Desc. Máximo]])</f>
        <v>0.12</v>
      </c>
      <c r="H339" s="41">
        <f>IF(TB_Vendas[[#This Row],[Desc.]]&gt;TB_Vendas[[#This Row],[Desc. Vend.]],TB_Vendas[[#This Row],[Desc. Vend.]],TB_Vendas[[#This Row],[Desc.]])</f>
        <v>0.12</v>
      </c>
      <c r="I339" s="9">
        <f>TB_Vendas[[#This Row],[Preço Unitário]]*TB_Vendas[[#This Row],[Qtde]]</f>
        <v>14000</v>
      </c>
      <c r="J339" s="9">
        <f>TB_Vendas[[#This Row],[Total]]-(TB_Vendas[[#This Row],[Total]]*TB_Vendas[[#This Row],[Desconto]])</f>
        <v>12320</v>
      </c>
      <c r="K339" s="9" t="s">
        <v>103</v>
      </c>
    </row>
    <row r="340" spans="1:11" x14ac:dyDescent="0.25">
      <c r="A340" s="8">
        <v>45044</v>
      </c>
      <c r="B340" t="s">
        <v>31</v>
      </c>
      <c r="C340" t="str">
        <f>_xlfn.XLOOKUP(TB_Vendas[[#This Row],[Código]],TB_Produtos[Código],TB_Produtos[Categoria])</f>
        <v>Notebooks</v>
      </c>
      <c r="D340" s="1">
        <v>2</v>
      </c>
      <c r="E340" s="36">
        <f>_xlfn.XLOOKUP(TB_Vendas[[#This Row],[Código]],TB_Produtos[Código],TB_Produtos[Preço Unitário])</f>
        <v>4200</v>
      </c>
      <c r="F340" s="41">
        <f>INDEX(desc_tabela,MATCH(TB_Vendas[[#This Row],[Qtde]],desc_quantidade,1),MATCH(_xlfn.XLOOKUP(TB_Vendas[[#This Row],[Código]],TB_Produtos[Código],TB_Produtos[Categoria]),desc_categorias,0))</f>
        <v>0.1</v>
      </c>
      <c r="G340" s="41" cm="1">
        <f t="array" ref="G340">_xlfn.XLOOKUP(TB_Vendas[[#This Row],[Vendedor]],TB_Vendedores[[#All],[Código]],TB_Vendedores[[#All],[Desc. Máximo]])</f>
        <v>0.13</v>
      </c>
      <c r="H340" s="41">
        <f>IF(TB_Vendas[[#This Row],[Desc.]]&gt;TB_Vendas[[#This Row],[Desc. Vend.]],TB_Vendas[[#This Row],[Desc. Vend.]],TB_Vendas[[#This Row],[Desc.]])</f>
        <v>0.1</v>
      </c>
      <c r="I340" s="9">
        <f>TB_Vendas[[#This Row],[Preço Unitário]]*TB_Vendas[[#This Row],[Qtde]]</f>
        <v>8400</v>
      </c>
      <c r="J340" s="9">
        <f>TB_Vendas[[#This Row],[Total]]-(TB_Vendas[[#This Row],[Total]]*TB_Vendas[[#This Row],[Desconto]])</f>
        <v>7560</v>
      </c>
      <c r="K340" s="9" t="s">
        <v>97</v>
      </c>
    </row>
    <row r="341" spans="1:11" x14ac:dyDescent="0.25">
      <c r="A341" s="8">
        <v>45044</v>
      </c>
      <c r="B341" t="s">
        <v>37</v>
      </c>
      <c r="C341" t="str">
        <f>_xlfn.XLOOKUP(TB_Vendas[[#This Row],[Código]],TB_Produtos[Código],TB_Produtos[Categoria])</f>
        <v>Notebooks</v>
      </c>
      <c r="D341" s="1">
        <v>2</v>
      </c>
      <c r="E341" s="36">
        <f>_xlfn.XLOOKUP(TB_Vendas[[#This Row],[Código]],TB_Produtos[Código],TB_Produtos[Preço Unitário])</f>
        <v>4000</v>
      </c>
      <c r="F341" s="41">
        <f>INDEX(desc_tabela,MATCH(TB_Vendas[[#This Row],[Qtde]],desc_quantidade,1),MATCH(_xlfn.XLOOKUP(TB_Vendas[[#This Row],[Código]],TB_Produtos[Código],TB_Produtos[Categoria]),desc_categorias,0))</f>
        <v>0.1</v>
      </c>
      <c r="G341" s="41" cm="1">
        <f t="array" ref="G341">_xlfn.XLOOKUP(TB_Vendas[[#This Row],[Vendedor]],TB_Vendedores[[#All],[Código]],TB_Vendedores[[#All],[Desc. Máximo]])</f>
        <v>0.11</v>
      </c>
      <c r="H341" s="41">
        <f>IF(TB_Vendas[[#This Row],[Desc.]]&gt;TB_Vendas[[#This Row],[Desc. Vend.]],TB_Vendas[[#This Row],[Desc. Vend.]],TB_Vendas[[#This Row],[Desc.]])</f>
        <v>0.1</v>
      </c>
      <c r="I341" s="9">
        <f>TB_Vendas[[#This Row],[Preço Unitário]]*TB_Vendas[[#This Row],[Qtde]]</f>
        <v>8000</v>
      </c>
      <c r="J341" s="9">
        <f>TB_Vendas[[#This Row],[Total]]-(TB_Vendas[[#This Row],[Total]]*TB_Vendas[[#This Row],[Desconto]])</f>
        <v>7200</v>
      </c>
      <c r="K341" s="9" t="s">
        <v>115</v>
      </c>
    </row>
    <row r="342" spans="1:11" x14ac:dyDescent="0.25">
      <c r="A342" s="8">
        <v>45045</v>
      </c>
      <c r="B342" t="s">
        <v>64</v>
      </c>
      <c r="C342" t="str">
        <f>_xlfn.XLOOKUP(TB_Vendas[[#This Row],[Código]],TB_Produtos[Código],TB_Produtos[Categoria])</f>
        <v>Redes e Conectividade</v>
      </c>
      <c r="D342" s="1">
        <v>4</v>
      </c>
      <c r="E342" s="36">
        <f>_xlfn.XLOOKUP(TB_Vendas[[#This Row],[Código]],TB_Produtos[Código],TB_Produtos[Preço Unitário])</f>
        <v>250</v>
      </c>
      <c r="F342" s="41">
        <f>INDEX(desc_tabela,MATCH(TB_Vendas[[#This Row],[Qtde]],desc_quantidade,1),MATCH(_xlfn.XLOOKUP(TB_Vendas[[#This Row],[Código]],TB_Produtos[Código],TB_Produtos[Categoria]),desc_categorias,0))</f>
        <v>0.2</v>
      </c>
      <c r="G342" s="41" cm="1">
        <f t="array" ref="G342">_xlfn.XLOOKUP(TB_Vendas[[#This Row],[Vendedor]],TB_Vendedores[[#All],[Código]],TB_Vendedores[[#All],[Desc. Máximo]])</f>
        <v>0.14000000000000001</v>
      </c>
      <c r="H342" s="41">
        <f>IF(TB_Vendas[[#This Row],[Desc.]]&gt;TB_Vendas[[#This Row],[Desc. Vend.]],TB_Vendas[[#This Row],[Desc. Vend.]],TB_Vendas[[#This Row],[Desc.]])</f>
        <v>0.14000000000000001</v>
      </c>
      <c r="I342" s="9">
        <f>TB_Vendas[[#This Row],[Preço Unitário]]*TB_Vendas[[#This Row],[Qtde]]</f>
        <v>1000</v>
      </c>
      <c r="J342" s="9">
        <f>TB_Vendas[[#This Row],[Total]]-(TB_Vendas[[#This Row],[Total]]*TB_Vendas[[#This Row],[Desconto]])</f>
        <v>860</v>
      </c>
      <c r="K342" s="9" t="s">
        <v>107</v>
      </c>
    </row>
    <row r="343" spans="1:11" x14ac:dyDescent="0.25">
      <c r="A343" s="8">
        <v>45045</v>
      </c>
      <c r="B343" t="s">
        <v>58</v>
      </c>
      <c r="C343" t="str">
        <f>_xlfn.XLOOKUP(TB_Vendas[[#This Row],[Código]],TB_Produtos[Código],TB_Produtos[Categoria])</f>
        <v>Periféricos</v>
      </c>
      <c r="D343" s="1">
        <v>2</v>
      </c>
      <c r="E343" s="36">
        <f>_xlfn.XLOOKUP(TB_Vendas[[#This Row],[Código]],TB_Produtos[Código],TB_Produtos[Preço Unitário])</f>
        <v>450</v>
      </c>
      <c r="F343" s="41">
        <f>INDEX(desc_tabela,MATCH(TB_Vendas[[#This Row],[Qtde]],desc_quantidade,1),MATCH(_xlfn.XLOOKUP(TB_Vendas[[#This Row],[Código]],TB_Produtos[Código],TB_Produtos[Categoria]),desc_categorias,0))</f>
        <v>0.05</v>
      </c>
      <c r="G343" s="41" cm="1">
        <f t="array" ref="G343">_xlfn.XLOOKUP(TB_Vendas[[#This Row],[Vendedor]],TB_Vendedores[[#All],[Código]],TB_Vendedores[[#All],[Desc. Máximo]])</f>
        <v>0.19</v>
      </c>
      <c r="H343" s="41">
        <f>IF(TB_Vendas[[#This Row],[Desc.]]&gt;TB_Vendas[[#This Row],[Desc. Vend.]],TB_Vendas[[#This Row],[Desc. Vend.]],TB_Vendas[[#This Row],[Desc.]])</f>
        <v>0.05</v>
      </c>
      <c r="I343" s="9">
        <f>TB_Vendas[[#This Row],[Preço Unitário]]*TB_Vendas[[#This Row],[Qtde]]</f>
        <v>900</v>
      </c>
      <c r="J343" s="9">
        <f>TB_Vendas[[#This Row],[Total]]-(TB_Vendas[[#This Row],[Total]]*TB_Vendas[[#This Row],[Desconto]])</f>
        <v>855</v>
      </c>
      <c r="K343" s="9" t="s">
        <v>109</v>
      </c>
    </row>
    <row r="344" spans="1:11" x14ac:dyDescent="0.25">
      <c r="A344" s="8">
        <v>45046</v>
      </c>
      <c r="B344" t="s">
        <v>14</v>
      </c>
      <c r="C344" t="str">
        <f>_xlfn.XLOOKUP(TB_Vendas[[#This Row],[Código]],TB_Produtos[Código],TB_Produtos[Categoria])</f>
        <v>Acessórios</v>
      </c>
      <c r="D344" s="1">
        <v>3</v>
      </c>
      <c r="E344" s="36">
        <f>_xlfn.XLOOKUP(TB_Vendas[[#This Row],[Código]],TB_Produtos[Código],TB_Produtos[Preço Unitário])</f>
        <v>80</v>
      </c>
      <c r="F344" s="41">
        <f>INDEX(desc_tabela,MATCH(TB_Vendas[[#This Row],[Qtde]],desc_quantidade,1),MATCH(_xlfn.XLOOKUP(TB_Vendas[[#This Row],[Código]],TB_Produtos[Código],TB_Produtos[Categoria]),desc_categorias,0))</f>
        <v>0.15</v>
      </c>
      <c r="G344" s="41" cm="1">
        <f t="array" ref="G344">_xlfn.XLOOKUP(TB_Vendas[[#This Row],[Vendedor]],TB_Vendedores[[#All],[Código]],TB_Vendedores[[#All],[Desc. Máximo]])</f>
        <v>0.08</v>
      </c>
      <c r="H344" s="41">
        <f>IF(TB_Vendas[[#This Row],[Desc.]]&gt;TB_Vendas[[#This Row],[Desc. Vend.]],TB_Vendas[[#This Row],[Desc. Vend.]],TB_Vendas[[#This Row],[Desc.]])</f>
        <v>0.08</v>
      </c>
      <c r="I344" s="9">
        <f>TB_Vendas[[#This Row],[Preço Unitário]]*TB_Vendas[[#This Row],[Qtde]]</f>
        <v>240</v>
      </c>
      <c r="J344" s="9">
        <f>TB_Vendas[[#This Row],[Total]]-(TB_Vendas[[#This Row],[Total]]*TB_Vendas[[#This Row],[Desconto]])</f>
        <v>220.8</v>
      </c>
      <c r="K344" s="9" t="s">
        <v>100</v>
      </c>
    </row>
    <row r="345" spans="1:11" x14ac:dyDescent="0.25">
      <c r="A345" s="8">
        <v>45046</v>
      </c>
      <c r="B345" t="s">
        <v>50</v>
      </c>
      <c r="C345" t="str">
        <f>_xlfn.XLOOKUP(TB_Vendas[[#This Row],[Código]],TB_Produtos[Código],TB_Produtos[Categoria])</f>
        <v>Periféricos</v>
      </c>
      <c r="D345" s="1">
        <v>4</v>
      </c>
      <c r="E345" s="36">
        <f>_xlfn.XLOOKUP(TB_Vendas[[#This Row],[Código]],TB_Produtos[Código],TB_Produtos[Preço Unitário])</f>
        <v>300</v>
      </c>
      <c r="F345" s="41">
        <f>INDEX(desc_tabela,MATCH(TB_Vendas[[#This Row],[Qtde]],desc_quantidade,1),MATCH(_xlfn.XLOOKUP(TB_Vendas[[#This Row],[Código]],TB_Produtos[Código],TB_Produtos[Categoria]),desc_categorias,0))</f>
        <v>0.15</v>
      </c>
      <c r="G345" s="41" cm="1">
        <f t="array" ref="G345">_xlfn.XLOOKUP(TB_Vendas[[#This Row],[Vendedor]],TB_Vendedores[[#All],[Código]],TB_Vendedores[[#All],[Desc. Máximo]])</f>
        <v>0.11</v>
      </c>
      <c r="H345" s="41">
        <f>IF(TB_Vendas[[#This Row],[Desc.]]&gt;TB_Vendas[[#This Row],[Desc. Vend.]],TB_Vendas[[#This Row],[Desc. Vend.]],TB_Vendas[[#This Row],[Desc.]])</f>
        <v>0.11</v>
      </c>
      <c r="I345" s="9">
        <f>TB_Vendas[[#This Row],[Preço Unitário]]*TB_Vendas[[#This Row],[Qtde]]</f>
        <v>1200</v>
      </c>
      <c r="J345" s="9">
        <f>TB_Vendas[[#This Row],[Total]]-(TB_Vendas[[#This Row],[Total]]*TB_Vendas[[#This Row],[Desconto]])</f>
        <v>1068</v>
      </c>
      <c r="K345" s="9" t="s">
        <v>115</v>
      </c>
    </row>
    <row r="346" spans="1:11" x14ac:dyDescent="0.25">
      <c r="A346" s="8">
        <v>45046</v>
      </c>
      <c r="B346" t="s">
        <v>53</v>
      </c>
      <c r="C346" t="str">
        <f>_xlfn.XLOOKUP(TB_Vendas[[#This Row],[Código]],TB_Produtos[Código],TB_Produtos[Categoria])</f>
        <v>Periféricos</v>
      </c>
      <c r="D346" s="1">
        <v>2</v>
      </c>
      <c r="E346" s="36">
        <f>_xlfn.XLOOKUP(TB_Vendas[[#This Row],[Código]],TB_Produtos[Código],TB_Produtos[Preço Unitário])</f>
        <v>350</v>
      </c>
      <c r="F346" s="41">
        <f>INDEX(desc_tabela,MATCH(TB_Vendas[[#This Row],[Qtde]],desc_quantidade,1),MATCH(_xlfn.XLOOKUP(TB_Vendas[[#This Row],[Código]],TB_Produtos[Código],TB_Produtos[Categoria]),desc_categorias,0))</f>
        <v>0.05</v>
      </c>
      <c r="G346" s="41" cm="1">
        <f t="array" ref="G346">_xlfn.XLOOKUP(TB_Vendas[[#This Row],[Vendedor]],TB_Vendedores[[#All],[Código]],TB_Vendedores[[#All],[Desc. Máximo]])</f>
        <v>0.09</v>
      </c>
      <c r="H346" s="41">
        <f>IF(TB_Vendas[[#This Row],[Desc.]]&gt;TB_Vendas[[#This Row],[Desc. Vend.]],TB_Vendas[[#This Row],[Desc. Vend.]],TB_Vendas[[#This Row],[Desc.]])</f>
        <v>0.05</v>
      </c>
      <c r="I346" s="9">
        <f>TB_Vendas[[#This Row],[Preço Unitário]]*TB_Vendas[[#This Row],[Qtde]]</f>
        <v>700</v>
      </c>
      <c r="J346" s="9">
        <f>TB_Vendas[[#This Row],[Total]]-(TB_Vendas[[#This Row],[Total]]*TB_Vendas[[#This Row],[Desconto]])</f>
        <v>665</v>
      </c>
      <c r="K346" s="9" t="s">
        <v>113</v>
      </c>
    </row>
    <row r="347" spans="1:11" x14ac:dyDescent="0.25">
      <c r="A347" s="8">
        <v>45046</v>
      </c>
      <c r="B347" t="s">
        <v>7</v>
      </c>
      <c r="C347" t="str">
        <f>_xlfn.XLOOKUP(TB_Vendas[[#This Row],[Código]],TB_Produtos[Código],TB_Produtos[Categoria])</f>
        <v>Acessórios</v>
      </c>
      <c r="D347" s="1">
        <v>5</v>
      </c>
      <c r="E347" s="36">
        <f>_xlfn.XLOOKUP(TB_Vendas[[#This Row],[Código]],TB_Produtos[Código],TB_Produtos[Preço Unitário])</f>
        <v>50</v>
      </c>
      <c r="F347" s="41">
        <f>INDEX(desc_tabela,MATCH(TB_Vendas[[#This Row],[Qtde]],desc_quantidade,1),MATCH(_xlfn.XLOOKUP(TB_Vendas[[#This Row],[Código]],TB_Produtos[Código],TB_Produtos[Categoria]),desc_categorias,0))</f>
        <v>0.25</v>
      </c>
      <c r="G347" s="41" cm="1">
        <f t="array" ref="G347">_xlfn.XLOOKUP(TB_Vendas[[#This Row],[Vendedor]],TB_Vendedores[[#All],[Código]],TB_Vendedores[[#All],[Desc. Máximo]])</f>
        <v>0.18</v>
      </c>
      <c r="H347" s="41">
        <f>IF(TB_Vendas[[#This Row],[Desc.]]&gt;TB_Vendas[[#This Row],[Desc. Vend.]],TB_Vendas[[#This Row],[Desc. Vend.]],TB_Vendas[[#This Row],[Desc.]])</f>
        <v>0.18</v>
      </c>
      <c r="I347" s="9">
        <f>TB_Vendas[[#This Row],[Preço Unitário]]*TB_Vendas[[#This Row],[Qtde]]</f>
        <v>250</v>
      </c>
      <c r="J347" s="9">
        <f>TB_Vendas[[#This Row],[Total]]-(TB_Vendas[[#This Row],[Total]]*TB_Vendas[[#This Row],[Desconto]])</f>
        <v>205</v>
      </c>
      <c r="K347" s="9" t="s">
        <v>117</v>
      </c>
    </row>
    <row r="348" spans="1:11" x14ac:dyDescent="0.25">
      <c r="A348" s="8">
        <v>45047</v>
      </c>
      <c r="B348" t="s">
        <v>50</v>
      </c>
      <c r="C348" t="str">
        <f>_xlfn.XLOOKUP(TB_Vendas[[#This Row],[Código]],TB_Produtos[Código],TB_Produtos[Categoria])</f>
        <v>Periféricos</v>
      </c>
      <c r="D348" s="1">
        <v>3</v>
      </c>
      <c r="E348" s="36">
        <f>_xlfn.XLOOKUP(TB_Vendas[[#This Row],[Código]],TB_Produtos[Código],TB_Produtos[Preço Unitário])</f>
        <v>300</v>
      </c>
      <c r="F348" s="41">
        <f>INDEX(desc_tabela,MATCH(TB_Vendas[[#This Row],[Qtde]],desc_quantidade,1),MATCH(_xlfn.XLOOKUP(TB_Vendas[[#This Row],[Código]],TB_Produtos[Código],TB_Produtos[Categoria]),desc_categorias,0))</f>
        <v>0.15</v>
      </c>
      <c r="G348" s="41" cm="1">
        <f t="array" ref="G348">_xlfn.XLOOKUP(TB_Vendas[[#This Row],[Vendedor]],TB_Vendedores[[#All],[Código]],TB_Vendedores[[#All],[Desc. Máximo]])</f>
        <v>0.08</v>
      </c>
      <c r="H348" s="41">
        <f>IF(TB_Vendas[[#This Row],[Desc.]]&gt;TB_Vendas[[#This Row],[Desc. Vend.]],TB_Vendas[[#This Row],[Desc. Vend.]],TB_Vendas[[#This Row],[Desc.]])</f>
        <v>0.08</v>
      </c>
      <c r="I348" s="9">
        <f>TB_Vendas[[#This Row],[Preço Unitário]]*TB_Vendas[[#This Row],[Qtde]]</f>
        <v>900</v>
      </c>
      <c r="J348" s="9">
        <f>TB_Vendas[[#This Row],[Total]]-(TB_Vendas[[#This Row],[Total]]*TB_Vendas[[#This Row],[Desconto]])</f>
        <v>828</v>
      </c>
      <c r="K348" s="9" t="s">
        <v>100</v>
      </c>
    </row>
    <row r="349" spans="1:11" x14ac:dyDescent="0.25">
      <c r="A349" s="8">
        <v>45047</v>
      </c>
      <c r="B349" t="s">
        <v>83</v>
      </c>
      <c r="C349" t="str">
        <f>_xlfn.XLOOKUP(TB_Vendas[[#This Row],[Código]],TB_Produtos[Código],TB_Produtos[Categoria])</f>
        <v>Wearables</v>
      </c>
      <c r="D349" s="1">
        <v>1</v>
      </c>
      <c r="E349" s="36">
        <f>_xlfn.XLOOKUP(TB_Vendas[[#This Row],[Código]],TB_Produtos[Código],TB_Produtos[Preço Unitário])</f>
        <v>350</v>
      </c>
      <c r="F349" s="41">
        <f>INDEX(desc_tabela,MATCH(TB_Vendas[[#This Row],[Qtde]],desc_quantidade,1),MATCH(_xlfn.XLOOKUP(TB_Vendas[[#This Row],[Código]],TB_Produtos[Código],TB_Produtos[Categoria]),desc_categorias,0))</f>
        <v>0</v>
      </c>
      <c r="G349" s="41" cm="1">
        <f t="array" ref="G349">_xlfn.XLOOKUP(TB_Vendas[[#This Row],[Vendedor]],TB_Vendedores[[#All],[Código]],TB_Vendedores[[#All],[Desc. Máximo]])</f>
        <v>0.17</v>
      </c>
      <c r="H349" s="41">
        <f>IF(TB_Vendas[[#This Row],[Desc.]]&gt;TB_Vendas[[#This Row],[Desc. Vend.]],TB_Vendas[[#This Row],[Desc. Vend.]],TB_Vendas[[#This Row],[Desc.]])</f>
        <v>0</v>
      </c>
      <c r="I349" s="9">
        <f>TB_Vendas[[#This Row],[Preço Unitário]]*TB_Vendas[[#This Row],[Qtde]]</f>
        <v>350</v>
      </c>
      <c r="J349" s="9">
        <f>TB_Vendas[[#This Row],[Total]]-(TB_Vendas[[#This Row],[Total]]*TB_Vendas[[#This Row],[Desconto]])</f>
        <v>350</v>
      </c>
      <c r="K349" s="9" t="s">
        <v>105</v>
      </c>
    </row>
    <row r="350" spans="1:11" x14ac:dyDescent="0.25">
      <c r="A350" s="8">
        <v>45047</v>
      </c>
      <c r="B350" t="s">
        <v>71</v>
      </c>
      <c r="C350" t="str">
        <f>_xlfn.XLOOKUP(TB_Vendas[[#This Row],[Código]],TB_Produtos[Código],TB_Produtos[Categoria])</f>
        <v>Smartphones e Tablets</v>
      </c>
      <c r="D350" s="1">
        <v>2</v>
      </c>
      <c r="E350" s="36">
        <f>_xlfn.XLOOKUP(TB_Vendas[[#This Row],[Código]],TB_Produtos[Código],TB_Produtos[Preço Unitário])</f>
        <v>7500</v>
      </c>
      <c r="F350" s="41">
        <f>INDEX(desc_tabela,MATCH(TB_Vendas[[#This Row],[Qtde]],desc_quantidade,1),MATCH(_xlfn.XLOOKUP(TB_Vendas[[#This Row],[Código]],TB_Produtos[Código],TB_Produtos[Categoria]),desc_categorias,0))</f>
        <v>0.1</v>
      </c>
      <c r="G350" s="41" cm="1">
        <f t="array" ref="G350">_xlfn.XLOOKUP(TB_Vendas[[#This Row],[Vendedor]],TB_Vendedores[[#All],[Código]],TB_Vendedores[[#All],[Desc. Máximo]])</f>
        <v>0.12</v>
      </c>
      <c r="H350" s="41">
        <f>IF(TB_Vendas[[#This Row],[Desc.]]&gt;TB_Vendas[[#This Row],[Desc. Vend.]],TB_Vendas[[#This Row],[Desc. Vend.]],TB_Vendas[[#This Row],[Desc.]])</f>
        <v>0.1</v>
      </c>
      <c r="I350" s="9">
        <f>TB_Vendas[[#This Row],[Preço Unitário]]*TB_Vendas[[#This Row],[Qtde]]</f>
        <v>15000</v>
      </c>
      <c r="J350" s="9">
        <f>TB_Vendas[[#This Row],[Total]]-(TB_Vendas[[#This Row],[Total]]*TB_Vendas[[#This Row],[Desconto]])</f>
        <v>13500</v>
      </c>
      <c r="K350" s="9" t="s">
        <v>103</v>
      </c>
    </row>
    <row r="351" spans="1:11" x14ac:dyDescent="0.25">
      <c r="A351" s="8">
        <v>45047</v>
      </c>
      <c r="B351" t="s">
        <v>71</v>
      </c>
      <c r="C351" t="str">
        <f>_xlfn.XLOOKUP(TB_Vendas[[#This Row],[Código]],TB_Produtos[Código],TB_Produtos[Categoria])</f>
        <v>Smartphones e Tablets</v>
      </c>
      <c r="D351" s="1">
        <v>4</v>
      </c>
      <c r="E351" s="36">
        <f>_xlfn.XLOOKUP(TB_Vendas[[#This Row],[Código]],TB_Produtos[Código],TB_Produtos[Preço Unitário])</f>
        <v>7500</v>
      </c>
      <c r="F351" s="41">
        <f>INDEX(desc_tabela,MATCH(TB_Vendas[[#This Row],[Qtde]],desc_quantidade,1),MATCH(_xlfn.XLOOKUP(TB_Vendas[[#This Row],[Código]],TB_Produtos[Código],TB_Produtos[Categoria]),desc_categorias,0))</f>
        <v>0.15</v>
      </c>
      <c r="G351" s="41" cm="1">
        <f t="array" ref="G351">_xlfn.XLOOKUP(TB_Vendas[[#This Row],[Vendedor]],TB_Vendedores[[#All],[Código]],TB_Vendedores[[#All],[Desc. Máximo]])</f>
        <v>0.18</v>
      </c>
      <c r="H351" s="41">
        <f>IF(TB_Vendas[[#This Row],[Desc.]]&gt;TB_Vendas[[#This Row],[Desc. Vend.]],TB_Vendas[[#This Row],[Desc. Vend.]],TB_Vendas[[#This Row],[Desc.]])</f>
        <v>0.15</v>
      </c>
      <c r="I351" s="9">
        <f>TB_Vendas[[#This Row],[Preço Unitário]]*TB_Vendas[[#This Row],[Qtde]]</f>
        <v>30000</v>
      </c>
      <c r="J351" s="9">
        <f>TB_Vendas[[#This Row],[Total]]-(TB_Vendas[[#This Row],[Total]]*TB_Vendas[[#This Row],[Desconto]])</f>
        <v>25500</v>
      </c>
      <c r="K351" s="9" t="s">
        <v>117</v>
      </c>
    </row>
    <row r="352" spans="1:11" x14ac:dyDescent="0.25">
      <c r="A352" s="8">
        <v>45047</v>
      </c>
      <c r="B352" t="s">
        <v>83</v>
      </c>
      <c r="C352" t="str">
        <f>_xlfn.XLOOKUP(TB_Vendas[[#This Row],[Código]],TB_Produtos[Código],TB_Produtos[Categoria])</f>
        <v>Wearables</v>
      </c>
      <c r="D352" s="1">
        <v>5</v>
      </c>
      <c r="E352" s="36">
        <f>_xlfn.XLOOKUP(TB_Vendas[[#This Row],[Código]],TB_Produtos[Código],TB_Produtos[Preço Unitário])</f>
        <v>350</v>
      </c>
      <c r="F352" s="41">
        <f>INDEX(desc_tabela,MATCH(TB_Vendas[[#This Row],[Qtde]],desc_quantidade,1),MATCH(_xlfn.XLOOKUP(TB_Vendas[[#This Row],[Código]],TB_Produtos[Código],TB_Produtos[Categoria]),desc_categorias,0))</f>
        <v>0.25</v>
      </c>
      <c r="G352" s="41" cm="1">
        <f t="array" ref="G352">_xlfn.XLOOKUP(TB_Vendas[[#This Row],[Vendedor]],TB_Vendedores[[#All],[Código]],TB_Vendedores[[#All],[Desc. Máximo]])</f>
        <v>0.08</v>
      </c>
      <c r="H352" s="41">
        <f>IF(TB_Vendas[[#This Row],[Desc.]]&gt;TB_Vendas[[#This Row],[Desc. Vend.]],TB_Vendas[[#This Row],[Desc. Vend.]],TB_Vendas[[#This Row],[Desc.]])</f>
        <v>0.08</v>
      </c>
      <c r="I352" s="9">
        <f>TB_Vendas[[#This Row],[Preço Unitário]]*TB_Vendas[[#This Row],[Qtde]]</f>
        <v>1750</v>
      </c>
      <c r="J352" s="9">
        <f>TB_Vendas[[#This Row],[Total]]-(TB_Vendas[[#This Row],[Total]]*TB_Vendas[[#This Row],[Desconto]])</f>
        <v>1610</v>
      </c>
      <c r="K352" s="9" t="s">
        <v>100</v>
      </c>
    </row>
    <row r="353" spans="1:11" x14ac:dyDescent="0.25">
      <c r="A353" s="8">
        <v>45048</v>
      </c>
      <c r="B353" t="s">
        <v>20</v>
      </c>
      <c r="C353" t="str">
        <f>_xlfn.XLOOKUP(TB_Vendas[[#This Row],[Código]],TB_Produtos[Código],TB_Produtos[Categoria])</f>
        <v>Acessórios</v>
      </c>
      <c r="D353" s="1">
        <v>4</v>
      </c>
      <c r="E353" s="36">
        <f>_xlfn.XLOOKUP(TB_Vendas[[#This Row],[Código]],TB_Produtos[Código],TB_Produtos[Preço Unitário])</f>
        <v>250</v>
      </c>
      <c r="F353" s="41">
        <f>INDEX(desc_tabela,MATCH(TB_Vendas[[#This Row],[Qtde]],desc_quantidade,1),MATCH(_xlfn.XLOOKUP(TB_Vendas[[#This Row],[Código]],TB_Produtos[Código],TB_Produtos[Categoria]),desc_categorias,0))</f>
        <v>0.15</v>
      </c>
      <c r="G353" s="41" cm="1">
        <f t="array" ref="G353">_xlfn.XLOOKUP(TB_Vendas[[#This Row],[Vendedor]],TB_Vendedores[[#All],[Código]],TB_Vendedores[[#All],[Desc. Máximo]])</f>
        <v>0.08</v>
      </c>
      <c r="H353" s="41">
        <f>IF(TB_Vendas[[#This Row],[Desc.]]&gt;TB_Vendas[[#This Row],[Desc. Vend.]],TB_Vendas[[#This Row],[Desc. Vend.]],TB_Vendas[[#This Row],[Desc.]])</f>
        <v>0.08</v>
      </c>
      <c r="I353" s="9">
        <f>TB_Vendas[[#This Row],[Preço Unitário]]*TB_Vendas[[#This Row],[Qtde]]</f>
        <v>1000</v>
      </c>
      <c r="J353" s="9">
        <f>TB_Vendas[[#This Row],[Total]]-(TB_Vendas[[#This Row],[Total]]*TB_Vendas[[#This Row],[Desconto]])</f>
        <v>920</v>
      </c>
      <c r="K353" s="9" t="s">
        <v>111</v>
      </c>
    </row>
    <row r="354" spans="1:11" x14ac:dyDescent="0.25">
      <c r="A354" s="8">
        <v>45048</v>
      </c>
      <c r="B354" t="s">
        <v>56</v>
      </c>
      <c r="C354" t="str">
        <f>_xlfn.XLOOKUP(TB_Vendas[[#This Row],[Código]],TB_Produtos[Código],TB_Produtos[Categoria])</f>
        <v>Periféricos</v>
      </c>
      <c r="D354" s="1">
        <v>4</v>
      </c>
      <c r="E354" s="36">
        <f>_xlfn.XLOOKUP(TB_Vendas[[#This Row],[Código]],TB_Produtos[Código],TB_Produtos[Preço Unitário])</f>
        <v>200</v>
      </c>
      <c r="F354" s="41">
        <f>INDEX(desc_tabela,MATCH(TB_Vendas[[#This Row],[Qtde]],desc_quantidade,1),MATCH(_xlfn.XLOOKUP(TB_Vendas[[#This Row],[Código]],TB_Produtos[Código],TB_Produtos[Categoria]),desc_categorias,0))</f>
        <v>0.15</v>
      </c>
      <c r="G354" s="41" cm="1">
        <f t="array" ref="G354">_xlfn.XLOOKUP(TB_Vendas[[#This Row],[Vendedor]],TB_Vendedores[[#All],[Código]],TB_Vendedores[[#All],[Desc. Máximo]])</f>
        <v>0.09</v>
      </c>
      <c r="H354" s="41">
        <f>IF(TB_Vendas[[#This Row],[Desc.]]&gt;TB_Vendas[[#This Row],[Desc. Vend.]],TB_Vendas[[#This Row],[Desc. Vend.]],TB_Vendas[[#This Row],[Desc.]])</f>
        <v>0.09</v>
      </c>
      <c r="I354" s="9">
        <f>TB_Vendas[[#This Row],[Preço Unitário]]*TB_Vendas[[#This Row],[Qtde]]</f>
        <v>800</v>
      </c>
      <c r="J354" s="9">
        <f>TB_Vendas[[#This Row],[Total]]-(TB_Vendas[[#This Row],[Total]]*TB_Vendas[[#This Row],[Desconto]])</f>
        <v>728</v>
      </c>
      <c r="K354" s="9" t="s">
        <v>113</v>
      </c>
    </row>
    <row r="355" spans="1:11" x14ac:dyDescent="0.25">
      <c r="A355" s="8">
        <v>45049</v>
      </c>
      <c r="B355" t="s">
        <v>28</v>
      </c>
      <c r="C355" t="str">
        <f>_xlfn.XLOOKUP(TB_Vendas[[#This Row],[Código]],TB_Produtos[Código],TB_Produtos[Categoria])</f>
        <v>Periféricos</v>
      </c>
      <c r="D355" s="1">
        <v>1</v>
      </c>
      <c r="E355" s="36">
        <f>_xlfn.XLOOKUP(TB_Vendas[[#This Row],[Código]],TB_Produtos[Código],TB_Produtos[Preço Unitário])</f>
        <v>1200</v>
      </c>
      <c r="F355" s="41">
        <f>INDEX(desc_tabela,MATCH(TB_Vendas[[#This Row],[Qtde]],desc_quantidade,1),MATCH(_xlfn.XLOOKUP(TB_Vendas[[#This Row],[Código]],TB_Produtos[Código],TB_Produtos[Categoria]),desc_categorias,0))</f>
        <v>0</v>
      </c>
      <c r="G355" s="41" cm="1">
        <f t="array" ref="G355">_xlfn.XLOOKUP(TB_Vendas[[#This Row],[Vendedor]],TB_Vendedores[[#All],[Código]],TB_Vendedores[[#All],[Desc. Máximo]])</f>
        <v>0.08</v>
      </c>
      <c r="H355" s="41">
        <f>IF(TB_Vendas[[#This Row],[Desc.]]&gt;TB_Vendas[[#This Row],[Desc. Vend.]],TB_Vendas[[#This Row],[Desc. Vend.]],TB_Vendas[[#This Row],[Desc.]])</f>
        <v>0</v>
      </c>
      <c r="I355" s="9">
        <f>TB_Vendas[[#This Row],[Preço Unitário]]*TB_Vendas[[#This Row],[Qtde]]</f>
        <v>1200</v>
      </c>
      <c r="J355" s="9">
        <f>TB_Vendas[[#This Row],[Total]]-(TB_Vendas[[#This Row],[Total]]*TB_Vendas[[#This Row],[Desconto]])</f>
        <v>1200</v>
      </c>
      <c r="K355" s="9" t="s">
        <v>100</v>
      </c>
    </row>
    <row r="356" spans="1:11" x14ac:dyDescent="0.25">
      <c r="A356" s="8">
        <v>45049</v>
      </c>
      <c r="B356" t="s">
        <v>64</v>
      </c>
      <c r="C356" t="str">
        <f>_xlfn.XLOOKUP(TB_Vendas[[#This Row],[Código]],TB_Produtos[Código],TB_Produtos[Categoria])</f>
        <v>Redes e Conectividade</v>
      </c>
      <c r="D356" s="1">
        <v>4</v>
      </c>
      <c r="E356" s="36">
        <f>_xlfn.XLOOKUP(TB_Vendas[[#This Row],[Código]],TB_Produtos[Código],TB_Produtos[Preço Unitário])</f>
        <v>250</v>
      </c>
      <c r="F356" s="41">
        <f>INDEX(desc_tabela,MATCH(TB_Vendas[[#This Row],[Qtde]],desc_quantidade,1),MATCH(_xlfn.XLOOKUP(TB_Vendas[[#This Row],[Código]],TB_Produtos[Código],TB_Produtos[Categoria]),desc_categorias,0))</f>
        <v>0.2</v>
      </c>
      <c r="G356" s="41" cm="1">
        <f t="array" ref="G356">_xlfn.XLOOKUP(TB_Vendas[[#This Row],[Vendedor]],TB_Vendedores[[#All],[Código]],TB_Vendedores[[#All],[Desc. Máximo]])</f>
        <v>0.17</v>
      </c>
      <c r="H356" s="41">
        <f>IF(TB_Vendas[[#This Row],[Desc.]]&gt;TB_Vendas[[#This Row],[Desc. Vend.]],TB_Vendas[[#This Row],[Desc. Vend.]],TB_Vendas[[#This Row],[Desc.]])</f>
        <v>0.17</v>
      </c>
      <c r="I356" s="9">
        <f>TB_Vendas[[#This Row],[Preço Unitário]]*TB_Vendas[[#This Row],[Qtde]]</f>
        <v>1000</v>
      </c>
      <c r="J356" s="9">
        <f>TB_Vendas[[#This Row],[Total]]-(TB_Vendas[[#This Row],[Total]]*TB_Vendas[[#This Row],[Desconto]])</f>
        <v>830</v>
      </c>
      <c r="K356" s="9" t="s">
        <v>105</v>
      </c>
    </row>
    <row r="357" spans="1:11" x14ac:dyDescent="0.25">
      <c r="A357" s="8">
        <v>45049</v>
      </c>
      <c r="B357" t="s">
        <v>35</v>
      </c>
      <c r="C357" t="str">
        <f>_xlfn.XLOOKUP(TB_Vendas[[#This Row],[Código]],TB_Produtos[Código],TB_Produtos[Categoria])</f>
        <v>Notebooks</v>
      </c>
      <c r="D357" s="1">
        <v>1</v>
      </c>
      <c r="E357" s="36">
        <f>_xlfn.XLOOKUP(TB_Vendas[[#This Row],[Código]],TB_Produtos[Código],TB_Produtos[Preço Unitário])</f>
        <v>12000</v>
      </c>
      <c r="F357" s="41">
        <f>INDEX(desc_tabela,MATCH(TB_Vendas[[#This Row],[Qtde]],desc_quantidade,1),MATCH(_xlfn.XLOOKUP(TB_Vendas[[#This Row],[Código]],TB_Produtos[Código],TB_Produtos[Categoria]),desc_categorias,0))</f>
        <v>0</v>
      </c>
      <c r="G357" s="41" cm="1">
        <f t="array" ref="G357">_xlfn.XLOOKUP(TB_Vendas[[#This Row],[Vendedor]],TB_Vendedores[[#All],[Código]],TB_Vendedores[[#All],[Desc. Máximo]])</f>
        <v>0.19</v>
      </c>
      <c r="H357" s="41">
        <f>IF(TB_Vendas[[#This Row],[Desc.]]&gt;TB_Vendas[[#This Row],[Desc. Vend.]],TB_Vendas[[#This Row],[Desc. Vend.]],TB_Vendas[[#This Row],[Desc.]])</f>
        <v>0</v>
      </c>
      <c r="I357" s="9">
        <f>TB_Vendas[[#This Row],[Preço Unitário]]*TB_Vendas[[#This Row],[Qtde]]</f>
        <v>12000</v>
      </c>
      <c r="J357" s="9">
        <f>TB_Vendas[[#This Row],[Total]]-(TB_Vendas[[#This Row],[Total]]*TB_Vendas[[#This Row],[Desconto]])</f>
        <v>12000</v>
      </c>
      <c r="K357" s="9" t="s">
        <v>109</v>
      </c>
    </row>
    <row r="358" spans="1:11" x14ac:dyDescent="0.25">
      <c r="A358" s="8">
        <v>45049</v>
      </c>
      <c r="B358" t="s">
        <v>75</v>
      </c>
      <c r="C358" t="str">
        <f>_xlfn.XLOOKUP(TB_Vendas[[#This Row],[Código]],TB_Produtos[Código],TB_Produtos[Categoria])</f>
        <v>Smartphones e Tablets</v>
      </c>
      <c r="D358" s="1">
        <v>2</v>
      </c>
      <c r="E358" s="36">
        <f>_xlfn.XLOOKUP(TB_Vendas[[#This Row],[Código]],TB_Produtos[Código],TB_Produtos[Preço Unitário])</f>
        <v>3800</v>
      </c>
      <c r="F358" s="41">
        <f>INDEX(desc_tabela,MATCH(TB_Vendas[[#This Row],[Qtde]],desc_quantidade,1),MATCH(_xlfn.XLOOKUP(TB_Vendas[[#This Row],[Código]],TB_Produtos[Código],TB_Produtos[Categoria]),desc_categorias,0))</f>
        <v>0.1</v>
      </c>
      <c r="G358" s="41" cm="1">
        <f t="array" ref="G358">_xlfn.XLOOKUP(TB_Vendas[[#This Row],[Vendedor]],TB_Vendedores[[#All],[Código]],TB_Vendedores[[#All],[Desc. Máximo]])</f>
        <v>0.13</v>
      </c>
      <c r="H358" s="41">
        <f>IF(TB_Vendas[[#This Row],[Desc.]]&gt;TB_Vendas[[#This Row],[Desc. Vend.]],TB_Vendas[[#This Row],[Desc. Vend.]],TB_Vendas[[#This Row],[Desc.]])</f>
        <v>0.1</v>
      </c>
      <c r="I358" s="9">
        <f>TB_Vendas[[#This Row],[Preço Unitário]]*TB_Vendas[[#This Row],[Qtde]]</f>
        <v>7600</v>
      </c>
      <c r="J358" s="9">
        <f>TB_Vendas[[#This Row],[Total]]-(TB_Vendas[[#This Row],[Total]]*TB_Vendas[[#This Row],[Desconto]])</f>
        <v>6840</v>
      </c>
      <c r="K358" s="9" t="s">
        <v>97</v>
      </c>
    </row>
    <row r="359" spans="1:11" x14ac:dyDescent="0.25">
      <c r="A359" s="8">
        <v>45050</v>
      </c>
      <c r="B359" t="s">
        <v>37</v>
      </c>
      <c r="C359" t="str">
        <f>_xlfn.XLOOKUP(TB_Vendas[[#This Row],[Código]],TB_Produtos[Código],TB_Produtos[Categoria])</f>
        <v>Notebooks</v>
      </c>
      <c r="D359" s="1">
        <v>1</v>
      </c>
      <c r="E359" s="36">
        <f>_xlfn.XLOOKUP(TB_Vendas[[#This Row],[Código]],TB_Produtos[Código],TB_Produtos[Preço Unitário])</f>
        <v>4000</v>
      </c>
      <c r="F359" s="41">
        <f>INDEX(desc_tabela,MATCH(TB_Vendas[[#This Row],[Qtde]],desc_quantidade,1),MATCH(_xlfn.XLOOKUP(TB_Vendas[[#This Row],[Código]],TB_Produtos[Código],TB_Produtos[Categoria]),desc_categorias,0))</f>
        <v>0</v>
      </c>
      <c r="G359" s="41" cm="1">
        <f t="array" ref="G359">_xlfn.XLOOKUP(TB_Vendas[[#This Row],[Vendedor]],TB_Vendedores[[#All],[Código]],TB_Vendedores[[#All],[Desc. Máximo]])</f>
        <v>7.0000000000000007E-2</v>
      </c>
      <c r="H359" s="41">
        <f>IF(TB_Vendas[[#This Row],[Desc.]]&gt;TB_Vendas[[#This Row],[Desc. Vend.]],TB_Vendas[[#This Row],[Desc. Vend.]],TB_Vendas[[#This Row],[Desc.]])</f>
        <v>0</v>
      </c>
      <c r="I359" s="9">
        <f>TB_Vendas[[#This Row],[Preço Unitário]]*TB_Vendas[[#This Row],[Qtde]]</f>
        <v>4000</v>
      </c>
      <c r="J359" s="9">
        <f>TB_Vendas[[#This Row],[Total]]-(TB_Vendas[[#This Row],[Total]]*TB_Vendas[[#This Row],[Desconto]])</f>
        <v>4000</v>
      </c>
      <c r="K359" s="9" t="s">
        <v>119</v>
      </c>
    </row>
    <row r="360" spans="1:11" x14ac:dyDescent="0.25">
      <c r="A360" s="8">
        <v>45051</v>
      </c>
      <c r="B360" t="s">
        <v>43</v>
      </c>
      <c r="C360" t="str">
        <f>_xlfn.XLOOKUP(TB_Vendas[[#This Row],[Código]],TB_Produtos[Código],TB_Produtos[Categoria])</f>
        <v>Eletrônicos Gerais</v>
      </c>
      <c r="D360" s="1">
        <v>2</v>
      </c>
      <c r="E360" s="36">
        <f>_xlfn.XLOOKUP(TB_Vendas[[#This Row],[Código]],TB_Produtos[Código],TB_Produtos[Preço Unitário])</f>
        <v>4500</v>
      </c>
      <c r="F360" s="41">
        <f>INDEX(desc_tabela,MATCH(TB_Vendas[[#This Row],[Qtde]],desc_quantidade,1),MATCH(_xlfn.XLOOKUP(TB_Vendas[[#This Row],[Código]],TB_Produtos[Código],TB_Produtos[Categoria]),desc_categorias,0))</f>
        <v>0.15</v>
      </c>
      <c r="G360" s="41" cm="1">
        <f t="array" ref="G360">_xlfn.XLOOKUP(TB_Vendas[[#This Row],[Vendedor]],TB_Vendedores[[#All],[Código]],TB_Vendedores[[#All],[Desc. Máximo]])</f>
        <v>7.0000000000000007E-2</v>
      </c>
      <c r="H360" s="41">
        <f>IF(TB_Vendas[[#This Row],[Desc.]]&gt;TB_Vendas[[#This Row],[Desc. Vend.]],TB_Vendas[[#This Row],[Desc. Vend.]],TB_Vendas[[#This Row],[Desc.]])</f>
        <v>7.0000000000000007E-2</v>
      </c>
      <c r="I360" s="9">
        <f>TB_Vendas[[#This Row],[Preço Unitário]]*TB_Vendas[[#This Row],[Qtde]]</f>
        <v>9000</v>
      </c>
      <c r="J360" s="9">
        <f>TB_Vendas[[#This Row],[Total]]-(TB_Vendas[[#This Row],[Total]]*TB_Vendas[[#This Row],[Desconto]])</f>
        <v>8370</v>
      </c>
      <c r="K360" s="9" t="s">
        <v>119</v>
      </c>
    </row>
    <row r="361" spans="1:11" x14ac:dyDescent="0.25">
      <c r="A361" s="8">
        <v>45051</v>
      </c>
      <c r="B361" t="s">
        <v>48</v>
      </c>
      <c r="C361" t="str">
        <f>_xlfn.XLOOKUP(TB_Vendas[[#This Row],[Código]],TB_Produtos[Código],TB_Produtos[Categoria])</f>
        <v>Eletrônicos Gerais</v>
      </c>
      <c r="D361" s="1">
        <v>1</v>
      </c>
      <c r="E361" s="36">
        <f>_xlfn.XLOOKUP(TB_Vendas[[#This Row],[Código]],TB_Produtos[Código],TB_Produtos[Preço Unitário])</f>
        <v>5500</v>
      </c>
      <c r="F361" s="41">
        <f>INDEX(desc_tabela,MATCH(TB_Vendas[[#This Row],[Qtde]],desc_quantidade,1),MATCH(_xlfn.XLOOKUP(TB_Vendas[[#This Row],[Código]],TB_Produtos[Código],TB_Produtos[Categoria]),desc_categorias,0))</f>
        <v>0.1</v>
      </c>
      <c r="G361" s="41" cm="1">
        <f t="array" ref="G361">_xlfn.XLOOKUP(TB_Vendas[[#This Row],[Vendedor]],TB_Vendedores[[#All],[Código]],TB_Vendedores[[#All],[Desc. Máximo]])</f>
        <v>0.18</v>
      </c>
      <c r="H361" s="41">
        <f>IF(TB_Vendas[[#This Row],[Desc.]]&gt;TB_Vendas[[#This Row],[Desc. Vend.]],TB_Vendas[[#This Row],[Desc. Vend.]],TB_Vendas[[#This Row],[Desc.]])</f>
        <v>0.1</v>
      </c>
      <c r="I361" s="9">
        <f>TB_Vendas[[#This Row],[Preço Unitário]]*TB_Vendas[[#This Row],[Qtde]]</f>
        <v>5500</v>
      </c>
      <c r="J361" s="9">
        <f>TB_Vendas[[#This Row],[Total]]-(TB_Vendas[[#This Row],[Total]]*TB_Vendas[[#This Row],[Desconto]])</f>
        <v>4950</v>
      </c>
      <c r="K361" s="9" t="s">
        <v>117</v>
      </c>
    </row>
    <row r="362" spans="1:11" x14ac:dyDescent="0.25">
      <c r="A362" s="8">
        <v>45051</v>
      </c>
      <c r="B362" t="s">
        <v>35</v>
      </c>
      <c r="C362" t="str">
        <f>_xlfn.XLOOKUP(TB_Vendas[[#This Row],[Código]],TB_Produtos[Código],TB_Produtos[Categoria])</f>
        <v>Notebooks</v>
      </c>
      <c r="D362" s="1">
        <v>3</v>
      </c>
      <c r="E362" s="36">
        <f>_xlfn.XLOOKUP(TB_Vendas[[#This Row],[Código]],TB_Produtos[Código],TB_Produtos[Preço Unitário])</f>
        <v>12000</v>
      </c>
      <c r="F362" s="41">
        <f>INDEX(desc_tabela,MATCH(TB_Vendas[[#This Row],[Qtde]],desc_quantidade,1),MATCH(_xlfn.XLOOKUP(TB_Vendas[[#This Row],[Código]],TB_Produtos[Código],TB_Produtos[Categoria]),desc_categorias,0))</f>
        <v>0.15</v>
      </c>
      <c r="G362" s="41" cm="1">
        <f t="array" ref="G362">_xlfn.XLOOKUP(TB_Vendas[[#This Row],[Vendedor]],TB_Vendedores[[#All],[Código]],TB_Vendedores[[#All],[Desc. Máximo]])</f>
        <v>0.09</v>
      </c>
      <c r="H362" s="41">
        <f>IF(TB_Vendas[[#This Row],[Desc.]]&gt;TB_Vendas[[#This Row],[Desc. Vend.]],TB_Vendas[[#This Row],[Desc. Vend.]],TB_Vendas[[#This Row],[Desc.]])</f>
        <v>0.09</v>
      </c>
      <c r="I362" s="9">
        <f>TB_Vendas[[#This Row],[Preço Unitário]]*TB_Vendas[[#This Row],[Qtde]]</f>
        <v>36000</v>
      </c>
      <c r="J362" s="9">
        <f>TB_Vendas[[#This Row],[Total]]-(TB_Vendas[[#This Row],[Total]]*TB_Vendas[[#This Row],[Desconto]])</f>
        <v>32760</v>
      </c>
      <c r="K362" s="9" t="s">
        <v>113</v>
      </c>
    </row>
    <row r="363" spans="1:11" x14ac:dyDescent="0.25">
      <c r="A363" s="8">
        <v>45051</v>
      </c>
      <c r="B363" t="s">
        <v>28</v>
      </c>
      <c r="C363" t="str">
        <f>_xlfn.XLOOKUP(TB_Vendas[[#This Row],[Código]],TB_Produtos[Código],TB_Produtos[Categoria])</f>
        <v>Periféricos</v>
      </c>
      <c r="D363" s="1">
        <v>2</v>
      </c>
      <c r="E363" s="36">
        <f>_xlfn.XLOOKUP(TB_Vendas[[#This Row],[Código]],TB_Produtos[Código],TB_Produtos[Preço Unitário])</f>
        <v>1200</v>
      </c>
      <c r="F363" s="41">
        <f>INDEX(desc_tabela,MATCH(TB_Vendas[[#This Row],[Qtde]],desc_quantidade,1),MATCH(_xlfn.XLOOKUP(TB_Vendas[[#This Row],[Código]],TB_Produtos[Código],TB_Produtos[Categoria]),desc_categorias,0))</f>
        <v>0.05</v>
      </c>
      <c r="G363" s="41" cm="1">
        <f t="array" ref="G363">_xlfn.XLOOKUP(TB_Vendas[[#This Row],[Vendedor]],TB_Vendedores[[#All],[Código]],TB_Vendedores[[#All],[Desc. Máximo]])</f>
        <v>0.19</v>
      </c>
      <c r="H363" s="41">
        <f>IF(TB_Vendas[[#This Row],[Desc.]]&gt;TB_Vendas[[#This Row],[Desc. Vend.]],TB_Vendas[[#This Row],[Desc. Vend.]],TB_Vendas[[#This Row],[Desc.]])</f>
        <v>0.05</v>
      </c>
      <c r="I363" s="9">
        <f>TB_Vendas[[#This Row],[Preço Unitário]]*TB_Vendas[[#This Row],[Qtde]]</f>
        <v>2400</v>
      </c>
      <c r="J363" s="9">
        <f>TB_Vendas[[#This Row],[Total]]-(TB_Vendas[[#This Row],[Total]]*TB_Vendas[[#This Row],[Desconto]])</f>
        <v>2280</v>
      </c>
      <c r="K363" s="9" t="s">
        <v>109</v>
      </c>
    </row>
    <row r="364" spans="1:11" x14ac:dyDescent="0.25">
      <c r="A364" s="8">
        <v>45052</v>
      </c>
      <c r="B364" t="s">
        <v>79</v>
      </c>
      <c r="C364" t="str">
        <f>_xlfn.XLOOKUP(TB_Vendas[[#This Row],[Código]],TB_Produtos[Código],TB_Produtos[Categoria])</f>
        <v>Wearables</v>
      </c>
      <c r="D364" s="1">
        <v>4</v>
      </c>
      <c r="E364" s="36">
        <f>_xlfn.XLOOKUP(TB_Vendas[[#This Row],[Código]],TB_Produtos[Código],TB_Produtos[Preço Unitário])</f>
        <v>400</v>
      </c>
      <c r="F364" s="41">
        <f>INDEX(desc_tabela,MATCH(TB_Vendas[[#This Row],[Qtde]],desc_quantidade,1),MATCH(_xlfn.XLOOKUP(TB_Vendas[[#This Row],[Código]],TB_Produtos[Código],TB_Produtos[Categoria]),desc_categorias,0))</f>
        <v>0.15</v>
      </c>
      <c r="G364" s="41" cm="1">
        <f t="array" ref="G364">_xlfn.XLOOKUP(TB_Vendas[[#This Row],[Vendedor]],TB_Vendedores[[#All],[Código]],TB_Vendedores[[#All],[Desc. Máximo]])</f>
        <v>0.12</v>
      </c>
      <c r="H364" s="41">
        <f>IF(TB_Vendas[[#This Row],[Desc.]]&gt;TB_Vendas[[#This Row],[Desc. Vend.]],TB_Vendas[[#This Row],[Desc. Vend.]],TB_Vendas[[#This Row],[Desc.]])</f>
        <v>0.12</v>
      </c>
      <c r="I364" s="9">
        <f>TB_Vendas[[#This Row],[Preço Unitário]]*TB_Vendas[[#This Row],[Qtde]]</f>
        <v>1600</v>
      </c>
      <c r="J364" s="9">
        <f>TB_Vendas[[#This Row],[Total]]-(TB_Vendas[[#This Row],[Total]]*TB_Vendas[[#This Row],[Desconto]])</f>
        <v>1408</v>
      </c>
      <c r="K364" s="9" t="s">
        <v>103</v>
      </c>
    </row>
    <row r="365" spans="1:11" x14ac:dyDescent="0.25">
      <c r="A365" s="8">
        <v>45053</v>
      </c>
      <c r="B365" t="s">
        <v>64</v>
      </c>
      <c r="C365" t="str">
        <f>_xlfn.XLOOKUP(TB_Vendas[[#This Row],[Código]],TB_Produtos[Código],TB_Produtos[Categoria])</f>
        <v>Redes e Conectividade</v>
      </c>
      <c r="D365" s="1">
        <v>5</v>
      </c>
      <c r="E365" s="36">
        <f>_xlfn.XLOOKUP(TB_Vendas[[#This Row],[Código]],TB_Produtos[Código],TB_Produtos[Preço Unitário])</f>
        <v>250</v>
      </c>
      <c r="F365" s="41">
        <f>INDEX(desc_tabela,MATCH(TB_Vendas[[#This Row],[Qtde]],desc_quantidade,1),MATCH(_xlfn.XLOOKUP(TB_Vendas[[#This Row],[Código]],TB_Produtos[Código],TB_Produtos[Categoria]),desc_categorias,0))</f>
        <v>0.25</v>
      </c>
      <c r="G365" s="41" cm="1">
        <f t="array" ref="G365">_xlfn.XLOOKUP(TB_Vendas[[#This Row],[Vendedor]],TB_Vendedores[[#All],[Código]],TB_Vendedores[[#All],[Desc. Máximo]])</f>
        <v>0.11</v>
      </c>
      <c r="H365" s="41">
        <f>IF(TB_Vendas[[#This Row],[Desc.]]&gt;TB_Vendas[[#This Row],[Desc. Vend.]],TB_Vendas[[#This Row],[Desc. Vend.]],TB_Vendas[[#This Row],[Desc.]])</f>
        <v>0.11</v>
      </c>
      <c r="I365" s="9">
        <f>TB_Vendas[[#This Row],[Preço Unitário]]*TB_Vendas[[#This Row],[Qtde]]</f>
        <v>1250</v>
      </c>
      <c r="J365" s="9">
        <f>TB_Vendas[[#This Row],[Total]]-(TB_Vendas[[#This Row],[Total]]*TB_Vendas[[#This Row],[Desconto]])</f>
        <v>1112.5</v>
      </c>
      <c r="K365" s="9" t="s">
        <v>115</v>
      </c>
    </row>
    <row r="366" spans="1:11" x14ac:dyDescent="0.25">
      <c r="A366" s="8">
        <v>45054</v>
      </c>
      <c r="B366" t="s">
        <v>11</v>
      </c>
      <c r="C366" t="str">
        <f>_xlfn.XLOOKUP(TB_Vendas[[#This Row],[Código]],TB_Produtos[Código],TB_Produtos[Categoria])</f>
        <v>Acessórios</v>
      </c>
      <c r="D366" s="1">
        <v>4</v>
      </c>
      <c r="E366" s="36">
        <f>_xlfn.XLOOKUP(TB_Vendas[[#This Row],[Código]],TB_Produtos[Código],TB_Produtos[Preço Unitário])</f>
        <v>150</v>
      </c>
      <c r="F366" s="41">
        <f>INDEX(desc_tabela,MATCH(TB_Vendas[[#This Row],[Qtde]],desc_quantidade,1),MATCH(_xlfn.XLOOKUP(TB_Vendas[[#This Row],[Código]],TB_Produtos[Código],TB_Produtos[Categoria]),desc_categorias,0))</f>
        <v>0.15</v>
      </c>
      <c r="G366" s="41" cm="1">
        <f t="array" ref="G366">_xlfn.XLOOKUP(TB_Vendas[[#This Row],[Vendedor]],TB_Vendedores[[#All],[Código]],TB_Vendedores[[#All],[Desc. Máximo]])</f>
        <v>0.13</v>
      </c>
      <c r="H366" s="41">
        <f>IF(TB_Vendas[[#This Row],[Desc.]]&gt;TB_Vendas[[#This Row],[Desc. Vend.]],TB_Vendas[[#This Row],[Desc. Vend.]],TB_Vendas[[#This Row],[Desc.]])</f>
        <v>0.13</v>
      </c>
      <c r="I366" s="9">
        <f>TB_Vendas[[#This Row],[Preço Unitário]]*TB_Vendas[[#This Row],[Qtde]]</f>
        <v>600</v>
      </c>
      <c r="J366" s="9">
        <f>TB_Vendas[[#This Row],[Total]]-(TB_Vendas[[#This Row],[Total]]*TB_Vendas[[#This Row],[Desconto]])</f>
        <v>522</v>
      </c>
      <c r="K366" s="9" t="s">
        <v>94</v>
      </c>
    </row>
    <row r="367" spans="1:11" x14ac:dyDescent="0.25">
      <c r="A367" s="8">
        <v>45054</v>
      </c>
      <c r="B367" t="s">
        <v>22</v>
      </c>
      <c r="C367" t="str">
        <f>_xlfn.XLOOKUP(TB_Vendas[[#This Row],[Código]],TB_Produtos[Código],TB_Produtos[Categoria])</f>
        <v>Acessórios</v>
      </c>
      <c r="D367" s="1">
        <v>5</v>
      </c>
      <c r="E367" s="36">
        <f>_xlfn.XLOOKUP(TB_Vendas[[#This Row],[Código]],TB_Produtos[Código],TB_Produtos[Preço Unitário])</f>
        <v>1400</v>
      </c>
      <c r="F367" s="41">
        <f>INDEX(desc_tabela,MATCH(TB_Vendas[[#This Row],[Qtde]],desc_quantidade,1),MATCH(_xlfn.XLOOKUP(TB_Vendas[[#This Row],[Código]],TB_Produtos[Código],TB_Produtos[Categoria]),desc_categorias,0))</f>
        <v>0.25</v>
      </c>
      <c r="G367" s="41" cm="1">
        <f t="array" ref="G367">_xlfn.XLOOKUP(TB_Vendas[[#This Row],[Vendedor]],TB_Vendedores[[#All],[Código]],TB_Vendedores[[#All],[Desc. Máximo]])</f>
        <v>0.08</v>
      </c>
      <c r="H367" s="41">
        <f>IF(TB_Vendas[[#This Row],[Desc.]]&gt;TB_Vendas[[#This Row],[Desc. Vend.]],TB_Vendas[[#This Row],[Desc. Vend.]],TB_Vendas[[#This Row],[Desc.]])</f>
        <v>0.08</v>
      </c>
      <c r="I367" s="9">
        <f>TB_Vendas[[#This Row],[Preço Unitário]]*TB_Vendas[[#This Row],[Qtde]]</f>
        <v>7000</v>
      </c>
      <c r="J367" s="9">
        <f>TB_Vendas[[#This Row],[Total]]-(TB_Vendas[[#This Row],[Total]]*TB_Vendas[[#This Row],[Desconto]])</f>
        <v>6440</v>
      </c>
      <c r="K367" s="9" t="s">
        <v>100</v>
      </c>
    </row>
    <row r="368" spans="1:11" x14ac:dyDescent="0.25">
      <c r="A368" s="8">
        <v>45054</v>
      </c>
      <c r="B368" t="s">
        <v>66</v>
      </c>
      <c r="C368" t="str">
        <f>_xlfn.XLOOKUP(TB_Vendas[[#This Row],[Código]],TB_Produtos[Código],TB_Produtos[Categoria])</f>
        <v>Redes e Conectividade</v>
      </c>
      <c r="D368" s="1">
        <v>1</v>
      </c>
      <c r="E368" s="36">
        <f>_xlfn.XLOOKUP(TB_Vendas[[#This Row],[Código]],TB_Produtos[Código],TB_Produtos[Preço Unitário])</f>
        <v>500</v>
      </c>
      <c r="F368" s="41">
        <f>INDEX(desc_tabela,MATCH(TB_Vendas[[#This Row],[Qtde]],desc_quantidade,1),MATCH(_xlfn.XLOOKUP(TB_Vendas[[#This Row],[Código]],TB_Produtos[Código],TB_Produtos[Categoria]),desc_categorias,0))</f>
        <v>0.1</v>
      </c>
      <c r="G368" s="41" cm="1">
        <f t="array" ref="G368">_xlfn.XLOOKUP(TB_Vendas[[#This Row],[Vendedor]],TB_Vendedores[[#All],[Código]],TB_Vendedores[[#All],[Desc. Máximo]])</f>
        <v>0.12</v>
      </c>
      <c r="H368" s="41">
        <f>IF(TB_Vendas[[#This Row],[Desc.]]&gt;TB_Vendas[[#This Row],[Desc. Vend.]],TB_Vendas[[#This Row],[Desc. Vend.]],TB_Vendas[[#This Row],[Desc.]])</f>
        <v>0.1</v>
      </c>
      <c r="I368" s="9">
        <f>TB_Vendas[[#This Row],[Preço Unitário]]*TB_Vendas[[#This Row],[Qtde]]</f>
        <v>500</v>
      </c>
      <c r="J368" s="9">
        <f>TB_Vendas[[#This Row],[Total]]-(TB_Vendas[[#This Row],[Total]]*TB_Vendas[[#This Row],[Desconto]])</f>
        <v>450</v>
      </c>
      <c r="K368" s="9" t="s">
        <v>103</v>
      </c>
    </row>
    <row r="369" spans="1:11" x14ac:dyDescent="0.25">
      <c r="A369" s="8">
        <v>45054</v>
      </c>
      <c r="B369" t="s">
        <v>79</v>
      </c>
      <c r="C369" t="str">
        <f>_xlfn.XLOOKUP(TB_Vendas[[#This Row],[Código]],TB_Produtos[Código],TB_Produtos[Categoria])</f>
        <v>Wearables</v>
      </c>
      <c r="D369" s="1">
        <v>2</v>
      </c>
      <c r="E369" s="36">
        <f>_xlfn.XLOOKUP(TB_Vendas[[#This Row],[Código]],TB_Produtos[Código],TB_Produtos[Preço Unitário])</f>
        <v>400</v>
      </c>
      <c r="F369" s="41">
        <f>INDEX(desc_tabela,MATCH(TB_Vendas[[#This Row],[Qtde]],desc_quantidade,1),MATCH(_xlfn.XLOOKUP(TB_Vendas[[#This Row],[Código]],TB_Produtos[Código],TB_Produtos[Categoria]),desc_categorias,0))</f>
        <v>0.05</v>
      </c>
      <c r="G369" s="41" cm="1">
        <f t="array" ref="G369">_xlfn.XLOOKUP(TB_Vendas[[#This Row],[Vendedor]],TB_Vendedores[[#All],[Código]],TB_Vendedores[[#All],[Desc. Máximo]])</f>
        <v>7.0000000000000007E-2</v>
      </c>
      <c r="H369" s="41">
        <f>IF(TB_Vendas[[#This Row],[Desc.]]&gt;TB_Vendas[[#This Row],[Desc. Vend.]],TB_Vendas[[#This Row],[Desc. Vend.]],TB_Vendas[[#This Row],[Desc.]])</f>
        <v>0.05</v>
      </c>
      <c r="I369" s="9">
        <f>TB_Vendas[[#This Row],[Preço Unitário]]*TB_Vendas[[#This Row],[Qtde]]</f>
        <v>800</v>
      </c>
      <c r="J369" s="9">
        <f>TB_Vendas[[#This Row],[Total]]-(TB_Vendas[[#This Row],[Total]]*TB_Vendas[[#This Row],[Desconto]])</f>
        <v>760</v>
      </c>
      <c r="K369" s="9" t="s">
        <v>119</v>
      </c>
    </row>
    <row r="370" spans="1:11" x14ac:dyDescent="0.25">
      <c r="A370" s="8">
        <v>45055</v>
      </c>
      <c r="B370" t="s">
        <v>60</v>
      </c>
      <c r="C370" t="str">
        <f>_xlfn.XLOOKUP(TB_Vendas[[#This Row],[Código]],TB_Produtos[Código],TB_Produtos[Categoria])</f>
        <v>Redes e Conectividade</v>
      </c>
      <c r="D370" s="1">
        <v>5</v>
      </c>
      <c r="E370" s="36">
        <f>_xlfn.XLOOKUP(TB_Vendas[[#This Row],[Código]],TB_Produtos[Código],TB_Produtos[Preço Unitário])</f>
        <v>100</v>
      </c>
      <c r="F370" s="41">
        <f>INDEX(desc_tabela,MATCH(TB_Vendas[[#This Row],[Qtde]],desc_quantidade,1),MATCH(_xlfn.XLOOKUP(TB_Vendas[[#This Row],[Código]],TB_Produtos[Código],TB_Produtos[Categoria]),desc_categorias,0))</f>
        <v>0.25</v>
      </c>
      <c r="G370" s="41" cm="1">
        <f t="array" ref="G370">_xlfn.XLOOKUP(TB_Vendas[[#This Row],[Vendedor]],TB_Vendedores[[#All],[Código]],TB_Vendedores[[#All],[Desc. Máximo]])</f>
        <v>0.12</v>
      </c>
      <c r="H370" s="41">
        <f>IF(TB_Vendas[[#This Row],[Desc.]]&gt;TB_Vendas[[#This Row],[Desc. Vend.]],TB_Vendas[[#This Row],[Desc. Vend.]],TB_Vendas[[#This Row],[Desc.]])</f>
        <v>0.12</v>
      </c>
      <c r="I370" s="9">
        <f>TB_Vendas[[#This Row],[Preço Unitário]]*TB_Vendas[[#This Row],[Qtde]]</f>
        <v>500</v>
      </c>
      <c r="J370" s="9">
        <f>TB_Vendas[[#This Row],[Total]]-(TB_Vendas[[#This Row],[Total]]*TB_Vendas[[#This Row],[Desconto]])</f>
        <v>440</v>
      </c>
      <c r="K370" s="9" t="s">
        <v>103</v>
      </c>
    </row>
    <row r="371" spans="1:11" x14ac:dyDescent="0.25">
      <c r="A371" s="8">
        <v>45055</v>
      </c>
      <c r="B371" t="s">
        <v>53</v>
      </c>
      <c r="C371" t="str">
        <f>_xlfn.XLOOKUP(TB_Vendas[[#This Row],[Código]],TB_Produtos[Código],TB_Produtos[Categoria])</f>
        <v>Periféricos</v>
      </c>
      <c r="D371" s="1">
        <v>2</v>
      </c>
      <c r="E371" s="36">
        <f>_xlfn.XLOOKUP(TB_Vendas[[#This Row],[Código]],TB_Produtos[Código],TB_Produtos[Preço Unitário])</f>
        <v>350</v>
      </c>
      <c r="F371" s="41">
        <f>INDEX(desc_tabela,MATCH(TB_Vendas[[#This Row],[Qtde]],desc_quantidade,1),MATCH(_xlfn.XLOOKUP(TB_Vendas[[#This Row],[Código]],TB_Produtos[Código],TB_Produtos[Categoria]),desc_categorias,0))</f>
        <v>0.05</v>
      </c>
      <c r="G371" s="41" cm="1">
        <f t="array" ref="G371">_xlfn.XLOOKUP(TB_Vendas[[#This Row],[Vendedor]],TB_Vendedores[[#All],[Código]],TB_Vendedores[[#All],[Desc. Máximo]])</f>
        <v>0.12</v>
      </c>
      <c r="H371" s="41">
        <f>IF(TB_Vendas[[#This Row],[Desc.]]&gt;TB_Vendas[[#This Row],[Desc. Vend.]],TB_Vendas[[#This Row],[Desc. Vend.]],TB_Vendas[[#This Row],[Desc.]])</f>
        <v>0.05</v>
      </c>
      <c r="I371" s="9">
        <f>TB_Vendas[[#This Row],[Preço Unitário]]*TB_Vendas[[#This Row],[Qtde]]</f>
        <v>700</v>
      </c>
      <c r="J371" s="9">
        <f>TB_Vendas[[#This Row],[Total]]-(TB_Vendas[[#This Row],[Total]]*TB_Vendas[[#This Row],[Desconto]])</f>
        <v>665</v>
      </c>
      <c r="K371" s="9" t="s">
        <v>103</v>
      </c>
    </row>
    <row r="372" spans="1:11" x14ac:dyDescent="0.25">
      <c r="A372" s="8">
        <v>45055</v>
      </c>
      <c r="B372" t="s">
        <v>20</v>
      </c>
      <c r="C372" t="str">
        <f>_xlfn.XLOOKUP(TB_Vendas[[#This Row],[Código]],TB_Produtos[Código],TB_Produtos[Categoria])</f>
        <v>Acessórios</v>
      </c>
      <c r="D372" s="1">
        <v>5</v>
      </c>
      <c r="E372" s="36">
        <f>_xlfn.XLOOKUP(TB_Vendas[[#This Row],[Código]],TB_Produtos[Código],TB_Produtos[Preço Unitário])</f>
        <v>250</v>
      </c>
      <c r="F372" s="41">
        <f>INDEX(desc_tabela,MATCH(TB_Vendas[[#This Row],[Qtde]],desc_quantidade,1),MATCH(_xlfn.XLOOKUP(TB_Vendas[[#This Row],[Código]],TB_Produtos[Código],TB_Produtos[Categoria]),desc_categorias,0))</f>
        <v>0.25</v>
      </c>
      <c r="G372" s="41" cm="1">
        <f t="array" ref="G372">_xlfn.XLOOKUP(TB_Vendas[[#This Row],[Vendedor]],TB_Vendedores[[#All],[Código]],TB_Vendedores[[#All],[Desc. Máximo]])</f>
        <v>0.13</v>
      </c>
      <c r="H372" s="41">
        <f>IF(TB_Vendas[[#This Row],[Desc.]]&gt;TB_Vendas[[#This Row],[Desc. Vend.]],TB_Vendas[[#This Row],[Desc. Vend.]],TB_Vendas[[#This Row],[Desc.]])</f>
        <v>0.13</v>
      </c>
      <c r="I372" s="9">
        <f>TB_Vendas[[#This Row],[Preço Unitário]]*TB_Vendas[[#This Row],[Qtde]]</f>
        <v>1250</v>
      </c>
      <c r="J372" s="9">
        <f>TB_Vendas[[#This Row],[Total]]-(TB_Vendas[[#This Row],[Total]]*TB_Vendas[[#This Row],[Desconto]])</f>
        <v>1087.5</v>
      </c>
      <c r="K372" s="9" t="s">
        <v>94</v>
      </c>
    </row>
    <row r="373" spans="1:11" x14ac:dyDescent="0.25">
      <c r="A373" s="8">
        <v>45055</v>
      </c>
      <c r="B373" t="s">
        <v>25</v>
      </c>
      <c r="C373" t="str">
        <f>_xlfn.XLOOKUP(TB_Vendas[[#This Row],[Código]],TB_Produtos[Código],TB_Produtos[Categoria])</f>
        <v>Periféricos</v>
      </c>
      <c r="D373" s="1">
        <v>2</v>
      </c>
      <c r="E373" s="36">
        <f>_xlfn.XLOOKUP(TB_Vendas[[#This Row],[Código]],TB_Produtos[Código],TB_Produtos[Preço Unitário])</f>
        <v>900</v>
      </c>
      <c r="F373" s="41">
        <f>INDEX(desc_tabela,MATCH(TB_Vendas[[#This Row],[Qtde]],desc_quantidade,1),MATCH(_xlfn.XLOOKUP(TB_Vendas[[#This Row],[Código]],TB_Produtos[Código],TB_Produtos[Categoria]),desc_categorias,0))</f>
        <v>0.05</v>
      </c>
      <c r="G373" s="41" cm="1">
        <f t="array" ref="G373">_xlfn.XLOOKUP(TB_Vendas[[#This Row],[Vendedor]],TB_Vendedores[[#All],[Código]],TB_Vendedores[[#All],[Desc. Máximo]])</f>
        <v>0.19</v>
      </c>
      <c r="H373" s="41">
        <f>IF(TB_Vendas[[#This Row],[Desc.]]&gt;TB_Vendas[[#This Row],[Desc. Vend.]],TB_Vendas[[#This Row],[Desc. Vend.]],TB_Vendas[[#This Row],[Desc.]])</f>
        <v>0.05</v>
      </c>
      <c r="I373" s="9">
        <f>TB_Vendas[[#This Row],[Preço Unitário]]*TB_Vendas[[#This Row],[Qtde]]</f>
        <v>1800</v>
      </c>
      <c r="J373" s="9">
        <f>TB_Vendas[[#This Row],[Total]]-(TB_Vendas[[#This Row],[Total]]*TB_Vendas[[#This Row],[Desconto]])</f>
        <v>1710</v>
      </c>
      <c r="K373" s="9" t="s">
        <v>109</v>
      </c>
    </row>
    <row r="374" spans="1:11" x14ac:dyDescent="0.25">
      <c r="A374" s="8">
        <v>45055</v>
      </c>
      <c r="B374" t="s">
        <v>64</v>
      </c>
      <c r="C374" t="str">
        <f>_xlfn.XLOOKUP(TB_Vendas[[#This Row],[Código]],TB_Produtos[Código],TB_Produtos[Categoria])</f>
        <v>Redes e Conectividade</v>
      </c>
      <c r="D374" s="1">
        <v>1</v>
      </c>
      <c r="E374" s="36">
        <f>_xlfn.XLOOKUP(TB_Vendas[[#This Row],[Código]],TB_Produtos[Código],TB_Produtos[Preço Unitário])</f>
        <v>250</v>
      </c>
      <c r="F374" s="41">
        <f>INDEX(desc_tabela,MATCH(TB_Vendas[[#This Row],[Qtde]],desc_quantidade,1),MATCH(_xlfn.XLOOKUP(TB_Vendas[[#This Row],[Código]],TB_Produtos[Código],TB_Produtos[Categoria]),desc_categorias,0))</f>
        <v>0.1</v>
      </c>
      <c r="G374" s="41" cm="1">
        <f t="array" ref="G374">_xlfn.XLOOKUP(TB_Vendas[[#This Row],[Vendedor]],TB_Vendedores[[#All],[Código]],TB_Vendedores[[#All],[Desc. Máximo]])</f>
        <v>0.12</v>
      </c>
      <c r="H374" s="41">
        <f>IF(TB_Vendas[[#This Row],[Desc.]]&gt;TB_Vendas[[#This Row],[Desc. Vend.]],TB_Vendas[[#This Row],[Desc. Vend.]],TB_Vendas[[#This Row],[Desc.]])</f>
        <v>0.1</v>
      </c>
      <c r="I374" s="9">
        <f>TB_Vendas[[#This Row],[Preço Unitário]]*TB_Vendas[[#This Row],[Qtde]]</f>
        <v>250</v>
      </c>
      <c r="J374" s="9">
        <f>TB_Vendas[[#This Row],[Total]]-(TB_Vendas[[#This Row],[Total]]*TB_Vendas[[#This Row],[Desconto]])</f>
        <v>225</v>
      </c>
      <c r="K374" s="9" t="s">
        <v>103</v>
      </c>
    </row>
    <row r="375" spans="1:11" x14ac:dyDescent="0.25">
      <c r="A375" s="8">
        <v>45055</v>
      </c>
      <c r="B375" t="s">
        <v>60</v>
      </c>
      <c r="C375" t="str">
        <f>_xlfn.XLOOKUP(TB_Vendas[[#This Row],[Código]],TB_Produtos[Código],TB_Produtos[Categoria])</f>
        <v>Redes e Conectividade</v>
      </c>
      <c r="D375" s="1">
        <v>2</v>
      </c>
      <c r="E375" s="36">
        <f>_xlfn.XLOOKUP(TB_Vendas[[#This Row],[Código]],TB_Produtos[Código],TB_Produtos[Preço Unitário])</f>
        <v>100</v>
      </c>
      <c r="F375" s="41">
        <f>INDEX(desc_tabela,MATCH(TB_Vendas[[#This Row],[Qtde]],desc_quantidade,1),MATCH(_xlfn.XLOOKUP(TB_Vendas[[#This Row],[Código]],TB_Produtos[Código],TB_Produtos[Categoria]),desc_categorias,0))</f>
        <v>0.15</v>
      </c>
      <c r="G375" s="41" cm="1">
        <f t="array" ref="G375">_xlfn.XLOOKUP(TB_Vendas[[#This Row],[Vendedor]],TB_Vendedores[[#All],[Código]],TB_Vendedores[[#All],[Desc. Máximo]])</f>
        <v>0.18</v>
      </c>
      <c r="H375" s="41">
        <f>IF(TB_Vendas[[#This Row],[Desc.]]&gt;TB_Vendas[[#This Row],[Desc. Vend.]],TB_Vendas[[#This Row],[Desc. Vend.]],TB_Vendas[[#This Row],[Desc.]])</f>
        <v>0.15</v>
      </c>
      <c r="I375" s="9">
        <f>TB_Vendas[[#This Row],[Preço Unitário]]*TB_Vendas[[#This Row],[Qtde]]</f>
        <v>200</v>
      </c>
      <c r="J375" s="9">
        <f>TB_Vendas[[#This Row],[Total]]-(TB_Vendas[[#This Row],[Total]]*TB_Vendas[[#This Row],[Desconto]])</f>
        <v>170</v>
      </c>
      <c r="K375" s="9" t="s">
        <v>117</v>
      </c>
    </row>
    <row r="376" spans="1:11" x14ac:dyDescent="0.25">
      <c r="A376" s="8">
        <v>45056</v>
      </c>
      <c r="B376" t="s">
        <v>43</v>
      </c>
      <c r="C376" t="str">
        <f>_xlfn.XLOOKUP(TB_Vendas[[#This Row],[Código]],TB_Produtos[Código],TB_Produtos[Categoria])</f>
        <v>Eletrônicos Gerais</v>
      </c>
      <c r="D376" s="1">
        <v>1</v>
      </c>
      <c r="E376" s="36">
        <f>_xlfn.XLOOKUP(TB_Vendas[[#This Row],[Código]],TB_Produtos[Código],TB_Produtos[Preço Unitário])</f>
        <v>4500</v>
      </c>
      <c r="F376" s="41">
        <f>INDEX(desc_tabela,MATCH(TB_Vendas[[#This Row],[Qtde]],desc_quantidade,1),MATCH(_xlfn.XLOOKUP(TB_Vendas[[#This Row],[Código]],TB_Produtos[Código],TB_Produtos[Categoria]),desc_categorias,0))</f>
        <v>0.1</v>
      </c>
      <c r="G376" s="41" cm="1">
        <f t="array" ref="G376">_xlfn.XLOOKUP(TB_Vendas[[#This Row],[Vendedor]],TB_Vendedores[[#All],[Código]],TB_Vendedores[[#All],[Desc. Máximo]])</f>
        <v>7.0000000000000007E-2</v>
      </c>
      <c r="H376" s="41">
        <f>IF(TB_Vendas[[#This Row],[Desc.]]&gt;TB_Vendas[[#This Row],[Desc. Vend.]],TB_Vendas[[#This Row],[Desc. Vend.]],TB_Vendas[[#This Row],[Desc.]])</f>
        <v>7.0000000000000007E-2</v>
      </c>
      <c r="I376" s="9">
        <f>TB_Vendas[[#This Row],[Preço Unitário]]*TB_Vendas[[#This Row],[Qtde]]</f>
        <v>4500</v>
      </c>
      <c r="J376" s="9">
        <f>TB_Vendas[[#This Row],[Total]]-(TB_Vendas[[#This Row],[Total]]*TB_Vendas[[#This Row],[Desconto]])</f>
        <v>4185</v>
      </c>
      <c r="K376" s="9" t="s">
        <v>119</v>
      </c>
    </row>
    <row r="377" spans="1:11" x14ac:dyDescent="0.25">
      <c r="A377" s="8">
        <v>45057</v>
      </c>
      <c r="B377" t="s">
        <v>64</v>
      </c>
      <c r="C377" t="str">
        <f>_xlfn.XLOOKUP(TB_Vendas[[#This Row],[Código]],TB_Produtos[Código],TB_Produtos[Categoria])</f>
        <v>Redes e Conectividade</v>
      </c>
      <c r="D377" s="1">
        <v>3</v>
      </c>
      <c r="E377" s="36">
        <f>_xlfn.XLOOKUP(TB_Vendas[[#This Row],[Código]],TB_Produtos[Código],TB_Produtos[Preço Unitário])</f>
        <v>250</v>
      </c>
      <c r="F377" s="41">
        <f>INDEX(desc_tabela,MATCH(TB_Vendas[[#This Row],[Qtde]],desc_quantidade,1),MATCH(_xlfn.XLOOKUP(TB_Vendas[[#This Row],[Código]],TB_Produtos[Código],TB_Produtos[Categoria]),desc_categorias,0))</f>
        <v>0.2</v>
      </c>
      <c r="G377" s="41" cm="1">
        <f t="array" ref="G377">_xlfn.XLOOKUP(TB_Vendas[[#This Row],[Vendedor]],TB_Vendedores[[#All],[Código]],TB_Vendedores[[#All],[Desc. Máximo]])</f>
        <v>0.13</v>
      </c>
      <c r="H377" s="41">
        <f>IF(TB_Vendas[[#This Row],[Desc.]]&gt;TB_Vendas[[#This Row],[Desc. Vend.]],TB_Vendas[[#This Row],[Desc. Vend.]],TB_Vendas[[#This Row],[Desc.]])</f>
        <v>0.13</v>
      </c>
      <c r="I377" s="9">
        <f>TB_Vendas[[#This Row],[Preço Unitário]]*TB_Vendas[[#This Row],[Qtde]]</f>
        <v>750</v>
      </c>
      <c r="J377" s="9">
        <f>TB_Vendas[[#This Row],[Total]]-(TB_Vendas[[#This Row],[Total]]*TB_Vendas[[#This Row],[Desconto]])</f>
        <v>652.5</v>
      </c>
      <c r="K377" s="9" t="s">
        <v>94</v>
      </c>
    </row>
    <row r="378" spans="1:11" x14ac:dyDescent="0.25">
      <c r="A378" s="8">
        <v>45057</v>
      </c>
      <c r="B378" t="s">
        <v>50</v>
      </c>
      <c r="C378" t="str">
        <f>_xlfn.XLOOKUP(TB_Vendas[[#This Row],[Código]],TB_Produtos[Código],TB_Produtos[Categoria])</f>
        <v>Periféricos</v>
      </c>
      <c r="D378" s="1">
        <v>4</v>
      </c>
      <c r="E378" s="36">
        <f>_xlfn.XLOOKUP(TB_Vendas[[#This Row],[Código]],TB_Produtos[Código],TB_Produtos[Preço Unitário])</f>
        <v>300</v>
      </c>
      <c r="F378" s="41">
        <f>INDEX(desc_tabela,MATCH(TB_Vendas[[#This Row],[Qtde]],desc_quantidade,1),MATCH(_xlfn.XLOOKUP(TB_Vendas[[#This Row],[Código]],TB_Produtos[Código],TB_Produtos[Categoria]),desc_categorias,0))</f>
        <v>0.15</v>
      </c>
      <c r="G378" s="41" cm="1">
        <f t="array" ref="G378">_xlfn.XLOOKUP(TB_Vendas[[#This Row],[Vendedor]],TB_Vendedores[[#All],[Código]],TB_Vendedores[[#All],[Desc. Máximo]])</f>
        <v>0.13</v>
      </c>
      <c r="H378" s="41">
        <f>IF(TB_Vendas[[#This Row],[Desc.]]&gt;TB_Vendas[[#This Row],[Desc. Vend.]],TB_Vendas[[#This Row],[Desc. Vend.]],TB_Vendas[[#This Row],[Desc.]])</f>
        <v>0.13</v>
      </c>
      <c r="I378" s="9">
        <f>TB_Vendas[[#This Row],[Preço Unitário]]*TB_Vendas[[#This Row],[Qtde]]</f>
        <v>1200</v>
      </c>
      <c r="J378" s="9">
        <f>TB_Vendas[[#This Row],[Total]]-(TB_Vendas[[#This Row],[Total]]*TB_Vendas[[#This Row],[Desconto]])</f>
        <v>1044</v>
      </c>
      <c r="K378" s="9" t="s">
        <v>97</v>
      </c>
    </row>
    <row r="379" spans="1:11" x14ac:dyDescent="0.25">
      <c r="A379" s="8">
        <v>45057</v>
      </c>
      <c r="B379" t="s">
        <v>20</v>
      </c>
      <c r="C379" t="str">
        <f>_xlfn.XLOOKUP(TB_Vendas[[#This Row],[Código]],TB_Produtos[Código],TB_Produtos[Categoria])</f>
        <v>Acessórios</v>
      </c>
      <c r="D379" s="1">
        <v>2</v>
      </c>
      <c r="E379" s="36">
        <f>_xlfn.XLOOKUP(TB_Vendas[[#This Row],[Código]],TB_Produtos[Código],TB_Produtos[Preço Unitário])</f>
        <v>250</v>
      </c>
      <c r="F379" s="41">
        <f>INDEX(desc_tabela,MATCH(TB_Vendas[[#This Row],[Qtde]],desc_quantidade,1),MATCH(_xlfn.XLOOKUP(TB_Vendas[[#This Row],[Código]],TB_Produtos[Código],TB_Produtos[Categoria]),desc_categorias,0))</f>
        <v>0.05</v>
      </c>
      <c r="G379" s="41" cm="1">
        <f t="array" ref="G379">_xlfn.XLOOKUP(TB_Vendas[[#This Row],[Vendedor]],TB_Vendedores[[#All],[Código]],TB_Vendedores[[#All],[Desc. Máximo]])</f>
        <v>0.14000000000000001</v>
      </c>
      <c r="H379" s="41">
        <f>IF(TB_Vendas[[#This Row],[Desc.]]&gt;TB_Vendas[[#This Row],[Desc. Vend.]],TB_Vendas[[#This Row],[Desc. Vend.]],TB_Vendas[[#This Row],[Desc.]])</f>
        <v>0.05</v>
      </c>
      <c r="I379" s="9">
        <f>TB_Vendas[[#This Row],[Preço Unitário]]*TB_Vendas[[#This Row],[Qtde]]</f>
        <v>500</v>
      </c>
      <c r="J379" s="9">
        <f>TB_Vendas[[#This Row],[Total]]-(TB_Vendas[[#This Row],[Total]]*TB_Vendas[[#This Row],[Desconto]])</f>
        <v>475</v>
      </c>
      <c r="K379" s="9" t="s">
        <v>107</v>
      </c>
    </row>
    <row r="380" spans="1:11" x14ac:dyDescent="0.25">
      <c r="A380" s="8">
        <v>45057</v>
      </c>
      <c r="B380" t="s">
        <v>22</v>
      </c>
      <c r="C380" t="str">
        <f>_xlfn.XLOOKUP(TB_Vendas[[#This Row],[Código]],TB_Produtos[Código],TB_Produtos[Categoria])</f>
        <v>Acessórios</v>
      </c>
      <c r="D380" s="1">
        <v>5</v>
      </c>
      <c r="E380" s="36">
        <f>_xlfn.XLOOKUP(TB_Vendas[[#This Row],[Código]],TB_Produtos[Código],TB_Produtos[Preço Unitário])</f>
        <v>1400</v>
      </c>
      <c r="F380" s="41">
        <f>INDEX(desc_tabela,MATCH(TB_Vendas[[#This Row],[Qtde]],desc_quantidade,1),MATCH(_xlfn.XLOOKUP(TB_Vendas[[#This Row],[Código]],TB_Produtos[Código],TB_Produtos[Categoria]),desc_categorias,0))</f>
        <v>0.25</v>
      </c>
      <c r="G380" s="41" cm="1">
        <f t="array" ref="G380">_xlfn.XLOOKUP(TB_Vendas[[#This Row],[Vendedor]],TB_Vendedores[[#All],[Código]],TB_Vendedores[[#All],[Desc. Máximo]])</f>
        <v>0.11</v>
      </c>
      <c r="H380" s="41">
        <f>IF(TB_Vendas[[#This Row],[Desc.]]&gt;TB_Vendas[[#This Row],[Desc. Vend.]],TB_Vendas[[#This Row],[Desc. Vend.]],TB_Vendas[[#This Row],[Desc.]])</f>
        <v>0.11</v>
      </c>
      <c r="I380" s="9">
        <f>TB_Vendas[[#This Row],[Preço Unitário]]*TB_Vendas[[#This Row],[Qtde]]</f>
        <v>7000</v>
      </c>
      <c r="J380" s="9">
        <f>TB_Vendas[[#This Row],[Total]]-(TB_Vendas[[#This Row],[Total]]*TB_Vendas[[#This Row],[Desconto]])</f>
        <v>6230</v>
      </c>
      <c r="K380" s="9" t="s">
        <v>115</v>
      </c>
    </row>
    <row r="381" spans="1:11" x14ac:dyDescent="0.25">
      <c r="A381" s="8">
        <v>45057</v>
      </c>
      <c r="B381" t="s">
        <v>71</v>
      </c>
      <c r="C381" t="str">
        <f>_xlfn.XLOOKUP(TB_Vendas[[#This Row],[Código]],TB_Produtos[Código],TB_Produtos[Categoria])</f>
        <v>Smartphones e Tablets</v>
      </c>
      <c r="D381" s="1">
        <v>3</v>
      </c>
      <c r="E381" s="36">
        <f>_xlfn.XLOOKUP(TB_Vendas[[#This Row],[Código]],TB_Produtos[Código],TB_Produtos[Preço Unitário])</f>
        <v>7500</v>
      </c>
      <c r="F381" s="41">
        <f>INDEX(desc_tabela,MATCH(TB_Vendas[[#This Row],[Qtde]],desc_quantidade,1),MATCH(_xlfn.XLOOKUP(TB_Vendas[[#This Row],[Código]],TB_Produtos[Código],TB_Produtos[Categoria]),desc_categorias,0))</f>
        <v>0.15</v>
      </c>
      <c r="G381" s="41" cm="1">
        <f t="array" ref="G381">_xlfn.XLOOKUP(TB_Vendas[[#This Row],[Vendedor]],TB_Vendedores[[#All],[Código]],TB_Vendedores[[#All],[Desc. Máximo]])</f>
        <v>0.3</v>
      </c>
      <c r="H381" s="41">
        <f>IF(TB_Vendas[[#This Row],[Desc.]]&gt;TB_Vendas[[#This Row],[Desc. Vend.]],TB_Vendas[[#This Row],[Desc. Vend.]],TB_Vendas[[#This Row],[Desc.]])</f>
        <v>0.15</v>
      </c>
      <c r="I381" s="9">
        <f>TB_Vendas[[#This Row],[Preço Unitário]]*TB_Vendas[[#This Row],[Qtde]]</f>
        <v>22500</v>
      </c>
      <c r="J381" s="9">
        <f>TB_Vendas[[#This Row],[Total]]-(TB_Vendas[[#This Row],[Total]]*TB_Vendas[[#This Row],[Desconto]])</f>
        <v>19125</v>
      </c>
      <c r="K381" s="9" t="s">
        <v>121</v>
      </c>
    </row>
    <row r="382" spans="1:11" x14ac:dyDescent="0.25">
      <c r="A382" s="8">
        <v>45057</v>
      </c>
      <c r="B382" t="s">
        <v>71</v>
      </c>
      <c r="C382" t="str">
        <f>_xlfn.XLOOKUP(TB_Vendas[[#This Row],[Código]],TB_Produtos[Código],TB_Produtos[Categoria])</f>
        <v>Smartphones e Tablets</v>
      </c>
      <c r="D382" s="1">
        <v>5</v>
      </c>
      <c r="E382" s="36">
        <f>_xlfn.XLOOKUP(TB_Vendas[[#This Row],[Código]],TB_Produtos[Código],TB_Produtos[Preço Unitário])</f>
        <v>7500</v>
      </c>
      <c r="F382" s="41">
        <f>INDEX(desc_tabela,MATCH(TB_Vendas[[#This Row],[Qtde]],desc_quantidade,1),MATCH(_xlfn.XLOOKUP(TB_Vendas[[#This Row],[Código]],TB_Produtos[Código],TB_Produtos[Categoria]),desc_categorias,0))</f>
        <v>0.25</v>
      </c>
      <c r="G382" s="41" cm="1">
        <f t="array" ref="G382">_xlfn.XLOOKUP(TB_Vendas[[#This Row],[Vendedor]],TB_Vendedores[[#All],[Código]],TB_Vendedores[[#All],[Desc. Máximo]])</f>
        <v>0.13</v>
      </c>
      <c r="H382" s="41">
        <f>IF(TB_Vendas[[#This Row],[Desc.]]&gt;TB_Vendas[[#This Row],[Desc. Vend.]],TB_Vendas[[#This Row],[Desc. Vend.]],TB_Vendas[[#This Row],[Desc.]])</f>
        <v>0.13</v>
      </c>
      <c r="I382" s="9">
        <f>TB_Vendas[[#This Row],[Preço Unitário]]*TB_Vendas[[#This Row],[Qtde]]</f>
        <v>37500</v>
      </c>
      <c r="J382" s="9">
        <f>TB_Vendas[[#This Row],[Total]]-(TB_Vendas[[#This Row],[Total]]*TB_Vendas[[#This Row],[Desconto]])</f>
        <v>32625</v>
      </c>
      <c r="K382" s="9" t="s">
        <v>94</v>
      </c>
    </row>
    <row r="383" spans="1:11" x14ac:dyDescent="0.25">
      <c r="A383" s="8">
        <v>45057</v>
      </c>
      <c r="B383" t="s">
        <v>17</v>
      </c>
      <c r="C383" t="str">
        <f>_xlfn.XLOOKUP(TB_Vendas[[#This Row],[Código]],TB_Produtos[Código],TB_Produtos[Categoria])</f>
        <v>Acessórios</v>
      </c>
      <c r="D383" s="1">
        <v>3</v>
      </c>
      <c r="E383" s="36">
        <f>_xlfn.XLOOKUP(TB_Vendas[[#This Row],[Código]],TB_Produtos[Código],TB_Produtos[Preço Unitário])</f>
        <v>800</v>
      </c>
      <c r="F383" s="41">
        <f>INDEX(desc_tabela,MATCH(TB_Vendas[[#This Row],[Qtde]],desc_quantidade,1),MATCH(_xlfn.XLOOKUP(TB_Vendas[[#This Row],[Código]],TB_Produtos[Código],TB_Produtos[Categoria]),desc_categorias,0))</f>
        <v>0.15</v>
      </c>
      <c r="G383" s="41" cm="1">
        <f t="array" ref="G383">_xlfn.XLOOKUP(TB_Vendas[[#This Row],[Vendedor]],TB_Vendedores[[#All],[Código]],TB_Vendedores[[#All],[Desc. Máximo]])</f>
        <v>7.0000000000000007E-2</v>
      </c>
      <c r="H383" s="41">
        <f>IF(TB_Vendas[[#This Row],[Desc.]]&gt;TB_Vendas[[#This Row],[Desc. Vend.]],TB_Vendas[[#This Row],[Desc. Vend.]],TB_Vendas[[#This Row],[Desc.]])</f>
        <v>7.0000000000000007E-2</v>
      </c>
      <c r="I383" s="9">
        <f>TB_Vendas[[#This Row],[Preço Unitário]]*TB_Vendas[[#This Row],[Qtde]]</f>
        <v>2400</v>
      </c>
      <c r="J383" s="9">
        <f>TB_Vendas[[#This Row],[Total]]-(TB_Vendas[[#This Row],[Total]]*TB_Vendas[[#This Row],[Desconto]])</f>
        <v>2232</v>
      </c>
      <c r="K383" s="9" t="s">
        <v>119</v>
      </c>
    </row>
    <row r="384" spans="1:11" x14ac:dyDescent="0.25">
      <c r="A384" s="8">
        <v>45058</v>
      </c>
      <c r="B384" t="s">
        <v>79</v>
      </c>
      <c r="C384" t="str">
        <f>_xlfn.XLOOKUP(TB_Vendas[[#This Row],[Código]],TB_Produtos[Código],TB_Produtos[Categoria])</f>
        <v>Wearables</v>
      </c>
      <c r="D384" s="1">
        <v>3</v>
      </c>
      <c r="E384" s="36">
        <f>_xlfn.XLOOKUP(TB_Vendas[[#This Row],[Código]],TB_Produtos[Código],TB_Produtos[Preço Unitário])</f>
        <v>400</v>
      </c>
      <c r="F384" s="41">
        <f>INDEX(desc_tabela,MATCH(TB_Vendas[[#This Row],[Qtde]],desc_quantidade,1),MATCH(_xlfn.XLOOKUP(TB_Vendas[[#This Row],[Código]],TB_Produtos[Código],TB_Produtos[Categoria]),desc_categorias,0))</f>
        <v>0.15</v>
      </c>
      <c r="G384" s="41" cm="1">
        <f t="array" ref="G384">_xlfn.XLOOKUP(TB_Vendas[[#This Row],[Vendedor]],TB_Vendedores[[#All],[Código]],TB_Vendedores[[#All],[Desc. Máximo]])</f>
        <v>0.18</v>
      </c>
      <c r="H384" s="41">
        <f>IF(TB_Vendas[[#This Row],[Desc.]]&gt;TB_Vendas[[#This Row],[Desc. Vend.]],TB_Vendas[[#This Row],[Desc. Vend.]],TB_Vendas[[#This Row],[Desc.]])</f>
        <v>0.15</v>
      </c>
      <c r="I384" s="9">
        <f>TB_Vendas[[#This Row],[Preço Unitário]]*TB_Vendas[[#This Row],[Qtde]]</f>
        <v>1200</v>
      </c>
      <c r="J384" s="9">
        <f>TB_Vendas[[#This Row],[Total]]-(TB_Vendas[[#This Row],[Total]]*TB_Vendas[[#This Row],[Desconto]])</f>
        <v>1020</v>
      </c>
      <c r="K384" s="9" t="s">
        <v>117</v>
      </c>
    </row>
    <row r="385" spans="1:11" x14ac:dyDescent="0.25">
      <c r="A385" s="8">
        <v>45058</v>
      </c>
      <c r="B385" t="s">
        <v>28</v>
      </c>
      <c r="C385" t="str">
        <f>_xlfn.XLOOKUP(TB_Vendas[[#This Row],[Código]],TB_Produtos[Código],TB_Produtos[Categoria])</f>
        <v>Periféricos</v>
      </c>
      <c r="D385" s="1">
        <v>2</v>
      </c>
      <c r="E385" s="36">
        <f>_xlfn.XLOOKUP(TB_Vendas[[#This Row],[Código]],TB_Produtos[Código],TB_Produtos[Preço Unitário])</f>
        <v>1200</v>
      </c>
      <c r="F385" s="41">
        <f>INDEX(desc_tabela,MATCH(TB_Vendas[[#This Row],[Qtde]],desc_quantidade,1),MATCH(_xlfn.XLOOKUP(TB_Vendas[[#This Row],[Código]],TB_Produtos[Código],TB_Produtos[Categoria]),desc_categorias,0))</f>
        <v>0.05</v>
      </c>
      <c r="G385" s="41" cm="1">
        <f t="array" ref="G385">_xlfn.XLOOKUP(TB_Vendas[[#This Row],[Vendedor]],TB_Vendedores[[#All],[Código]],TB_Vendedores[[#All],[Desc. Máximo]])</f>
        <v>0.14000000000000001</v>
      </c>
      <c r="H385" s="41">
        <f>IF(TB_Vendas[[#This Row],[Desc.]]&gt;TB_Vendas[[#This Row],[Desc. Vend.]],TB_Vendas[[#This Row],[Desc. Vend.]],TB_Vendas[[#This Row],[Desc.]])</f>
        <v>0.05</v>
      </c>
      <c r="I385" s="9">
        <f>TB_Vendas[[#This Row],[Preço Unitário]]*TB_Vendas[[#This Row],[Qtde]]</f>
        <v>2400</v>
      </c>
      <c r="J385" s="9">
        <f>TB_Vendas[[#This Row],[Total]]-(TB_Vendas[[#This Row],[Total]]*TB_Vendas[[#This Row],[Desconto]])</f>
        <v>2280</v>
      </c>
      <c r="K385" s="9" t="s">
        <v>107</v>
      </c>
    </row>
    <row r="386" spans="1:11" x14ac:dyDescent="0.25">
      <c r="A386" s="8">
        <v>45058</v>
      </c>
      <c r="B386" t="s">
        <v>31</v>
      </c>
      <c r="C386" t="str">
        <f>_xlfn.XLOOKUP(TB_Vendas[[#This Row],[Código]],TB_Produtos[Código],TB_Produtos[Categoria])</f>
        <v>Notebooks</v>
      </c>
      <c r="D386" s="1">
        <v>3</v>
      </c>
      <c r="E386" s="36">
        <f>_xlfn.XLOOKUP(TB_Vendas[[#This Row],[Código]],TB_Produtos[Código],TB_Produtos[Preço Unitário])</f>
        <v>4200</v>
      </c>
      <c r="F386" s="41">
        <f>INDEX(desc_tabela,MATCH(TB_Vendas[[#This Row],[Qtde]],desc_quantidade,1),MATCH(_xlfn.XLOOKUP(TB_Vendas[[#This Row],[Código]],TB_Produtos[Código],TB_Produtos[Categoria]),desc_categorias,0))</f>
        <v>0.15</v>
      </c>
      <c r="G386" s="41" cm="1">
        <f t="array" ref="G386">_xlfn.XLOOKUP(TB_Vendas[[#This Row],[Vendedor]],TB_Vendedores[[#All],[Código]],TB_Vendedores[[#All],[Desc. Máximo]])</f>
        <v>0.18</v>
      </c>
      <c r="H386" s="41">
        <f>IF(TB_Vendas[[#This Row],[Desc.]]&gt;TB_Vendas[[#This Row],[Desc. Vend.]],TB_Vendas[[#This Row],[Desc. Vend.]],TB_Vendas[[#This Row],[Desc.]])</f>
        <v>0.15</v>
      </c>
      <c r="I386" s="9">
        <f>TB_Vendas[[#This Row],[Preço Unitário]]*TB_Vendas[[#This Row],[Qtde]]</f>
        <v>12600</v>
      </c>
      <c r="J386" s="9">
        <f>TB_Vendas[[#This Row],[Total]]-(TB_Vendas[[#This Row],[Total]]*TB_Vendas[[#This Row],[Desconto]])</f>
        <v>10710</v>
      </c>
      <c r="K386" s="9" t="s">
        <v>117</v>
      </c>
    </row>
    <row r="387" spans="1:11" x14ac:dyDescent="0.25">
      <c r="A387" s="8">
        <v>45058</v>
      </c>
      <c r="B387" t="s">
        <v>25</v>
      </c>
      <c r="C387" t="str">
        <f>_xlfn.XLOOKUP(TB_Vendas[[#This Row],[Código]],TB_Produtos[Código],TB_Produtos[Categoria])</f>
        <v>Periféricos</v>
      </c>
      <c r="D387" s="1">
        <v>1</v>
      </c>
      <c r="E387" s="36">
        <f>_xlfn.XLOOKUP(TB_Vendas[[#This Row],[Código]],TB_Produtos[Código],TB_Produtos[Preço Unitário])</f>
        <v>900</v>
      </c>
      <c r="F387" s="41">
        <f>INDEX(desc_tabela,MATCH(TB_Vendas[[#This Row],[Qtde]],desc_quantidade,1),MATCH(_xlfn.XLOOKUP(TB_Vendas[[#This Row],[Código]],TB_Produtos[Código],TB_Produtos[Categoria]),desc_categorias,0))</f>
        <v>0</v>
      </c>
      <c r="G387" s="41" cm="1">
        <f t="array" ref="G387">_xlfn.XLOOKUP(TB_Vendas[[#This Row],[Vendedor]],TB_Vendedores[[#All],[Código]],TB_Vendedores[[#All],[Desc. Máximo]])</f>
        <v>0.09</v>
      </c>
      <c r="H387" s="41">
        <f>IF(TB_Vendas[[#This Row],[Desc.]]&gt;TB_Vendas[[#This Row],[Desc. Vend.]],TB_Vendas[[#This Row],[Desc. Vend.]],TB_Vendas[[#This Row],[Desc.]])</f>
        <v>0</v>
      </c>
      <c r="I387" s="9">
        <f>TB_Vendas[[#This Row],[Preço Unitário]]*TB_Vendas[[#This Row],[Qtde]]</f>
        <v>900</v>
      </c>
      <c r="J387" s="9">
        <f>TB_Vendas[[#This Row],[Total]]-(TB_Vendas[[#This Row],[Total]]*TB_Vendas[[#This Row],[Desconto]])</f>
        <v>900</v>
      </c>
      <c r="K387" s="9" t="s">
        <v>113</v>
      </c>
    </row>
    <row r="388" spans="1:11" x14ac:dyDescent="0.25">
      <c r="A388" s="8">
        <v>45059</v>
      </c>
      <c r="B388" t="s">
        <v>60</v>
      </c>
      <c r="C388" t="str">
        <f>_xlfn.XLOOKUP(TB_Vendas[[#This Row],[Código]],TB_Produtos[Código],TB_Produtos[Categoria])</f>
        <v>Redes e Conectividade</v>
      </c>
      <c r="D388" s="1">
        <v>5</v>
      </c>
      <c r="E388" s="36">
        <f>_xlfn.XLOOKUP(TB_Vendas[[#This Row],[Código]],TB_Produtos[Código],TB_Produtos[Preço Unitário])</f>
        <v>100</v>
      </c>
      <c r="F388" s="41">
        <f>INDEX(desc_tabela,MATCH(TB_Vendas[[#This Row],[Qtde]],desc_quantidade,1),MATCH(_xlfn.XLOOKUP(TB_Vendas[[#This Row],[Código]],TB_Produtos[Código],TB_Produtos[Categoria]),desc_categorias,0))</f>
        <v>0.25</v>
      </c>
      <c r="G388" s="41" cm="1">
        <f t="array" ref="G388">_xlfn.XLOOKUP(TB_Vendas[[#This Row],[Vendedor]],TB_Vendedores[[#All],[Código]],TB_Vendedores[[#All],[Desc. Máximo]])</f>
        <v>0.14000000000000001</v>
      </c>
      <c r="H388" s="41">
        <f>IF(TB_Vendas[[#This Row],[Desc.]]&gt;TB_Vendas[[#This Row],[Desc. Vend.]],TB_Vendas[[#This Row],[Desc. Vend.]],TB_Vendas[[#This Row],[Desc.]])</f>
        <v>0.14000000000000001</v>
      </c>
      <c r="I388" s="9">
        <f>TB_Vendas[[#This Row],[Preço Unitário]]*TB_Vendas[[#This Row],[Qtde]]</f>
        <v>500</v>
      </c>
      <c r="J388" s="9">
        <f>TB_Vendas[[#This Row],[Total]]-(TB_Vendas[[#This Row],[Total]]*TB_Vendas[[#This Row],[Desconto]])</f>
        <v>430</v>
      </c>
      <c r="K388" s="9" t="s">
        <v>107</v>
      </c>
    </row>
    <row r="389" spans="1:11" x14ac:dyDescent="0.25">
      <c r="A389" s="8">
        <v>45060</v>
      </c>
      <c r="B389" t="s">
        <v>31</v>
      </c>
      <c r="C389" t="str">
        <f>_xlfn.XLOOKUP(TB_Vendas[[#This Row],[Código]],TB_Produtos[Código],TB_Produtos[Categoria])</f>
        <v>Notebooks</v>
      </c>
      <c r="D389" s="1">
        <v>5</v>
      </c>
      <c r="E389" s="36">
        <f>_xlfn.XLOOKUP(TB_Vendas[[#This Row],[Código]],TB_Produtos[Código],TB_Produtos[Preço Unitário])</f>
        <v>4200</v>
      </c>
      <c r="F389" s="41">
        <f>INDEX(desc_tabela,MATCH(TB_Vendas[[#This Row],[Qtde]],desc_quantidade,1),MATCH(_xlfn.XLOOKUP(TB_Vendas[[#This Row],[Código]],TB_Produtos[Código],TB_Produtos[Categoria]),desc_categorias,0))</f>
        <v>0.25</v>
      </c>
      <c r="G389" s="41" cm="1">
        <f t="array" ref="G389">_xlfn.XLOOKUP(TB_Vendas[[#This Row],[Vendedor]],TB_Vendedores[[#All],[Código]],TB_Vendedores[[#All],[Desc. Máximo]])</f>
        <v>0.14000000000000001</v>
      </c>
      <c r="H389" s="41">
        <f>IF(TB_Vendas[[#This Row],[Desc.]]&gt;TB_Vendas[[#This Row],[Desc. Vend.]],TB_Vendas[[#This Row],[Desc. Vend.]],TB_Vendas[[#This Row],[Desc.]])</f>
        <v>0.14000000000000001</v>
      </c>
      <c r="I389" s="9">
        <f>TB_Vendas[[#This Row],[Preço Unitário]]*TB_Vendas[[#This Row],[Qtde]]</f>
        <v>21000</v>
      </c>
      <c r="J389" s="9">
        <f>TB_Vendas[[#This Row],[Total]]-(TB_Vendas[[#This Row],[Total]]*TB_Vendas[[#This Row],[Desconto]])</f>
        <v>18060</v>
      </c>
      <c r="K389" s="9" t="s">
        <v>107</v>
      </c>
    </row>
    <row r="390" spans="1:11" x14ac:dyDescent="0.25">
      <c r="A390" s="8">
        <v>45060</v>
      </c>
      <c r="B390" t="s">
        <v>83</v>
      </c>
      <c r="C390" t="str">
        <f>_xlfn.XLOOKUP(TB_Vendas[[#This Row],[Código]],TB_Produtos[Código],TB_Produtos[Categoria])</f>
        <v>Wearables</v>
      </c>
      <c r="D390" s="1">
        <v>3</v>
      </c>
      <c r="E390" s="36">
        <f>_xlfn.XLOOKUP(TB_Vendas[[#This Row],[Código]],TB_Produtos[Código],TB_Produtos[Preço Unitário])</f>
        <v>350</v>
      </c>
      <c r="F390" s="41">
        <f>INDEX(desc_tabela,MATCH(TB_Vendas[[#This Row],[Qtde]],desc_quantidade,1),MATCH(_xlfn.XLOOKUP(TB_Vendas[[#This Row],[Código]],TB_Produtos[Código],TB_Produtos[Categoria]),desc_categorias,0))</f>
        <v>0.15</v>
      </c>
      <c r="G390" s="41" cm="1">
        <f t="array" ref="G390">_xlfn.XLOOKUP(TB_Vendas[[#This Row],[Vendedor]],TB_Vendedores[[#All],[Código]],TB_Vendedores[[#All],[Desc. Máximo]])</f>
        <v>0.17</v>
      </c>
      <c r="H390" s="41">
        <f>IF(TB_Vendas[[#This Row],[Desc.]]&gt;TB_Vendas[[#This Row],[Desc. Vend.]],TB_Vendas[[#This Row],[Desc. Vend.]],TB_Vendas[[#This Row],[Desc.]])</f>
        <v>0.15</v>
      </c>
      <c r="I390" s="9">
        <f>TB_Vendas[[#This Row],[Preço Unitário]]*TB_Vendas[[#This Row],[Qtde]]</f>
        <v>1050</v>
      </c>
      <c r="J390" s="9">
        <f>TB_Vendas[[#This Row],[Total]]-(TB_Vendas[[#This Row],[Total]]*TB_Vendas[[#This Row],[Desconto]])</f>
        <v>892.5</v>
      </c>
      <c r="K390" s="9" t="s">
        <v>105</v>
      </c>
    </row>
    <row r="391" spans="1:11" x14ac:dyDescent="0.25">
      <c r="A391" s="8">
        <v>45061</v>
      </c>
      <c r="B391" t="s">
        <v>50</v>
      </c>
      <c r="C391" t="str">
        <f>_xlfn.XLOOKUP(TB_Vendas[[#This Row],[Código]],TB_Produtos[Código],TB_Produtos[Categoria])</f>
        <v>Periféricos</v>
      </c>
      <c r="D391" s="1">
        <v>3</v>
      </c>
      <c r="E391" s="36">
        <f>_xlfn.XLOOKUP(TB_Vendas[[#This Row],[Código]],TB_Produtos[Código],TB_Produtos[Preço Unitário])</f>
        <v>300</v>
      </c>
      <c r="F391" s="41">
        <f>INDEX(desc_tabela,MATCH(TB_Vendas[[#This Row],[Qtde]],desc_quantidade,1),MATCH(_xlfn.XLOOKUP(TB_Vendas[[#This Row],[Código]],TB_Produtos[Código],TB_Produtos[Categoria]),desc_categorias,0))</f>
        <v>0.15</v>
      </c>
      <c r="G391" s="41" cm="1">
        <f t="array" ref="G391">_xlfn.XLOOKUP(TB_Vendas[[#This Row],[Vendedor]],TB_Vendedores[[#All],[Código]],TB_Vendedores[[#All],[Desc. Máximo]])</f>
        <v>0.08</v>
      </c>
      <c r="H391" s="41">
        <f>IF(TB_Vendas[[#This Row],[Desc.]]&gt;TB_Vendas[[#This Row],[Desc. Vend.]],TB_Vendas[[#This Row],[Desc. Vend.]],TB_Vendas[[#This Row],[Desc.]])</f>
        <v>0.08</v>
      </c>
      <c r="I391" s="9">
        <f>TB_Vendas[[#This Row],[Preço Unitário]]*TB_Vendas[[#This Row],[Qtde]]</f>
        <v>900</v>
      </c>
      <c r="J391" s="9">
        <f>TB_Vendas[[#This Row],[Total]]-(TB_Vendas[[#This Row],[Total]]*TB_Vendas[[#This Row],[Desconto]])</f>
        <v>828</v>
      </c>
      <c r="K391" s="9" t="s">
        <v>100</v>
      </c>
    </row>
    <row r="392" spans="1:11" x14ac:dyDescent="0.25">
      <c r="A392" s="8">
        <v>45061</v>
      </c>
      <c r="B392" t="s">
        <v>28</v>
      </c>
      <c r="C392" t="str">
        <f>_xlfn.XLOOKUP(TB_Vendas[[#This Row],[Código]],TB_Produtos[Código],TB_Produtos[Categoria])</f>
        <v>Periféricos</v>
      </c>
      <c r="D392" s="1">
        <v>1</v>
      </c>
      <c r="E392" s="36">
        <f>_xlfn.XLOOKUP(TB_Vendas[[#This Row],[Código]],TB_Produtos[Código],TB_Produtos[Preço Unitário])</f>
        <v>1200</v>
      </c>
      <c r="F392" s="41">
        <f>INDEX(desc_tabela,MATCH(TB_Vendas[[#This Row],[Qtde]],desc_quantidade,1),MATCH(_xlfn.XLOOKUP(TB_Vendas[[#This Row],[Código]],TB_Produtos[Código],TB_Produtos[Categoria]),desc_categorias,0))</f>
        <v>0</v>
      </c>
      <c r="G392" s="41" cm="1">
        <f t="array" ref="G392">_xlfn.XLOOKUP(TB_Vendas[[#This Row],[Vendedor]],TB_Vendedores[[#All],[Código]],TB_Vendedores[[#All],[Desc. Máximo]])</f>
        <v>0.3</v>
      </c>
      <c r="H392" s="41">
        <f>IF(TB_Vendas[[#This Row],[Desc.]]&gt;TB_Vendas[[#This Row],[Desc. Vend.]],TB_Vendas[[#This Row],[Desc. Vend.]],TB_Vendas[[#This Row],[Desc.]])</f>
        <v>0</v>
      </c>
      <c r="I392" s="9">
        <f>TB_Vendas[[#This Row],[Preço Unitário]]*TB_Vendas[[#This Row],[Qtde]]</f>
        <v>1200</v>
      </c>
      <c r="J392" s="9">
        <f>TB_Vendas[[#This Row],[Total]]-(TB_Vendas[[#This Row],[Total]]*TB_Vendas[[#This Row],[Desconto]])</f>
        <v>1200</v>
      </c>
      <c r="K392" s="9" t="s">
        <v>121</v>
      </c>
    </row>
    <row r="393" spans="1:11" x14ac:dyDescent="0.25">
      <c r="A393" s="8">
        <v>45061</v>
      </c>
      <c r="B393" t="s">
        <v>46</v>
      </c>
      <c r="C393" t="str">
        <f>_xlfn.XLOOKUP(TB_Vendas[[#This Row],[Código]],TB_Produtos[Código],TB_Produtos[Categoria])</f>
        <v>Eletrônicos Gerais</v>
      </c>
      <c r="D393" s="1">
        <v>2</v>
      </c>
      <c r="E393" s="36">
        <f>_xlfn.XLOOKUP(TB_Vendas[[#This Row],[Código]],TB_Produtos[Código],TB_Produtos[Preço Unitário])</f>
        <v>2800</v>
      </c>
      <c r="F393" s="41">
        <f>INDEX(desc_tabela,MATCH(TB_Vendas[[#This Row],[Qtde]],desc_quantidade,1),MATCH(_xlfn.XLOOKUP(TB_Vendas[[#This Row],[Código]],TB_Produtos[Código],TB_Produtos[Categoria]),desc_categorias,0))</f>
        <v>0.15</v>
      </c>
      <c r="G393" s="41" cm="1">
        <f t="array" ref="G393">_xlfn.XLOOKUP(TB_Vendas[[#This Row],[Vendedor]],TB_Vendedores[[#All],[Código]],TB_Vendedores[[#All],[Desc. Máximo]])</f>
        <v>0.14000000000000001</v>
      </c>
      <c r="H393" s="41">
        <f>IF(TB_Vendas[[#This Row],[Desc.]]&gt;TB_Vendas[[#This Row],[Desc. Vend.]],TB_Vendas[[#This Row],[Desc. Vend.]],TB_Vendas[[#This Row],[Desc.]])</f>
        <v>0.14000000000000001</v>
      </c>
      <c r="I393" s="9">
        <f>TB_Vendas[[#This Row],[Preço Unitário]]*TB_Vendas[[#This Row],[Qtde]]</f>
        <v>5600</v>
      </c>
      <c r="J393" s="9">
        <f>TB_Vendas[[#This Row],[Total]]-(TB_Vendas[[#This Row],[Total]]*TB_Vendas[[#This Row],[Desconto]])</f>
        <v>4816</v>
      </c>
      <c r="K393" s="9" t="s">
        <v>107</v>
      </c>
    </row>
    <row r="394" spans="1:11" x14ac:dyDescent="0.25">
      <c r="A394" s="8">
        <v>45062</v>
      </c>
      <c r="B394" t="s">
        <v>83</v>
      </c>
      <c r="C394" t="str">
        <f>_xlfn.XLOOKUP(TB_Vendas[[#This Row],[Código]],TB_Produtos[Código],TB_Produtos[Categoria])</f>
        <v>Wearables</v>
      </c>
      <c r="D394" s="1">
        <v>2</v>
      </c>
      <c r="E394" s="36">
        <f>_xlfn.XLOOKUP(TB_Vendas[[#This Row],[Código]],TB_Produtos[Código],TB_Produtos[Preço Unitário])</f>
        <v>350</v>
      </c>
      <c r="F394" s="41">
        <f>INDEX(desc_tabela,MATCH(TB_Vendas[[#This Row],[Qtde]],desc_quantidade,1),MATCH(_xlfn.XLOOKUP(TB_Vendas[[#This Row],[Código]],TB_Produtos[Código],TB_Produtos[Categoria]),desc_categorias,0))</f>
        <v>0.05</v>
      </c>
      <c r="G394" s="41" cm="1">
        <f t="array" ref="G394">_xlfn.XLOOKUP(TB_Vendas[[#This Row],[Vendedor]],TB_Vendedores[[#All],[Código]],TB_Vendedores[[#All],[Desc. Máximo]])</f>
        <v>0.08</v>
      </c>
      <c r="H394" s="41">
        <f>IF(TB_Vendas[[#This Row],[Desc.]]&gt;TB_Vendas[[#This Row],[Desc. Vend.]],TB_Vendas[[#This Row],[Desc. Vend.]],TB_Vendas[[#This Row],[Desc.]])</f>
        <v>0.05</v>
      </c>
      <c r="I394" s="9">
        <f>TB_Vendas[[#This Row],[Preço Unitário]]*TB_Vendas[[#This Row],[Qtde]]</f>
        <v>700</v>
      </c>
      <c r="J394" s="9">
        <f>TB_Vendas[[#This Row],[Total]]-(TB_Vendas[[#This Row],[Total]]*TB_Vendas[[#This Row],[Desconto]])</f>
        <v>665</v>
      </c>
      <c r="K394" s="9" t="s">
        <v>111</v>
      </c>
    </row>
    <row r="395" spans="1:11" x14ac:dyDescent="0.25">
      <c r="A395" s="8">
        <v>45062</v>
      </c>
      <c r="B395" t="s">
        <v>56</v>
      </c>
      <c r="C395" t="str">
        <f>_xlfn.XLOOKUP(TB_Vendas[[#This Row],[Código]],TB_Produtos[Código],TB_Produtos[Categoria])</f>
        <v>Periféricos</v>
      </c>
      <c r="D395" s="1">
        <v>4</v>
      </c>
      <c r="E395" s="36">
        <f>_xlfn.XLOOKUP(TB_Vendas[[#This Row],[Código]],TB_Produtos[Código],TB_Produtos[Preço Unitário])</f>
        <v>200</v>
      </c>
      <c r="F395" s="41">
        <f>INDEX(desc_tabela,MATCH(TB_Vendas[[#This Row],[Qtde]],desc_quantidade,1),MATCH(_xlfn.XLOOKUP(TB_Vendas[[#This Row],[Código]],TB_Produtos[Código],TB_Produtos[Categoria]),desc_categorias,0))</f>
        <v>0.15</v>
      </c>
      <c r="G395" s="41" cm="1">
        <f t="array" ref="G395">_xlfn.XLOOKUP(TB_Vendas[[#This Row],[Vendedor]],TB_Vendedores[[#All],[Código]],TB_Vendedores[[#All],[Desc. Máximo]])</f>
        <v>0.19</v>
      </c>
      <c r="H395" s="41">
        <f>IF(TB_Vendas[[#This Row],[Desc.]]&gt;TB_Vendas[[#This Row],[Desc. Vend.]],TB_Vendas[[#This Row],[Desc. Vend.]],TB_Vendas[[#This Row],[Desc.]])</f>
        <v>0.15</v>
      </c>
      <c r="I395" s="9">
        <f>TB_Vendas[[#This Row],[Preço Unitário]]*TB_Vendas[[#This Row],[Qtde]]</f>
        <v>800</v>
      </c>
      <c r="J395" s="9">
        <f>TB_Vendas[[#This Row],[Total]]-(TB_Vendas[[#This Row],[Total]]*TB_Vendas[[#This Row],[Desconto]])</f>
        <v>680</v>
      </c>
      <c r="K395" s="9" t="s">
        <v>109</v>
      </c>
    </row>
    <row r="396" spans="1:11" x14ac:dyDescent="0.25">
      <c r="A396" s="8">
        <v>45062</v>
      </c>
      <c r="B396" t="s">
        <v>86</v>
      </c>
      <c r="C396" t="str">
        <f>_xlfn.XLOOKUP(TB_Vendas[[#This Row],[Código]],TB_Produtos[Código],TB_Produtos[Categoria])</f>
        <v>Wearables</v>
      </c>
      <c r="D396" s="1">
        <v>2</v>
      </c>
      <c r="E396" s="36">
        <f>_xlfn.XLOOKUP(TB_Vendas[[#This Row],[Código]],TB_Produtos[Código],TB_Produtos[Preço Unitário])</f>
        <v>1500</v>
      </c>
      <c r="F396" s="41">
        <f>INDEX(desc_tabela,MATCH(TB_Vendas[[#This Row],[Qtde]],desc_quantidade,1),MATCH(_xlfn.XLOOKUP(TB_Vendas[[#This Row],[Código]],TB_Produtos[Código],TB_Produtos[Categoria]),desc_categorias,0))</f>
        <v>0.05</v>
      </c>
      <c r="G396" s="41" cm="1">
        <f t="array" ref="G396">_xlfn.XLOOKUP(TB_Vendas[[#This Row],[Vendedor]],TB_Vendedores[[#All],[Código]],TB_Vendedores[[#All],[Desc. Máximo]])</f>
        <v>0.19</v>
      </c>
      <c r="H396" s="41">
        <f>IF(TB_Vendas[[#This Row],[Desc.]]&gt;TB_Vendas[[#This Row],[Desc. Vend.]],TB_Vendas[[#This Row],[Desc. Vend.]],TB_Vendas[[#This Row],[Desc.]])</f>
        <v>0.05</v>
      </c>
      <c r="I396" s="9">
        <f>TB_Vendas[[#This Row],[Preço Unitário]]*TB_Vendas[[#This Row],[Qtde]]</f>
        <v>3000</v>
      </c>
      <c r="J396" s="9">
        <f>TB_Vendas[[#This Row],[Total]]-(TB_Vendas[[#This Row],[Total]]*TB_Vendas[[#This Row],[Desconto]])</f>
        <v>2850</v>
      </c>
      <c r="K396" s="9" t="s">
        <v>109</v>
      </c>
    </row>
    <row r="397" spans="1:11" x14ac:dyDescent="0.25">
      <c r="A397" s="8">
        <v>45063</v>
      </c>
      <c r="B397" t="s">
        <v>53</v>
      </c>
      <c r="C397" t="str">
        <f>_xlfn.XLOOKUP(TB_Vendas[[#This Row],[Código]],TB_Produtos[Código],TB_Produtos[Categoria])</f>
        <v>Periféricos</v>
      </c>
      <c r="D397" s="1">
        <v>2</v>
      </c>
      <c r="E397" s="36">
        <f>_xlfn.XLOOKUP(TB_Vendas[[#This Row],[Código]],TB_Produtos[Código],TB_Produtos[Preço Unitário])</f>
        <v>350</v>
      </c>
      <c r="F397" s="41">
        <f>INDEX(desc_tabela,MATCH(TB_Vendas[[#This Row],[Qtde]],desc_quantidade,1),MATCH(_xlfn.XLOOKUP(TB_Vendas[[#This Row],[Código]],TB_Produtos[Código],TB_Produtos[Categoria]),desc_categorias,0))</f>
        <v>0.05</v>
      </c>
      <c r="G397" s="41" cm="1">
        <f t="array" ref="G397">_xlfn.XLOOKUP(TB_Vendas[[#This Row],[Vendedor]],TB_Vendedores[[#All],[Código]],TB_Vendedores[[#All],[Desc. Máximo]])</f>
        <v>0.19</v>
      </c>
      <c r="H397" s="41">
        <f>IF(TB_Vendas[[#This Row],[Desc.]]&gt;TB_Vendas[[#This Row],[Desc. Vend.]],TB_Vendas[[#This Row],[Desc. Vend.]],TB_Vendas[[#This Row],[Desc.]])</f>
        <v>0.05</v>
      </c>
      <c r="I397" s="9">
        <f>TB_Vendas[[#This Row],[Preço Unitário]]*TB_Vendas[[#This Row],[Qtde]]</f>
        <v>700</v>
      </c>
      <c r="J397" s="9">
        <f>TB_Vendas[[#This Row],[Total]]-(TB_Vendas[[#This Row],[Total]]*TB_Vendas[[#This Row],[Desconto]])</f>
        <v>665</v>
      </c>
      <c r="K397" s="9" t="s">
        <v>109</v>
      </c>
    </row>
    <row r="398" spans="1:11" x14ac:dyDescent="0.25">
      <c r="A398" s="8">
        <v>45063</v>
      </c>
      <c r="B398" t="s">
        <v>75</v>
      </c>
      <c r="C398" t="str">
        <f>_xlfn.XLOOKUP(TB_Vendas[[#This Row],[Código]],TB_Produtos[Código],TB_Produtos[Categoria])</f>
        <v>Smartphones e Tablets</v>
      </c>
      <c r="D398" s="1">
        <v>4</v>
      </c>
      <c r="E398" s="36">
        <f>_xlfn.XLOOKUP(TB_Vendas[[#This Row],[Código]],TB_Produtos[Código],TB_Produtos[Preço Unitário])</f>
        <v>3800</v>
      </c>
      <c r="F398" s="41">
        <f>INDEX(desc_tabela,MATCH(TB_Vendas[[#This Row],[Qtde]],desc_quantidade,1),MATCH(_xlfn.XLOOKUP(TB_Vendas[[#This Row],[Código]],TB_Produtos[Código],TB_Produtos[Categoria]),desc_categorias,0))</f>
        <v>0.15</v>
      </c>
      <c r="G398" s="41" cm="1">
        <f t="array" ref="G398">_xlfn.XLOOKUP(TB_Vendas[[#This Row],[Vendedor]],TB_Vendedores[[#All],[Código]],TB_Vendedores[[#All],[Desc. Máximo]])</f>
        <v>0.12</v>
      </c>
      <c r="H398" s="41">
        <f>IF(TB_Vendas[[#This Row],[Desc.]]&gt;TB_Vendas[[#This Row],[Desc. Vend.]],TB_Vendas[[#This Row],[Desc. Vend.]],TB_Vendas[[#This Row],[Desc.]])</f>
        <v>0.12</v>
      </c>
      <c r="I398" s="9">
        <f>TB_Vendas[[#This Row],[Preço Unitário]]*TB_Vendas[[#This Row],[Qtde]]</f>
        <v>15200</v>
      </c>
      <c r="J398" s="9">
        <f>TB_Vendas[[#This Row],[Total]]-(TB_Vendas[[#This Row],[Total]]*TB_Vendas[[#This Row],[Desconto]])</f>
        <v>13376</v>
      </c>
      <c r="K398" s="9" t="s">
        <v>103</v>
      </c>
    </row>
    <row r="399" spans="1:11" x14ac:dyDescent="0.25">
      <c r="A399" s="8">
        <v>45063</v>
      </c>
      <c r="B399" t="s">
        <v>86</v>
      </c>
      <c r="C399" t="str">
        <f>_xlfn.XLOOKUP(TB_Vendas[[#This Row],[Código]],TB_Produtos[Código],TB_Produtos[Categoria])</f>
        <v>Wearables</v>
      </c>
      <c r="D399" s="1">
        <v>1</v>
      </c>
      <c r="E399" s="36">
        <f>_xlfn.XLOOKUP(TB_Vendas[[#This Row],[Código]],TB_Produtos[Código],TB_Produtos[Preço Unitário])</f>
        <v>1500</v>
      </c>
      <c r="F399" s="41">
        <f>INDEX(desc_tabela,MATCH(TB_Vendas[[#This Row],[Qtde]],desc_quantidade,1),MATCH(_xlfn.XLOOKUP(TB_Vendas[[#This Row],[Código]],TB_Produtos[Código],TB_Produtos[Categoria]),desc_categorias,0))</f>
        <v>0</v>
      </c>
      <c r="G399" s="41" cm="1">
        <f t="array" ref="G399">_xlfn.XLOOKUP(TB_Vendas[[#This Row],[Vendedor]],TB_Vendedores[[#All],[Código]],TB_Vendedores[[#All],[Desc. Máximo]])</f>
        <v>0.12</v>
      </c>
      <c r="H399" s="41">
        <f>IF(TB_Vendas[[#This Row],[Desc.]]&gt;TB_Vendas[[#This Row],[Desc. Vend.]],TB_Vendas[[#This Row],[Desc. Vend.]],TB_Vendas[[#This Row],[Desc.]])</f>
        <v>0</v>
      </c>
      <c r="I399" s="9">
        <f>TB_Vendas[[#This Row],[Preço Unitário]]*TB_Vendas[[#This Row],[Qtde]]</f>
        <v>1500</v>
      </c>
      <c r="J399" s="9">
        <f>TB_Vendas[[#This Row],[Total]]-(TB_Vendas[[#This Row],[Total]]*TB_Vendas[[#This Row],[Desconto]])</f>
        <v>1500</v>
      </c>
      <c r="K399" s="9" t="s">
        <v>103</v>
      </c>
    </row>
    <row r="400" spans="1:11" x14ac:dyDescent="0.25">
      <c r="A400" s="8">
        <v>45064</v>
      </c>
      <c r="B400" t="s">
        <v>88</v>
      </c>
      <c r="C400" t="str">
        <f>_xlfn.XLOOKUP(TB_Vendas[[#This Row],[Código]],TB_Produtos[Código],TB_Produtos[Categoria])</f>
        <v>Wearables</v>
      </c>
      <c r="D400" s="1">
        <v>2</v>
      </c>
      <c r="E400" s="36">
        <f>_xlfn.XLOOKUP(TB_Vendas[[#This Row],[Código]],TB_Produtos[Código],TB_Produtos[Preço Unitário])</f>
        <v>2800</v>
      </c>
      <c r="F400" s="41">
        <f>INDEX(desc_tabela,MATCH(TB_Vendas[[#This Row],[Qtde]],desc_quantidade,1),MATCH(_xlfn.XLOOKUP(TB_Vendas[[#This Row],[Código]],TB_Produtos[Código],TB_Produtos[Categoria]),desc_categorias,0))</f>
        <v>0.05</v>
      </c>
      <c r="G400" s="41" cm="1">
        <f t="array" ref="G400">_xlfn.XLOOKUP(TB_Vendas[[#This Row],[Vendedor]],TB_Vendedores[[#All],[Código]],TB_Vendedores[[#All],[Desc. Máximo]])</f>
        <v>7.0000000000000007E-2</v>
      </c>
      <c r="H400" s="41">
        <f>IF(TB_Vendas[[#This Row],[Desc.]]&gt;TB_Vendas[[#This Row],[Desc. Vend.]],TB_Vendas[[#This Row],[Desc. Vend.]],TB_Vendas[[#This Row],[Desc.]])</f>
        <v>0.05</v>
      </c>
      <c r="I400" s="9">
        <f>TB_Vendas[[#This Row],[Preço Unitário]]*TB_Vendas[[#This Row],[Qtde]]</f>
        <v>5600</v>
      </c>
      <c r="J400" s="9">
        <f>TB_Vendas[[#This Row],[Total]]-(TB_Vendas[[#This Row],[Total]]*TB_Vendas[[#This Row],[Desconto]])</f>
        <v>5320</v>
      </c>
      <c r="K400" s="9" t="s">
        <v>119</v>
      </c>
    </row>
    <row r="401" spans="1:11" x14ac:dyDescent="0.25">
      <c r="A401" s="8">
        <v>45064</v>
      </c>
      <c r="B401" t="s">
        <v>79</v>
      </c>
      <c r="C401" t="str">
        <f>_xlfn.XLOOKUP(TB_Vendas[[#This Row],[Código]],TB_Produtos[Código],TB_Produtos[Categoria])</f>
        <v>Wearables</v>
      </c>
      <c r="D401" s="1">
        <v>2</v>
      </c>
      <c r="E401" s="36">
        <f>_xlfn.XLOOKUP(TB_Vendas[[#This Row],[Código]],TB_Produtos[Código],TB_Produtos[Preço Unitário])</f>
        <v>400</v>
      </c>
      <c r="F401" s="41">
        <f>INDEX(desc_tabela,MATCH(TB_Vendas[[#This Row],[Qtde]],desc_quantidade,1),MATCH(_xlfn.XLOOKUP(TB_Vendas[[#This Row],[Código]],TB_Produtos[Código],TB_Produtos[Categoria]),desc_categorias,0))</f>
        <v>0.05</v>
      </c>
      <c r="G401" s="41" cm="1">
        <f t="array" ref="G401">_xlfn.XLOOKUP(TB_Vendas[[#This Row],[Vendedor]],TB_Vendedores[[#All],[Código]],TB_Vendedores[[#All],[Desc. Máximo]])</f>
        <v>0.08</v>
      </c>
      <c r="H401" s="41">
        <f>IF(TB_Vendas[[#This Row],[Desc.]]&gt;TB_Vendas[[#This Row],[Desc. Vend.]],TB_Vendas[[#This Row],[Desc. Vend.]],TB_Vendas[[#This Row],[Desc.]])</f>
        <v>0.05</v>
      </c>
      <c r="I401" s="9">
        <f>TB_Vendas[[#This Row],[Preço Unitário]]*TB_Vendas[[#This Row],[Qtde]]</f>
        <v>800</v>
      </c>
      <c r="J401" s="9">
        <f>TB_Vendas[[#This Row],[Total]]-(TB_Vendas[[#This Row],[Total]]*TB_Vendas[[#This Row],[Desconto]])</f>
        <v>760</v>
      </c>
      <c r="K401" s="9" t="s">
        <v>111</v>
      </c>
    </row>
    <row r="402" spans="1:11" x14ac:dyDescent="0.25">
      <c r="A402" s="8">
        <v>45064</v>
      </c>
      <c r="B402" t="s">
        <v>73</v>
      </c>
      <c r="C402" t="str">
        <f>_xlfn.XLOOKUP(TB_Vendas[[#This Row],[Código]],TB_Produtos[Código],TB_Produtos[Categoria])</f>
        <v>Smartphones e Tablets</v>
      </c>
      <c r="D402" s="1">
        <v>3</v>
      </c>
      <c r="E402" s="36">
        <f>_xlfn.XLOOKUP(TB_Vendas[[#This Row],[Código]],TB_Produtos[Código],TB_Produtos[Preço Unitário])</f>
        <v>2200</v>
      </c>
      <c r="F402" s="41">
        <f>INDEX(desc_tabela,MATCH(TB_Vendas[[#This Row],[Qtde]],desc_quantidade,1),MATCH(_xlfn.XLOOKUP(TB_Vendas[[#This Row],[Código]],TB_Produtos[Código],TB_Produtos[Categoria]),desc_categorias,0))</f>
        <v>0.15</v>
      </c>
      <c r="G402" s="41" cm="1">
        <f t="array" ref="G402">_xlfn.XLOOKUP(TB_Vendas[[#This Row],[Vendedor]],TB_Vendedores[[#All],[Código]],TB_Vendedores[[#All],[Desc. Máximo]])</f>
        <v>0.11</v>
      </c>
      <c r="H402" s="41">
        <f>IF(TB_Vendas[[#This Row],[Desc.]]&gt;TB_Vendas[[#This Row],[Desc. Vend.]],TB_Vendas[[#This Row],[Desc. Vend.]],TB_Vendas[[#This Row],[Desc.]])</f>
        <v>0.11</v>
      </c>
      <c r="I402" s="9">
        <f>TB_Vendas[[#This Row],[Preço Unitário]]*TB_Vendas[[#This Row],[Qtde]]</f>
        <v>6600</v>
      </c>
      <c r="J402" s="9">
        <f>TB_Vendas[[#This Row],[Total]]-(TB_Vendas[[#This Row],[Total]]*TB_Vendas[[#This Row],[Desconto]])</f>
        <v>5874</v>
      </c>
      <c r="K402" s="9" t="s">
        <v>115</v>
      </c>
    </row>
    <row r="403" spans="1:11" x14ac:dyDescent="0.25">
      <c r="A403" s="8">
        <v>45065</v>
      </c>
      <c r="B403" t="s">
        <v>35</v>
      </c>
      <c r="C403" t="str">
        <f>_xlfn.XLOOKUP(TB_Vendas[[#This Row],[Código]],TB_Produtos[Código],TB_Produtos[Categoria])</f>
        <v>Notebooks</v>
      </c>
      <c r="D403" s="1">
        <v>5</v>
      </c>
      <c r="E403" s="36">
        <f>_xlfn.XLOOKUP(TB_Vendas[[#This Row],[Código]],TB_Produtos[Código],TB_Produtos[Preço Unitário])</f>
        <v>12000</v>
      </c>
      <c r="F403" s="41">
        <f>INDEX(desc_tabela,MATCH(TB_Vendas[[#This Row],[Qtde]],desc_quantidade,1),MATCH(_xlfn.XLOOKUP(TB_Vendas[[#This Row],[Código]],TB_Produtos[Código],TB_Produtos[Categoria]),desc_categorias,0))</f>
        <v>0.25</v>
      </c>
      <c r="G403" s="41" cm="1">
        <f t="array" ref="G403">_xlfn.XLOOKUP(TB_Vendas[[#This Row],[Vendedor]],TB_Vendedores[[#All],[Código]],TB_Vendedores[[#All],[Desc. Máximo]])</f>
        <v>0.13</v>
      </c>
      <c r="H403" s="41">
        <f>IF(TB_Vendas[[#This Row],[Desc.]]&gt;TB_Vendas[[#This Row],[Desc. Vend.]],TB_Vendas[[#This Row],[Desc. Vend.]],TB_Vendas[[#This Row],[Desc.]])</f>
        <v>0.13</v>
      </c>
      <c r="I403" s="9">
        <f>TB_Vendas[[#This Row],[Preço Unitário]]*TB_Vendas[[#This Row],[Qtde]]</f>
        <v>60000</v>
      </c>
      <c r="J403" s="9">
        <f>TB_Vendas[[#This Row],[Total]]-(TB_Vendas[[#This Row],[Total]]*TB_Vendas[[#This Row],[Desconto]])</f>
        <v>52200</v>
      </c>
      <c r="K403" s="9" t="s">
        <v>97</v>
      </c>
    </row>
    <row r="404" spans="1:11" x14ac:dyDescent="0.25">
      <c r="A404" s="8">
        <v>45065</v>
      </c>
      <c r="B404" t="s">
        <v>14</v>
      </c>
      <c r="C404" t="str">
        <f>_xlfn.XLOOKUP(TB_Vendas[[#This Row],[Código]],TB_Produtos[Código],TB_Produtos[Categoria])</f>
        <v>Acessórios</v>
      </c>
      <c r="D404" s="1">
        <v>1</v>
      </c>
      <c r="E404" s="36">
        <f>_xlfn.XLOOKUP(TB_Vendas[[#This Row],[Código]],TB_Produtos[Código],TB_Produtos[Preço Unitário])</f>
        <v>80</v>
      </c>
      <c r="F404" s="41">
        <f>INDEX(desc_tabela,MATCH(TB_Vendas[[#This Row],[Qtde]],desc_quantidade,1),MATCH(_xlfn.XLOOKUP(TB_Vendas[[#This Row],[Código]],TB_Produtos[Código],TB_Produtos[Categoria]),desc_categorias,0))</f>
        <v>0</v>
      </c>
      <c r="G404" s="41" cm="1">
        <f t="array" ref="G404">_xlfn.XLOOKUP(TB_Vendas[[#This Row],[Vendedor]],TB_Vendedores[[#All],[Código]],TB_Vendedores[[#All],[Desc. Máximo]])</f>
        <v>0.19</v>
      </c>
      <c r="H404" s="41">
        <f>IF(TB_Vendas[[#This Row],[Desc.]]&gt;TB_Vendas[[#This Row],[Desc. Vend.]],TB_Vendas[[#This Row],[Desc. Vend.]],TB_Vendas[[#This Row],[Desc.]])</f>
        <v>0</v>
      </c>
      <c r="I404" s="9">
        <f>TB_Vendas[[#This Row],[Preço Unitário]]*TB_Vendas[[#This Row],[Qtde]]</f>
        <v>80</v>
      </c>
      <c r="J404" s="9">
        <f>TB_Vendas[[#This Row],[Total]]-(TB_Vendas[[#This Row],[Total]]*TB_Vendas[[#This Row],[Desconto]])</f>
        <v>80</v>
      </c>
      <c r="K404" s="9" t="s">
        <v>109</v>
      </c>
    </row>
    <row r="405" spans="1:11" x14ac:dyDescent="0.25">
      <c r="A405" s="8">
        <v>45066</v>
      </c>
      <c r="B405" t="s">
        <v>17</v>
      </c>
      <c r="C405" t="str">
        <f>_xlfn.XLOOKUP(TB_Vendas[[#This Row],[Código]],TB_Produtos[Código],TB_Produtos[Categoria])</f>
        <v>Acessórios</v>
      </c>
      <c r="D405" s="1">
        <v>3</v>
      </c>
      <c r="E405" s="36">
        <f>_xlfn.XLOOKUP(TB_Vendas[[#This Row],[Código]],TB_Produtos[Código],TB_Produtos[Preço Unitário])</f>
        <v>800</v>
      </c>
      <c r="F405" s="41">
        <f>INDEX(desc_tabela,MATCH(TB_Vendas[[#This Row],[Qtde]],desc_quantidade,1),MATCH(_xlfn.XLOOKUP(TB_Vendas[[#This Row],[Código]],TB_Produtos[Código],TB_Produtos[Categoria]),desc_categorias,0))</f>
        <v>0.15</v>
      </c>
      <c r="G405" s="41" cm="1">
        <f t="array" ref="G405">_xlfn.XLOOKUP(TB_Vendas[[#This Row],[Vendedor]],TB_Vendedores[[#All],[Código]],TB_Vendedores[[#All],[Desc. Máximo]])</f>
        <v>0.17</v>
      </c>
      <c r="H405" s="41">
        <f>IF(TB_Vendas[[#This Row],[Desc.]]&gt;TB_Vendas[[#This Row],[Desc. Vend.]],TB_Vendas[[#This Row],[Desc. Vend.]],TB_Vendas[[#This Row],[Desc.]])</f>
        <v>0.15</v>
      </c>
      <c r="I405" s="9">
        <f>TB_Vendas[[#This Row],[Preço Unitário]]*TB_Vendas[[#This Row],[Qtde]]</f>
        <v>2400</v>
      </c>
      <c r="J405" s="9">
        <f>TB_Vendas[[#This Row],[Total]]-(TB_Vendas[[#This Row],[Total]]*TB_Vendas[[#This Row],[Desconto]])</f>
        <v>2040</v>
      </c>
      <c r="K405" s="9" t="s">
        <v>105</v>
      </c>
    </row>
    <row r="406" spans="1:11" x14ac:dyDescent="0.25">
      <c r="A406" s="8">
        <v>45066</v>
      </c>
      <c r="B406" t="s">
        <v>50</v>
      </c>
      <c r="C406" t="str">
        <f>_xlfn.XLOOKUP(TB_Vendas[[#This Row],[Código]],TB_Produtos[Código],TB_Produtos[Categoria])</f>
        <v>Periféricos</v>
      </c>
      <c r="D406" s="1">
        <v>4</v>
      </c>
      <c r="E406" s="36">
        <f>_xlfn.XLOOKUP(TB_Vendas[[#This Row],[Código]],TB_Produtos[Código],TB_Produtos[Preço Unitário])</f>
        <v>300</v>
      </c>
      <c r="F406" s="41">
        <f>INDEX(desc_tabela,MATCH(TB_Vendas[[#This Row],[Qtde]],desc_quantidade,1),MATCH(_xlfn.XLOOKUP(TB_Vendas[[#This Row],[Código]],TB_Produtos[Código],TB_Produtos[Categoria]),desc_categorias,0))</f>
        <v>0.15</v>
      </c>
      <c r="G406" s="41" cm="1">
        <f t="array" ref="G406">_xlfn.XLOOKUP(TB_Vendas[[#This Row],[Vendedor]],TB_Vendedores[[#All],[Código]],TB_Vendedores[[#All],[Desc. Máximo]])</f>
        <v>0.3</v>
      </c>
      <c r="H406" s="41">
        <f>IF(TB_Vendas[[#This Row],[Desc.]]&gt;TB_Vendas[[#This Row],[Desc. Vend.]],TB_Vendas[[#This Row],[Desc. Vend.]],TB_Vendas[[#This Row],[Desc.]])</f>
        <v>0.15</v>
      </c>
      <c r="I406" s="9">
        <f>TB_Vendas[[#This Row],[Preço Unitário]]*TB_Vendas[[#This Row],[Qtde]]</f>
        <v>1200</v>
      </c>
      <c r="J406" s="9">
        <f>TB_Vendas[[#This Row],[Total]]-(TB_Vendas[[#This Row],[Total]]*TB_Vendas[[#This Row],[Desconto]])</f>
        <v>1020</v>
      </c>
      <c r="K406" s="9" t="s">
        <v>121</v>
      </c>
    </row>
    <row r="407" spans="1:11" x14ac:dyDescent="0.25">
      <c r="A407" s="8">
        <v>45066</v>
      </c>
      <c r="B407" t="s">
        <v>25</v>
      </c>
      <c r="C407" t="str">
        <f>_xlfn.XLOOKUP(TB_Vendas[[#This Row],[Código]],TB_Produtos[Código],TB_Produtos[Categoria])</f>
        <v>Periféricos</v>
      </c>
      <c r="D407" s="1">
        <v>3</v>
      </c>
      <c r="E407" s="36">
        <f>_xlfn.XLOOKUP(TB_Vendas[[#This Row],[Código]],TB_Produtos[Código],TB_Produtos[Preço Unitário])</f>
        <v>900</v>
      </c>
      <c r="F407" s="41">
        <f>INDEX(desc_tabela,MATCH(TB_Vendas[[#This Row],[Qtde]],desc_quantidade,1),MATCH(_xlfn.XLOOKUP(TB_Vendas[[#This Row],[Código]],TB_Produtos[Código],TB_Produtos[Categoria]),desc_categorias,0))</f>
        <v>0.15</v>
      </c>
      <c r="G407" s="41" cm="1">
        <f t="array" ref="G407">_xlfn.XLOOKUP(TB_Vendas[[#This Row],[Vendedor]],TB_Vendedores[[#All],[Código]],TB_Vendedores[[#All],[Desc. Máximo]])</f>
        <v>0.18</v>
      </c>
      <c r="H407" s="41">
        <f>IF(TB_Vendas[[#This Row],[Desc.]]&gt;TB_Vendas[[#This Row],[Desc. Vend.]],TB_Vendas[[#This Row],[Desc. Vend.]],TB_Vendas[[#This Row],[Desc.]])</f>
        <v>0.15</v>
      </c>
      <c r="I407" s="9">
        <f>TB_Vendas[[#This Row],[Preço Unitário]]*TB_Vendas[[#This Row],[Qtde]]</f>
        <v>2700</v>
      </c>
      <c r="J407" s="9">
        <f>TB_Vendas[[#This Row],[Total]]-(TB_Vendas[[#This Row],[Total]]*TB_Vendas[[#This Row],[Desconto]])</f>
        <v>2295</v>
      </c>
      <c r="K407" s="9" t="s">
        <v>117</v>
      </c>
    </row>
    <row r="408" spans="1:11" x14ac:dyDescent="0.25">
      <c r="A408" s="8">
        <v>45067</v>
      </c>
      <c r="B408" t="s">
        <v>75</v>
      </c>
      <c r="C408" t="str">
        <f>_xlfn.XLOOKUP(TB_Vendas[[#This Row],[Código]],TB_Produtos[Código],TB_Produtos[Categoria])</f>
        <v>Smartphones e Tablets</v>
      </c>
      <c r="D408" s="1">
        <v>4</v>
      </c>
      <c r="E408" s="36">
        <f>_xlfn.XLOOKUP(TB_Vendas[[#This Row],[Código]],TB_Produtos[Código],TB_Produtos[Preço Unitário])</f>
        <v>3800</v>
      </c>
      <c r="F408" s="41">
        <f>INDEX(desc_tabela,MATCH(TB_Vendas[[#This Row],[Qtde]],desc_quantidade,1),MATCH(_xlfn.XLOOKUP(TB_Vendas[[#This Row],[Código]],TB_Produtos[Código],TB_Produtos[Categoria]),desc_categorias,0))</f>
        <v>0.15</v>
      </c>
      <c r="G408" s="41" cm="1">
        <f t="array" ref="G408">_xlfn.XLOOKUP(TB_Vendas[[#This Row],[Vendedor]],TB_Vendedores[[#All],[Código]],TB_Vendedores[[#All],[Desc. Máximo]])</f>
        <v>0.08</v>
      </c>
      <c r="H408" s="41">
        <f>IF(TB_Vendas[[#This Row],[Desc.]]&gt;TB_Vendas[[#This Row],[Desc. Vend.]],TB_Vendas[[#This Row],[Desc. Vend.]],TB_Vendas[[#This Row],[Desc.]])</f>
        <v>0.08</v>
      </c>
      <c r="I408" s="9">
        <f>TB_Vendas[[#This Row],[Preço Unitário]]*TB_Vendas[[#This Row],[Qtde]]</f>
        <v>15200</v>
      </c>
      <c r="J408" s="9">
        <f>TB_Vendas[[#This Row],[Total]]-(TB_Vendas[[#This Row],[Total]]*TB_Vendas[[#This Row],[Desconto]])</f>
        <v>13984</v>
      </c>
      <c r="K408" s="9" t="s">
        <v>100</v>
      </c>
    </row>
    <row r="409" spans="1:11" x14ac:dyDescent="0.25">
      <c r="A409" s="8">
        <v>45067</v>
      </c>
      <c r="B409" t="s">
        <v>37</v>
      </c>
      <c r="C409" t="str">
        <f>_xlfn.XLOOKUP(TB_Vendas[[#This Row],[Código]],TB_Produtos[Código],TB_Produtos[Categoria])</f>
        <v>Notebooks</v>
      </c>
      <c r="D409" s="1">
        <v>1</v>
      </c>
      <c r="E409" s="36">
        <f>_xlfn.XLOOKUP(TB_Vendas[[#This Row],[Código]],TB_Produtos[Código],TB_Produtos[Preço Unitário])</f>
        <v>4000</v>
      </c>
      <c r="F409" s="41">
        <f>INDEX(desc_tabela,MATCH(TB_Vendas[[#This Row],[Qtde]],desc_quantidade,1),MATCH(_xlfn.XLOOKUP(TB_Vendas[[#This Row],[Código]],TB_Produtos[Código],TB_Produtos[Categoria]),desc_categorias,0))</f>
        <v>0</v>
      </c>
      <c r="G409" s="41" cm="1">
        <f t="array" ref="G409">_xlfn.XLOOKUP(TB_Vendas[[#This Row],[Vendedor]],TB_Vendedores[[#All],[Código]],TB_Vendedores[[#All],[Desc. Máximo]])</f>
        <v>0.19</v>
      </c>
      <c r="H409" s="41">
        <f>IF(TB_Vendas[[#This Row],[Desc.]]&gt;TB_Vendas[[#This Row],[Desc. Vend.]],TB_Vendas[[#This Row],[Desc. Vend.]],TB_Vendas[[#This Row],[Desc.]])</f>
        <v>0</v>
      </c>
      <c r="I409" s="9">
        <f>TB_Vendas[[#This Row],[Preço Unitário]]*TB_Vendas[[#This Row],[Qtde]]</f>
        <v>4000</v>
      </c>
      <c r="J409" s="9">
        <f>TB_Vendas[[#This Row],[Total]]-(TB_Vendas[[#This Row],[Total]]*TB_Vendas[[#This Row],[Desconto]])</f>
        <v>4000</v>
      </c>
      <c r="K409" s="9" t="s">
        <v>109</v>
      </c>
    </row>
    <row r="410" spans="1:11" x14ac:dyDescent="0.25">
      <c r="A410" s="8">
        <v>45067</v>
      </c>
      <c r="B410" t="s">
        <v>7</v>
      </c>
      <c r="C410" t="str">
        <f>_xlfn.XLOOKUP(TB_Vendas[[#This Row],[Código]],TB_Produtos[Código],TB_Produtos[Categoria])</f>
        <v>Acessórios</v>
      </c>
      <c r="D410" s="1">
        <v>1</v>
      </c>
      <c r="E410" s="36">
        <f>_xlfn.XLOOKUP(TB_Vendas[[#This Row],[Código]],TB_Produtos[Código],TB_Produtos[Preço Unitário])</f>
        <v>50</v>
      </c>
      <c r="F410" s="41">
        <f>INDEX(desc_tabela,MATCH(TB_Vendas[[#This Row],[Qtde]],desc_quantidade,1),MATCH(_xlfn.XLOOKUP(TB_Vendas[[#This Row],[Código]],TB_Produtos[Código],TB_Produtos[Categoria]),desc_categorias,0))</f>
        <v>0</v>
      </c>
      <c r="G410" s="41" cm="1">
        <f t="array" ref="G410">_xlfn.XLOOKUP(TB_Vendas[[#This Row],[Vendedor]],TB_Vendedores[[#All],[Código]],TB_Vendedores[[#All],[Desc. Máximo]])</f>
        <v>0.14000000000000001</v>
      </c>
      <c r="H410" s="41">
        <f>IF(TB_Vendas[[#This Row],[Desc.]]&gt;TB_Vendas[[#This Row],[Desc. Vend.]],TB_Vendas[[#This Row],[Desc. Vend.]],TB_Vendas[[#This Row],[Desc.]])</f>
        <v>0</v>
      </c>
      <c r="I410" s="9">
        <f>TB_Vendas[[#This Row],[Preço Unitário]]*TB_Vendas[[#This Row],[Qtde]]</f>
        <v>50</v>
      </c>
      <c r="J410" s="9">
        <f>TB_Vendas[[#This Row],[Total]]-(TB_Vendas[[#This Row],[Total]]*TB_Vendas[[#This Row],[Desconto]])</f>
        <v>50</v>
      </c>
      <c r="K410" s="9" t="s">
        <v>107</v>
      </c>
    </row>
    <row r="411" spans="1:11" x14ac:dyDescent="0.25">
      <c r="A411" s="8">
        <v>45067</v>
      </c>
      <c r="B411" t="s">
        <v>40</v>
      </c>
      <c r="C411" t="str">
        <f>_xlfn.XLOOKUP(TB_Vendas[[#This Row],[Código]],TB_Produtos[Código],TB_Produtos[Categoria])</f>
        <v>Eletrônicos Gerais</v>
      </c>
      <c r="D411" s="1">
        <v>3</v>
      </c>
      <c r="E411" s="36">
        <f>_xlfn.XLOOKUP(TB_Vendas[[#This Row],[Código]],TB_Produtos[Código],TB_Produtos[Preço Unitário])</f>
        <v>4800</v>
      </c>
      <c r="F411" s="41">
        <f>INDEX(desc_tabela,MATCH(TB_Vendas[[#This Row],[Qtde]],desc_quantidade,1),MATCH(_xlfn.XLOOKUP(TB_Vendas[[#This Row],[Código]],TB_Produtos[Código],TB_Produtos[Categoria]),desc_categorias,0))</f>
        <v>0.2</v>
      </c>
      <c r="G411" s="41" cm="1">
        <f t="array" ref="G411">_xlfn.XLOOKUP(TB_Vendas[[#This Row],[Vendedor]],TB_Vendedores[[#All],[Código]],TB_Vendedores[[#All],[Desc. Máximo]])</f>
        <v>0.14000000000000001</v>
      </c>
      <c r="H411" s="41">
        <f>IF(TB_Vendas[[#This Row],[Desc.]]&gt;TB_Vendas[[#This Row],[Desc. Vend.]],TB_Vendas[[#This Row],[Desc. Vend.]],TB_Vendas[[#This Row],[Desc.]])</f>
        <v>0.14000000000000001</v>
      </c>
      <c r="I411" s="9">
        <f>TB_Vendas[[#This Row],[Preço Unitário]]*TB_Vendas[[#This Row],[Qtde]]</f>
        <v>14400</v>
      </c>
      <c r="J411" s="9">
        <f>TB_Vendas[[#This Row],[Total]]-(TB_Vendas[[#This Row],[Total]]*TB_Vendas[[#This Row],[Desconto]])</f>
        <v>12384</v>
      </c>
      <c r="K411" s="9" t="s">
        <v>107</v>
      </c>
    </row>
    <row r="412" spans="1:11" x14ac:dyDescent="0.25">
      <c r="A412" s="8">
        <v>45068</v>
      </c>
      <c r="B412" t="s">
        <v>88</v>
      </c>
      <c r="C412" t="str">
        <f>_xlfn.XLOOKUP(TB_Vendas[[#This Row],[Código]],TB_Produtos[Código],TB_Produtos[Categoria])</f>
        <v>Wearables</v>
      </c>
      <c r="D412" s="1">
        <v>4</v>
      </c>
      <c r="E412" s="36">
        <f>_xlfn.XLOOKUP(TB_Vendas[[#This Row],[Código]],TB_Produtos[Código],TB_Produtos[Preço Unitário])</f>
        <v>2800</v>
      </c>
      <c r="F412" s="41">
        <f>INDEX(desc_tabela,MATCH(TB_Vendas[[#This Row],[Qtde]],desc_quantidade,1),MATCH(_xlfn.XLOOKUP(TB_Vendas[[#This Row],[Código]],TB_Produtos[Código],TB_Produtos[Categoria]),desc_categorias,0))</f>
        <v>0.15</v>
      </c>
      <c r="G412" s="41" cm="1">
        <f t="array" ref="G412">_xlfn.XLOOKUP(TB_Vendas[[#This Row],[Vendedor]],TB_Vendedores[[#All],[Código]],TB_Vendedores[[#All],[Desc. Máximo]])</f>
        <v>0.14000000000000001</v>
      </c>
      <c r="H412" s="41">
        <f>IF(TB_Vendas[[#This Row],[Desc.]]&gt;TB_Vendas[[#This Row],[Desc. Vend.]],TB_Vendas[[#This Row],[Desc. Vend.]],TB_Vendas[[#This Row],[Desc.]])</f>
        <v>0.14000000000000001</v>
      </c>
      <c r="I412" s="9">
        <f>TB_Vendas[[#This Row],[Preço Unitário]]*TB_Vendas[[#This Row],[Qtde]]</f>
        <v>11200</v>
      </c>
      <c r="J412" s="9">
        <f>TB_Vendas[[#This Row],[Total]]-(TB_Vendas[[#This Row],[Total]]*TB_Vendas[[#This Row],[Desconto]])</f>
        <v>9632</v>
      </c>
      <c r="K412" s="9" t="s">
        <v>107</v>
      </c>
    </row>
    <row r="413" spans="1:11" x14ac:dyDescent="0.25">
      <c r="A413" s="8">
        <v>45069</v>
      </c>
      <c r="B413" t="s">
        <v>20</v>
      </c>
      <c r="C413" t="str">
        <f>_xlfn.XLOOKUP(TB_Vendas[[#This Row],[Código]],TB_Produtos[Código],TB_Produtos[Categoria])</f>
        <v>Acessórios</v>
      </c>
      <c r="D413" s="1">
        <v>5</v>
      </c>
      <c r="E413" s="36">
        <f>_xlfn.XLOOKUP(TB_Vendas[[#This Row],[Código]],TB_Produtos[Código],TB_Produtos[Preço Unitário])</f>
        <v>250</v>
      </c>
      <c r="F413" s="41">
        <f>INDEX(desc_tabela,MATCH(TB_Vendas[[#This Row],[Qtde]],desc_quantidade,1),MATCH(_xlfn.XLOOKUP(TB_Vendas[[#This Row],[Código]],TB_Produtos[Código],TB_Produtos[Categoria]),desc_categorias,0))</f>
        <v>0.25</v>
      </c>
      <c r="G413" s="41" cm="1">
        <f t="array" ref="G413">_xlfn.XLOOKUP(TB_Vendas[[#This Row],[Vendedor]],TB_Vendedores[[#All],[Código]],TB_Vendedores[[#All],[Desc. Máximo]])</f>
        <v>0.12</v>
      </c>
      <c r="H413" s="41">
        <f>IF(TB_Vendas[[#This Row],[Desc.]]&gt;TB_Vendas[[#This Row],[Desc. Vend.]],TB_Vendas[[#This Row],[Desc. Vend.]],TB_Vendas[[#This Row],[Desc.]])</f>
        <v>0.12</v>
      </c>
      <c r="I413" s="9">
        <f>TB_Vendas[[#This Row],[Preço Unitário]]*TB_Vendas[[#This Row],[Qtde]]</f>
        <v>1250</v>
      </c>
      <c r="J413" s="9">
        <f>TB_Vendas[[#This Row],[Total]]-(TB_Vendas[[#This Row],[Total]]*TB_Vendas[[#This Row],[Desconto]])</f>
        <v>1100</v>
      </c>
      <c r="K413" s="9" t="s">
        <v>103</v>
      </c>
    </row>
    <row r="414" spans="1:11" x14ac:dyDescent="0.25">
      <c r="A414" s="8">
        <v>45070</v>
      </c>
      <c r="B414" t="s">
        <v>20</v>
      </c>
      <c r="C414" t="str">
        <f>_xlfn.XLOOKUP(TB_Vendas[[#This Row],[Código]],TB_Produtos[Código],TB_Produtos[Categoria])</f>
        <v>Acessórios</v>
      </c>
      <c r="D414" s="1">
        <v>5</v>
      </c>
      <c r="E414" s="36">
        <f>_xlfn.XLOOKUP(TB_Vendas[[#This Row],[Código]],TB_Produtos[Código],TB_Produtos[Preço Unitário])</f>
        <v>250</v>
      </c>
      <c r="F414" s="41">
        <f>INDEX(desc_tabela,MATCH(TB_Vendas[[#This Row],[Qtde]],desc_quantidade,1),MATCH(_xlfn.XLOOKUP(TB_Vendas[[#This Row],[Código]],TB_Produtos[Código],TB_Produtos[Categoria]),desc_categorias,0))</f>
        <v>0.25</v>
      </c>
      <c r="G414" s="41" cm="1">
        <f t="array" ref="G414">_xlfn.XLOOKUP(TB_Vendas[[#This Row],[Vendedor]],TB_Vendedores[[#All],[Código]],TB_Vendedores[[#All],[Desc. Máximo]])</f>
        <v>0.14000000000000001</v>
      </c>
      <c r="H414" s="41">
        <f>IF(TB_Vendas[[#This Row],[Desc.]]&gt;TB_Vendas[[#This Row],[Desc. Vend.]],TB_Vendas[[#This Row],[Desc. Vend.]],TB_Vendas[[#This Row],[Desc.]])</f>
        <v>0.14000000000000001</v>
      </c>
      <c r="I414" s="9">
        <f>TB_Vendas[[#This Row],[Preço Unitário]]*TB_Vendas[[#This Row],[Qtde]]</f>
        <v>1250</v>
      </c>
      <c r="J414" s="9">
        <f>TB_Vendas[[#This Row],[Total]]-(TB_Vendas[[#This Row],[Total]]*TB_Vendas[[#This Row],[Desconto]])</f>
        <v>1075</v>
      </c>
      <c r="K414" s="9" t="s">
        <v>107</v>
      </c>
    </row>
    <row r="415" spans="1:11" x14ac:dyDescent="0.25">
      <c r="A415" s="8">
        <v>45070</v>
      </c>
      <c r="B415" t="s">
        <v>56</v>
      </c>
      <c r="C415" t="str">
        <f>_xlfn.XLOOKUP(TB_Vendas[[#This Row],[Código]],TB_Produtos[Código],TB_Produtos[Categoria])</f>
        <v>Periféricos</v>
      </c>
      <c r="D415" s="1">
        <v>5</v>
      </c>
      <c r="E415" s="36">
        <f>_xlfn.XLOOKUP(TB_Vendas[[#This Row],[Código]],TB_Produtos[Código],TB_Produtos[Preço Unitário])</f>
        <v>200</v>
      </c>
      <c r="F415" s="41">
        <f>INDEX(desc_tabela,MATCH(TB_Vendas[[#This Row],[Qtde]],desc_quantidade,1),MATCH(_xlfn.XLOOKUP(TB_Vendas[[#This Row],[Código]],TB_Produtos[Código],TB_Produtos[Categoria]),desc_categorias,0))</f>
        <v>0.25</v>
      </c>
      <c r="G415" s="41" cm="1">
        <f t="array" ref="G415">_xlfn.XLOOKUP(TB_Vendas[[#This Row],[Vendedor]],TB_Vendedores[[#All],[Código]],TB_Vendedores[[#All],[Desc. Máximo]])</f>
        <v>0.13</v>
      </c>
      <c r="H415" s="41">
        <f>IF(TB_Vendas[[#This Row],[Desc.]]&gt;TB_Vendas[[#This Row],[Desc. Vend.]],TB_Vendas[[#This Row],[Desc. Vend.]],TB_Vendas[[#This Row],[Desc.]])</f>
        <v>0.13</v>
      </c>
      <c r="I415" s="9">
        <f>TB_Vendas[[#This Row],[Preço Unitário]]*TB_Vendas[[#This Row],[Qtde]]</f>
        <v>1000</v>
      </c>
      <c r="J415" s="9">
        <f>TB_Vendas[[#This Row],[Total]]-(TB_Vendas[[#This Row],[Total]]*TB_Vendas[[#This Row],[Desconto]])</f>
        <v>870</v>
      </c>
      <c r="K415" s="9" t="s">
        <v>94</v>
      </c>
    </row>
    <row r="416" spans="1:11" x14ac:dyDescent="0.25">
      <c r="A416" s="8">
        <v>45070</v>
      </c>
      <c r="B416" t="s">
        <v>25</v>
      </c>
      <c r="C416" t="str">
        <f>_xlfn.XLOOKUP(TB_Vendas[[#This Row],[Código]],TB_Produtos[Código],TB_Produtos[Categoria])</f>
        <v>Periféricos</v>
      </c>
      <c r="D416" s="1">
        <v>1</v>
      </c>
      <c r="E416" s="36">
        <f>_xlfn.XLOOKUP(TB_Vendas[[#This Row],[Código]],TB_Produtos[Código],TB_Produtos[Preço Unitário])</f>
        <v>900</v>
      </c>
      <c r="F416" s="41">
        <f>INDEX(desc_tabela,MATCH(TB_Vendas[[#This Row],[Qtde]],desc_quantidade,1),MATCH(_xlfn.XLOOKUP(TB_Vendas[[#This Row],[Código]],TB_Produtos[Código],TB_Produtos[Categoria]),desc_categorias,0))</f>
        <v>0</v>
      </c>
      <c r="G416" s="41" cm="1">
        <f t="array" ref="G416">_xlfn.XLOOKUP(TB_Vendas[[#This Row],[Vendedor]],TB_Vendedores[[#All],[Código]],TB_Vendedores[[#All],[Desc. Máximo]])</f>
        <v>0.18</v>
      </c>
      <c r="H416" s="41">
        <f>IF(TB_Vendas[[#This Row],[Desc.]]&gt;TB_Vendas[[#This Row],[Desc. Vend.]],TB_Vendas[[#This Row],[Desc. Vend.]],TB_Vendas[[#This Row],[Desc.]])</f>
        <v>0</v>
      </c>
      <c r="I416" s="9">
        <f>TB_Vendas[[#This Row],[Preço Unitário]]*TB_Vendas[[#This Row],[Qtde]]</f>
        <v>900</v>
      </c>
      <c r="J416" s="9">
        <f>TB_Vendas[[#This Row],[Total]]-(TB_Vendas[[#This Row],[Total]]*TB_Vendas[[#This Row],[Desconto]])</f>
        <v>900</v>
      </c>
      <c r="K416" s="9" t="s">
        <v>117</v>
      </c>
    </row>
    <row r="417" spans="1:11" x14ac:dyDescent="0.25">
      <c r="A417" s="8">
        <v>45070</v>
      </c>
      <c r="B417" t="s">
        <v>68</v>
      </c>
      <c r="C417" t="str">
        <f>_xlfn.XLOOKUP(TB_Vendas[[#This Row],[Código]],TB_Produtos[Código],TB_Produtos[Categoria])</f>
        <v>Smartphones e Tablets</v>
      </c>
      <c r="D417" s="1">
        <v>4</v>
      </c>
      <c r="E417" s="36">
        <f>_xlfn.XLOOKUP(TB_Vendas[[#This Row],[Código]],TB_Produtos[Código],TB_Produtos[Preço Unitário])</f>
        <v>4500</v>
      </c>
      <c r="F417" s="41">
        <f>INDEX(desc_tabela,MATCH(TB_Vendas[[#This Row],[Qtde]],desc_quantidade,1),MATCH(_xlfn.XLOOKUP(TB_Vendas[[#This Row],[Código]],TB_Produtos[Código],TB_Produtos[Categoria]),desc_categorias,0))</f>
        <v>0.15</v>
      </c>
      <c r="G417" s="41" cm="1">
        <f t="array" ref="G417">_xlfn.XLOOKUP(TB_Vendas[[#This Row],[Vendedor]],TB_Vendedores[[#All],[Código]],TB_Vendedores[[#All],[Desc. Máximo]])</f>
        <v>0.13</v>
      </c>
      <c r="H417" s="41">
        <f>IF(TB_Vendas[[#This Row],[Desc.]]&gt;TB_Vendas[[#This Row],[Desc. Vend.]],TB_Vendas[[#This Row],[Desc. Vend.]],TB_Vendas[[#This Row],[Desc.]])</f>
        <v>0.13</v>
      </c>
      <c r="I417" s="9">
        <f>TB_Vendas[[#This Row],[Preço Unitário]]*TB_Vendas[[#This Row],[Qtde]]</f>
        <v>18000</v>
      </c>
      <c r="J417" s="9">
        <f>TB_Vendas[[#This Row],[Total]]-(TB_Vendas[[#This Row],[Total]]*TB_Vendas[[#This Row],[Desconto]])</f>
        <v>15660</v>
      </c>
      <c r="K417" s="9" t="s">
        <v>94</v>
      </c>
    </row>
    <row r="418" spans="1:11" x14ac:dyDescent="0.25">
      <c r="A418" s="8">
        <v>45070</v>
      </c>
      <c r="B418" t="s">
        <v>71</v>
      </c>
      <c r="C418" t="str">
        <f>_xlfn.XLOOKUP(TB_Vendas[[#This Row],[Código]],TB_Produtos[Código],TB_Produtos[Categoria])</f>
        <v>Smartphones e Tablets</v>
      </c>
      <c r="D418" s="1">
        <v>5</v>
      </c>
      <c r="E418" s="36">
        <f>_xlfn.XLOOKUP(TB_Vendas[[#This Row],[Código]],TB_Produtos[Código],TB_Produtos[Preço Unitário])</f>
        <v>7500</v>
      </c>
      <c r="F418" s="41">
        <f>INDEX(desc_tabela,MATCH(TB_Vendas[[#This Row],[Qtde]],desc_quantidade,1),MATCH(_xlfn.XLOOKUP(TB_Vendas[[#This Row],[Código]],TB_Produtos[Código],TB_Produtos[Categoria]),desc_categorias,0))</f>
        <v>0.25</v>
      </c>
      <c r="G418" s="41" cm="1">
        <f t="array" ref="G418">_xlfn.XLOOKUP(TB_Vendas[[#This Row],[Vendedor]],TB_Vendedores[[#All],[Código]],TB_Vendedores[[#All],[Desc. Máximo]])</f>
        <v>0.11</v>
      </c>
      <c r="H418" s="41">
        <f>IF(TB_Vendas[[#This Row],[Desc.]]&gt;TB_Vendas[[#This Row],[Desc. Vend.]],TB_Vendas[[#This Row],[Desc. Vend.]],TB_Vendas[[#This Row],[Desc.]])</f>
        <v>0.11</v>
      </c>
      <c r="I418" s="9">
        <f>TB_Vendas[[#This Row],[Preço Unitário]]*TB_Vendas[[#This Row],[Qtde]]</f>
        <v>37500</v>
      </c>
      <c r="J418" s="9">
        <f>TB_Vendas[[#This Row],[Total]]-(TB_Vendas[[#This Row],[Total]]*TB_Vendas[[#This Row],[Desconto]])</f>
        <v>33375</v>
      </c>
      <c r="K418" s="9" t="s">
        <v>115</v>
      </c>
    </row>
    <row r="419" spans="1:11" x14ac:dyDescent="0.25">
      <c r="A419" s="8">
        <v>45070</v>
      </c>
      <c r="B419" t="s">
        <v>20</v>
      </c>
      <c r="C419" t="str">
        <f>_xlfn.XLOOKUP(TB_Vendas[[#This Row],[Código]],TB_Produtos[Código],TB_Produtos[Categoria])</f>
        <v>Acessórios</v>
      </c>
      <c r="D419" s="1">
        <v>5</v>
      </c>
      <c r="E419" s="36">
        <f>_xlfn.XLOOKUP(TB_Vendas[[#This Row],[Código]],TB_Produtos[Código],TB_Produtos[Preço Unitário])</f>
        <v>250</v>
      </c>
      <c r="F419" s="41">
        <f>INDEX(desc_tabela,MATCH(TB_Vendas[[#This Row],[Qtde]],desc_quantidade,1),MATCH(_xlfn.XLOOKUP(TB_Vendas[[#This Row],[Código]],TB_Produtos[Código],TB_Produtos[Categoria]),desc_categorias,0))</f>
        <v>0.25</v>
      </c>
      <c r="G419" s="41" cm="1">
        <f t="array" ref="G419">_xlfn.XLOOKUP(TB_Vendas[[#This Row],[Vendedor]],TB_Vendedores[[#All],[Código]],TB_Vendedores[[#All],[Desc. Máximo]])</f>
        <v>0.19</v>
      </c>
      <c r="H419" s="41">
        <f>IF(TB_Vendas[[#This Row],[Desc.]]&gt;TB_Vendas[[#This Row],[Desc. Vend.]],TB_Vendas[[#This Row],[Desc. Vend.]],TB_Vendas[[#This Row],[Desc.]])</f>
        <v>0.19</v>
      </c>
      <c r="I419" s="9">
        <f>TB_Vendas[[#This Row],[Preço Unitário]]*TB_Vendas[[#This Row],[Qtde]]</f>
        <v>1250</v>
      </c>
      <c r="J419" s="9">
        <f>TB_Vendas[[#This Row],[Total]]-(TB_Vendas[[#This Row],[Total]]*TB_Vendas[[#This Row],[Desconto]])</f>
        <v>1012.5</v>
      </c>
      <c r="K419" s="9" t="s">
        <v>109</v>
      </c>
    </row>
    <row r="420" spans="1:11" x14ac:dyDescent="0.25">
      <c r="A420" s="8">
        <v>45071</v>
      </c>
      <c r="B420" t="s">
        <v>28</v>
      </c>
      <c r="C420" t="str">
        <f>_xlfn.XLOOKUP(TB_Vendas[[#This Row],[Código]],TB_Produtos[Código],TB_Produtos[Categoria])</f>
        <v>Periféricos</v>
      </c>
      <c r="D420" s="1">
        <v>1</v>
      </c>
      <c r="E420" s="36">
        <f>_xlfn.XLOOKUP(TB_Vendas[[#This Row],[Código]],TB_Produtos[Código],TB_Produtos[Preço Unitário])</f>
        <v>1200</v>
      </c>
      <c r="F420" s="41">
        <f>INDEX(desc_tabela,MATCH(TB_Vendas[[#This Row],[Qtde]],desc_quantidade,1),MATCH(_xlfn.XLOOKUP(TB_Vendas[[#This Row],[Código]],TB_Produtos[Código],TB_Produtos[Categoria]),desc_categorias,0))</f>
        <v>0</v>
      </c>
      <c r="G420" s="41" cm="1">
        <f t="array" ref="G420">_xlfn.XLOOKUP(TB_Vendas[[#This Row],[Vendedor]],TB_Vendedores[[#All],[Código]],TB_Vendedores[[#All],[Desc. Máximo]])</f>
        <v>0.19</v>
      </c>
      <c r="H420" s="41">
        <f>IF(TB_Vendas[[#This Row],[Desc.]]&gt;TB_Vendas[[#This Row],[Desc. Vend.]],TB_Vendas[[#This Row],[Desc. Vend.]],TB_Vendas[[#This Row],[Desc.]])</f>
        <v>0</v>
      </c>
      <c r="I420" s="9">
        <f>TB_Vendas[[#This Row],[Preço Unitário]]*TB_Vendas[[#This Row],[Qtde]]</f>
        <v>1200</v>
      </c>
      <c r="J420" s="9">
        <f>TB_Vendas[[#This Row],[Total]]-(TB_Vendas[[#This Row],[Total]]*TB_Vendas[[#This Row],[Desconto]])</f>
        <v>1200</v>
      </c>
      <c r="K420" s="9" t="s">
        <v>109</v>
      </c>
    </row>
    <row r="421" spans="1:11" x14ac:dyDescent="0.25">
      <c r="A421" s="8">
        <v>45071</v>
      </c>
      <c r="B421" t="s">
        <v>7</v>
      </c>
      <c r="C421" t="str">
        <f>_xlfn.XLOOKUP(TB_Vendas[[#This Row],[Código]],TB_Produtos[Código],TB_Produtos[Categoria])</f>
        <v>Acessórios</v>
      </c>
      <c r="D421" s="1">
        <v>5</v>
      </c>
      <c r="E421" s="36">
        <f>_xlfn.XLOOKUP(TB_Vendas[[#This Row],[Código]],TB_Produtos[Código],TB_Produtos[Preço Unitário])</f>
        <v>50</v>
      </c>
      <c r="F421" s="41">
        <f>INDEX(desc_tabela,MATCH(TB_Vendas[[#This Row],[Qtde]],desc_quantidade,1),MATCH(_xlfn.XLOOKUP(TB_Vendas[[#This Row],[Código]],TB_Produtos[Código],TB_Produtos[Categoria]),desc_categorias,0))</f>
        <v>0.25</v>
      </c>
      <c r="G421" s="41" cm="1">
        <f t="array" ref="G421">_xlfn.XLOOKUP(TB_Vendas[[#This Row],[Vendedor]],TB_Vendedores[[#All],[Código]],TB_Vendedores[[#All],[Desc. Máximo]])</f>
        <v>0.11</v>
      </c>
      <c r="H421" s="41">
        <f>IF(TB_Vendas[[#This Row],[Desc.]]&gt;TB_Vendas[[#This Row],[Desc. Vend.]],TB_Vendas[[#This Row],[Desc. Vend.]],TB_Vendas[[#This Row],[Desc.]])</f>
        <v>0.11</v>
      </c>
      <c r="I421" s="9">
        <f>TB_Vendas[[#This Row],[Preço Unitário]]*TB_Vendas[[#This Row],[Qtde]]</f>
        <v>250</v>
      </c>
      <c r="J421" s="9">
        <f>TB_Vendas[[#This Row],[Total]]-(TB_Vendas[[#This Row],[Total]]*TB_Vendas[[#This Row],[Desconto]])</f>
        <v>222.5</v>
      </c>
      <c r="K421" s="9" t="s">
        <v>115</v>
      </c>
    </row>
    <row r="422" spans="1:11" x14ac:dyDescent="0.25">
      <c r="A422" s="8">
        <v>45071</v>
      </c>
      <c r="B422" t="s">
        <v>86</v>
      </c>
      <c r="C422" t="str">
        <f>_xlfn.XLOOKUP(TB_Vendas[[#This Row],[Código]],TB_Produtos[Código],TB_Produtos[Categoria])</f>
        <v>Wearables</v>
      </c>
      <c r="D422" s="1">
        <v>2</v>
      </c>
      <c r="E422" s="36">
        <f>_xlfn.XLOOKUP(TB_Vendas[[#This Row],[Código]],TB_Produtos[Código],TB_Produtos[Preço Unitário])</f>
        <v>1500</v>
      </c>
      <c r="F422" s="41">
        <f>INDEX(desc_tabela,MATCH(TB_Vendas[[#This Row],[Qtde]],desc_quantidade,1),MATCH(_xlfn.XLOOKUP(TB_Vendas[[#This Row],[Código]],TB_Produtos[Código],TB_Produtos[Categoria]),desc_categorias,0))</f>
        <v>0.05</v>
      </c>
      <c r="G422" s="41" cm="1">
        <f t="array" ref="G422">_xlfn.XLOOKUP(TB_Vendas[[#This Row],[Vendedor]],TB_Vendedores[[#All],[Código]],TB_Vendedores[[#All],[Desc. Máximo]])</f>
        <v>0.17</v>
      </c>
      <c r="H422" s="41">
        <f>IF(TB_Vendas[[#This Row],[Desc.]]&gt;TB_Vendas[[#This Row],[Desc. Vend.]],TB_Vendas[[#This Row],[Desc. Vend.]],TB_Vendas[[#This Row],[Desc.]])</f>
        <v>0.05</v>
      </c>
      <c r="I422" s="9">
        <f>TB_Vendas[[#This Row],[Preço Unitário]]*TB_Vendas[[#This Row],[Qtde]]</f>
        <v>3000</v>
      </c>
      <c r="J422" s="9">
        <f>TB_Vendas[[#This Row],[Total]]-(TB_Vendas[[#This Row],[Total]]*TB_Vendas[[#This Row],[Desconto]])</f>
        <v>2850</v>
      </c>
      <c r="K422" s="9" t="s">
        <v>105</v>
      </c>
    </row>
    <row r="423" spans="1:11" x14ac:dyDescent="0.25">
      <c r="A423" s="8">
        <v>45072</v>
      </c>
      <c r="B423" t="s">
        <v>68</v>
      </c>
      <c r="C423" t="str">
        <f>_xlfn.XLOOKUP(TB_Vendas[[#This Row],[Código]],TB_Produtos[Código],TB_Produtos[Categoria])</f>
        <v>Smartphones e Tablets</v>
      </c>
      <c r="D423" s="1">
        <v>2</v>
      </c>
      <c r="E423" s="36">
        <f>_xlfn.XLOOKUP(TB_Vendas[[#This Row],[Código]],TB_Produtos[Código],TB_Produtos[Preço Unitário])</f>
        <v>4500</v>
      </c>
      <c r="F423" s="41">
        <f>INDEX(desc_tabela,MATCH(TB_Vendas[[#This Row],[Qtde]],desc_quantidade,1),MATCH(_xlfn.XLOOKUP(TB_Vendas[[#This Row],[Código]],TB_Produtos[Código],TB_Produtos[Categoria]),desc_categorias,0))</f>
        <v>0.1</v>
      </c>
      <c r="G423" s="41" cm="1">
        <f t="array" ref="G423">_xlfn.XLOOKUP(TB_Vendas[[#This Row],[Vendedor]],TB_Vendedores[[#All],[Código]],TB_Vendedores[[#All],[Desc. Máximo]])</f>
        <v>0.14000000000000001</v>
      </c>
      <c r="H423" s="41">
        <f>IF(TB_Vendas[[#This Row],[Desc.]]&gt;TB_Vendas[[#This Row],[Desc. Vend.]],TB_Vendas[[#This Row],[Desc. Vend.]],TB_Vendas[[#This Row],[Desc.]])</f>
        <v>0.1</v>
      </c>
      <c r="I423" s="9">
        <f>TB_Vendas[[#This Row],[Preço Unitário]]*TB_Vendas[[#This Row],[Qtde]]</f>
        <v>9000</v>
      </c>
      <c r="J423" s="9">
        <f>TB_Vendas[[#This Row],[Total]]-(TB_Vendas[[#This Row],[Total]]*TB_Vendas[[#This Row],[Desconto]])</f>
        <v>8100</v>
      </c>
      <c r="K423" s="9" t="s">
        <v>107</v>
      </c>
    </row>
    <row r="424" spans="1:11" x14ac:dyDescent="0.25">
      <c r="A424" s="8">
        <v>45072</v>
      </c>
      <c r="B424" t="s">
        <v>73</v>
      </c>
      <c r="C424" t="str">
        <f>_xlfn.XLOOKUP(TB_Vendas[[#This Row],[Código]],TB_Produtos[Código],TB_Produtos[Categoria])</f>
        <v>Smartphones e Tablets</v>
      </c>
      <c r="D424" s="1">
        <v>2</v>
      </c>
      <c r="E424" s="36">
        <f>_xlfn.XLOOKUP(TB_Vendas[[#This Row],[Código]],TB_Produtos[Código],TB_Produtos[Preço Unitário])</f>
        <v>2200</v>
      </c>
      <c r="F424" s="41">
        <f>INDEX(desc_tabela,MATCH(TB_Vendas[[#This Row],[Qtde]],desc_quantidade,1),MATCH(_xlfn.XLOOKUP(TB_Vendas[[#This Row],[Código]],TB_Produtos[Código],TB_Produtos[Categoria]),desc_categorias,0))</f>
        <v>0.1</v>
      </c>
      <c r="G424" s="41" cm="1">
        <f t="array" ref="G424">_xlfn.XLOOKUP(TB_Vendas[[#This Row],[Vendedor]],TB_Vendedores[[#All],[Código]],TB_Vendedores[[#All],[Desc. Máximo]])</f>
        <v>0.3</v>
      </c>
      <c r="H424" s="41">
        <f>IF(TB_Vendas[[#This Row],[Desc.]]&gt;TB_Vendas[[#This Row],[Desc. Vend.]],TB_Vendas[[#This Row],[Desc. Vend.]],TB_Vendas[[#This Row],[Desc.]])</f>
        <v>0.1</v>
      </c>
      <c r="I424" s="9">
        <f>TB_Vendas[[#This Row],[Preço Unitário]]*TB_Vendas[[#This Row],[Qtde]]</f>
        <v>4400</v>
      </c>
      <c r="J424" s="9">
        <f>TB_Vendas[[#This Row],[Total]]-(TB_Vendas[[#This Row],[Total]]*TB_Vendas[[#This Row],[Desconto]])</f>
        <v>3960</v>
      </c>
      <c r="K424" s="9" t="s">
        <v>121</v>
      </c>
    </row>
    <row r="425" spans="1:11" x14ac:dyDescent="0.25">
      <c r="A425" s="8">
        <v>45072</v>
      </c>
      <c r="B425" t="s">
        <v>73</v>
      </c>
      <c r="C425" t="str">
        <f>_xlfn.XLOOKUP(TB_Vendas[[#This Row],[Código]],TB_Produtos[Código],TB_Produtos[Categoria])</f>
        <v>Smartphones e Tablets</v>
      </c>
      <c r="D425" s="1">
        <v>2</v>
      </c>
      <c r="E425" s="36">
        <f>_xlfn.XLOOKUP(TB_Vendas[[#This Row],[Código]],TB_Produtos[Código],TB_Produtos[Preço Unitário])</f>
        <v>2200</v>
      </c>
      <c r="F425" s="41">
        <f>INDEX(desc_tabela,MATCH(TB_Vendas[[#This Row],[Qtde]],desc_quantidade,1),MATCH(_xlfn.XLOOKUP(TB_Vendas[[#This Row],[Código]],TB_Produtos[Código],TB_Produtos[Categoria]),desc_categorias,0))</f>
        <v>0.1</v>
      </c>
      <c r="G425" s="41" cm="1">
        <f t="array" ref="G425">_xlfn.XLOOKUP(TB_Vendas[[#This Row],[Vendedor]],TB_Vendedores[[#All],[Código]],TB_Vendedores[[#All],[Desc. Máximo]])</f>
        <v>0.12</v>
      </c>
      <c r="H425" s="41">
        <f>IF(TB_Vendas[[#This Row],[Desc.]]&gt;TB_Vendas[[#This Row],[Desc. Vend.]],TB_Vendas[[#This Row],[Desc. Vend.]],TB_Vendas[[#This Row],[Desc.]])</f>
        <v>0.1</v>
      </c>
      <c r="I425" s="9">
        <f>TB_Vendas[[#This Row],[Preço Unitário]]*TB_Vendas[[#This Row],[Qtde]]</f>
        <v>4400</v>
      </c>
      <c r="J425" s="9">
        <f>TB_Vendas[[#This Row],[Total]]-(TB_Vendas[[#This Row],[Total]]*TB_Vendas[[#This Row],[Desconto]])</f>
        <v>3960</v>
      </c>
      <c r="K425" s="9" t="s">
        <v>103</v>
      </c>
    </row>
    <row r="426" spans="1:11" x14ac:dyDescent="0.25">
      <c r="A426" s="8">
        <v>45072</v>
      </c>
      <c r="B426" t="s">
        <v>7</v>
      </c>
      <c r="C426" t="str">
        <f>_xlfn.XLOOKUP(TB_Vendas[[#This Row],[Código]],TB_Produtos[Código],TB_Produtos[Categoria])</f>
        <v>Acessórios</v>
      </c>
      <c r="D426" s="1">
        <v>5</v>
      </c>
      <c r="E426" s="36">
        <f>_xlfn.XLOOKUP(TB_Vendas[[#This Row],[Código]],TB_Produtos[Código],TB_Produtos[Preço Unitário])</f>
        <v>50</v>
      </c>
      <c r="F426" s="41">
        <f>INDEX(desc_tabela,MATCH(TB_Vendas[[#This Row],[Qtde]],desc_quantidade,1),MATCH(_xlfn.XLOOKUP(TB_Vendas[[#This Row],[Código]],TB_Produtos[Código],TB_Produtos[Categoria]),desc_categorias,0))</f>
        <v>0.25</v>
      </c>
      <c r="G426" s="41" cm="1">
        <f t="array" ref="G426">_xlfn.XLOOKUP(TB_Vendas[[#This Row],[Vendedor]],TB_Vendedores[[#All],[Código]],TB_Vendedores[[#All],[Desc. Máximo]])</f>
        <v>0.3</v>
      </c>
      <c r="H426" s="41">
        <f>IF(TB_Vendas[[#This Row],[Desc.]]&gt;TB_Vendas[[#This Row],[Desc. Vend.]],TB_Vendas[[#This Row],[Desc. Vend.]],TB_Vendas[[#This Row],[Desc.]])</f>
        <v>0.25</v>
      </c>
      <c r="I426" s="9">
        <f>TB_Vendas[[#This Row],[Preço Unitário]]*TB_Vendas[[#This Row],[Qtde]]</f>
        <v>250</v>
      </c>
      <c r="J426" s="9">
        <f>TB_Vendas[[#This Row],[Total]]-(TB_Vendas[[#This Row],[Total]]*TB_Vendas[[#This Row],[Desconto]])</f>
        <v>187.5</v>
      </c>
      <c r="K426" s="9" t="s">
        <v>121</v>
      </c>
    </row>
    <row r="427" spans="1:11" x14ac:dyDescent="0.25">
      <c r="A427" s="8">
        <v>45072</v>
      </c>
      <c r="B427" t="s">
        <v>88</v>
      </c>
      <c r="C427" t="str">
        <f>_xlfn.XLOOKUP(TB_Vendas[[#This Row],[Código]],TB_Produtos[Código],TB_Produtos[Categoria])</f>
        <v>Wearables</v>
      </c>
      <c r="D427" s="1">
        <v>3</v>
      </c>
      <c r="E427" s="36">
        <f>_xlfn.XLOOKUP(TB_Vendas[[#This Row],[Código]],TB_Produtos[Código],TB_Produtos[Preço Unitário])</f>
        <v>2800</v>
      </c>
      <c r="F427" s="41">
        <f>INDEX(desc_tabela,MATCH(TB_Vendas[[#This Row],[Qtde]],desc_quantidade,1),MATCH(_xlfn.XLOOKUP(TB_Vendas[[#This Row],[Código]],TB_Produtos[Código],TB_Produtos[Categoria]),desc_categorias,0))</f>
        <v>0.15</v>
      </c>
      <c r="G427" s="41" cm="1">
        <f t="array" ref="G427">_xlfn.XLOOKUP(TB_Vendas[[#This Row],[Vendedor]],TB_Vendedores[[#All],[Código]],TB_Vendedores[[#All],[Desc. Máximo]])</f>
        <v>0.17</v>
      </c>
      <c r="H427" s="41">
        <f>IF(TB_Vendas[[#This Row],[Desc.]]&gt;TB_Vendas[[#This Row],[Desc. Vend.]],TB_Vendas[[#This Row],[Desc. Vend.]],TB_Vendas[[#This Row],[Desc.]])</f>
        <v>0.15</v>
      </c>
      <c r="I427" s="9">
        <f>TB_Vendas[[#This Row],[Preço Unitário]]*TB_Vendas[[#This Row],[Qtde]]</f>
        <v>8400</v>
      </c>
      <c r="J427" s="9">
        <f>TB_Vendas[[#This Row],[Total]]-(TB_Vendas[[#This Row],[Total]]*TB_Vendas[[#This Row],[Desconto]])</f>
        <v>7140</v>
      </c>
      <c r="K427" s="9" t="s">
        <v>105</v>
      </c>
    </row>
    <row r="428" spans="1:11" x14ac:dyDescent="0.25">
      <c r="A428" s="8">
        <v>45073</v>
      </c>
      <c r="B428" t="s">
        <v>53</v>
      </c>
      <c r="C428" t="str">
        <f>_xlfn.XLOOKUP(TB_Vendas[[#This Row],[Código]],TB_Produtos[Código],TB_Produtos[Categoria])</f>
        <v>Periféricos</v>
      </c>
      <c r="D428" s="1">
        <v>1</v>
      </c>
      <c r="E428" s="36">
        <f>_xlfn.XLOOKUP(TB_Vendas[[#This Row],[Código]],TB_Produtos[Código],TB_Produtos[Preço Unitário])</f>
        <v>350</v>
      </c>
      <c r="F428" s="41">
        <f>INDEX(desc_tabela,MATCH(TB_Vendas[[#This Row],[Qtde]],desc_quantidade,1),MATCH(_xlfn.XLOOKUP(TB_Vendas[[#This Row],[Código]],TB_Produtos[Código],TB_Produtos[Categoria]),desc_categorias,0))</f>
        <v>0</v>
      </c>
      <c r="G428" s="41" cm="1">
        <f t="array" ref="G428">_xlfn.XLOOKUP(TB_Vendas[[#This Row],[Vendedor]],TB_Vendedores[[#All],[Código]],TB_Vendedores[[#All],[Desc. Máximo]])</f>
        <v>0.19</v>
      </c>
      <c r="H428" s="41">
        <f>IF(TB_Vendas[[#This Row],[Desc.]]&gt;TB_Vendas[[#This Row],[Desc. Vend.]],TB_Vendas[[#This Row],[Desc. Vend.]],TB_Vendas[[#This Row],[Desc.]])</f>
        <v>0</v>
      </c>
      <c r="I428" s="9">
        <f>TB_Vendas[[#This Row],[Preço Unitário]]*TB_Vendas[[#This Row],[Qtde]]</f>
        <v>350</v>
      </c>
      <c r="J428" s="9">
        <f>TB_Vendas[[#This Row],[Total]]-(TB_Vendas[[#This Row],[Total]]*TB_Vendas[[#This Row],[Desconto]])</f>
        <v>350</v>
      </c>
      <c r="K428" s="9" t="s">
        <v>109</v>
      </c>
    </row>
    <row r="429" spans="1:11" x14ac:dyDescent="0.25">
      <c r="A429" s="8">
        <v>45073</v>
      </c>
      <c r="B429" t="s">
        <v>66</v>
      </c>
      <c r="C429" t="str">
        <f>_xlfn.XLOOKUP(TB_Vendas[[#This Row],[Código]],TB_Produtos[Código],TB_Produtos[Categoria])</f>
        <v>Redes e Conectividade</v>
      </c>
      <c r="D429" s="1">
        <v>5</v>
      </c>
      <c r="E429" s="36">
        <f>_xlfn.XLOOKUP(TB_Vendas[[#This Row],[Código]],TB_Produtos[Código],TB_Produtos[Preço Unitário])</f>
        <v>500</v>
      </c>
      <c r="F429" s="41">
        <f>INDEX(desc_tabela,MATCH(TB_Vendas[[#This Row],[Qtde]],desc_quantidade,1),MATCH(_xlfn.XLOOKUP(TB_Vendas[[#This Row],[Código]],TB_Produtos[Código],TB_Produtos[Categoria]),desc_categorias,0))</f>
        <v>0.25</v>
      </c>
      <c r="G429" s="41" cm="1">
        <f t="array" ref="G429">_xlfn.XLOOKUP(TB_Vendas[[#This Row],[Vendedor]],TB_Vendedores[[#All],[Código]],TB_Vendedores[[#All],[Desc. Máximo]])</f>
        <v>0.19</v>
      </c>
      <c r="H429" s="41">
        <f>IF(TB_Vendas[[#This Row],[Desc.]]&gt;TB_Vendas[[#This Row],[Desc. Vend.]],TB_Vendas[[#This Row],[Desc. Vend.]],TB_Vendas[[#This Row],[Desc.]])</f>
        <v>0.19</v>
      </c>
      <c r="I429" s="9">
        <f>TB_Vendas[[#This Row],[Preço Unitário]]*TB_Vendas[[#This Row],[Qtde]]</f>
        <v>2500</v>
      </c>
      <c r="J429" s="9">
        <f>TB_Vendas[[#This Row],[Total]]-(TB_Vendas[[#This Row],[Total]]*TB_Vendas[[#This Row],[Desconto]])</f>
        <v>2025</v>
      </c>
      <c r="K429" s="9" t="s">
        <v>109</v>
      </c>
    </row>
    <row r="430" spans="1:11" x14ac:dyDescent="0.25">
      <c r="A430" s="8">
        <v>45073</v>
      </c>
      <c r="B430" t="s">
        <v>48</v>
      </c>
      <c r="C430" t="str">
        <f>_xlfn.XLOOKUP(TB_Vendas[[#This Row],[Código]],TB_Produtos[Código],TB_Produtos[Categoria])</f>
        <v>Eletrônicos Gerais</v>
      </c>
      <c r="D430" s="1">
        <v>3</v>
      </c>
      <c r="E430" s="36">
        <f>_xlfn.XLOOKUP(TB_Vendas[[#This Row],[Código]],TB_Produtos[Código],TB_Produtos[Preço Unitário])</f>
        <v>5500</v>
      </c>
      <c r="F430" s="41">
        <f>INDEX(desc_tabela,MATCH(TB_Vendas[[#This Row],[Qtde]],desc_quantidade,1),MATCH(_xlfn.XLOOKUP(TB_Vendas[[#This Row],[Código]],TB_Produtos[Código],TB_Produtos[Categoria]),desc_categorias,0))</f>
        <v>0.2</v>
      </c>
      <c r="G430" s="41" cm="1">
        <f t="array" ref="G430">_xlfn.XLOOKUP(TB_Vendas[[#This Row],[Vendedor]],TB_Vendedores[[#All],[Código]],TB_Vendedores[[#All],[Desc. Máximo]])</f>
        <v>0.08</v>
      </c>
      <c r="H430" s="41">
        <f>IF(TB_Vendas[[#This Row],[Desc.]]&gt;TB_Vendas[[#This Row],[Desc. Vend.]],TB_Vendas[[#This Row],[Desc. Vend.]],TB_Vendas[[#This Row],[Desc.]])</f>
        <v>0.08</v>
      </c>
      <c r="I430" s="9">
        <f>TB_Vendas[[#This Row],[Preço Unitário]]*TB_Vendas[[#This Row],[Qtde]]</f>
        <v>16500</v>
      </c>
      <c r="J430" s="9">
        <f>TB_Vendas[[#This Row],[Total]]-(TB_Vendas[[#This Row],[Total]]*TB_Vendas[[#This Row],[Desconto]])</f>
        <v>15180</v>
      </c>
      <c r="K430" s="9" t="s">
        <v>111</v>
      </c>
    </row>
    <row r="431" spans="1:11" x14ac:dyDescent="0.25">
      <c r="A431" s="8">
        <v>45075</v>
      </c>
      <c r="B431" t="s">
        <v>43</v>
      </c>
      <c r="C431" t="str">
        <f>_xlfn.XLOOKUP(TB_Vendas[[#This Row],[Código]],TB_Produtos[Código],TB_Produtos[Categoria])</f>
        <v>Eletrônicos Gerais</v>
      </c>
      <c r="D431" s="1">
        <v>3</v>
      </c>
      <c r="E431" s="36">
        <f>_xlfn.XLOOKUP(TB_Vendas[[#This Row],[Código]],TB_Produtos[Código],TB_Produtos[Preço Unitário])</f>
        <v>4500</v>
      </c>
      <c r="F431" s="41">
        <f>INDEX(desc_tabela,MATCH(TB_Vendas[[#This Row],[Qtde]],desc_quantidade,1),MATCH(_xlfn.XLOOKUP(TB_Vendas[[#This Row],[Código]],TB_Produtos[Código],TB_Produtos[Categoria]),desc_categorias,0))</f>
        <v>0.2</v>
      </c>
      <c r="G431" s="41" cm="1">
        <f t="array" ref="G431">_xlfn.XLOOKUP(TB_Vendas[[#This Row],[Vendedor]],TB_Vendedores[[#All],[Código]],TB_Vendedores[[#All],[Desc. Máximo]])</f>
        <v>0.08</v>
      </c>
      <c r="H431" s="41">
        <f>IF(TB_Vendas[[#This Row],[Desc.]]&gt;TB_Vendas[[#This Row],[Desc. Vend.]],TB_Vendas[[#This Row],[Desc. Vend.]],TB_Vendas[[#This Row],[Desc.]])</f>
        <v>0.08</v>
      </c>
      <c r="I431" s="9">
        <f>TB_Vendas[[#This Row],[Preço Unitário]]*TB_Vendas[[#This Row],[Qtde]]</f>
        <v>13500</v>
      </c>
      <c r="J431" s="9">
        <f>TB_Vendas[[#This Row],[Total]]-(TB_Vendas[[#This Row],[Total]]*TB_Vendas[[#This Row],[Desconto]])</f>
        <v>12420</v>
      </c>
      <c r="K431" s="9" t="s">
        <v>100</v>
      </c>
    </row>
    <row r="432" spans="1:11" x14ac:dyDescent="0.25">
      <c r="A432" s="8">
        <v>45076</v>
      </c>
      <c r="B432" t="s">
        <v>79</v>
      </c>
      <c r="C432" t="str">
        <f>_xlfn.XLOOKUP(TB_Vendas[[#This Row],[Código]],TB_Produtos[Código],TB_Produtos[Categoria])</f>
        <v>Wearables</v>
      </c>
      <c r="D432" s="1">
        <v>3</v>
      </c>
      <c r="E432" s="36">
        <f>_xlfn.XLOOKUP(TB_Vendas[[#This Row],[Código]],TB_Produtos[Código],TB_Produtos[Preço Unitário])</f>
        <v>400</v>
      </c>
      <c r="F432" s="41">
        <f>INDEX(desc_tabela,MATCH(TB_Vendas[[#This Row],[Qtde]],desc_quantidade,1),MATCH(_xlfn.XLOOKUP(TB_Vendas[[#This Row],[Código]],TB_Produtos[Código],TB_Produtos[Categoria]),desc_categorias,0))</f>
        <v>0.15</v>
      </c>
      <c r="G432" s="41" cm="1">
        <f t="array" ref="G432">_xlfn.XLOOKUP(TB_Vendas[[#This Row],[Vendedor]],TB_Vendedores[[#All],[Código]],TB_Vendedores[[#All],[Desc. Máximo]])</f>
        <v>0.14000000000000001</v>
      </c>
      <c r="H432" s="41">
        <f>IF(TB_Vendas[[#This Row],[Desc.]]&gt;TB_Vendas[[#This Row],[Desc. Vend.]],TB_Vendas[[#This Row],[Desc. Vend.]],TB_Vendas[[#This Row],[Desc.]])</f>
        <v>0.14000000000000001</v>
      </c>
      <c r="I432" s="9">
        <f>TB_Vendas[[#This Row],[Preço Unitário]]*TB_Vendas[[#This Row],[Qtde]]</f>
        <v>1200</v>
      </c>
      <c r="J432" s="9">
        <f>TB_Vendas[[#This Row],[Total]]-(TB_Vendas[[#This Row],[Total]]*TB_Vendas[[#This Row],[Desconto]])</f>
        <v>1032</v>
      </c>
      <c r="K432" s="9" t="s">
        <v>107</v>
      </c>
    </row>
    <row r="433" spans="1:11" x14ac:dyDescent="0.25">
      <c r="A433" s="8">
        <v>45078</v>
      </c>
      <c r="B433" t="s">
        <v>35</v>
      </c>
      <c r="C433" t="str">
        <f>_xlfn.XLOOKUP(TB_Vendas[[#This Row],[Código]],TB_Produtos[Código],TB_Produtos[Categoria])</f>
        <v>Notebooks</v>
      </c>
      <c r="D433" s="1">
        <v>3</v>
      </c>
      <c r="E433" s="36">
        <f>_xlfn.XLOOKUP(TB_Vendas[[#This Row],[Código]],TB_Produtos[Código],TB_Produtos[Preço Unitário])</f>
        <v>12000</v>
      </c>
      <c r="F433" s="41">
        <f>INDEX(desc_tabela,MATCH(TB_Vendas[[#This Row],[Qtde]],desc_quantidade,1),MATCH(_xlfn.XLOOKUP(TB_Vendas[[#This Row],[Código]],TB_Produtos[Código],TB_Produtos[Categoria]),desc_categorias,0))</f>
        <v>0.15</v>
      </c>
      <c r="G433" s="41" cm="1">
        <f t="array" ref="G433">_xlfn.XLOOKUP(TB_Vendas[[#This Row],[Vendedor]],TB_Vendedores[[#All],[Código]],TB_Vendedores[[#All],[Desc. Máximo]])</f>
        <v>0.12</v>
      </c>
      <c r="H433" s="41">
        <f>IF(TB_Vendas[[#This Row],[Desc.]]&gt;TB_Vendas[[#This Row],[Desc. Vend.]],TB_Vendas[[#This Row],[Desc. Vend.]],TB_Vendas[[#This Row],[Desc.]])</f>
        <v>0.12</v>
      </c>
      <c r="I433" s="9">
        <f>TB_Vendas[[#This Row],[Preço Unitário]]*TB_Vendas[[#This Row],[Qtde]]</f>
        <v>36000</v>
      </c>
      <c r="J433" s="9">
        <f>TB_Vendas[[#This Row],[Total]]-(TB_Vendas[[#This Row],[Total]]*TB_Vendas[[#This Row],[Desconto]])</f>
        <v>31680</v>
      </c>
      <c r="K433" s="9" t="s">
        <v>103</v>
      </c>
    </row>
    <row r="434" spans="1:11" x14ac:dyDescent="0.25">
      <c r="A434" s="8">
        <v>45078</v>
      </c>
      <c r="B434" t="s">
        <v>22</v>
      </c>
      <c r="C434" t="str">
        <f>_xlfn.XLOOKUP(TB_Vendas[[#This Row],[Código]],TB_Produtos[Código],TB_Produtos[Categoria])</f>
        <v>Acessórios</v>
      </c>
      <c r="D434" s="1">
        <v>5</v>
      </c>
      <c r="E434" s="36">
        <f>_xlfn.XLOOKUP(TB_Vendas[[#This Row],[Código]],TB_Produtos[Código],TB_Produtos[Preço Unitário])</f>
        <v>1400</v>
      </c>
      <c r="F434" s="41">
        <f>INDEX(desc_tabela,MATCH(TB_Vendas[[#This Row],[Qtde]],desc_quantidade,1),MATCH(_xlfn.XLOOKUP(TB_Vendas[[#This Row],[Código]],TB_Produtos[Código],TB_Produtos[Categoria]),desc_categorias,0))</f>
        <v>0.25</v>
      </c>
      <c r="G434" s="41" cm="1">
        <f t="array" ref="G434">_xlfn.XLOOKUP(TB_Vendas[[#This Row],[Vendedor]],TB_Vendedores[[#All],[Código]],TB_Vendedores[[#All],[Desc. Máximo]])</f>
        <v>0.12</v>
      </c>
      <c r="H434" s="41">
        <f>IF(TB_Vendas[[#This Row],[Desc.]]&gt;TB_Vendas[[#This Row],[Desc. Vend.]],TB_Vendas[[#This Row],[Desc. Vend.]],TB_Vendas[[#This Row],[Desc.]])</f>
        <v>0.12</v>
      </c>
      <c r="I434" s="9">
        <f>TB_Vendas[[#This Row],[Preço Unitário]]*TB_Vendas[[#This Row],[Qtde]]</f>
        <v>7000</v>
      </c>
      <c r="J434" s="9">
        <f>TB_Vendas[[#This Row],[Total]]-(TB_Vendas[[#This Row],[Total]]*TB_Vendas[[#This Row],[Desconto]])</f>
        <v>6160</v>
      </c>
      <c r="K434" s="9" t="s">
        <v>103</v>
      </c>
    </row>
    <row r="435" spans="1:11" x14ac:dyDescent="0.25">
      <c r="A435" s="8">
        <v>45078</v>
      </c>
      <c r="B435" t="s">
        <v>40</v>
      </c>
      <c r="C435" t="str">
        <f>_xlfn.XLOOKUP(TB_Vendas[[#This Row],[Código]],TB_Produtos[Código],TB_Produtos[Categoria])</f>
        <v>Eletrônicos Gerais</v>
      </c>
      <c r="D435" s="1">
        <v>5</v>
      </c>
      <c r="E435" s="36">
        <f>_xlfn.XLOOKUP(TB_Vendas[[#This Row],[Código]],TB_Produtos[Código],TB_Produtos[Preço Unitário])</f>
        <v>4800</v>
      </c>
      <c r="F435" s="41">
        <f>INDEX(desc_tabela,MATCH(TB_Vendas[[#This Row],[Qtde]],desc_quantidade,1),MATCH(_xlfn.XLOOKUP(TB_Vendas[[#This Row],[Código]],TB_Produtos[Código],TB_Produtos[Categoria]),desc_categorias,0))</f>
        <v>0.25</v>
      </c>
      <c r="G435" s="41" cm="1">
        <f t="array" ref="G435">_xlfn.XLOOKUP(TB_Vendas[[#This Row],[Vendedor]],TB_Vendedores[[#All],[Código]],TB_Vendedores[[#All],[Desc. Máximo]])</f>
        <v>0.09</v>
      </c>
      <c r="H435" s="41">
        <f>IF(TB_Vendas[[#This Row],[Desc.]]&gt;TB_Vendas[[#This Row],[Desc. Vend.]],TB_Vendas[[#This Row],[Desc. Vend.]],TB_Vendas[[#This Row],[Desc.]])</f>
        <v>0.09</v>
      </c>
      <c r="I435" s="9">
        <f>TB_Vendas[[#This Row],[Preço Unitário]]*TB_Vendas[[#This Row],[Qtde]]</f>
        <v>24000</v>
      </c>
      <c r="J435" s="9">
        <f>TB_Vendas[[#This Row],[Total]]-(TB_Vendas[[#This Row],[Total]]*TB_Vendas[[#This Row],[Desconto]])</f>
        <v>21840</v>
      </c>
      <c r="K435" s="9" t="s">
        <v>113</v>
      </c>
    </row>
    <row r="436" spans="1:11" x14ac:dyDescent="0.25">
      <c r="A436" s="8">
        <v>45079</v>
      </c>
      <c r="B436" t="s">
        <v>64</v>
      </c>
      <c r="C436" t="str">
        <f>_xlfn.XLOOKUP(TB_Vendas[[#This Row],[Código]],TB_Produtos[Código],TB_Produtos[Categoria])</f>
        <v>Redes e Conectividade</v>
      </c>
      <c r="D436" s="1">
        <v>3</v>
      </c>
      <c r="E436" s="36">
        <f>_xlfn.XLOOKUP(TB_Vendas[[#This Row],[Código]],TB_Produtos[Código],TB_Produtos[Preço Unitário])</f>
        <v>250</v>
      </c>
      <c r="F436" s="41">
        <f>INDEX(desc_tabela,MATCH(TB_Vendas[[#This Row],[Qtde]],desc_quantidade,1),MATCH(_xlfn.XLOOKUP(TB_Vendas[[#This Row],[Código]],TB_Produtos[Código],TB_Produtos[Categoria]),desc_categorias,0))</f>
        <v>0.2</v>
      </c>
      <c r="G436" s="41" cm="1">
        <f t="array" ref="G436">_xlfn.XLOOKUP(TB_Vendas[[#This Row],[Vendedor]],TB_Vendedores[[#All],[Código]],TB_Vendedores[[#All],[Desc. Máximo]])</f>
        <v>0.14000000000000001</v>
      </c>
      <c r="H436" s="41">
        <f>IF(TB_Vendas[[#This Row],[Desc.]]&gt;TB_Vendas[[#This Row],[Desc. Vend.]],TB_Vendas[[#This Row],[Desc. Vend.]],TB_Vendas[[#This Row],[Desc.]])</f>
        <v>0.14000000000000001</v>
      </c>
      <c r="I436" s="9">
        <f>TB_Vendas[[#This Row],[Preço Unitário]]*TB_Vendas[[#This Row],[Qtde]]</f>
        <v>750</v>
      </c>
      <c r="J436" s="9">
        <f>TB_Vendas[[#This Row],[Total]]-(TB_Vendas[[#This Row],[Total]]*TB_Vendas[[#This Row],[Desconto]])</f>
        <v>645</v>
      </c>
      <c r="K436" s="9" t="s">
        <v>107</v>
      </c>
    </row>
    <row r="437" spans="1:11" x14ac:dyDescent="0.25">
      <c r="A437" s="8">
        <v>45079</v>
      </c>
      <c r="B437" t="s">
        <v>50</v>
      </c>
      <c r="C437" t="str">
        <f>_xlfn.XLOOKUP(TB_Vendas[[#This Row],[Código]],TB_Produtos[Código],TB_Produtos[Categoria])</f>
        <v>Periféricos</v>
      </c>
      <c r="D437" s="1">
        <v>2</v>
      </c>
      <c r="E437" s="36">
        <f>_xlfn.XLOOKUP(TB_Vendas[[#This Row],[Código]],TB_Produtos[Código],TB_Produtos[Preço Unitário])</f>
        <v>300</v>
      </c>
      <c r="F437" s="41">
        <f>INDEX(desc_tabela,MATCH(TB_Vendas[[#This Row],[Qtde]],desc_quantidade,1),MATCH(_xlfn.XLOOKUP(TB_Vendas[[#This Row],[Código]],TB_Produtos[Código],TB_Produtos[Categoria]),desc_categorias,0))</f>
        <v>0.05</v>
      </c>
      <c r="G437" s="41" cm="1">
        <f t="array" ref="G437">_xlfn.XLOOKUP(TB_Vendas[[#This Row],[Vendedor]],TB_Vendedores[[#All],[Código]],TB_Vendedores[[#All],[Desc. Máximo]])</f>
        <v>0.09</v>
      </c>
      <c r="H437" s="41">
        <f>IF(TB_Vendas[[#This Row],[Desc.]]&gt;TB_Vendas[[#This Row],[Desc. Vend.]],TB_Vendas[[#This Row],[Desc. Vend.]],TB_Vendas[[#This Row],[Desc.]])</f>
        <v>0.05</v>
      </c>
      <c r="I437" s="9">
        <f>TB_Vendas[[#This Row],[Preço Unitário]]*TB_Vendas[[#This Row],[Qtde]]</f>
        <v>600</v>
      </c>
      <c r="J437" s="9">
        <f>TB_Vendas[[#This Row],[Total]]-(TB_Vendas[[#This Row],[Total]]*TB_Vendas[[#This Row],[Desconto]])</f>
        <v>570</v>
      </c>
      <c r="K437" s="9" t="s">
        <v>113</v>
      </c>
    </row>
    <row r="438" spans="1:11" x14ac:dyDescent="0.25">
      <c r="A438" s="8">
        <v>45079</v>
      </c>
      <c r="B438" t="s">
        <v>20</v>
      </c>
      <c r="C438" t="str">
        <f>_xlfn.XLOOKUP(TB_Vendas[[#This Row],[Código]],TB_Produtos[Código],TB_Produtos[Categoria])</f>
        <v>Acessórios</v>
      </c>
      <c r="D438" s="1">
        <v>3</v>
      </c>
      <c r="E438" s="36">
        <f>_xlfn.XLOOKUP(TB_Vendas[[#This Row],[Código]],TB_Produtos[Código],TB_Produtos[Preço Unitário])</f>
        <v>250</v>
      </c>
      <c r="F438" s="41">
        <f>INDEX(desc_tabela,MATCH(TB_Vendas[[#This Row],[Qtde]],desc_quantidade,1),MATCH(_xlfn.XLOOKUP(TB_Vendas[[#This Row],[Código]],TB_Produtos[Código],TB_Produtos[Categoria]),desc_categorias,0))</f>
        <v>0.15</v>
      </c>
      <c r="G438" s="41" cm="1">
        <f t="array" ref="G438">_xlfn.XLOOKUP(TB_Vendas[[#This Row],[Vendedor]],TB_Vendedores[[#All],[Código]],TB_Vendedores[[#All],[Desc. Máximo]])</f>
        <v>0.11</v>
      </c>
      <c r="H438" s="41">
        <f>IF(TB_Vendas[[#This Row],[Desc.]]&gt;TB_Vendas[[#This Row],[Desc. Vend.]],TB_Vendas[[#This Row],[Desc. Vend.]],TB_Vendas[[#This Row],[Desc.]])</f>
        <v>0.11</v>
      </c>
      <c r="I438" s="9">
        <f>TB_Vendas[[#This Row],[Preço Unitário]]*TB_Vendas[[#This Row],[Qtde]]</f>
        <v>750</v>
      </c>
      <c r="J438" s="9">
        <f>TB_Vendas[[#This Row],[Total]]-(TB_Vendas[[#This Row],[Total]]*TB_Vendas[[#This Row],[Desconto]])</f>
        <v>667.5</v>
      </c>
      <c r="K438" s="9" t="s">
        <v>115</v>
      </c>
    </row>
    <row r="439" spans="1:11" x14ac:dyDescent="0.25">
      <c r="A439" s="8">
        <v>45080</v>
      </c>
      <c r="B439" t="s">
        <v>53</v>
      </c>
      <c r="C439" t="str">
        <f>_xlfn.XLOOKUP(TB_Vendas[[#This Row],[Código]],TB_Produtos[Código],TB_Produtos[Categoria])</f>
        <v>Periféricos</v>
      </c>
      <c r="D439" s="1">
        <v>3</v>
      </c>
      <c r="E439" s="36">
        <f>_xlfn.XLOOKUP(TB_Vendas[[#This Row],[Código]],TB_Produtos[Código],TB_Produtos[Preço Unitário])</f>
        <v>350</v>
      </c>
      <c r="F439" s="41">
        <f>INDEX(desc_tabela,MATCH(TB_Vendas[[#This Row],[Qtde]],desc_quantidade,1),MATCH(_xlfn.XLOOKUP(TB_Vendas[[#This Row],[Código]],TB_Produtos[Código],TB_Produtos[Categoria]),desc_categorias,0))</f>
        <v>0.15</v>
      </c>
      <c r="G439" s="41" cm="1">
        <f t="array" ref="G439">_xlfn.XLOOKUP(TB_Vendas[[#This Row],[Vendedor]],TB_Vendedores[[#All],[Código]],TB_Vendedores[[#All],[Desc. Máximo]])</f>
        <v>0.09</v>
      </c>
      <c r="H439" s="41">
        <f>IF(TB_Vendas[[#This Row],[Desc.]]&gt;TB_Vendas[[#This Row],[Desc. Vend.]],TB_Vendas[[#This Row],[Desc. Vend.]],TB_Vendas[[#This Row],[Desc.]])</f>
        <v>0.09</v>
      </c>
      <c r="I439" s="9">
        <f>TB_Vendas[[#This Row],[Preço Unitário]]*TB_Vendas[[#This Row],[Qtde]]</f>
        <v>1050</v>
      </c>
      <c r="J439" s="9">
        <f>TB_Vendas[[#This Row],[Total]]-(TB_Vendas[[#This Row],[Total]]*TB_Vendas[[#This Row],[Desconto]])</f>
        <v>955.5</v>
      </c>
      <c r="K439" s="9" t="s">
        <v>113</v>
      </c>
    </row>
    <row r="440" spans="1:11" x14ac:dyDescent="0.25">
      <c r="A440" s="8">
        <v>45080</v>
      </c>
      <c r="B440" t="s">
        <v>88</v>
      </c>
      <c r="C440" t="str">
        <f>_xlfn.XLOOKUP(TB_Vendas[[#This Row],[Código]],TB_Produtos[Código],TB_Produtos[Categoria])</f>
        <v>Wearables</v>
      </c>
      <c r="D440" s="1">
        <v>3</v>
      </c>
      <c r="E440" s="36">
        <f>_xlfn.XLOOKUP(TB_Vendas[[#This Row],[Código]],TB_Produtos[Código],TB_Produtos[Preço Unitário])</f>
        <v>2800</v>
      </c>
      <c r="F440" s="41">
        <f>INDEX(desc_tabela,MATCH(TB_Vendas[[#This Row],[Qtde]],desc_quantidade,1),MATCH(_xlfn.XLOOKUP(TB_Vendas[[#This Row],[Código]],TB_Produtos[Código],TB_Produtos[Categoria]),desc_categorias,0))</f>
        <v>0.15</v>
      </c>
      <c r="G440" s="41" cm="1">
        <f t="array" ref="G440">_xlfn.XLOOKUP(TB_Vendas[[#This Row],[Vendedor]],TB_Vendedores[[#All],[Código]],TB_Vendedores[[#All],[Desc. Máximo]])</f>
        <v>0.13</v>
      </c>
      <c r="H440" s="41">
        <f>IF(TB_Vendas[[#This Row],[Desc.]]&gt;TB_Vendas[[#This Row],[Desc. Vend.]],TB_Vendas[[#This Row],[Desc. Vend.]],TB_Vendas[[#This Row],[Desc.]])</f>
        <v>0.13</v>
      </c>
      <c r="I440" s="9">
        <f>TB_Vendas[[#This Row],[Preço Unitário]]*TB_Vendas[[#This Row],[Qtde]]</f>
        <v>8400</v>
      </c>
      <c r="J440" s="9">
        <f>TB_Vendas[[#This Row],[Total]]-(TB_Vendas[[#This Row],[Total]]*TB_Vendas[[#This Row],[Desconto]])</f>
        <v>7308</v>
      </c>
      <c r="K440" s="9" t="s">
        <v>97</v>
      </c>
    </row>
    <row r="441" spans="1:11" x14ac:dyDescent="0.25">
      <c r="A441" s="8">
        <v>45081</v>
      </c>
      <c r="B441" t="s">
        <v>37</v>
      </c>
      <c r="C441" t="str">
        <f>_xlfn.XLOOKUP(TB_Vendas[[#This Row],[Código]],TB_Produtos[Código],TB_Produtos[Categoria])</f>
        <v>Notebooks</v>
      </c>
      <c r="D441" s="1">
        <v>1</v>
      </c>
      <c r="E441" s="36">
        <f>_xlfn.XLOOKUP(TB_Vendas[[#This Row],[Código]],TB_Produtos[Código],TB_Produtos[Preço Unitário])</f>
        <v>4000</v>
      </c>
      <c r="F441" s="41">
        <f>INDEX(desc_tabela,MATCH(TB_Vendas[[#This Row],[Qtde]],desc_quantidade,1),MATCH(_xlfn.XLOOKUP(TB_Vendas[[#This Row],[Código]],TB_Produtos[Código],TB_Produtos[Categoria]),desc_categorias,0))</f>
        <v>0</v>
      </c>
      <c r="G441" s="41" cm="1">
        <f t="array" ref="G441">_xlfn.XLOOKUP(TB_Vendas[[#This Row],[Vendedor]],TB_Vendedores[[#All],[Código]],TB_Vendedores[[#All],[Desc. Máximo]])</f>
        <v>0.11</v>
      </c>
      <c r="H441" s="41">
        <f>IF(TB_Vendas[[#This Row],[Desc.]]&gt;TB_Vendas[[#This Row],[Desc. Vend.]],TB_Vendas[[#This Row],[Desc. Vend.]],TB_Vendas[[#This Row],[Desc.]])</f>
        <v>0</v>
      </c>
      <c r="I441" s="9">
        <f>TB_Vendas[[#This Row],[Preço Unitário]]*TB_Vendas[[#This Row],[Qtde]]</f>
        <v>4000</v>
      </c>
      <c r="J441" s="9">
        <f>TB_Vendas[[#This Row],[Total]]-(TB_Vendas[[#This Row],[Total]]*TB_Vendas[[#This Row],[Desconto]])</f>
        <v>4000</v>
      </c>
      <c r="K441" s="9" t="s">
        <v>115</v>
      </c>
    </row>
    <row r="442" spans="1:11" x14ac:dyDescent="0.25">
      <c r="A442" s="8">
        <v>45081</v>
      </c>
      <c r="B442" t="s">
        <v>53</v>
      </c>
      <c r="C442" t="str">
        <f>_xlfn.XLOOKUP(TB_Vendas[[#This Row],[Código]],TB_Produtos[Código],TB_Produtos[Categoria])</f>
        <v>Periféricos</v>
      </c>
      <c r="D442" s="1">
        <v>4</v>
      </c>
      <c r="E442" s="36">
        <f>_xlfn.XLOOKUP(TB_Vendas[[#This Row],[Código]],TB_Produtos[Código],TB_Produtos[Preço Unitário])</f>
        <v>350</v>
      </c>
      <c r="F442" s="41">
        <f>INDEX(desc_tabela,MATCH(TB_Vendas[[#This Row],[Qtde]],desc_quantidade,1),MATCH(_xlfn.XLOOKUP(TB_Vendas[[#This Row],[Código]],TB_Produtos[Código],TB_Produtos[Categoria]),desc_categorias,0))</f>
        <v>0.15</v>
      </c>
      <c r="G442" s="41" cm="1">
        <f t="array" ref="G442">_xlfn.XLOOKUP(TB_Vendas[[#This Row],[Vendedor]],TB_Vendedores[[#All],[Código]],TB_Vendedores[[#All],[Desc. Máximo]])</f>
        <v>0.19</v>
      </c>
      <c r="H442" s="41">
        <f>IF(TB_Vendas[[#This Row],[Desc.]]&gt;TB_Vendas[[#This Row],[Desc. Vend.]],TB_Vendas[[#This Row],[Desc. Vend.]],TB_Vendas[[#This Row],[Desc.]])</f>
        <v>0.15</v>
      </c>
      <c r="I442" s="9">
        <f>TB_Vendas[[#This Row],[Preço Unitário]]*TB_Vendas[[#This Row],[Qtde]]</f>
        <v>1400</v>
      </c>
      <c r="J442" s="9">
        <f>TB_Vendas[[#This Row],[Total]]-(TB_Vendas[[#This Row],[Total]]*TB_Vendas[[#This Row],[Desconto]])</f>
        <v>1190</v>
      </c>
      <c r="K442" s="9" t="s">
        <v>109</v>
      </c>
    </row>
    <row r="443" spans="1:11" x14ac:dyDescent="0.25">
      <c r="A443" s="8">
        <v>45082</v>
      </c>
      <c r="B443" t="s">
        <v>86</v>
      </c>
      <c r="C443" t="str">
        <f>_xlfn.XLOOKUP(TB_Vendas[[#This Row],[Código]],TB_Produtos[Código],TB_Produtos[Categoria])</f>
        <v>Wearables</v>
      </c>
      <c r="D443" s="1">
        <v>1</v>
      </c>
      <c r="E443" s="36">
        <f>_xlfn.XLOOKUP(TB_Vendas[[#This Row],[Código]],TB_Produtos[Código],TB_Produtos[Preço Unitário])</f>
        <v>1500</v>
      </c>
      <c r="F443" s="41">
        <f>INDEX(desc_tabela,MATCH(TB_Vendas[[#This Row],[Qtde]],desc_quantidade,1),MATCH(_xlfn.XLOOKUP(TB_Vendas[[#This Row],[Código]],TB_Produtos[Código],TB_Produtos[Categoria]),desc_categorias,0))</f>
        <v>0</v>
      </c>
      <c r="G443" s="41" cm="1">
        <f t="array" ref="G443">_xlfn.XLOOKUP(TB_Vendas[[#This Row],[Vendedor]],TB_Vendedores[[#All],[Código]],TB_Vendedores[[#All],[Desc. Máximo]])</f>
        <v>0.3</v>
      </c>
      <c r="H443" s="41">
        <f>IF(TB_Vendas[[#This Row],[Desc.]]&gt;TB_Vendas[[#This Row],[Desc. Vend.]],TB_Vendas[[#This Row],[Desc. Vend.]],TB_Vendas[[#This Row],[Desc.]])</f>
        <v>0</v>
      </c>
      <c r="I443" s="9">
        <f>TB_Vendas[[#This Row],[Preço Unitário]]*TB_Vendas[[#This Row],[Qtde]]</f>
        <v>1500</v>
      </c>
      <c r="J443" s="9">
        <f>TB_Vendas[[#This Row],[Total]]-(TB_Vendas[[#This Row],[Total]]*TB_Vendas[[#This Row],[Desconto]])</f>
        <v>1500</v>
      </c>
      <c r="K443" s="9" t="s">
        <v>121</v>
      </c>
    </row>
    <row r="444" spans="1:11" x14ac:dyDescent="0.25">
      <c r="A444" s="8">
        <v>45082</v>
      </c>
      <c r="B444" t="s">
        <v>53</v>
      </c>
      <c r="C444" t="str">
        <f>_xlfn.XLOOKUP(TB_Vendas[[#This Row],[Código]],TB_Produtos[Código],TB_Produtos[Categoria])</f>
        <v>Periféricos</v>
      </c>
      <c r="D444" s="1">
        <v>1</v>
      </c>
      <c r="E444" s="36">
        <f>_xlfn.XLOOKUP(TB_Vendas[[#This Row],[Código]],TB_Produtos[Código],TB_Produtos[Preço Unitário])</f>
        <v>350</v>
      </c>
      <c r="F444" s="41">
        <f>INDEX(desc_tabela,MATCH(TB_Vendas[[#This Row],[Qtde]],desc_quantidade,1),MATCH(_xlfn.XLOOKUP(TB_Vendas[[#This Row],[Código]],TB_Produtos[Código],TB_Produtos[Categoria]),desc_categorias,0))</f>
        <v>0</v>
      </c>
      <c r="G444" s="41" cm="1">
        <f t="array" ref="G444">_xlfn.XLOOKUP(TB_Vendas[[#This Row],[Vendedor]],TB_Vendedores[[#All],[Código]],TB_Vendedores[[#All],[Desc. Máximo]])</f>
        <v>0.09</v>
      </c>
      <c r="H444" s="41">
        <f>IF(TB_Vendas[[#This Row],[Desc.]]&gt;TB_Vendas[[#This Row],[Desc. Vend.]],TB_Vendas[[#This Row],[Desc. Vend.]],TB_Vendas[[#This Row],[Desc.]])</f>
        <v>0</v>
      </c>
      <c r="I444" s="9">
        <f>TB_Vendas[[#This Row],[Preço Unitário]]*TB_Vendas[[#This Row],[Qtde]]</f>
        <v>350</v>
      </c>
      <c r="J444" s="9">
        <f>TB_Vendas[[#This Row],[Total]]-(TB_Vendas[[#This Row],[Total]]*TB_Vendas[[#This Row],[Desconto]])</f>
        <v>350</v>
      </c>
      <c r="K444" s="9" t="s">
        <v>113</v>
      </c>
    </row>
    <row r="445" spans="1:11" x14ac:dyDescent="0.25">
      <c r="A445" s="8">
        <v>45083</v>
      </c>
      <c r="B445" t="s">
        <v>37</v>
      </c>
      <c r="C445" t="str">
        <f>_xlfn.XLOOKUP(TB_Vendas[[#This Row],[Código]],TB_Produtos[Código],TB_Produtos[Categoria])</f>
        <v>Notebooks</v>
      </c>
      <c r="D445" s="1">
        <v>4</v>
      </c>
      <c r="E445" s="36">
        <f>_xlfn.XLOOKUP(TB_Vendas[[#This Row],[Código]],TB_Produtos[Código],TB_Produtos[Preço Unitário])</f>
        <v>4000</v>
      </c>
      <c r="F445" s="41">
        <f>INDEX(desc_tabela,MATCH(TB_Vendas[[#This Row],[Qtde]],desc_quantidade,1),MATCH(_xlfn.XLOOKUP(TB_Vendas[[#This Row],[Código]],TB_Produtos[Código],TB_Produtos[Categoria]),desc_categorias,0))</f>
        <v>0.15</v>
      </c>
      <c r="G445" s="41" cm="1">
        <f t="array" ref="G445">_xlfn.XLOOKUP(TB_Vendas[[#This Row],[Vendedor]],TB_Vendedores[[#All],[Código]],TB_Vendedores[[#All],[Desc. Máximo]])</f>
        <v>0.18</v>
      </c>
      <c r="H445" s="41">
        <f>IF(TB_Vendas[[#This Row],[Desc.]]&gt;TB_Vendas[[#This Row],[Desc. Vend.]],TB_Vendas[[#This Row],[Desc. Vend.]],TB_Vendas[[#This Row],[Desc.]])</f>
        <v>0.15</v>
      </c>
      <c r="I445" s="9">
        <f>TB_Vendas[[#This Row],[Preço Unitário]]*TB_Vendas[[#This Row],[Qtde]]</f>
        <v>16000</v>
      </c>
      <c r="J445" s="9">
        <f>TB_Vendas[[#This Row],[Total]]-(TB_Vendas[[#This Row],[Total]]*TB_Vendas[[#This Row],[Desconto]])</f>
        <v>13600</v>
      </c>
      <c r="K445" s="9" t="s">
        <v>117</v>
      </c>
    </row>
    <row r="446" spans="1:11" x14ac:dyDescent="0.25">
      <c r="A446" s="8">
        <v>45083</v>
      </c>
      <c r="B446" t="s">
        <v>25</v>
      </c>
      <c r="C446" t="str">
        <f>_xlfn.XLOOKUP(TB_Vendas[[#This Row],[Código]],TB_Produtos[Código],TB_Produtos[Categoria])</f>
        <v>Periféricos</v>
      </c>
      <c r="D446" s="1">
        <v>4</v>
      </c>
      <c r="E446" s="36">
        <f>_xlfn.XLOOKUP(TB_Vendas[[#This Row],[Código]],TB_Produtos[Código],TB_Produtos[Preço Unitário])</f>
        <v>900</v>
      </c>
      <c r="F446" s="41">
        <f>INDEX(desc_tabela,MATCH(TB_Vendas[[#This Row],[Qtde]],desc_quantidade,1),MATCH(_xlfn.XLOOKUP(TB_Vendas[[#This Row],[Código]],TB_Produtos[Código],TB_Produtos[Categoria]),desc_categorias,0))</f>
        <v>0.15</v>
      </c>
      <c r="G446" s="41" cm="1">
        <f t="array" ref="G446">_xlfn.XLOOKUP(TB_Vendas[[#This Row],[Vendedor]],TB_Vendedores[[#All],[Código]],TB_Vendedores[[#All],[Desc. Máximo]])</f>
        <v>0.19</v>
      </c>
      <c r="H446" s="41">
        <f>IF(TB_Vendas[[#This Row],[Desc.]]&gt;TB_Vendas[[#This Row],[Desc. Vend.]],TB_Vendas[[#This Row],[Desc. Vend.]],TB_Vendas[[#This Row],[Desc.]])</f>
        <v>0.15</v>
      </c>
      <c r="I446" s="9">
        <f>TB_Vendas[[#This Row],[Preço Unitário]]*TB_Vendas[[#This Row],[Qtde]]</f>
        <v>3600</v>
      </c>
      <c r="J446" s="9">
        <f>TB_Vendas[[#This Row],[Total]]-(TB_Vendas[[#This Row],[Total]]*TB_Vendas[[#This Row],[Desconto]])</f>
        <v>3060</v>
      </c>
      <c r="K446" s="9" t="s">
        <v>109</v>
      </c>
    </row>
    <row r="447" spans="1:11" x14ac:dyDescent="0.25">
      <c r="A447" s="8">
        <v>45083</v>
      </c>
      <c r="B447" t="s">
        <v>56</v>
      </c>
      <c r="C447" t="str">
        <f>_xlfn.XLOOKUP(TB_Vendas[[#This Row],[Código]],TB_Produtos[Código],TB_Produtos[Categoria])</f>
        <v>Periféricos</v>
      </c>
      <c r="D447" s="1">
        <v>5</v>
      </c>
      <c r="E447" s="36">
        <f>_xlfn.XLOOKUP(TB_Vendas[[#This Row],[Código]],TB_Produtos[Código],TB_Produtos[Preço Unitário])</f>
        <v>200</v>
      </c>
      <c r="F447" s="41">
        <f>INDEX(desc_tabela,MATCH(TB_Vendas[[#This Row],[Qtde]],desc_quantidade,1),MATCH(_xlfn.XLOOKUP(TB_Vendas[[#This Row],[Código]],TB_Produtos[Código],TB_Produtos[Categoria]),desc_categorias,0))</f>
        <v>0.25</v>
      </c>
      <c r="G447" s="41" cm="1">
        <f t="array" ref="G447">_xlfn.XLOOKUP(TB_Vendas[[#This Row],[Vendedor]],TB_Vendedores[[#All],[Código]],TB_Vendedores[[#All],[Desc. Máximo]])</f>
        <v>0.11</v>
      </c>
      <c r="H447" s="41">
        <f>IF(TB_Vendas[[#This Row],[Desc.]]&gt;TB_Vendas[[#This Row],[Desc. Vend.]],TB_Vendas[[#This Row],[Desc. Vend.]],TB_Vendas[[#This Row],[Desc.]])</f>
        <v>0.11</v>
      </c>
      <c r="I447" s="9">
        <f>TB_Vendas[[#This Row],[Preço Unitário]]*TB_Vendas[[#This Row],[Qtde]]</f>
        <v>1000</v>
      </c>
      <c r="J447" s="9">
        <f>TB_Vendas[[#This Row],[Total]]-(TB_Vendas[[#This Row],[Total]]*TB_Vendas[[#This Row],[Desconto]])</f>
        <v>890</v>
      </c>
      <c r="K447" s="9" t="s">
        <v>115</v>
      </c>
    </row>
    <row r="448" spans="1:11" x14ac:dyDescent="0.25">
      <c r="A448" s="8">
        <v>45084</v>
      </c>
      <c r="B448" t="s">
        <v>50</v>
      </c>
      <c r="C448" t="str">
        <f>_xlfn.XLOOKUP(TB_Vendas[[#This Row],[Código]],TB_Produtos[Código],TB_Produtos[Categoria])</f>
        <v>Periféricos</v>
      </c>
      <c r="D448" s="1">
        <v>5</v>
      </c>
      <c r="E448" s="36">
        <f>_xlfn.XLOOKUP(TB_Vendas[[#This Row],[Código]],TB_Produtos[Código],TB_Produtos[Preço Unitário])</f>
        <v>300</v>
      </c>
      <c r="F448" s="41">
        <f>INDEX(desc_tabela,MATCH(TB_Vendas[[#This Row],[Qtde]],desc_quantidade,1),MATCH(_xlfn.XLOOKUP(TB_Vendas[[#This Row],[Código]],TB_Produtos[Código],TB_Produtos[Categoria]),desc_categorias,0))</f>
        <v>0.25</v>
      </c>
      <c r="G448" s="41" cm="1">
        <f t="array" ref="G448">_xlfn.XLOOKUP(TB_Vendas[[#This Row],[Vendedor]],TB_Vendedores[[#All],[Código]],TB_Vendedores[[#All],[Desc. Máximo]])</f>
        <v>0.08</v>
      </c>
      <c r="H448" s="41">
        <f>IF(TB_Vendas[[#This Row],[Desc.]]&gt;TB_Vendas[[#This Row],[Desc. Vend.]],TB_Vendas[[#This Row],[Desc. Vend.]],TB_Vendas[[#This Row],[Desc.]])</f>
        <v>0.08</v>
      </c>
      <c r="I448" s="9">
        <f>TB_Vendas[[#This Row],[Preço Unitário]]*TB_Vendas[[#This Row],[Qtde]]</f>
        <v>1500</v>
      </c>
      <c r="J448" s="9">
        <f>TB_Vendas[[#This Row],[Total]]-(TB_Vendas[[#This Row],[Total]]*TB_Vendas[[#This Row],[Desconto]])</f>
        <v>1380</v>
      </c>
      <c r="K448" s="9" t="s">
        <v>100</v>
      </c>
    </row>
    <row r="449" spans="1:11" x14ac:dyDescent="0.25">
      <c r="A449" s="8">
        <v>45084</v>
      </c>
      <c r="B449" t="s">
        <v>17</v>
      </c>
      <c r="C449" t="str">
        <f>_xlfn.XLOOKUP(TB_Vendas[[#This Row],[Código]],TB_Produtos[Código],TB_Produtos[Categoria])</f>
        <v>Acessórios</v>
      </c>
      <c r="D449" s="1">
        <v>3</v>
      </c>
      <c r="E449" s="36">
        <f>_xlfn.XLOOKUP(TB_Vendas[[#This Row],[Código]],TB_Produtos[Código],TB_Produtos[Preço Unitário])</f>
        <v>800</v>
      </c>
      <c r="F449" s="41">
        <f>INDEX(desc_tabela,MATCH(TB_Vendas[[#This Row],[Qtde]],desc_quantidade,1),MATCH(_xlfn.XLOOKUP(TB_Vendas[[#This Row],[Código]],TB_Produtos[Código],TB_Produtos[Categoria]),desc_categorias,0))</f>
        <v>0.15</v>
      </c>
      <c r="G449" s="41" cm="1">
        <f t="array" ref="G449">_xlfn.XLOOKUP(TB_Vendas[[#This Row],[Vendedor]],TB_Vendedores[[#All],[Código]],TB_Vendedores[[#All],[Desc. Máximo]])</f>
        <v>0.18</v>
      </c>
      <c r="H449" s="41">
        <f>IF(TB_Vendas[[#This Row],[Desc.]]&gt;TB_Vendas[[#This Row],[Desc. Vend.]],TB_Vendas[[#This Row],[Desc. Vend.]],TB_Vendas[[#This Row],[Desc.]])</f>
        <v>0.15</v>
      </c>
      <c r="I449" s="9">
        <f>TB_Vendas[[#This Row],[Preço Unitário]]*TB_Vendas[[#This Row],[Qtde]]</f>
        <v>2400</v>
      </c>
      <c r="J449" s="9">
        <f>TB_Vendas[[#This Row],[Total]]-(TB_Vendas[[#This Row],[Total]]*TB_Vendas[[#This Row],[Desconto]])</f>
        <v>2040</v>
      </c>
      <c r="K449" s="9" t="s">
        <v>117</v>
      </c>
    </row>
    <row r="450" spans="1:11" x14ac:dyDescent="0.25">
      <c r="A450" s="8">
        <v>45085</v>
      </c>
      <c r="B450" t="s">
        <v>60</v>
      </c>
      <c r="C450" t="str">
        <f>_xlfn.XLOOKUP(TB_Vendas[[#This Row],[Código]],TB_Produtos[Código],TB_Produtos[Categoria])</f>
        <v>Redes e Conectividade</v>
      </c>
      <c r="D450" s="1">
        <v>3</v>
      </c>
      <c r="E450" s="36">
        <f>_xlfn.XLOOKUP(TB_Vendas[[#This Row],[Código]],TB_Produtos[Código],TB_Produtos[Preço Unitário])</f>
        <v>100</v>
      </c>
      <c r="F450" s="41">
        <f>INDEX(desc_tabela,MATCH(TB_Vendas[[#This Row],[Qtde]],desc_quantidade,1),MATCH(_xlfn.XLOOKUP(TB_Vendas[[#This Row],[Código]],TB_Produtos[Código],TB_Produtos[Categoria]),desc_categorias,0))</f>
        <v>0.2</v>
      </c>
      <c r="G450" s="41" cm="1">
        <f t="array" ref="G450">_xlfn.XLOOKUP(TB_Vendas[[#This Row],[Vendedor]],TB_Vendedores[[#All],[Código]],TB_Vendedores[[#All],[Desc. Máximo]])</f>
        <v>0.09</v>
      </c>
      <c r="H450" s="41">
        <f>IF(TB_Vendas[[#This Row],[Desc.]]&gt;TB_Vendas[[#This Row],[Desc. Vend.]],TB_Vendas[[#This Row],[Desc. Vend.]],TB_Vendas[[#This Row],[Desc.]])</f>
        <v>0.09</v>
      </c>
      <c r="I450" s="9">
        <f>TB_Vendas[[#This Row],[Preço Unitário]]*TB_Vendas[[#This Row],[Qtde]]</f>
        <v>300</v>
      </c>
      <c r="J450" s="9">
        <f>TB_Vendas[[#This Row],[Total]]-(TB_Vendas[[#This Row],[Total]]*TB_Vendas[[#This Row],[Desconto]])</f>
        <v>273</v>
      </c>
      <c r="K450" s="9" t="s">
        <v>113</v>
      </c>
    </row>
    <row r="451" spans="1:11" x14ac:dyDescent="0.25">
      <c r="A451" s="8">
        <v>45085</v>
      </c>
      <c r="B451" t="s">
        <v>7</v>
      </c>
      <c r="C451" t="str">
        <f>_xlfn.XLOOKUP(TB_Vendas[[#This Row],[Código]],TB_Produtos[Código],TB_Produtos[Categoria])</f>
        <v>Acessórios</v>
      </c>
      <c r="D451" s="1">
        <v>1</v>
      </c>
      <c r="E451" s="36">
        <f>_xlfn.XLOOKUP(TB_Vendas[[#This Row],[Código]],TB_Produtos[Código],TB_Produtos[Preço Unitário])</f>
        <v>50</v>
      </c>
      <c r="F451" s="41">
        <f>INDEX(desc_tabela,MATCH(TB_Vendas[[#This Row],[Qtde]],desc_quantidade,1),MATCH(_xlfn.XLOOKUP(TB_Vendas[[#This Row],[Código]],TB_Produtos[Código],TB_Produtos[Categoria]),desc_categorias,0))</f>
        <v>0</v>
      </c>
      <c r="G451" s="41" cm="1">
        <f t="array" ref="G451">_xlfn.XLOOKUP(TB_Vendas[[#This Row],[Vendedor]],TB_Vendedores[[#All],[Código]],TB_Vendedores[[#All],[Desc. Máximo]])</f>
        <v>0.09</v>
      </c>
      <c r="H451" s="41">
        <f>IF(TB_Vendas[[#This Row],[Desc.]]&gt;TB_Vendas[[#This Row],[Desc. Vend.]],TB_Vendas[[#This Row],[Desc. Vend.]],TB_Vendas[[#This Row],[Desc.]])</f>
        <v>0</v>
      </c>
      <c r="I451" s="9">
        <f>TB_Vendas[[#This Row],[Preço Unitário]]*TB_Vendas[[#This Row],[Qtde]]</f>
        <v>50</v>
      </c>
      <c r="J451" s="9">
        <f>TB_Vendas[[#This Row],[Total]]-(TB_Vendas[[#This Row],[Total]]*TB_Vendas[[#This Row],[Desconto]])</f>
        <v>50</v>
      </c>
      <c r="K451" s="9" t="s">
        <v>113</v>
      </c>
    </row>
    <row r="452" spans="1:11" x14ac:dyDescent="0.25">
      <c r="A452" s="8">
        <v>45085</v>
      </c>
      <c r="B452" t="s">
        <v>48</v>
      </c>
      <c r="C452" t="str">
        <f>_xlfn.XLOOKUP(TB_Vendas[[#This Row],[Código]],TB_Produtos[Código],TB_Produtos[Categoria])</f>
        <v>Eletrônicos Gerais</v>
      </c>
      <c r="D452" s="1">
        <v>5</v>
      </c>
      <c r="E452" s="36">
        <f>_xlfn.XLOOKUP(TB_Vendas[[#This Row],[Código]],TB_Produtos[Código],TB_Produtos[Preço Unitário])</f>
        <v>5500</v>
      </c>
      <c r="F452" s="41">
        <f>INDEX(desc_tabela,MATCH(TB_Vendas[[#This Row],[Qtde]],desc_quantidade,1),MATCH(_xlfn.XLOOKUP(TB_Vendas[[#This Row],[Código]],TB_Produtos[Código],TB_Produtos[Categoria]),desc_categorias,0))</f>
        <v>0.25</v>
      </c>
      <c r="G452" s="41" cm="1">
        <f t="array" ref="G452">_xlfn.XLOOKUP(TB_Vendas[[#This Row],[Vendedor]],TB_Vendedores[[#All],[Código]],TB_Vendedores[[#All],[Desc. Máximo]])</f>
        <v>0.08</v>
      </c>
      <c r="H452" s="41">
        <f>IF(TB_Vendas[[#This Row],[Desc.]]&gt;TB_Vendas[[#This Row],[Desc. Vend.]],TB_Vendas[[#This Row],[Desc. Vend.]],TB_Vendas[[#This Row],[Desc.]])</f>
        <v>0.08</v>
      </c>
      <c r="I452" s="9">
        <f>TB_Vendas[[#This Row],[Preço Unitário]]*TB_Vendas[[#This Row],[Qtde]]</f>
        <v>27500</v>
      </c>
      <c r="J452" s="9">
        <f>TB_Vendas[[#This Row],[Total]]-(TB_Vendas[[#This Row],[Total]]*TB_Vendas[[#This Row],[Desconto]])</f>
        <v>25300</v>
      </c>
      <c r="K452" s="9" t="s">
        <v>111</v>
      </c>
    </row>
    <row r="453" spans="1:11" x14ac:dyDescent="0.25">
      <c r="A453" s="8">
        <v>45085</v>
      </c>
      <c r="B453" t="s">
        <v>37</v>
      </c>
      <c r="C453" t="str">
        <f>_xlfn.XLOOKUP(TB_Vendas[[#This Row],[Código]],TB_Produtos[Código],TB_Produtos[Categoria])</f>
        <v>Notebooks</v>
      </c>
      <c r="D453" s="1">
        <v>2</v>
      </c>
      <c r="E453" s="36">
        <f>_xlfn.XLOOKUP(TB_Vendas[[#This Row],[Código]],TB_Produtos[Código],TB_Produtos[Preço Unitário])</f>
        <v>4000</v>
      </c>
      <c r="F453" s="41">
        <f>INDEX(desc_tabela,MATCH(TB_Vendas[[#This Row],[Qtde]],desc_quantidade,1),MATCH(_xlfn.XLOOKUP(TB_Vendas[[#This Row],[Código]],TB_Produtos[Código],TB_Produtos[Categoria]),desc_categorias,0))</f>
        <v>0.1</v>
      </c>
      <c r="G453" s="41" cm="1">
        <f t="array" ref="G453">_xlfn.XLOOKUP(TB_Vendas[[#This Row],[Vendedor]],TB_Vendedores[[#All],[Código]],TB_Vendedores[[#All],[Desc. Máximo]])</f>
        <v>0.13</v>
      </c>
      <c r="H453" s="41">
        <f>IF(TB_Vendas[[#This Row],[Desc.]]&gt;TB_Vendas[[#This Row],[Desc. Vend.]],TB_Vendas[[#This Row],[Desc. Vend.]],TB_Vendas[[#This Row],[Desc.]])</f>
        <v>0.1</v>
      </c>
      <c r="I453" s="9">
        <f>TB_Vendas[[#This Row],[Preço Unitário]]*TB_Vendas[[#This Row],[Qtde]]</f>
        <v>8000</v>
      </c>
      <c r="J453" s="9">
        <f>TB_Vendas[[#This Row],[Total]]-(TB_Vendas[[#This Row],[Total]]*TB_Vendas[[#This Row],[Desconto]])</f>
        <v>7200</v>
      </c>
      <c r="K453" s="9" t="s">
        <v>97</v>
      </c>
    </row>
    <row r="454" spans="1:11" x14ac:dyDescent="0.25">
      <c r="A454" s="8">
        <v>45085</v>
      </c>
      <c r="B454" t="s">
        <v>31</v>
      </c>
      <c r="C454" t="str">
        <f>_xlfn.XLOOKUP(TB_Vendas[[#This Row],[Código]],TB_Produtos[Código],TB_Produtos[Categoria])</f>
        <v>Notebooks</v>
      </c>
      <c r="D454" s="1">
        <v>3</v>
      </c>
      <c r="E454" s="36">
        <f>_xlfn.XLOOKUP(TB_Vendas[[#This Row],[Código]],TB_Produtos[Código],TB_Produtos[Preço Unitário])</f>
        <v>4200</v>
      </c>
      <c r="F454" s="41">
        <f>INDEX(desc_tabela,MATCH(TB_Vendas[[#This Row],[Qtde]],desc_quantidade,1),MATCH(_xlfn.XLOOKUP(TB_Vendas[[#This Row],[Código]],TB_Produtos[Código],TB_Produtos[Categoria]),desc_categorias,0))</f>
        <v>0.15</v>
      </c>
      <c r="G454" s="41" cm="1">
        <f t="array" ref="G454">_xlfn.XLOOKUP(TB_Vendas[[#This Row],[Vendedor]],TB_Vendedores[[#All],[Código]],TB_Vendedores[[#All],[Desc. Máximo]])</f>
        <v>0.13</v>
      </c>
      <c r="H454" s="41">
        <f>IF(TB_Vendas[[#This Row],[Desc.]]&gt;TB_Vendas[[#This Row],[Desc. Vend.]],TB_Vendas[[#This Row],[Desc. Vend.]],TB_Vendas[[#This Row],[Desc.]])</f>
        <v>0.13</v>
      </c>
      <c r="I454" s="9">
        <f>TB_Vendas[[#This Row],[Preço Unitário]]*TB_Vendas[[#This Row],[Qtde]]</f>
        <v>12600</v>
      </c>
      <c r="J454" s="9">
        <f>TB_Vendas[[#This Row],[Total]]-(TB_Vendas[[#This Row],[Total]]*TB_Vendas[[#This Row],[Desconto]])</f>
        <v>10962</v>
      </c>
      <c r="K454" s="9" t="s">
        <v>94</v>
      </c>
    </row>
    <row r="455" spans="1:11" x14ac:dyDescent="0.25">
      <c r="A455" s="8">
        <v>45085</v>
      </c>
      <c r="B455" t="s">
        <v>35</v>
      </c>
      <c r="C455" t="str">
        <f>_xlfn.XLOOKUP(TB_Vendas[[#This Row],[Código]],TB_Produtos[Código],TB_Produtos[Categoria])</f>
        <v>Notebooks</v>
      </c>
      <c r="D455" s="1">
        <v>5</v>
      </c>
      <c r="E455" s="36">
        <f>_xlfn.XLOOKUP(TB_Vendas[[#This Row],[Código]],TB_Produtos[Código],TB_Produtos[Preço Unitário])</f>
        <v>12000</v>
      </c>
      <c r="F455" s="41">
        <f>INDEX(desc_tabela,MATCH(TB_Vendas[[#This Row],[Qtde]],desc_quantidade,1),MATCH(_xlfn.XLOOKUP(TB_Vendas[[#This Row],[Código]],TB_Produtos[Código],TB_Produtos[Categoria]),desc_categorias,0))</f>
        <v>0.25</v>
      </c>
      <c r="G455" s="41" cm="1">
        <f t="array" ref="G455">_xlfn.XLOOKUP(TB_Vendas[[#This Row],[Vendedor]],TB_Vendedores[[#All],[Código]],TB_Vendedores[[#All],[Desc. Máximo]])</f>
        <v>0.3</v>
      </c>
      <c r="H455" s="41">
        <f>IF(TB_Vendas[[#This Row],[Desc.]]&gt;TB_Vendas[[#This Row],[Desc. Vend.]],TB_Vendas[[#This Row],[Desc. Vend.]],TB_Vendas[[#This Row],[Desc.]])</f>
        <v>0.25</v>
      </c>
      <c r="I455" s="9">
        <f>TB_Vendas[[#This Row],[Preço Unitário]]*TB_Vendas[[#This Row],[Qtde]]</f>
        <v>60000</v>
      </c>
      <c r="J455" s="9">
        <f>TB_Vendas[[#This Row],[Total]]-(TB_Vendas[[#This Row],[Total]]*TB_Vendas[[#This Row],[Desconto]])</f>
        <v>45000</v>
      </c>
      <c r="K455" s="9" t="s">
        <v>121</v>
      </c>
    </row>
    <row r="456" spans="1:11" x14ac:dyDescent="0.25">
      <c r="A456" s="8">
        <v>45086</v>
      </c>
      <c r="B456" t="s">
        <v>20</v>
      </c>
      <c r="C456" t="str">
        <f>_xlfn.XLOOKUP(TB_Vendas[[#This Row],[Código]],TB_Produtos[Código],TB_Produtos[Categoria])</f>
        <v>Acessórios</v>
      </c>
      <c r="D456" s="1">
        <v>1</v>
      </c>
      <c r="E456" s="36">
        <f>_xlfn.XLOOKUP(TB_Vendas[[#This Row],[Código]],TB_Produtos[Código],TB_Produtos[Preço Unitário])</f>
        <v>250</v>
      </c>
      <c r="F456" s="41">
        <f>INDEX(desc_tabela,MATCH(TB_Vendas[[#This Row],[Qtde]],desc_quantidade,1),MATCH(_xlfn.XLOOKUP(TB_Vendas[[#This Row],[Código]],TB_Produtos[Código],TB_Produtos[Categoria]),desc_categorias,0))</f>
        <v>0</v>
      </c>
      <c r="G456" s="41" cm="1">
        <f t="array" ref="G456">_xlfn.XLOOKUP(TB_Vendas[[#This Row],[Vendedor]],TB_Vendedores[[#All],[Código]],TB_Vendedores[[#All],[Desc. Máximo]])</f>
        <v>0.19</v>
      </c>
      <c r="H456" s="41">
        <f>IF(TB_Vendas[[#This Row],[Desc.]]&gt;TB_Vendas[[#This Row],[Desc. Vend.]],TB_Vendas[[#This Row],[Desc. Vend.]],TB_Vendas[[#This Row],[Desc.]])</f>
        <v>0</v>
      </c>
      <c r="I456" s="9">
        <f>TB_Vendas[[#This Row],[Preço Unitário]]*TB_Vendas[[#This Row],[Qtde]]</f>
        <v>250</v>
      </c>
      <c r="J456" s="9">
        <f>TB_Vendas[[#This Row],[Total]]-(TB_Vendas[[#This Row],[Total]]*TB_Vendas[[#This Row],[Desconto]])</f>
        <v>250</v>
      </c>
      <c r="K456" s="9" t="s">
        <v>109</v>
      </c>
    </row>
    <row r="457" spans="1:11" x14ac:dyDescent="0.25">
      <c r="A457" s="8">
        <v>45087</v>
      </c>
      <c r="B457" t="s">
        <v>73</v>
      </c>
      <c r="C457" t="str">
        <f>_xlfn.XLOOKUP(TB_Vendas[[#This Row],[Código]],TB_Produtos[Código],TB_Produtos[Categoria])</f>
        <v>Smartphones e Tablets</v>
      </c>
      <c r="D457" s="1">
        <v>1</v>
      </c>
      <c r="E457" s="36">
        <f>_xlfn.XLOOKUP(TB_Vendas[[#This Row],[Código]],TB_Produtos[Código],TB_Produtos[Preço Unitário])</f>
        <v>2200</v>
      </c>
      <c r="F457" s="41">
        <f>INDEX(desc_tabela,MATCH(TB_Vendas[[#This Row],[Qtde]],desc_quantidade,1),MATCH(_xlfn.XLOOKUP(TB_Vendas[[#This Row],[Código]],TB_Produtos[Código],TB_Produtos[Categoria]),desc_categorias,0))</f>
        <v>0</v>
      </c>
      <c r="G457" s="41" cm="1">
        <f t="array" ref="G457">_xlfn.XLOOKUP(TB_Vendas[[#This Row],[Vendedor]],TB_Vendedores[[#All],[Código]],TB_Vendedores[[#All],[Desc. Máximo]])</f>
        <v>0.17</v>
      </c>
      <c r="H457" s="41">
        <f>IF(TB_Vendas[[#This Row],[Desc.]]&gt;TB_Vendas[[#This Row],[Desc. Vend.]],TB_Vendas[[#This Row],[Desc. Vend.]],TB_Vendas[[#This Row],[Desc.]])</f>
        <v>0</v>
      </c>
      <c r="I457" s="9">
        <f>TB_Vendas[[#This Row],[Preço Unitário]]*TB_Vendas[[#This Row],[Qtde]]</f>
        <v>2200</v>
      </c>
      <c r="J457" s="9">
        <f>TB_Vendas[[#This Row],[Total]]-(TB_Vendas[[#This Row],[Total]]*TB_Vendas[[#This Row],[Desconto]])</f>
        <v>2200</v>
      </c>
      <c r="K457" s="9" t="s">
        <v>105</v>
      </c>
    </row>
    <row r="458" spans="1:11" x14ac:dyDescent="0.25">
      <c r="A458" s="8">
        <v>45087</v>
      </c>
      <c r="B458" t="s">
        <v>77</v>
      </c>
      <c r="C458" t="str">
        <f>_xlfn.XLOOKUP(TB_Vendas[[#This Row],[Código]],TB_Produtos[Código],TB_Produtos[Categoria])</f>
        <v>Smartphones e Tablets</v>
      </c>
      <c r="D458" s="1">
        <v>2</v>
      </c>
      <c r="E458" s="36">
        <f>_xlfn.XLOOKUP(TB_Vendas[[#This Row],[Código]],TB_Produtos[Código],TB_Produtos[Preço Unitário])</f>
        <v>5000</v>
      </c>
      <c r="F458" s="41">
        <f>INDEX(desc_tabela,MATCH(TB_Vendas[[#This Row],[Qtde]],desc_quantidade,1),MATCH(_xlfn.XLOOKUP(TB_Vendas[[#This Row],[Código]],TB_Produtos[Código],TB_Produtos[Categoria]),desc_categorias,0))</f>
        <v>0.1</v>
      </c>
      <c r="G458" s="41" cm="1">
        <f t="array" ref="G458">_xlfn.XLOOKUP(TB_Vendas[[#This Row],[Vendedor]],TB_Vendedores[[#All],[Código]],TB_Vendedores[[#All],[Desc. Máximo]])</f>
        <v>0.19</v>
      </c>
      <c r="H458" s="41">
        <f>IF(TB_Vendas[[#This Row],[Desc.]]&gt;TB_Vendas[[#This Row],[Desc. Vend.]],TB_Vendas[[#This Row],[Desc. Vend.]],TB_Vendas[[#This Row],[Desc.]])</f>
        <v>0.1</v>
      </c>
      <c r="I458" s="9">
        <f>TB_Vendas[[#This Row],[Preço Unitário]]*TB_Vendas[[#This Row],[Qtde]]</f>
        <v>10000</v>
      </c>
      <c r="J458" s="9">
        <f>TB_Vendas[[#This Row],[Total]]-(TB_Vendas[[#This Row],[Total]]*TB_Vendas[[#This Row],[Desconto]])</f>
        <v>9000</v>
      </c>
      <c r="K458" s="9" t="s">
        <v>109</v>
      </c>
    </row>
    <row r="459" spans="1:11" x14ac:dyDescent="0.25">
      <c r="A459" s="8">
        <v>45089</v>
      </c>
      <c r="B459" t="s">
        <v>66</v>
      </c>
      <c r="C459" t="str">
        <f>_xlfn.XLOOKUP(TB_Vendas[[#This Row],[Código]],TB_Produtos[Código],TB_Produtos[Categoria])</f>
        <v>Redes e Conectividade</v>
      </c>
      <c r="D459" s="1">
        <v>4</v>
      </c>
      <c r="E459" s="36">
        <f>_xlfn.XLOOKUP(TB_Vendas[[#This Row],[Código]],TB_Produtos[Código],TB_Produtos[Preço Unitário])</f>
        <v>500</v>
      </c>
      <c r="F459" s="41">
        <f>INDEX(desc_tabela,MATCH(TB_Vendas[[#This Row],[Qtde]],desc_quantidade,1),MATCH(_xlfn.XLOOKUP(TB_Vendas[[#This Row],[Código]],TB_Produtos[Código],TB_Produtos[Categoria]),desc_categorias,0))</f>
        <v>0.2</v>
      </c>
      <c r="G459" s="41" cm="1">
        <f t="array" ref="G459">_xlfn.XLOOKUP(TB_Vendas[[#This Row],[Vendedor]],TB_Vendedores[[#All],[Código]],TB_Vendedores[[#All],[Desc. Máximo]])</f>
        <v>0.18</v>
      </c>
      <c r="H459" s="41">
        <f>IF(TB_Vendas[[#This Row],[Desc.]]&gt;TB_Vendas[[#This Row],[Desc. Vend.]],TB_Vendas[[#This Row],[Desc. Vend.]],TB_Vendas[[#This Row],[Desc.]])</f>
        <v>0.18</v>
      </c>
      <c r="I459" s="9">
        <f>TB_Vendas[[#This Row],[Preço Unitário]]*TB_Vendas[[#This Row],[Qtde]]</f>
        <v>2000</v>
      </c>
      <c r="J459" s="9">
        <f>TB_Vendas[[#This Row],[Total]]-(TB_Vendas[[#This Row],[Total]]*TB_Vendas[[#This Row],[Desconto]])</f>
        <v>1640</v>
      </c>
      <c r="K459" s="9" t="s">
        <v>117</v>
      </c>
    </row>
    <row r="460" spans="1:11" x14ac:dyDescent="0.25">
      <c r="A460" s="8">
        <v>45089</v>
      </c>
      <c r="B460" t="s">
        <v>25</v>
      </c>
      <c r="C460" t="str">
        <f>_xlfn.XLOOKUP(TB_Vendas[[#This Row],[Código]],TB_Produtos[Código],TB_Produtos[Categoria])</f>
        <v>Periféricos</v>
      </c>
      <c r="D460" s="1">
        <v>4</v>
      </c>
      <c r="E460" s="36">
        <f>_xlfn.XLOOKUP(TB_Vendas[[#This Row],[Código]],TB_Produtos[Código],TB_Produtos[Preço Unitário])</f>
        <v>900</v>
      </c>
      <c r="F460" s="41">
        <f>INDEX(desc_tabela,MATCH(TB_Vendas[[#This Row],[Qtde]],desc_quantidade,1),MATCH(_xlfn.XLOOKUP(TB_Vendas[[#This Row],[Código]],TB_Produtos[Código],TB_Produtos[Categoria]),desc_categorias,0))</f>
        <v>0.15</v>
      </c>
      <c r="G460" s="41" cm="1">
        <f t="array" ref="G460">_xlfn.XLOOKUP(TB_Vendas[[#This Row],[Vendedor]],TB_Vendedores[[#All],[Código]],TB_Vendedores[[#All],[Desc. Máximo]])</f>
        <v>0.09</v>
      </c>
      <c r="H460" s="41">
        <f>IF(TB_Vendas[[#This Row],[Desc.]]&gt;TB_Vendas[[#This Row],[Desc. Vend.]],TB_Vendas[[#This Row],[Desc. Vend.]],TB_Vendas[[#This Row],[Desc.]])</f>
        <v>0.09</v>
      </c>
      <c r="I460" s="9">
        <f>TB_Vendas[[#This Row],[Preço Unitário]]*TB_Vendas[[#This Row],[Qtde]]</f>
        <v>3600</v>
      </c>
      <c r="J460" s="9">
        <f>TB_Vendas[[#This Row],[Total]]-(TB_Vendas[[#This Row],[Total]]*TB_Vendas[[#This Row],[Desconto]])</f>
        <v>3276</v>
      </c>
      <c r="K460" s="9" t="s">
        <v>113</v>
      </c>
    </row>
    <row r="461" spans="1:11" x14ac:dyDescent="0.25">
      <c r="A461" s="8">
        <v>45091</v>
      </c>
      <c r="B461" t="s">
        <v>73</v>
      </c>
      <c r="C461" t="str">
        <f>_xlfn.XLOOKUP(TB_Vendas[[#This Row],[Código]],TB_Produtos[Código],TB_Produtos[Categoria])</f>
        <v>Smartphones e Tablets</v>
      </c>
      <c r="D461" s="1">
        <v>1</v>
      </c>
      <c r="E461" s="36">
        <f>_xlfn.XLOOKUP(TB_Vendas[[#This Row],[Código]],TB_Produtos[Código],TB_Produtos[Preço Unitário])</f>
        <v>2200</v>
      </c>
      <c r="F461" s="41">
        <f>INDEX(desc_tabela,MATCH(TB_Vendas[[#This Row],[Qtde]],desc_quantidade,1),MATCH(_xlfn.XLOOKUP(TB_Vendas[[#This Row],[Código]],TB_Produtos[Código],TB_Produtos[Categoria]),desc_categorias,0))</f>
        <v>0</v>
      </c>
      <c r="G461" s="41" cm="1">
        <f t="array" ref="G461">_xlfn.XLOOKUP(TB_Vendas[[#This Row],[Vendedor]],TB_Vendedores[[#All],[Código]],TB_Vendedores[[#All],[Desc. Máximo]])</f>
        <v>0.08</v>
      </c>
      <c r="H461" s="41">
        <f>IF(TB_Vendas[[#This Row],[Desc.]]&gt;TB_Vendas[[#This Row],[Desc. Vend.]],TB_Vendas[[#This Row],[Desc. Vend.]],TB_Vendas[[#This Row],[Desc.]])</f>
        <v>0</v>
      </c>
      <c r="I461" s="9">
        <f>TB_Vendas[[#This Row],[Preço Unitário]]*TB_Vendas[[#This Row],[Qtde]]</f>
        <v>2200</v>
      </c>
      <c r="J461" s="9">
        <f>TB_Vendas[[#This Row],[Total]]-(TB_Vendas[[#This Row],[Total]]*TB_Vendas[[#This Row],[Desconto]])</f>
        <v>2200</v>
      </c>
      <c r="K461" s="9" t="s">
        <v>100</v>
      </c>
    </row>
    <row r="462" spans="1:11" x14ac:dyDescent="0.25">
      <c r="A462" s="8">
        <v>45091</v>
      </c>
      <c r="B462" t="s">
        <v>11</v>
      </c>
      <c r="C462" t="str">
        <f>_xlfn.XLOOKUP(TB_Vendas[[#This Row],[Código]],TB_Produtos[Código],TB_Produtos[Categoria])</f>
        <v>Acessórios</v>
      </c>
      <c r="D462" s="1">
        <v>5</v>
      </c>
      <c r="E462" s="36">
        <f>_xlfn.XLOOKUP(TB_Vendas[[#This Row],[Código]],TB_Produtos[Código],TB_Produtos[Preço Unitário])</f>
        <v>150</v>
      </c>
      <c r="F462" s="41">
        <f>INDEX(desc_tabela,MATCH(TB_Vendas[[#This Row],[Qtde]],desc_quantidade,1),MATCH(_xlfn.XLOOKUP(TB_Vendas[[#This Row],[Código]],TB_Produtos[Código],TB_Produtos[Categoria]),desc_categorias,0))</f>
        <v>0.25</v>
      </c>
      <c r="G462" s="41" cm="1">
        <f t="array" ref="G462">_xlfn.XLOOKUP(TB_Vendas[[#This Row],[Vendedor]],TB_Vendedores[[#All],[Código]],TB_Vendedores[[#All],[Desc. Máximo]])</f>
        <v>7.0000000000000007E-2</v>
      </c>
      <c r="H462" s="41">
        <f>IF(TB_Vendas[[#This Row],[Desc.]]&gt;TB_Vendas[[#This Row],[Desc. Vend.]],TB_Vendas[[#This Row],[Desc. Vend.]],TB_Vendas[[#This Row],[Desc.]])</f>
        <v>7.0000000000000007E-2</v>
      </c>
      <c r="I462" s="9">
        <f>TB_Vendas[[#This Row],[Preço Unitário]]*TB_Vendas[[#This Row],[Qtde]]</f>
        <v>750</v>
      </c>
      <c r="J462" s="9">
        <f>TB_Vendas[[#This Row],[Total]]-(TB_Vendas[[#This Row],[Total]]*TB_Vendas[[#This Row],[Desconto]])</f>
        <v>697.5</v>
      </c>
      <c r="K462" s="9" t="s">
        <v>119</v>
      </c>
    </row>
    <row r="463" spans="1:11" x14ac:dyDescent="0.25">
      <c r="A463" s="8">
        <v>45091</v>
      </c>
      <c r="B463" t="s">
        <v>7</v>
      </c>
      <c r="C463" t="str">
        <f>_xlfn.XLOOKUP(TB_Vendas[[#This Row],[Código]],TB_Produtos[Código],TB_Produtos[Categoria])</f>
        <v>Acessórios</v>
      </c>
      <c r="D463" s="1">
        <v>1</v>
      </c>
      <c r="E463" s="36">
        <f>_xlfn.XLOOKUP(TB_Vendas[[#This Row],[Código]],TB_Produtos[Código],TB_Produtos[Preço Unitário])</f>
        <v>50</v>
      </c>
      <c r="F463" s="41">
        <f>INDEX(desc_tabela,MATCH(TB_Vendas[[#This Row],[Qtde]],desc_quantidade,1),MATCH(_xlfn.XLOOKUP(TB_Vendas[[#This Row],[Código]],TB_Produtos[Código],TB_Produtos[Categoria]),desc_categorias,0))</f>
        <v>0</v>
      </c>
      <c r="G463" s="41" cm="1">
        <f t="array" ref="G463">_xlfn.XLOOKUP(TB_Vendas[[#This Row],[Vendedor]],TB_Vendedores[[#All],[Código]],TB_Vendedores[[#All],[Desc. Máximo]])</f>
        <v>0.18</v>
      </c>
      <c r="H463" s="41">
        <f>IF(TB_Vendas[[#This Row],[Desc.]]&gt;TB_Vendas[[#This Row],[Desc. Vend.]],TB_Vendas[[#This Row],[Desc. Vend.]],TB_Vendas[[#This Row],[Desc.]])</f>
        <v>0</v>
      </c>
      <c r="I463" s="9">
        <f>TB_Vendas[[#This Row],[Preço Unitário]]*TB_Vendas[[#This Row],[Qtde]]</f>
        <v>50</v>
      </c>
      <c r="J463" s="9">
        <f>TB_Vendas[[#This Row],[Total]]-(TB_Vendas[[#This Row],[Total]]*TB_Vendas[[#This Row],[Desconto]])</f>
        <v>50</v>
      </c>
      <c r="K463" s="9" t="s">
        <v>117</v>
      </c>
    </row>
    <row r="464" spans="1:11" x14ac:dyDescent="0.25">
      <c r="A464" s="8">
        <v>45091</v>
      </c>
      <c r="B464" t="s">
        <v>46</v>
      </c>
      <c r="C464" t="str">
        <f>_xlfn.XLOOKUP(TB_Vendas[[#This Row],[Código]],TB_Produtos[Código],TB_Produtos[Categoria])</f>
        <v>Eletrônicos Gerais</v>
      </c>
      <c r="D464" s="1">
        <v>5</v>
      </c>
      <c r="E464" s="36">
        <f>_xlfn.XLOOKUP(TB_Vendas[[#This Row],[Código]],TB_Produtos[Código],TB_Produtos[Preço Unitário])</f>
        <v>2800</v>
      </c>
      <c r="F464" s="41">
        <f>INDEX(desc_tabela,MATCH(TB_Vendas[[#This Row],[Qtde]],desc_quantidade,1),MATCH(_xlfn.XLOOKUP(TB_Vendas[[#This Row],[Código]],TB_Produtos[Código],TB_Produtos[Categoria]),desc_categorias,0))</f>
        <v>0.25</v>
      </c>
      <c r="G464" s="41" cm="1">
        <f t="array" ref="G464">_xlfn.XLOOKUP(TB_Vendas[[#This Row],[Vendedor]],TB_Vendedores[[#All],[Código]],TB_Vendedores[[#All],[Desc. Máximo]])</f>
        <v>0.13</v>
      </c>
      <c r="H464" s="41">
        <f>IF(TB_Vendas[[#This Row],[Desc.]]&gt;TB_Vendas[[#This Row],[Desc. Vend.]],TB_Vendas[[#This Row],[Desc. Vend.]],TB_Vendas[[#This Row],[Desc.]])</f>
        <v>0.13</v>
      </c>
      <c r="I464" s="9">
        <f>TB_Vendas[[#This Row],[Preço Unitário]]*TB_Vendas[[#This Row],[Qtde]]</f>
        <v>14000</v>
      </c>
      <c r="J464" s="9">
        <f>TB_Vendas[[#This Row],[Total]]-(TB_Vendas[[#This Row],[Total]]*TB_Vendas[[#This Row],[Desconto]])</f>
        <v>12180</v>
      </c>
      <c r="K464" s="9" t="s">
        <v>97</v>
      </c>
    </row>
    <row r="465" spans="1:11" x14ac:dyDescent="0.25">
      <c r="A465" s="8">
        <v>45091</v>
      </c>
      <c r="B465" t="s">
        <v>88</v>
      </c>
      <c r="C465" t="str">
        <f>_xlfn.XLOOKUP(TB_Vendas[[#This Row],[Código]],TB_Produtos[Código],TB_Produtos[Categoria])</f>
        <v>Wearables</v>
      </c>
      <c r="D465" s="1">
        <v>5</v>
      </c>
      <c r="E465" s="36">
        <f>_xlfn.XLOOKUP(TB_Vendas[[#This Row],[Código]],TB_Produtos[Código],TB_Produtos[Preço Unitário])</f>
        <v>2800</v>
      </c>
      <c r="F465" s="41">
        <f>INDEX(desc_tabela,MATCH(TB_Vendas[[#This Row],[Qtde]],desc_quantidade,1),MATCH(_xlfn.XLOOKUP(TB_Vendas[[#This Row],[Código]],TB_Produtos[Código],TB_Produtos[Categoria]),desc_categorias,0))</f>
        <v>0.25</v>
      </c>
      <c r="G465" s="41" cm="1">
        <f t="array" ref="G465">_xlfn.XLOOKUP(TB_Vendas[[#This Row],[Vendedor]],TB_Vendedores[[#All],[Código]],TB_Vendedores[[#All],[Desc. Máximo]])</f>
        <v>0.11</v>
      </c>
      <c r="H465" s="41">
        <f>IF(TB_Vendas[[#This Row],[Desc.]]&gt;TB_Vendas[[#This Row],[Desc. Vend.]],TB_Vendas[[#This Row],[Desc. Vend.]],TB_Vendas[[#This Row],[Desc.]])</f>
        <v>0.11</v>
      </c>
      <c r="I465" s="9">
        <f>TB_Vendas[[#This Row],[Preço Unitário]]*TB_Vendas[[#This Row],[Qtde]]</f>
        <v>14000</v>
      </c>
      <c r="J465" s="9">
        <f>TB_Vendas[[#This Row],[Total]]-(TB_Vendas[[#This Row],[Total]]*TB_Vendas[[#This Row],[Desconto]])</f>
        <v>12460</v>
      </c>
      <c r="K465" s="9" t="s">
        <v>115</v>
      </c>
    </row>
    <row r="466" spans="1:11" x14ac:dyDescent="0.25">
      <c r="A466" s="8">
        <v>45091</v>
      </c>
      <c r="B466" t="s">
        <v>17</v>
      </c>
      <c r="C466" t="str">
        <f>_xlfn.XLOOKUP(TB_Vendas[[#This Row],[Código]],TB_Produtos[Código],TB_Produtos[Categoria])</f>
        <v>Acessórios</v>
      </c>
      <c r="D466" s="1">
        <v>2</v>
      </c>
      <c r="E466" s="36">
        <f>_xlfn.XLOOKUP(TB_Vendas[[#This Row],[Código]],TB_Produtos[Código],TB_Produtos[Preço Unitário])</f>
        <v>800</v>
      </c>
      <c r="F466" s="41">
        <f>INDEX(desc_tabela,MATCH(TB_Vendas[[#This Row],[Qtde]],desc_quantidade,1),MATCH(_xlfn.XLOOKUP(TB_Vendas[[#This Row],[Código]],TB_Produtos[Código],TB_Produtos[Categoria]),desc_categorias,0))</f>
        <v>0.05</v>
      </c>
      <c r="G466" s="41" cm="1">
        <f t="array" ref="G466">_xlfn.XLOOKUP(TB_Vendas[[#This Row],[Vendedor]],TB_Vendedores[[#All],[Código]],TB_Vendedores[[#All],[Desc. Máximo]])</f>
        <v>0.09</v>
      </c>
      <c r="H466" s="41">
        <f>IF(TB_Vendas[[#This Row],[Desc.]]&gt;TB_Vendas[[#This Row],[Desc. Vend.]],TB_Vendas[[#This Row],[Desc. Vend.]],TB_Vendas[[#This Row],[Desc.]])</f>
        <v>0.05</v>
      </c>
      <c r="I466" s="9">
        <f>TB_Vendas[[#This Row],[Preço Unitário]]*TB_Vendas[[#This Row],[Qtde]]</f>
        <v>1600</v>
      </c>
      <c r="J466" s="9">
        <f>TB_Vendas[[#This Row],[Total]]-(TB_Vendas[[#This Row],[Total]]*TB_Vendas[[#This Row],[Desconto]])</f>
        <v>1520</v>
      </c>
      <c r="K466" s="9" t="s">
        <v>113</v>
      </c>
    </row>
    <row r="467" spans="1:11" x14ac:dyDescent="0.25">
      <c r="A467" s="8">
        <v>45092</v>
      </c>
      <c r="B467" t="s">
        <v>86</v>
      </c>
      <c r="C467" t="str">
        <f>_xlfn.XLOOKUP(TB_Vendas[[#This Row],[Código]],TB_Produtos[Código],TB_Produtos[Categoria])</f>
        <v>Wearables</v>
      </c>
      <c r="D467" s="1">
        <v>2</v>
      </c>
      <c r="E467" s="36">
        <f>_xlfn.XLOOKUP(TB_Vendas[[#This Row],[Código]],TB_Produtos[Código],TB_Produtos[Preço Unitário])</f>
        <v>1500</v>
      </c>
      <c r="F467" s="41">
        <f>INDEX(desc_tabela,MATCH(TB_Vendas[[#This Row],[Qtde]],desc_quantidade,1),MATCH(_xlfn.XLOOKUP(TB_Vendas[[#This Row],[Código]],TB_Produtos[Código],TB_Produtos[Categoria]),desc_categorias,0))</f>
        <v>0.05</v>
      </c>
      <c r="G467" s="41" cm="1">
        <f t="array" ref="G467">_xlfn.XLOOKUP(TB_Vendas[[#This Row],[Vendedor]],TB_Vendedores[[#All],[Código]],TB_Vendedores[[#All],[Desc. Máximo]])</f>
        <v>0.13</v>
      </c>
      <c r="H467" s="41">
        <f>IF(TB_Vendas[[#This Row],[Desc.]]&gt;TB_Vendas[[#This Row],[Desc. Vend.]],TB_Vendas[[#This Row],[Desc. Vend.]],TB_Vendas[[#This Row],[Desc.]])</f>
        <v>0.05</v>
      </c>
      <c r="I467" s="9">
        <f>TB_Vendas[[#This Row],[Preço Unitário]]*TB_Vendas[[#This Row],[Qtde]]</f>
        <v>3000</v>
      </c>
      <c r="J467" s="9">
        <f>TB_Vendas[[#This Row],[Total]]-(TB_Vendas[[#This Row],[Total]]*TB_Vendas[[#This Row],[Desconto]])</f>
        <v>2850</v>
      </c>
      <c r="K467" s="9" t="s">
        <v>97</v>
      </c>
    </row>
    <row r="468" spans="1:11" x14ac:dyDescent="0.25">
      <c r="A468" s="8">
        <v>45093</v>
      </c>
      <c r="B468" t="s">
        <v>14</v>
      </c>
      <c r="C468" t="str">
        <f>_xlfn.XLOOKUP(TB_Vendas[[#This Row],[Código]],TB_Produtos[Código],TB_Produtos[Categoria])</f>
        <v>Acessórios</v>
      </c>
      <c r="D468" s="1">
        <v>2</v>
      </c>
      <c r="E468" s="36">
        <f>_xlfn.XLOOKUP(TB_Vendas[[#This Row],[Código]],TB_Produtos[Código],TB_Produtos[Preço Unitário])</f>
        <v>80</v>
      </c>
      <c r="F468" s="41">
        <f>INDEX(desc_tabela,MATCH(TB_Vendas[[#This Row],[Qtde]],desc_quantidade,1),MATCH(_xlfn.XLOOKUP(TB_Vendas[[#This Row],[Código]],TB_Produtos[Código],TB_Produtos[Categoria]),desc_categorias,0))</f>
        <v>0.05</v>
      </c>
      <c r="G468" s="41" cm="1">
        <f t="array" ref="G468">_xlfn.XLOOKUP(TB_Vendas[[#This Row],[Vendedor]],TB_Vendedores[[#All],[Código]],TB_Vendedores[[#All],[Desc. Máximo]])</f>
        <v>0.08</v>
      </c>
      <c r="H468" s="41">
        <f>IF(TB_Vendas[[#This Row],[Desc.]]&gt;TB_Vendas[[#This Row],[Desc. Vend.]],TB_Vendas[[#This Row],[Desc. Vend.]],TB_Vendas[[#This Row],[Desc.]])</f>
        <v>0.05</v>
      </c>
      <c r="I468" s="9">
        <f>TB_Vendas[[#This Row],[Preço Unitário]]*TB_Vendas[[#This Row],[Qtde]]</f>
        <v>160</v>
      </c>
      <c r="J468" s="9">
        <f>TB_Vendas[[#This Row],[Total]]-(TB_Vendas[[#This Row],[Total]]*TB_Vendas[[#This Row],[Desconto]])</f>
        <v>152</v>
      </c>
      <c r="K468" s="9" t="s">
        <v>100</v>
      </c>
    </row>
    <row r="469" spans="1:11" x14ac:dyDescent="0.25">
      <c r="A469" s="8">
        <v>45093</v>
      </c>
      <c r="B469" t="s">
        <v>17</v>
      </c>
      <c r="C469" t="str">
        <f>_xlfn.XLOOKUP(TB_Vendas[[#This Row],[Código]],TB_Produtos[Código],TB_Produtos[Categoria])</f>
        <v>Acessórios</v>
      </c>
      <c r="D469" s="1">
        <v>3</v>
      </c>
      <c r="E469" s="36">
        <f>_xlfn.XLOOKUP(TB_Vendas[[#This Row],[Código]],TB_Produtos[Código],TB_Produtos[Preço Unitário])</f>
        <v>800</v>
      </c>
      <c r="F469" s="41">
        <f>INDEX(desc_tabela,MATCH(TB_Vendas[[#This Row],[Qtde]],desc_quantidade,1),MATCH(_xlfn.XLOOKUP(TB_Vendas[[#This Row],[Código]],TB_Produtos[Código],TB_Produtos[Categoria]),desc_categorias,0))</f>
        <v>0.15</v>
      </c>
      <c r="G469" s="41" cm="1">
        <f t="array" ref="G469">_xlfn.XLOOKUP(TB_Vendas[[#This Row],[Vendedor]],TB_Vendedores[[#All],[Código]],TB_Vendedores[[#All],[Desc. Máximo]])</f>
        <v>0.3</v>
      </c>
      <c r="H469" s="41">
        <f>IF(TB_Vendas[[#This Row],[Desc.]]&gt;TB_Vendas[[#This Row],[Desc. Vend.]],TB_Vendas[[#This Row],[Desc. Vend.]],TB_Vendas[[#This Row],[Desc.]])</f>
        <v>0.15</v>
      </c>
      <c r="I469" s="9">
        <f>TB_Vendas[[#This Row],[Preço Unitário]]*TB_Vendas[[#This Row],[Qtde]]</f>
        <v>2400</v>
      </c>
      <c r="J469" s="9">
        <f>TB_Vendas[[#This Row],[Total]]-(TB_Vendas[[#This Row],[Total]]*TB_Vendas[[#This Row],[Desconto]])</f>
        <v>2040</v>
      </c>
      <c r="K469" s="9" t="s">
        <v>121</v>
      </c>
    </row>
    <row r="470" spans="1:11" x14ac:dyDescent="0.25">
      <c r="A470" s="8">
        <v>45093</v>
      </c>
      <c r="B470" t="s">
        <v>71</v>
      </c>
      <c r="C470" t="str">
        <f>_xlfn.XLOOKUP(TB_Vendas[[#This Row],[Código]],TB_Produtos[Código],TB_Produtos[Categoria])</f>
        <v>Smartphones e Tablets</v>
      </c>
      <c r="D470" s="1">
        <v>4</v>
      </c>
      <c r="E470" s="36">
        <f>_xlfn.XLOOKUP(TB_Vendas[[#This Row],[Código]],TB_Produtos[Código],TB_Produtos[Preço Unitário])</f>
        <v>7500</v>
      </c>
      <c r="F470" s="41">
        <f>INDEX(desc_tabela,MATCH(TB_Vendas[[#This Row],[Qtde]],desc_quantidade,1),MATCH(_xlfn.XLOOKUP(TB_Vendas[[#This Row],[Código]],TB_Produtos[Código],TB_Produtos[Categoria]),desc_categorias,0))</f>
        <v>0.15</v>
      </c>
      <c r="G470" s="41" cm="1">
        <f t="array" ref="G470">_xlfn.XLOOKUP(TB_Vendas[[#This Row],[Vendedor]],TB_Vendedores[[#All],[Código]],TB_Vendedores[[#All],[Desc. Máximo]])</f>
        <v>0.17</v>
      </c>
      <c r="H470" s="41">
        <f>IF(TB_Vendas[[#This Row],[Desc.]]&gt;TB_Vendas[[#This Row],[Desc. Vend.]],TB_Vendas[[#This Row],[Desc. Vend.]],TB_Vendas[[#This Row],[Desc.]])</f>
        <v>0.15</v>
      </c>
      <c r="I470" s="9">
        <f>TB_Vendas[[#This Row],[Preço Unitário]]*TB_Vendas[[#This Row],[Qtde]]</f>
        <v>30000</v>
      </c>
      <c r="J470" s="9">
        <f>TB_Vendas[[#This Row],[Total]]-(TB_Vendas[[#This Row],[Total]]*TB_Vendas[[#This Row],[Desconto]])</f>
        <v>25500</v>
      </c>
      <c r="K470" s="9" t="s">
        <v>105</v>
      </c>
    </row>
    <row r="471" spans="1:11" x14ac:dyDescent="0.25">
      <c r="A471" s="8">
        <v>45093</v>
      </c>
      <c r="B471" t="s">
        <v>40</v>
      </c>
      <c r="C471" t="str">
        <f>_xlfn.XLOOKUP(TB_Vendas[[#This Row],[Código]],TB_Produtos[Código],TB_Produtos[Categoria])</f>
        <v>Eletrônicos Gerais</v>
      </c>
      <c r="D471" s="1">
        <v>2</v>
      </c>
      <c r="E471" s="36">
        <f>_xlfn.XLOOKUP(TB_Vendas[[#This Row],[Código]],TB_Produtos[Código],TB_Produtos[Preço Unitário])</f>
        <v>4800</v>
      </c>
      <c r="F471" s="41">
        <f>INDEX(desc_tabela,MATCH(TB_Vendas[[#This Row],[Qtde]],desc_quantidade,1),MATCH(_xlfn.XLOOKUP(TB_Vendas[[#This Row],[Código]],TB_Produtos[Código],TB_Produtos[Categoria]),desc_categorias,0))</f>
        <v>0.15</v>
      </c>
      <c r="G471" s="41" cm="1">
        <f t="array" ref="G471">_xlfn.XLOOKUP(TB_Vendas[[#This Row],[Vendedor]],TB_Vendedores[[#All],[Código]],TB_Vendedores[[#All],[Desc. Máximo]])</f>
        <v>0.13</v>
      </c>
      <c r="H471" s="41">
        <f>IF(TB_Vendas[[#This Row],[Desc.]]&gt;TB_Vendas[[#This Row],[Desc. Vend.]],TB_Vendas[[#This Row],[Desc. Vend.]],TB_Vendas[[#This Row],[Desc.]])</f>
        <v>0.13</v>
      </c>
      <c r="I471" s="9">
        <f>TB_Vendas[[#This Row],[Preço Unitário]]*TB_Vendas[[#This Row],[Qtde]]</f>
        <v>9600</v>
      </c>
      <c r="J471" s="9">
        <f>TB_Vendas[[#This Row],[Total]]-(TB_Vendas[[#This Row],[Total]]*TB_Vendas[[#This Row],[Desconto]])</f>
        <v>8352</v>
      </c>
      <c r="K471" s="9" t="s">
        <v>94</v>
      </c>
    </row>
    <row r="472" spans="1:11" x14ac:dyDescent="0.25">
      <c r="A472" s="8">
        <v>45093</v>
      </c>
      <c r="B472" t="s">
        <v>43</v>
      </c>
      <c r="C472" t="str">
        <f>_xlfn.XLOOKUP(TB_Vendas[[#This Row],[Código]],TB_Produtos[Código],TB_Produtos[Categoria])</f>
        <v>Eletrônicos Gerais</v>
      </c>
      <c r="D472" s="1">
        <v>4</v>
      </c>
      <c r="E472" s="36">
        <f>_xlfn.XLOOKUP(TB_Vendas[[#This Row],[Código]],TB_Produtos[Código],TB_Produtos[Preço Unitário])</f>
        <v>4500</v>
      </c>
      <c r="F472" s="41">
        <f>INDEX(desc_tabela,MATCH(TB_Vendas[[#This Row],[Qtde]],desc_quantidade,1),MATCH(_xlfn.XLOOKUP(TB_Vendas[[#This Row],[Código]],TB_Produtos[Código],TB_Produtos[Categoria]),desc_categorias,0))</f>
        <v>0.2</v>
      </c>
      <c r="G472" s="41" cm="1">
        <f t="array" ref="G472">_xlfn.XLOOKUP(TB_Vendas[[#This Row],[Vendedor]],TB_Vendedores[[#All],[Código]],TB_Vendedores[[#All],[Desc. Máximo]])</f>
        <v>0.3</v>
      </c>
      <c r="H472" s="41">
        <f>IF(TB_Vendas[[#This Row],[Desc.]]&gt;TB_Vendas[[#This Row],[Desc. Vend.]],TB_Vendas[[#This Row],[Desc. Vend.]],TB_Vendas[[#This Row],[Desc.]])</f>
        <v>0.2</v>
      </c>
      <c r="I472" s="9">
        <f>TB_Vendas[[#This Row],[Preço Unitário]]*TB_Vendas[[#This Row],[Qtde]]</f>
        <v>18000</v>
      </c>
      <c r="J472" s="9">
        <f>TB_Vendas[[#This Row],[Total]]-(TB_Vendas[[#This Row],[Total]]*TB_Vendas[[#This Row],[Desconto]])</f>
        <v>14400</v>
      </c>
      <c r="K472" s="9" t="s">
        <v>121</v>
      </c>
    </row>
    <row r="473" spans="1:11" x14ac:dyDescent="0.25">
      <c r="A473" s="8">
        <v>45093</v>
      </c>
      <c r="B473" t="s">
        <v>53</v>
      </c>
      <c r="C473" t="str">
        <f>_xlfn.XLOOKUP(TB_Vendas[[#This Row],[Código]],TB_Produtos[Código],TB_Produtos[Categoria])</f>
        <v>Periféricos</v>
      </c>
      <c r="D473" s="1">
        <v>2</v>
      </c>
      <c r="E473" s="36">
        <f>_xlfn.XLOOKUP(TB_Vendas[[#This Row],[Código]],TB_Produtos[Código],TB_Produtos[Preço Unitário])</f>
        <v>350</v>
      </c>
      <c r="F473" s="41">
        <f>INDEX(desc_tabela,MATCH(TB_Vendas[[#This Row],[Qtde]],desc_quantidade,1),MATCH(_xlfn.XLOOKUP(TB_Vendas[[#This Row],[Código]],TB_Produtos[Código],TB_Produtos[Categoria]),desc_categorias,0))</f>
        <v>0.05</v>
      </c>
      <c r="G473" s="41" cm="1">
        <f t="array" ref="G473">_xlfn.XLOOKUP(TB_Vendas[[#This Row],[Vendedor]],TB_Vendedores[[#All],[Código]],TB_Vendedores[[#All],[Desc. Máximo]])</f>
        <v>0.11</v>
      </c>
      <c r="H473" s="41">
        <f>IF(TB_Vendas[[#This Row],[Desc.]]&gt;TB_Vendas[[#This Row],[Desc. Vend.]],TB_Vendas[[#This Row],[Desc. Vend.]],TB_Vendas[[#This Row],[Desc.]])</f>
        <v>0.05</v>
      </c>
      <c r="I473" s="9">
        <f>TB_Vendas[[#This Row],[Preço Unitário]]*TB_Vendas[[#This Row],[Qtde]]</f>
        <v>700</v>
      </c>
      <c r="J473" s="9">
        <f>TB_Vendas[[#This Row],[Total]]-(TB_Vendas[[#This Row],[Total]]*TB_Vendas[[#This Row],[Desconto]])</f>
        <v>665</v>
      </c>
      <c r="K473" s="9" t="s">
        <v>115</v>
      </c>
    </row>
    <row r="474" spans="1:11" x14ac:dyDescent="0.25">
      <c r="A474" s="8">
        <v>45093</v>
      </c>
      <c r="B474" t="s">
        <v>28</v>
      </c>
      <c r="C474" t="str">
        <f>_xlfn.XLOOKUP(TB_Vendas[[#This Row],[Código]],TB_Produtos[Código],TB_Produtos[Categoria])</f>
        <v>Periféricos</v>
      </c>
      <c r="D474" s="1">
        <v>5</v>
      </c>
      <c r="E474" s="36">
        <f>_xlfn.XLOOKUP(TB_Vendas[[#This Row],[Código]],TB_Produtos[Código],TB_Produtos[Preço Unitário])</f>
        <v>1200</v>
      </c>
      <c r="F474" s="41">
        <f>INDEX(desc_tabela,MATCH(TB_Vendas[[#This Row],[Qtde]],desc_quantidade,1),MATCH(_xlfn.XLOOKUP(TB_Vendas[[#This Row],[Código]],TB_Produtos[Código],TB_Produtos[Categoria]),desc_categorias,0))</f>
        <v>0.25</v>
      </c>
      <c r="G474" s="41" cm="1">
        <f t="array" ref="G474">_xlfn.XLOOKUP(TB_Vendas[[#This Row],[Vendedor]],TB_Vendedores[[#All],[Código]],TB_Vendedores[[#All],[Desc. Máximo]])</f>
        <v>0.19</v>
      </c>
      <c r="H474" s="41">
        <f>IF(TB_Vendas[[#This Row],[Desc.]]&gt;TB_Vendas[[#This Row],[Desc. Vend.]],TB_Vendas[[#This Row],[Desc. Vend.]],TB_Vendas[[#This Row],[Desc.]])</f>
        <v>0.19</v>
      </c>
      <c r="I474" s="9">
        <f>TB_Vendas[[#This Row],[Preço Unitário]]*TB_Vendas[[#This Row],[Qtde]]</f>
        <v>6000</v>
      </c>
      <c r="J474" s="9">
        <f>TB_Vendas[[#This Row],[Total]]-(TB_Vendas[[#This Row],[Total]]*TB_Vendas[[#This Row],[Desconto]])</f>
        <v>4860</v>
      </c>
      <c r="K474" s="9" t="s">
        <v>109</v>
      </c>
    </row>
    <row r="475" spans="1:11" x14ac:dyDescent="0.25">
      <c r="A475" s="8">
        <v>45093</v>
      </c>
      <c r="B475" t="s">
        <v>37</v>
      </c>
      <c r="C475" t="str">
        <f>_xlfn.XLOOKUP(TB_Vendas[[#This Row],[Código]],TB_Produtos[Código],TB_Produtos[Categoria])</f>
        <v>Notebooks</v>
      </c>
      <c r="D475" s="1">
        <v>3</v>
      </c>
      <c r="E475" s="36">
        <f>_xlfn.XLOOKUP(TB_Vendas[[#This Row],[Código]],TB_Produtos[Código],TB_Produtos[Preço Unitário])</f>
        <v>4000</v>
      </c>
      <c r="F475" s="41">
        <f>INDEX(desc_tabela,MATCH(TB_Vendas[[#This Row],[Qtde]],desc_quantidade,1),MATCH(_xlfn.XLOOKUP(TB_Vendas[[#This Row],[Código]],TB_Produtos[Código],TB_Produtos[Categoria]),desc_categorias,0))</f>
        <v>0.15</v>
      </c>
      <c r="G475" s="41" cm="1">
        <f t="array" ref="G475">_xlfn.XLOOKUP(TB_Vendas[[#This Row],[Vendedor]],TB_Vendedores[[#All],[Código]],TB_Vendedores[[#All],[Desc. Máximo]])</f>
        <v>0.09</v>
      </c>
      <c r="H475" s="41">
        <f>IF(TB_Vendas[[#This Row],[Desc.]]&gt;TB_Vendas[[#This Row],[Desc. Vend.]],TB_Vendas[[#This Row],[Desc. Vend.]],TB_Vendas[[#This Row],[Desc.]])</f>
        <v>0.09</v>
      </c>
      <c r="I475" s="9">
        <f>TB_Vendas[[#This Row],[Preço Unitário]]*TB_Vendas[[#This Row],[Qtde]]</f>
        <v>12000</v>
      </c>
      <c r="J475" s="9">
        <f>TB_Vendas[[#This Row],[Total]]-(TB_Vendas[[#This Row],[Total]]*TB_Vendas[[#This Row],[Desconto]])</f>
        <v>10920</v>
      </c>
      <c r="K475" s="9" t="s">
        <v>113</v>
      </c>
    </row>
    <row r="476" spans="1:11" x14ac:dyDescent="0.25">
      <c r="A476" s="8">
        <v>45094</v>
      </c>
      <c r="B476" t="s">
        <v>22</v>
      </c>
      <c r="C476" t="str">
        <f>_xlfn.XLOOKUP(TB_Vendas[[#This Row],[Código]],TB_Produtos[Código],TB_Produtos[Categoria])</f>
        <v>Acessórios</v>
      </c>
      <c r="D476" s="1">
        <v>2</v>
      </c>
      <c r="E476" s="36">
        <f>_xlfn.XLOOKUP(TB_Vendas[[#This Row],[Código]],TB_Produtos[Código],TB_Produtos[Preço Unitário])</f>
        <v>1400</v>
      </c>
      <c r="F476" s="41">
        <f>INDEX(desc_tabela,MATCH(TB_Vendas[[#This Row],[Qtde]],desc_quantidade,1),MATCH(_xlfn.XLOOKUP(TB_Vendas[[#This Row],[Código]],TB_Produtos[Código],TB_Produtos[Categoria]),desc_categorias,0))</f>
        <v>0.05</v>
      </c>
      <c r="G476" s="41" cm="1">
        <f t="array" ref="G476">_xlfn.XLOOKUP(TB_Vendas[[#This Row],[Vendedor]],TB_Vendedores[[#All],[Código]],TB_Vendedores[[#All],[Desc. Máximo]])</f>
        <v>0.17</v>
      </c>
      <c r="H476" s="41">
        <f>IF(TB_Vendas[[#This Row],[Desc.]]&gt;TB_Vendas[[#This Row],[Desc. Vend.]],TB_Vendas[[#This Row],[Desc. Vend.]],TB_Vendas[[#This Row],[Desc.]])</f>
        <v>0.05</v>
      </c>
      <c r="I476" s="9">
        <f>TB_Vendas[[#This Row],[Preço Unitário]]*TB_Vendas[[#This Row],[Qtde]]</f>
        <v>2800</v>
      </c>
      <c r="J476" s="9">
        <f>TB_Vendas[[#This Row],[Total]]-(TB_Vendas[[#This Row],[Total]]*TB_Vendas[[#This Row],[Desconto]])</f>
        <v>2660</v>
      </c>
      <c r="K476" s="9" t="s">
        <v>105</v>
      </c>
    </row>
    <row r="477" spans="1:11" x14ac:dyDescent="0.25">
      <c r="A477" s="8">
        <v>45094</v>
      </c>
      <c r="B477" t="s">
        <v>22</v>
      </c>
      <c r="C477" t="str">
        <f>_xlfn.XLOOKUP(TB_Vendas[[#This Row],[Código]],TB_Produtos[Código],TB_Produtos[Categoria])</f>
        <v>Acessórios</v>
      </c>
      <c r="D477" s="1">
        <v>5</v>
      </c>
      <c r="E477" s="36">
        <f>_xlfn.XLOOKUP(TB_Vendas[[#This Row],[Código]],TB_Produtos[Código],TB_Produtos[Preço Unitário])</f>
        <v>1400</v>
      </c>
      <c r="F477" s="41">
        <f>INDEX(desc_tabela,MATCH(TB_Vendas[[#This Row],[Qtde]],desc_quantidade,1),MATCH(_xlfn.XLOOKUP(TB_Vendas[[#This Row],[Código]],TB_Produtos[Código],TB_Produtos[Categoria]),desc_categorias,0))</f>
        <v>0.25</v>
      </c>
      <c r="G477" s="41" cm="1">
        <f t="array" ref="G477">_xlfn.XLOOKUP(TB_Vendas[[#This Row],[Vendedor]],TB_Vendedores[[#All],[Código]],TB_Vendedores[[#All],[Desc. Máximo]])</f>
        <v>0.09</v>
      </c>
      <c r="H477" s="41">
        <f>IF(TB_Vendas[[#This Row],[Desc.]]&gt;TB_Vendas[[#This Row],[Desc. Vend.]],TB_Vendas[[#This Row],[Desc. Vend.]],TB_Vendas[[#This Row],[Desc.]])</f>
        <v>0.09</v>
      </c>
      <c r="I477" s="9">
        <f>TB_Vendas[[#This Row],[Preço Unitário]]*TB_Vendas[[#This Row],[Qtde]]</f>
        <v>7000</v>
      </c>
      <c r="J477" s="9">
        <f>TB_Vendas[[#This Row],[Total]]-(TB_Vendas[[#This Row],[Total]]*TB_Vendas[[#This Row],[Desconto]])</f>
        <v>6370</v>
      </c>
      <c r="K477" s="9" t="s">
        <v>113</v>
      </c>
    </row>
    <row r="478" spans="1:11" x14ac:dyDescent="0.25">
      <c r="A478" s="8">
        <v>45094</v>
      </c>
      <c r="B478" t="s">
        <v>58</v>
      </c>
      <c r="C478" t="str">
        <f>_xlfn.XLOOKUP(TB_Vendas[[#This Row],[Código]],TB_Produtos[Código],TB_Produtos[Categoria])</f>
        <v>Periféricos</v>
      </c>
      <c r="D478" s="1">
        <v>4</v>
      </c>
      <c r="E478" s="36">
        <f>_xlfn.XLOOKUP(TB_Vendas[[#This Row],[Código]],TB_Produtos[Código],TB_Produtos[Preço Unitário])</f>
        <v>450</v>
      </c>
      <c r="F478" s="41">
        <f>INDEX(desc_tabela,MATCH(TB_Vendas[[#This Row],[Qtde]],desc_quantidade,1),MATCH(_xlfn.XLOOKUP(TB_Vendas[[#This Row],[Código]],TB_Produtos[Código],TB_Produtos[Categoria]),desc_categorias,0))</f>
        <v>0.15</v>
      </c>
      <c r="G478" s="41" cm="1">
        <f t="array" ref="G478">_xlfn.XLOOKUP(TB_Vendas[[#This Row],[Vendedor]],TB_Vendedores[[#All],[Código]],TB_Vendedores[[#All],[Desc. Máximo]])</f>
        <v>0.19</v>
      </c>
      <c r="H478" s="41">
        <f>IF(TB_Vendas[[#This Row],[Desc.]]&gt;TB_Vendas[[#This Row],[Desc. Vend.]],TB_Vendas[[#This Row],[Desc. Vend.]],TB_Vendas[[#This Row],[Desc.]])</f>
        <v>0.15</v>
      </c>
      <c r="I478" s="9">
        <f>TB_Vendas[[#This Row],[Preço Unitário]]*TB_Vendas[[#This Row],[Qtde]]</f>
        <v>1800</v>
      </c>
      <c r="J478" s="9">
        <f>TB_Vendas[[#This Row],[Total]]-(TB_Vendas[[#This Row],[Total]]*TB_Vendas[[#This Row],[Desconto]])</f>
        <v>1530</v>
      </c>
      <c r="K478" s="9" t="s">
        <v>109</v>
      </c>
    </row>
    <row r="479" spans="1:11" x14ac:dyDescent="0.25">
      <c r="A479" s="8">
        <v>45094</v>
      </c>
      <c r="B479" t="s">
        <v>64</v>
      </c>
      <c r="C479" t="str">
        <f>_xlfn.XLOOKUP(TB_Vendas[[#This Row],[Código]],TB_Produtos[Código],TB_Produtos[Categoria])</f>
        <v>Redes e Conectividade</v>
      </c>
      <c r="D479" s="1">
        <v>5</v>
      </c>
      <c r="E479" s="36">
        <f>_xlfn.XLOOKUP(TB_Vendas[[#This Row],[Código]],TB_Produtos[Código],TB_Produtos[Preço Unitário])</f>
        <v>250</v>
      </c>
      <c r="F479" s="41">
        <f>INDEX(desc_tabela,MATCH(TB_Vendas[[#This Row],[Qtde]],desc_quantidade,1),MATCH(_xlfn.XLOOKUP(TB_Vendas[[#This Row],[Código]],TB_Produtos[Código],TB_Produtos[Categoria]),desc_categorias,0))</f>
        <v>0.25</v>
      </c>
      <c r="G479" s="41" cm="1">
        <f t="array" ref="G479">_xlfn.XLOOKUP(TB_Vendas[[#This Row],[Vendedor]],TB_Vendedores[[#All],[Código]],TB_Vendedores[[#All],[Desc. Máximo]])</f>
        <v>7.0000000000000007E-2</v>
      </c>
      <c r="H479" s="41">
        <f>IF(TB_Vendas[[#This Row],[Desc.]]&gt;TB_Vendas[[#This Row],[Desc. Vend.]],TB_Vendas[[#This Row],[Desc. Vend.]],TB_Vendas[[#This Row],[Desc.]])</f>
        <v>7.0000000000000007E-2</v>
      </c>
      <c r="I479" s="9">
        <f>TB_Vendas[[#This Row],[Preço Unitário]]*TB_Vendas[[#This Row],[Qtde]]</f>
        <v>1250</v>
      </c>
      <c r="J479" s="9">
        <f>TB_Vendas[[#This Row],[Total]]-(TB_Vendas[[#This Row],[Total]]*TB_Vendas[[#This Row],[Desconto]])</f>
        <v>1162.5</v>
      </c>
      <c r="K479" s="9" t="s">
        <v>119</v>
      </c>
    </row>
    <row r="480" spans="1:11" x14ac:dyDescent="0.25">
      <c r="A480" s="8">
        <v>45094</v>
      </c>
      <c r="B480" t="s">
        <v>75</v>
      </c>
      <c r="C480" t="str">
        <f>_xlfn.XLOOKUP(TB_Vendas[[#This Row],[Código]],TB_Produtos[Código],TB_Produtos[Categoria])</f>
        <v>Smartphones e Tablets</v>
      </c>
      <c r="D480" s="1">
        <v>2</v>
      </c>
      <c r="E480" s="36">
        <f>_xlfn.XLOOKUP(TB_Vendas[[#This Row],[Código]],TB_Produtos[Código],TB_Produtos[Preço Unitário])</f>
        <v>3800</v>
      </c>
      <c r="F480" s="41">
        <f>INDEX(desc_tabela,MATCH(TB_Vendas[[#This Row],[Qtde]],desc_quantidade,1),MATCH(_xlfn.XLOOKUP(TB_Vendas[[#This Row],[Código]],TB_Produtos[Código],TB_Produtos[Categoria]),desc_categorias,0))</f>
        <v>0.1</v>
      </c>
      <c r="G480" s="41" cm="1">
        <f t="array" ref="G480">_xlfn.XLOOKUP(TB_Vendas[[#This Row],[Vendedor]],TB_Vendedores[[#All],[Código]],TB_Vendedores[[#All],[Desc. Máximo]])</f>
        <v>0.09</v>
      </c>
      <c r="H480" s="41">
        <f>IF(TB_Vendas[[#This Row],[Desc.]]&gt;TB_Vendas[[#This Row],[Desc. Vend.]],TB_Vendas[[#This Row],[Desc. Vend.]],TB_Vendas[[#This Row],[Desc.]])</f>
        <v>0.09</v>
      </c>
      <c r="I480" s="9">
        <f>TB_Vendas[[#This Row],[Preço Unitário]]*TB_Vendas[[#This Row],[Qtde]]</f>
        <v>7600</v>
      </c>
      <c r="J480" s="9">
        <f>TB_Vendas[[#This Row],[Total]]-(TB_Vendas[[#This Row],[Total]]*TB_Vendas[[#This Row],[Desconto]])</f>
        <v>6916</v>
      </c>
      <c r="K480" s="9" t="s">
        <v>113</v>
      </c>
    </row>
    <row r="481" spans="1:11" x14ac:dyDescent="0.25">
      <c r="A481" s="8">
        <v>45095</v>
      </c>
      <c r="B481" t="s">
        <v>64</v>
      </c>
      <c r="C481" t="str">
        <f>_xlfn.XLOOKUP(TB_Vendas[[#This Row],[Código]],TB_Produtos[Código],TB_Produtos[Categoria])</f>
        <v>Redes e Conectividade</v>
      </c>
      <c r="D481" s="1">
        <v>3</v>
      </c>
      <c r="E481" s="36">
        <f>_xlfn.XLOOKUP(TB_Vendas[[#This Row],[Código]],TB_Produtos[Código],TB_Produtos[Preço Unitário])</f>
        <v>250</v>
      </c>
      <c r="F481" s="41">
        <f>INDEX(desc_tabela,MATCH(TB_Vendas[[#This Row],[Qtde]],desc_quantidade,1),MATCH(_xlfn.XLOOKUP(TB_Vendas[[#This Row],[Código]],TB_Produtos[Código],TB_Produtos[Categoria]),desc_categorias,0))</f>
        <v>0.2</v>
      </c>
      <c r="G481" s="41" cm="1">
        <f t="array" ref="G481">_xlfn.XLOOKUP(TB_Vendas[[#This Row],[Vendedor]],TB_Vendedores[[#All],[Código]],TB_Vendedores[[#All],[Desc. Máximo]])</f>
        <v>0.12</v>
      </c>
      <c r="H481" s="41">
        <f>IF(TB_Vendas[[#This Row],[Desc.]]&gt;TB_Vendas[[#This Row],[Desc. Vend.]],TB_Vendas[[#This Row],[Desc. Vend.]],TB_Vendas[[#This Row],[Desc.]])</f>
        <v>0.12</v>
      </c>
      <c r="I481" s="9">
        <f>TB_Vendas[[#This Row],[Preço Unitário]]*TB_Vendas[[#This Row],[Qtde]]</f>
        <v>750</v>
      </c>
      <c r="J481" s="9">
        <f>TB_Vendas[[#This Row],[Total]]-(TB_Vendas[[#This Row],[Total]]*TB_Vendas[[#This Row],[Desconto]])</f>
        <v>660</v>
      </c>
      <c r="K481" s="9" t="s">
        <v>103</v>
      </c>
    </row>
    <row r="482" spans="1:11" x14ac:dyDescent="0.25">
      <c r="A482" s="8">
        <v>45096</v>
      </c>
      <c r="B482" t="s">
        <v>88</v>
      </c>
      <c r="C482" t="str">
        <f>_xlfn.XLOOKUP(TB_Vendas[[#This Row],[Código]],TB_Produtos[Código],TB_Produtos[Categoria])</f>
        <v>Wearables</v>
      </c>
      <c r="D482" s="1">
        <v>1</v>
      </c>
      <c r="E482" s="36">
        <f>_xlfn.XLOOKUP(TB_Vendas[[#This Row],[Código]],TB_Produtos[Código],TB_Produtos[Preço Unitário])</f>
        <v>2800</v>
      </c>
      <c r="F482" s="41">
        <f>INDEX(desc_tabela,MATCH(TB_Vendas[[#This Row],[Qtde]],desc_quantidade,1),MATCH(_xlfn.XLOOKUP(TB_Vendas[[#This Row],[Código]],TB_Produtos[Código],TB_Produtos[Categoria]),desc_categorias,0))</f>
        <v>0</v>
      </c>
      <c r="G482" s="41" cm="1">
        <f t="array" ref="G482">_xlfn.XLOOKUP(TB_Vendas[[#This Row],[Vendedor]],TB_Vendedores[[#All],[Código]],TB_Vendedores[[#All],[Desc. Máximo]])</f>
        <v>0.17</v>
      </c>
      <c r="H482" s="41">
        <f>IF(TB_Vendas[[#This Row],[Desc.]]&gt;TB_Vendas[[#This Row],[Desc. Vend.]],TB_Vendas[[#This Row],[Desc. Vend.]],TB_Vendas[[#This Row],[Desc.]])</f>
        <v>0</v>
      </c>
      <c r="I482" s="9">
        <f>TB_Vendas[[#This Row],[Preço Unitário]]*TB_Vendas[[#This Row],[Qtde]]</f>
        <v>2800</v>
      </c>
      <c r="J482" s="9">
        <f>TB_Vendas[[#This Row],[Total]]-(TB_Vendas[[#This Row],[Total]]*TB_Vendas[[#This Row],[Desconto]])</f>
        <v>2800</v>
      </c>
      <c r="K482" s="9" t="s">
        <v>105</v>
      </c>
    </row>
    <row r="483" spans="1:11" x14ac:dyDescent="0.25">
      <c r="A483" s="8">
        <v>45096</v>
      </c>
      <c r="B483" t="s">
        <v>37</v>
      </c>
      <c r="C483" t="str">
        <f>_xlfn.XLOOKUP(TB_Vendas[[#This Row],[Código]],TB_Produtos[Código],TB_Produtos[Categoria])</f>
        <v>Notebooks</v>
      </c>
      <c r="D483" s="1">
        <v>3</v>
      </c>
      <c r="E483" s="36">
        <f>_xlfn.XLOOKUP(TB_Vendas[[#This Row],[Código]],TB_Produtos[Código],TB_Produtos[Preço Unitário])</f>
        <v>4000</v>
      </c>
      <c r="F483" s="41">
        <f>INDEX(desc_tabela,MATCH(TB_Vendas[[#This Row],[Qtde]],desc_quantidade,1),MATCH(_xlfn.XLOOKUP(TB_Vendas[[#This Row],[Código]],TB_Produtos[Código],TB_Produtos[Categoria]),desc_categorias,0))</f>
        <v>0.15</v>
      </c>
      <c r="G483" s="41" cm="1">
        <f t="array" ref="G483">_xlfn.XLOOKUP(TB_Vendas[[#This Row],[Vendedor]],TB_Vendedores[[#All],[Código]],TB_Vendedores[[#All],[Desc. Máximo]])</f>
        <v>0.19</v>
      </c>
      <c r="H483" s="41">
        <f>IF(TB_Vendas[[#This Row],[Desc.]]&gt;TB_Vendas[[#This Row],[Desc. Vend.]],TB_Vendas[[#This Row],[Desc. Vend.]],TB_Vendas[[#This Row],[Desc.]])</f>
        <v>0.15</v>
      </c>
      <c r="I483" s="9">
        <f>TB_Vendas[[#This Row],[Preço Unitário]]*TB_Vendas[[#This Row],[Qtde]]</f>
        <v>12000</v>
      </c>
      <c r="J483" s="9">
        <f>TB_Vendas[[#This Row],[Total]]-(TB_Vendas[[#This Row],[Total]]*TB_Vendas[[#This Row],[Desconto]])</f>
        <v>10200</v>
      </c>
      <c r="K483" s="9" t="s">
        <v>109</v>
      </c>
    </row>
    <row r="484" spans="1:11" x14ac:dyDescent="0.25">
      <c r="A484" s="8">
        <v>45096</v>
      </c>
      <c r="B484" t="s">
        <v>35</v>
      </c>
      <c r="C484" t="str">
        <f>_xlfn.XLOOKUP(TB_Vendas[[#This Row],[Código]],TB_Produtos[Código],TB_Produtos[Categoria])</f>
        <v>Notebooks</v>
      </c>
      <c r="D484" s="1">
        <v>4</v>
      </c>
      <c r="E484" s="36">
        <f>_xlfn.XLOOKUP(TB_Vendas[[#This Row],[Código]],TB_Produtos[Código],TB_Produtos[Preço Unitário])</f>
        <v>12000</v>
      </c>
      <c r="F484" s="41">
        <f>INDEX(desc_tabela,MATCH(TB_Vendas[[#This Row],[Qtde]],desc_quantidade,1),MATCH(_xlfn.XLOOKUP(TB_Vendas[[#This Row],[Código]],TB_Produtos[Código],TB_Produtos[Categoria]),desc_categorias,0))</f>
        <v>0.15</v>
      </c>
      <c r="G484" s="41" cm="1">
        <f t="array" ref="G484">_xlfn.XLOOKUP(TB_Vendas[[#This Row],[Vendedor]],TB_Vendedores[[#All],[Código]],TB_Vendedores[[#All],[Desc. Máximo]])</f>
        <v>0.08</v>
      </c>
      <c r="H484" s="41">
        <f>IF(TB_Vendas[[#This Row],[Desc.]]&gt;TB_Vendas[[#This Row],[Desc. Vend.]],TB_Vendas[[#This Row],[Desc. Vend.]],TB_Vendas[[#This Row],[Desc.]])</f>
        <v>0.08</v>
      </c>
      <c r="I484" s="9">
        <f>TB_Vendas[[#This Row],[Preço Unitário]]*TB_Vendas[[#This Row],[Qtde]]</f>
        <v>48000</v>
      </c>
      <c r="J484" s="9">
        <f>TB_Vendas[[#This Row],[Total]]-(TB_Vendas[[#This Row],[Total]]*TB_Vendas[[#This Row],[Desconto]])</f>
        <v>44160</v>
      </c>
      <c r="K484" s="9" t="s">
        <v>100</v>
      </c>
    </row>
    <row r="485" spans="1:11" x14ac:dyDescent="0.25">
      <c r="A485" s="8">
        <v>45096</v>
      </c>
      <c r="B485" t="s">
        <v>50</v>
      </c>
      <c r="C485" t="str">
        <f>_xlfn.XLOOKUP(TB_Vendas[[#This Row],[Código]],TB_Produtos[Código],TB_Produtos[Categoria])</f>
        <v>Periféricos</v>
      </c>
      <c r="D485" s="1">
        <v>2</v>
      </c>
      <c r="E485" s="36">
        <f>_xlfn.XLOOKUP(TB_Vendas[[#This Row],[Código]],TB_Produtos[Código],TB_Produtos[Preço Unitário])</f>
        <v>300</v>
      </c>
      <c r="F485" s="41">
        <f>INDEX(desc_tabela,MATCH(TB_Vendas[[#This Row],[Qtde]],desc_quantidade,1),MATCH(_xlfn.XLOOKUP(TB_Vendas[[#This Row],[Código]],TB_Produtos[Código],TB_Produtos[Categoria]),desc_categorias,0))</f>
        <v>0.05</v>
      </c>
      <c r="G485" s="41" cm="1">
        <f t="array" ref="G485">_xlfn.XLOOKUP(TB_Vendas[[#This Row],[Vendedor]],TB_Vendedores[[#All],[Código]],TB_Vendedores[[#All],[Desc. Máximo]])</f>
        <v>0.08</v>
      </c>
      <c r="H485" s="41">
        <f>IF(TB_Vendas[[#This Row],[Desc.]]&gt;TB_Vendas[[#This Row],[Desc. Vend.]],TB_Vendas[[#This Row],[Desc. Vend.]],TB_Vendas[[#This Row],[Desc.]])</f>
        <v>0.05</v>
      </c>
      <c r="I485" s="9">
        <f>TB_Vendas[[#This Row],[Preço Unitário]]*TB_Vendas[[#This Row],[Qtde]]</f>
        <v>600</v>
      </c>
      <c r="J485" s="9">
        <f>TB_Vendas[[#This Row],[Total]]-(TB_Vendas[[#This Row],[Total]]*TB_Vendas[[#This Row],[Desconto]])</f>
        <v>570</v>
      </c>
      <c r="K485" s="9" t="s">
        <v>111</v>
      </c>
    </row>
    <row r="486" spans="1:11" x14ac:dyDescent="0.25">
      <c r="A486" s="8">
        <v>45096</v>
      </c>
      <c r="B486" t="s">
        <v>77</v>
      </c>
      <c r="C486" t="str">
        <f>_xlfn.XLOOKUP(TB_Vendas[[#This Row],[Código]],TB_Produtos[Código],TB_Produtos[Categoria])</f>
        <v>Smartphones e Tablets</v>
      </c>
      <c r="D486" s="1">
        <v>1</v>
      </c>
      <c r="E486" s="36">
        <f>_xlfn.XLOOKUP(TB_Vendas[[#This Row],[Código]],TB_Produtos[Código],TB_Produtos[Preço Unitário])</f>
        <v>5000</v>
      </c>
      <c r="F486" s="41">
        <f>INDEX(desc_tabela,MATCH(TB_Vendas[[#This Row],[Qtde]],desc_quantidade,1),MATCH(_xlfn.XLOOKUP(TB_Vendas[[#This Row],[Código]],TB_Produtos[Código],TB_Produtos[Categoria]),desc_categorias,0))</f>
        <v>0</v>
      </c>
      <c r="G486" s="41" cm="1">
        <f t="array" ref="G486">_xlfn.XLOOKUP(TB_Vendas[[#This Row],[Vendedor]],TB_Vendedores[[#All],[Código]],TB_Vendedores[[#All],[Desc. Máximo]])</f>
        <v>0.19</v>
      </c>
      <c r="H486" s="41">
        <f>IF(TB_Vendas[[#This Row],[Desc.]]&gt;TB_Vendas[[#This Row],[Desc. Vend.]],TB_Vendas[[#This Row],[Desc. Vend.]],TB_Vendas[[#This Row],[Desc.]])</f>
        <v>0</v>
      </c>
      <c r="I486" s="9">
        <f>TB_Vendas[[#This Row],[Preço Unitário]]*TB_Vendas[[#This Row],[Qtde]]</f>
        <v>5000</v>
      </c>
      <c r="J486" s="9">
        <f>TB_Vendas[[#This Row],[Total]]-(TB_Vendas[[#This Row],[Total]]*TB_Vendas[[#This Row],[Desconto]])</f>
        <v>5000</v>
      </c>
      <c r="K486" s="9" t="s">
        <v>109</v>
      </c>
    </row>
    <row r="487" spans="1:11" x14ac:dyDescent="0.25">
      <c r="A487" s="8">
        <v>45097</v>
      </c>
      <c r="B487" t="s">
        <v>31</v>
      </c>
      <c r="C487" t="str">
        <f>_xlfn.XLOOKUP(TB_Vendas[[#This Row],[Código]],TB_Produtos[Código],TB_Produtos[Categoria])</f>
        <v>Notebooks</v>
      </c>
      <c r="D487" s="1">
        <v>3</v>
      </c>
      <c r="E487" s="36">
        <f>_xlfn.XLOOKUP(TB_Vendas[[#This Row],[Código]],TB_Produtos[Código],TB_Produtos[Preço Unitário])</f>
        <v>4200</v>
      </c>
      <c r="F487" s="41">
        <f>INDEX(desc_tabela,MATCH(TB_Vendas[[#This Row],[Qtde]],desc_quantidade,1),MATCH(_xlfn.XLOOKUP(TB_Vendas[[#This Row],[Código]],TB_Produtos[Código],TB_Produtos[Categoria]),desc_categorias,0))</f>
        <v>0.15</v>
      </c>
      <c r="G487" s="41" cm="1">
        <f t="array" ref="G487">_xlfn.XLOOKUP(TB_Vendas[[#This Row],[Vendedor]],TB_Vendedores[[#All],[Código]],TB_Vendedores[[#All],[Desc. Máximo]])</f>
        <v>0.12</v>
      </c>
      <c r="H487" s="41">
        <f>IF(TB_Vendas[[#This Row],[Desc.]]&gt;TB_Vendas[[#This Row],[Desc. Vend.]],TB_Vendas[[#This Row],[Desc. Vend.]],TB_Vendas[[#This Row],[Desc.]])</f>
        <v>0.12</v>
      </c>
      <c r="I487" s="9">
        <f>TB_Vendas[[#This Row],[Preço Unitário]]*TB_Vendas[[#This Row],[Qtde]]</f>
        <v>12600</v>
      </c>
      <c r="J487" s="9">
        <f>TB_Vendas[[#This Row],[Total]]-(TB_Vendas[[#This Row],[Total]]*TB_Vendas[[#This Row],[Desconto]])</f>
        <v>11088</v>
      </c>
      <c r="K487" s="9" t="s">
        <v>103</v>
      </c>
    </row>
    <row r="488" spans="1:11" x14ac:dyDescent="0.25">
      <c r="A488" s="8">
        <v>45098</v>
      </c>
      <c r="B488" t="s">
        <v>31</v>
      </c>
      <c r="C488" t="str">
        <f>_xlfn.XLOOKUP(TB_Vendas[[#This Row],[Código]],TB_Produtos[Código],TB_Produtos[Categoria])</f>
        <v>Notebooks</v>
      </c>
      <c r="D488" s="1">
        <v>4</v>
      </c>
      <c r="E488" s="36">
        <f>_xlfn.XLOOKUP(TB_Vendas[[#This Row],[Código]],TB_Produtos[Código],TB_Produtos[Preço Unitário])</f>
        <v>4200</v>
      </c>
      <c r="F488" s="41">
        <f>INDEX(desc_tabela,MATCH(TB_Vendas[[#This Row],[Qtde]],desc_quantidade,1),MATCH(_xlfn.XLOOKUP(TB_Vendas[[#This Row],[Código]],TB_Produtos[Código],TB_Produtos[Categoria]),desc_categorias,0))</f>
        <v>0.15</v>
      </c>
      <c r="G488" s="41" cm="1">
        <f t="array" ref="G488">_xlfn.XLOOKUP(TB_Vendas[[#This Row],[Vendedor]],TB_Vendedores[[#All],[Código]],TB_Vendedores[[#All],[Desc. Máximo]])</f>
        <v>0.13</v>
      </c>
      <c r="H488" s="41">
        <f>IF(TB_Vendas[[#This Row],[Desc.]]&gt;TB_Vendas[[#This Row],[Desc. Vend.]],TB_Vendas[[#This Row],[Desc. Vend.]],TB_Vendas[[#This Row],[Desc.]])</f>
        <v>0.13</v>
      </c>
      <c r="I488" s="9">
        <f>TB_Vendas[[#This Row],[Preço Unitário]]*TB_Vendas[[#This Row],[Qtde]]</f>
        <v>16800</v>
      </c>
      <c r="J488" s="9">
        <f>TB_Vendas[[#This Row],[Total]]-(TB_Vendas[[#This Row],[Total]]*TB_Vendas[[#This Row],[Desconto]])</f>
        <v>14616</v>
      </c>
      <c r="K488" s="9" t="s">
        <v>97</v>
      </c>
    </row>
    <row r="489" spans="1:11" x14ac:dyDescent="0.25">
      <c r="A489" s="8">
        <v>45099</v>
      </c>
      <c r="B489" t="s">
        <v>58</v>
      </c>
      <c r="C489" t="str">
        <f>_xlfn.XLOOKUP(TB_Vendas[[#This Row],[Código]],TB_Produtos[Código],TB_Produtos[Categoria])</f>
        <v>Periféricos</v>
      </c>
      <c r="D489" s="1">
        <v>5</v>
      </c>
      <c r="E489" s="36">
        <f>_xlfn.XLOOKUP(TB_Vendas[[#This Row],[Código]],TB_Produtos[Código],TB_Produtos[Preço Unitário])</f>
        <v>450</v>
      </c>
      <c r="F489" s="41">
        <f>INDEX(desc_tabela,MATCH(TB_Vendas[[#This Row],[Qtde]],desc_quantidade,1),MATCH(_xlfn.XLOOKUP(TB_Vendas[[#This Row],[Código]],TB_Produtos[Código],TB_Produtos[Categoria]),desc_categorias,0))</f>
        <v>0.25</v>
      </c>
      <c r="G489" s="41" cm="1">
        <f t="array" ref="G489">_xlfn.XLOOKUP(TB_Vendas[[#This Row],[Vendedor]],TB_Vendedores[[#All],[Código]],TB_Vendedores[[#All],[Desc. Máximo]])</f>
        <v>0.17</v>
      </c>
      <c r="H489" s="41">
        <f>IF(TB_Vendas[[#This Row],[Desc.]]&gt;TB_Vendas[[#This Row],[Desc. Vend.]],TB_Vendas[[#This Row],[Desc. Vend.]],TB_Vendas[[#This Row],[Desc.]])</f>
        <v>0.17</v>
      </c>
      <c r="I489" s="9">
        <f>TB_Vendas[[#This Row],[Preço Unitário]]*TB_Vendas[[#This Row],[Qtde]]</f>
        <v>2250</v>
      </c>
      <c r="J489" s="9">
        <f>TB_Vendas[[#This Row],[Total]]-(TB_Vendas[[#This Row],[Total]]*TB_Vendas[[#This Row],[Desconto]])</f>
        <v>1867.5</v>
      </c>
      <c r="K489" s="9" t="s">
        <v>105</v>
      </c>
    </row>
    <row r="490" spans="1:11" x14ac:dyDescent="0.25">
      <c r="A490" s="8">
        <v>45099</v>
      </c>
      <c r="B490" t="s">
        <v>31</v>
      </c>
      <c r="C490" t="str">
        <f>_xlfn.XLOOKUP(TB_Vendas[[#This Row],[Código]],TB_Produtos[Código],TB_Produtos[Categoria])</f>
        <v>Notebooks</v>
      </c>
      <c r="D490" s="1">
        <v>3</v>
      </c>
      <c r="E490" s="36">
        <f>_xlfn.XLOOKUP(TB_Vendas[[#This Row],[Código]],TB_Produtos[Código],TB_Produtos[Preço Unitário])</f>
        <v>4200</v>
      </c>
      <c r="F490" s="41">
        <f>INDEX(desc_tabela,MATCH(TB_Vendas[[#This Row],[Qtde]],desc_quantidade,1),MATCH(_xlfn.XLOOKUP(TB_Vendas[[#This Row],[Código]],TB_Produtos[Código],TB_Produtos[Categoria]),desc_categorias,0))</f>
        <v>0.15</v>
      </c>
      <c r="G490" s="41" cm="1">
        <f t="array" ref="G490">_xlfn.XLOOKUP(TB_Vendas[[#This Row],[Vendedor]],TB_Vendedores[[#All],[Código]],TB_Vendedores[[#All],[Desc. Máximo]])</f>
        <v>0.14000000000000001</v>
      </c>
      <c r="H490" s="41">
        <f>IF(TB_Vendas[[#This Row],[Desc.]]&gt;TB_Vendas[[#This Row],[Desc. Vend.]],TB_Vendas[[#This Row],[Desc. Vend.]],TB_Vendas[[#This Row],[Desc.]])</f>
        <v>0.14000000000000001</v>
      </c>
      <c r="I490" s="9">
        <f>TB_Vendas[[#This Row],[Preço Unitário]]*TB_Vendas[[#This Row],[Qtde]]</f>
        <v>12600</v>
      </c>
      <c r="J490" s="9">
        <f>TB_Vendas[[#This Row],[Total]]-(TB_Vendas[[#This Row],[Total]]*TB_Vendas[[#This Row],[Desconto]])</f>
        <v>10836</v>
      </c>
      <c r="K490" s="9" t="s">
        <v>107</v>
      </c>
    </row>
    <row r="491" spans="1:11" x14ac:dyDescent="0.25">
      <c r="A491" s="8">
        <v>45100</v>
      </c>
      <c r="B491" t="s">
        <v>22</v>
      </c>
      <c r="C491" t="str">
        <f>_xlfn.XLOOKUP(TB_Vendas[[#This Row],[Código]],TB_Produtos[Código],TB_Produtos[Categoria])</f>
        <v>Acessórios</v>
      </c>
      <c r="D491" s="1">
        <v>4</v>
      </c>
      <c r="E491" s="36">
        <f>_xlfn.XLOOKUP(TB_Vendas[[#This Row],[Código]],TB_Produtos[Código],TB_Produtos[Preço Unitário])</f>
        <v>1400</v>
      </c>
      <c r="F491" s="41">
        <f>INDEX(desc_tabela,MATCH(TB_Vendas[[#This Row],[Qtde]],desc_quantidade,1),MATCH(_xlfn.XLOOKUP(TB_Vendas[[#This Row],[Código]],TB_Produtos[Código],TB_Produtos[Categoria]),desc_categorias,0))</f>
        <v>0.15</v>
      </c>
      <c r="G491" s="41" cm="1">
        <f t="array" ref="G491">_xlfn.XLOOKUP(TB_Vendas[[#This Row],[Vendedor]],TB_Vendedores[[#All],[Código]],TB_Vendedores[[#All],[Desc. Máximo]])</f>
        <v>0.08</v>
      </c>
      <c r="H491" s="41">
        <f>IF(TB_Vendas[[#This Row],[Desc.]]&gt;TB_Vendas[[#This Row],[Desc. Vend.]],TB_Vendas[[#This Row],[Desc. Vend.]],TB_Vendas[[#This Row],[Desc.]])</f>
        <v>0.08</v>
      </c>
      <c r="I491" s="9">
        <f>TB_Vendas[[#This Row],[Preço Unitário]]*TB_Vendas[[#This Row],[Qtde]]</f>
        <v>5600</v>
      </c>
      <c r="J491" s="9">
        <f>TB_Vendas[[#This Row],[Total]]-(TB_Vendas[[#This Row],[Total]]*TB_Vendas[[#This Row],[Desconto]])</f>
        <v>5152</v>
      </c>
      <c r="K491" s="9" t="s">
        <v>100</v>
      </c>
    </row>
    <row r="492" spans="1:11" x14ac:dyDescent="0.25">
      <c r="A492" s="8">
        <v>45100</v>
      </c>
      <c r="B492" t="s">
        <v>79</v>
      </c>
      <c r="C492" t="str">
        <f>_xlfn.XLOOKUP(TB_Vendas[[#This Row],[Código]],TB_Produtos[Código],TB_Produtos[Categoria])</f>
        <v>Wearables</v>
      </c>
      <c r="D492" s="1">
        <v>2</v>
      </c>
      <c r="E492" s="36">
        <f>_xlfn.XLOOKUP(TB_Vendas[[#This Row],[Código]],TB_Produtos[Código],TB_Produtos[Preço Unitário])</f>
        <v>400</v>
      </c>
      <c r="F492" s="41">
        <f>INDEX(desc_tabela,MATCH(TB_Vendas[[#This Row],[Qtde]],desc_quantidade,1),MATCH(_xlfn.XLOOKUP(TB_Vendas[[#This Row],[Código]],TB_Produtos[Código],TB_Produtos[Categoria]),desc_categorias,0))</f>
        <v>0.05</v>
      </c>
      <c r="G492" s="41" cm="1">
        <f t="array" ref="G492">_xlfn.XLOOKUP(TB_Vendas[[#This Row],[Vendedor]],TB_Vendedores[[#All],[Código]],TB_Vendedores[[#All],[Desc. Máximo]])</f>
        <v>0.11</v>
      </c>
      <c r="H492" s="41">
        <f>IF(TB_Vendas[[#This Row],[Desc.]]&gt;TB_Vendas[[#This Row],[Desc. Vend.]],TB_Vendas[[#This Row],[Desc. Vend.]],TB_Vendas[[#This Row],[Desc.]])</f>
        <v>0.05</v>
      </c>
      <c r="I492" s="9">
        <f>TB_Vendas[[#This Row],[Preço Unitário]]*TB_Vendas[[#This Row],[Qtde]]</f>
        <v>800</v>
      </c>
      <c r="J492" s="9">
        <f>TB_Vendas[[#This Row],[Total]]-(TB_Vendas[[#This Row],[Total]]*TB_Vendas[[#This Row],[Desconto]])</f>
        <v>760</v>
      </c>
      <c r="K492" s="9" t="s">
        <v>115</v>
      </c>
    </row>
    <row r="493" spans="1:11" x14ac:dyDescent="0.25">
      <c r="A493" s="8">
        <v>45101</v>
      </c>
      <c r="B493" t="s">
        <v>11</v>
      </c>
      <c r="C493" t="str">
        <f>_xlfn.XLOOKUP(TB_Vendas[[#This Row],[Código]],TB_Produtos[Código],TB_Produtos[Categoria])</f>
        <v>Acessórios</v>
      </c>
      <c r="D493" s="1">
        <v>5</v>
      </c>
      <c r="E493" s="36">
        <f>_xlfn.XLOOKUP(TB_Vendas[[#This Row],[Código]],TB_Produtos[Código],TB_Produtos[Preço Unitário])</f>
        <v>150</v>
      </c>
      <c r="F493" s="41">
        <f>INDEX(desc_tabela,MATCH(TB_Vendas[[#This Row],[Qtde]],desc_quantidade,1),MATCH(_xlfn.XLOOKUP(TB_Vendas[[#This Row],[Código]],TB_Produtos[Código],TB_Produtos[Categoria]),desc_categorias,0))</f>
        <v>0.25</v>
      </c>
      <c r="G493" s="41" cm="1">
        <f t="array" ref="G493">_xlfn.XLOOKUP(TB_Vendas[[#This Row],[Vendedor]],TB_Vendedores[[#All],[Código]],TB_Vendedores[[#All],[Desc. Máximo]])</f>
        <v>0.17</v>
      </c>
      <c r="H493" s="41">
        <f>IF(TB_Vendas[[#This Row],[Desc.]]&gt;TB_Vendas[[#This Row],[Desc. Vend.]],TB_Vendas[[#This Row],[Desc. Vend.]],TB_Vendas[[#This Row],[Desc.]])</f>
        <v>0.17</v>
      </c>
      <c r="I493" s="9">
        <f>TB_Vendas[[#This Row],[Preço Unitário]]*TB_Vendas[[#This Row],[Qtde]]</f>
        <v>750</v>
      </c>
      <c r="J493" s="9">
        <f>TB_Vendas[[#This Row],[Total]]-(TB_Vendas[[#This Row],[Total]]*TB_Vendas[[#This Row],[Desconto]])</f>
        <v>622.5</v>
      </c>
      <c r="K493" s="9" t="s">
        <v>105</v>
      </c>
    </row>
    <row r="494" spans="1:11" x14ac:dyDescent="0.25">
      <c r="A494" s="8">
        <v>45101</v>
      </c>
      <c r="B494" t="s">
        <v>86</v>
      </c>
      <c r="C494" t="str">
        <f>_xlfn.XLOOKUP(TB_Vendas[[#This Row],[Código]],TB_Produtos[Código],TB_Produtos[Categoria])</f>
        <v>Wearables</v>
      </c>
      <c r="D494" s="1">
        <v>2</v>
      </c>
      <c r="E494" s="36">
        <f>_xlfn.XLOOKUP(TB_Vendas[[#This Row],[Código]],TB_Produtos[Código],TB_Produtos[Preço Unitário])</f>
        <v>1500</v>
      </c>
      <c r="F494" s="41">
        <f>INDEX(desc_tabela,MATCH(TB_Vendas[[#This Row],[Qtde]],desc_quantidade,1),MATCH(_xlfn.XLOOKUP(TB_Vendas[[#This Row],[Código]],TB_Produtos[Código],TB_Produtos[Categoria]),desc_categorias,0))</f>
        <v>0.05</v>
      </c>
      <c r="G494" s="41" cm="1">
        <f t="array" ref="G494">_xlfn.XLOOKUP(TB_Vendas[[#This Row],[Vendedor]],TB_Vendedores[[#All],[Código]],TB_Vendedores[[#All],[Desc. Máximo]])</f>
        <v>0.09</v>
      </c>
      <c r="H494" s="41">
        <f>IF(TB_Vendas[[#This Row],[Desc.]]&gt;TB_Vendas[[#This Row],[Desc. Vend.]],TB_Vendas[[#This Row],[Desc. Vend.]],TB_Vendas[[#This Row],[Desc.]])</f>
        <v>0.05</v>
      </c>
      <c r="I494" s="9">
        <f>TB_Vendas[[#This Row],[Preço Unitário]]*TB_Vendas[[#This Row],[Qtde]]</f>
        <v>3000</v>
      </c>
      <c r="J494" s="9">
        <f>TB_Vendas[[#This Row],[Total]]-(TB_Vendas[[#This Row],[Total]]*TB_Vendas[[#This Row],[Desconto]])</f>
        <v>2850</v>
      </c>
      <c r="K494" s="9" t="s">
        <v>113</v>
      </c>
    </row>
    <row r="495" spans="1:11" x14ac:dyDescent="0.25">
      <c r="A495" s="8">
        <v>45101</v>
      </c>
      <c r="B495" t="s">
        <v>53</v>
      </c>
      <c r="C495" t="str">
        <f>_xlfn.XLOOKUP(TB_Vendas[[#This Row],[Código]],TB_Produtos[Código],TB_Produtos[Categoria])</f>
        <v>Periféricos</v>
      </c>
      <c r="D495" s="1">
        <v>3</v>
      </c>
      <c r="E495" s="36">
        <f>_xlfn.XLOOKUP(TB_Vendas[[#This Row],[Código]],TB_Produtos[Código],TB_Produtos[Preço Unitário])</f>
        <v>350</v>
      </c>
      <c r="F495" s="41">
        <f>INDEX(desc_tabela,MATCH(TB_Vendas[[#This Row],[Qtde]],desc_quantidade,1),MATCH(_xlfn.XLOOKUP(TB_Vendas[[#This Row],[Código]],TB_Produtos[Código],TB_Produtos[Categoria]),desc_categorias,0))</f>
        <v>0.15</v>
      </c>
      <c r="G495" s="41" cm="1">
        <f t="array" ref="G495">_xlfn.XLOOKUP(TB_Vendas[[#This Row],[Vendedor]],TB_Vendedores[[#All],[Código]],TB_Vendedores[[#All],[Desc. Máximo]])</f>
        <v>0.17</v>
      </c>
      <c r="H495" s="41">
        <f>IF(TB_Vendas[[#This Row],[Desc.]]&gt;TB_Vendas[[#This Row],[Desc. Vend.]],TB_Vendas[[#This Row],[Desc. Vend.]],TB_Vendas[[#This Row],[Desc.]])</f>
        <v>0.15</v>
      </c>
      <c r="I495" s="9">
        <f>TB_Vendas[[#This Row],[Preço Unitário]]*TB_Vendas[[#This Row],[Qtde]]</f>
        <v>1050</v>
      </c>
      <c r="J495" s="9">
        <f>TB_Vendas[[#This Row],[Total]]-(TB_Vendas[[#This Row],[Total]]*TB_Vendas[[#This Row],[Desconto]])</f>
        <v>892.5</v>
      </c>
      <c r="K495" s="9" t="s">
        <v>105</v>
      </c>
    </row>
    <row r="496" spans="1:11" x14ac:dyDescent="0.25">
      <c r="A496" s="8">
        <v>45101</v>
      </c>
      <c r="B496" t="s">
        <v>73</v>
      </c>
      <c r="C496" t="str">
        <f>_xlfn.XLOOKUP(TB_Vendas[[#This Row],[Código]],TB_Produtos[Código],TB_Produtos[Categoria])</f>
        <v>Smartphones e Tablets</v>
      </c>
      <c r="D496" s="1">
        <v>2</v>
      </c>
      <c r="E496" s="36">
        <f>_xlfn.XLOOKUP(TB_Vendas[[#This Row],[Código]],TB_Produtos[Código],TB_Produtos[Preço Unitário])</f>
        <v>2200</v>
      </c>
      <c r="F496" s="41">
        <f>INDEX(desc_tabela,MATCH(TB_Vendas[[#This Row],[Qtde]],desc_quantidade,1),MATCH(_xlfn.XLOOKUP(TB_Vendas[[#This Row],[Código]],TB_Produtos[Código],TB_Produtos[Categoria]),desc_categorias,0))</f>
        <v>0.1</v>
      </c>
      <c r="G496" s="41" cm="1">
        <f t="array" ref="G496">_xlfn.XLOOKUP(TB_Vendas[[#This Row],[Vendedor]],TB_Vendedores[[#All],[Código]],TB_Vendedores[[#All],[Desc. Máximo]])</f>
        <v>0.3</v>
      </c>
      <c r="H496" s="41">
        <f>IF(TB_Vendas[[#This Row],[Desc.]]&gt;TB_Vendas[[#This Row],[Desc. Vend.]],TB_Vendas[[#This Row],[Desc. Vend.]],TB_Vendas[[#This Row],[Desc.]])</f>
        <v>0.1</v>
      </c>
      <c r="I496" s="9">
        <f>TB_Vendas[[#This Row],[Preço Unitário]]*TB_Vendas[[#This Row],[Qtde]]</f>
        <v>4400</v>
      </c>
      <c r="J496" s="9">
        <f>TB_Vendas[[#This Row],[Total]]-(TB_Vendas[[#This Row],[Total]]*TB_Vendas[[#This Row],[Desconto]])</f>
        <v>3960</v>
      </c>
      <c r="K496" s="9" t="s">
        <v>121</v>
      </c>
    </row>
    <row r="497" spans="1:11" x14ac:dyDescent="0.25">
      <c r="A497" s="8">
        <v>45101</v>
      </c>
      <c r="B497" t="s">
        <v>77</v>
      </c>
      <c r="C497" t="str">
        <f>_xlfn.XLOOKUP(TB_Vendas[[#This Row],[Código]],TB_Produtos[Código],TB_Produtos[Categoria])</f>
        <v>Smartphones e Tablets</v>
      </c>
      <c r="D497" s="1">
        <v>3</v>
      </c>
      <c r="E497" s="36">
        <f>_xlfn.XLOOKUP(TB_Vendas[[#This Row],[Código]],TB_Produtos[Código],TB_Produtos[Preço Unitário])</f>
        <v>5000</v>
      </c>
      <c r="F497" s="41">
        <f>INDEX(desc_tabela,MATCH(TB_Vendas[[#This Row],[Qtde]],desc_quantidade,1),MATCH(_xlfn.XLOOKUP(TB_Vendas[[#This Row],[Código]],TB_Produtos[Código],TB_Produtos[Categoria]),desc_categorias,0))</f>
        <v>0.15</v>
      </c>
      <c r="G497" s="41" cm="1">
        <f t="array" ref="G497">_xlfn.XLOOKUP(TB_Vendas[[#This Row],[Vendedor]],TB_Vendedores[[#All],[Código]],TB_Vendedores[[#All],[Desc. Máximo]])</f>
        <v>0.14000000000000001</v>
      </c>
      <c r="H497" s="41">
        <f>IF(TB_Vendas[[#This Row],[Desc.]]&gt;TB_Vendas[[#This Row],[Desc. Vend.]],TB_Vendas[[#This Row],[Desc. Vend.]],TB_Vendas[[#This Row],[Desc.]])</f>
        <v>0.14000000000000001</v>
      </c>
      <c r="I497" s="9">
        <f>TB_Vendas[[#This Row],[Preço Unitário]]*TB_Vendas[[#This Row],[Qtde]]</f>
        <v>15000</v>
      </c>
      <c r="J497" s="9">
        <f>TB_Vendas[[#This Row],[Total]]-(TB_Vendas[[#This Row],[Total]]*TB_Vendas[[#This Row],[Desconto]])</f>
        <v>12900</v>
      </c>
      <c r="K497" s="9" t="s">
        <v>107</v>
      </c>
    </row>
    <row r="498" spans="1:11" x14ac:dyDescent="0.25">
      <c r="A498" s="8">
        <v>45102</v>
      </c>
      <c r="B498" t="s">
        <v>7</v>
      </c>
      <c r="C498" t="str">
        <f>_xlfn.XLOOKUP(TB_Vendas[[#This Row],[Código]],TB_Produtos[Código],TB_Produtos[Categoria])</f>
        <v>Acessórios</v>
      </c>
      <c r="D498" s="1">
        <v>2</v>
      </c>
      <c r="E498" s="36">
        <f>_xlfn.XLOOKUP(TB_Vendas[[#This Row],[Código]],TB_Produtos[Código],TB_Produtos[Preço Unitário])</f>
        <v>50</v>
      </c>
      <c r="F498" s="41">
        <f>INDEX(desc_tabela,MATCH(TB_Vendas[[#This Row],[Qtde]],desc_quantidade,1),MATCH(_xlfn.XLOOKUP(TB_Vendas[[#This Row],[Código]],TB_Produtos[Código],TB_Produtos[Categoria]),desc_categorias,0))</f>
        <v>0.05</v>
      </c>
      <c r="G498" s="41" cm="1">
        <f t="array" ref="G498">_xlfn.XLOOKUP(TB_Vendas[[#This Row],[Vendedor]],TB_Vendedores[[#All],[Código]],TB_Vendedores[[#All],[Desc. Máximo]])</f>
        <v>0.13</v>
      </c>
      <c r="H498" s="41">
        <f>IF(TB_Vendas[[#This Row],[Desc.]]&gt;TB_Vendas[[#This Row],[Desc. Vend.]],TB_Vendas[[#This Row],[Desc. Vend.]],TB_Vendas[[#This Row],[Desc.]])</f>
        <v>0.05</v>
      </c>
      <c r="I498" s="9">
        <f>TB_Vendas[[#This Row],[Preço Unitário]]*TB_Vendas[[#This Row],[Qtde]]</f>
        <v>100</v>
      </c>
      <c r="J498" s="9">
        <f>TB_Vendas[[#This Row],[Total]]-(TB_Vendas[[#This Row],[Total]]*TB_Vendas[[#This Row],[Desconto]])</f>
        <v>95</v>
      </c>
      <c r="K498" s="9" t="s">
        <v>94</v>
      </c>
    </row>
    <row r="499" spans="1:11" x14ac:dyDescent="0.25">
      <c r="A499" s="8">
        <v>45103</v>
      </c>
      <c r="B499" t="s">
        <v>83</v>
      </c>
      <c r="C499" t="str">
        <f>_xlfn.XLOOKUP(TB_Vendas[[#This Row],[Código]],TB_Produtos[Código],TB_Produtos[Categoria])</f>
        <v>Wearables</v>
      </c>
      <c r="D499" s="1">
        <v>5</v>
      </c>
      <c r="E499" s="36">
        <f>_xlfn.XLOOKUP(TB_Vendas[[#This Row],[Código]],TB_Produtos[Código],TB_Produtos[Preço Unitário])</f>
        <v>350</v>
      </c>
      <c r="F499" s="41">
        <f>INDEX(desc_tabela,MATCH(TB_Vendas[[#This Row],[Qtde]],desc_quantidade,1),MATCH(_xlfn.XLOOKUP(TB_Vendas[[#This Row],[Código]],TB_Produtos[Código],TB_Produtos[Categoria]),desc_categorias,0))</f>
        <v>0.25</v>
      </c>
      <c r="G499" s="41" cm="1">
        <f t="array" ref="G499">_xlfn.XLOOKUP(TB_Vendas[[#This Row],[Vendedor]],TB_Vendedores[[#All],[Código]],TB_Vendedores[[#All],[Desc. Máximo]])</f>
        <v>0.17</v>
      </c>
      <c r="H499" s="41">
        <f>IF(TB_Vendas[[#This Row],[Desc.]]&gt;TB_Vendas[[#This Row],[Desc. Vend.]],TB_Vendas[[#This Row],[Desc. Vend.]],TB_Vendas[[#This Row],[Desc.]])</f>
        <v>0.17</v>
      </c>
      <c r="I499" s="9">
        <f>TB_Vendas[[#This Row],[Preço Unitário]]*TB_Vendas[[#This Row],[Qtde]]</f>
        <v>1750</v>
      </c>
      <c r="J499" s="9">
        <f>TB_Vendas[[#This Row],[Total]]-(TB_Vendas[[#This Row],[Total]]*TB_Vendas[[#This Row],[Desconto]])</f>
        <v>1452.5</v>
      </c>
      <c r="K499" s="9" t="s">
        <v>105</v>
      </c>
    </row>
    <row r="500" spans="1:11" x14ac:dyDescent="0.25">
      <c r="A500" s="8">
        <v>45103</v>
      </c>
      <c r="B500" t="s">
        <v>7</v>
      </c>
      <c r="C500" t="str">
        <f>_xlfn.XLOOKUP(TB_Vendas[[#This Row],[Código]],TB_Produtos[Código],TB_Produtos[Categoria])</f>
        <v>Acessórios</v>
      </c>
      <c r="D500" s="1">
        <v>4</v>
      </c>
      <c r="E500" s="36">
        <f>_xlfn.XLOOKUP(TB_Vendas[[#This Row],[Código]],TB_Produtos[Código],TB_Produtos[Preço Unitário])</f>
        <v>50</v>
      </c>
      <c r="F500" s="41">
        <f>INDEX(desc_tabela,MATCH(TB_Vendas[[#This Row],[Qtde]],desc_quantidade,1),MATCH(_xlfn.XLOOKUP(TB_Vendas[[#This Row],[Código]],TB_Produtos[Código],TB_Produtos[Categoria]),desc_categorias,0))</f>
        <v>0.15</v>
      </c>
      <c r="G500" s="41" cm="1">
        <f t="array" ref="G500">_xlfn.XLOOKUP(TB_Vendas[[#This Row],[Vendedor]],TB_Vendedores[[#All],[Código]],TB_Vendedores[[#All],[Desc. Máximo]])</f>
        <v>0.08</v>
      </c>
      <c r="H500" s="41">
        <f>IF(TB_Vendas[[#This Row],[Desc.]]&gt;TB_Vendas[[#This Row],[Desc. Vend.]],TB_Vendas[[#This Row],[Desc. Vend.]],TB_Vendas[[#This Row],[Desc.]])</f>
        <v>0.08</v>
      </c>
      <c r="I500" s="9">
        <f>TB_Vendas[[#This Row],[Preço Unitário]]*TB_Vendas[[#This Row],[Qtde]]</f>
        <v>200</v>
      </c>
      <c r="J500" s="9">
        <f>TB_Vendas[[#This Row],[Total]]-(TB_Vendas[[#This Row],[Total]]*TB_Vendas[[#This Row],[Desconto]])</f>
        <v>184</v>
      </c>
      <c r="K500" s="9" t="s">
        <v>111</v>
      </c>
    </row>
    <row r="501" spans="1:11" x14ac:dyDescent="0.25">
      <c r="A501" s="8">
        <v>45104</v>
      </c>
      <c r="B501" t="s">
        <v>71</v>
      </c>
      <c r="C501" t="str">
        <f>_xlfn.XLOOKUP(TB_Vendas[[#This Row],[Código]],TB_Produtos[Código],TB_Produtos[Categoria])</f>
        <v>Smartphones e Tablets</v>
      </c>
      <c r="D501" s="1">
        <v>1</v>
      </c>
      <c r="E501" s="36">
        <f>_xlfn.XLOOKUP(TB_Vendas[[#This Row],[Código]],TB_Produtos[Código],TB_Produtos[Preço Unitário])</f>
        <v>7500</v>
      </c>
      <c r="F501" s="41">
        <f>INDEX(desc_tabela,MATCH(TB_Vendas[[#This Row],[Qtde]],desc_quantidade,1),MATCH(_xlfn.XLOOKUP(TB_Vendas[[#This Row],[Código]],TB_Produtos[Código],TB_Produtos[Categoria]),desc_categorias,0))</f>
        <v>0</v>
      </c>
      <c r="G501" s="41" cm="1">
        <f t="array" ref="G501">_xlfn.XLOOKUP(TB_Vendas[[#This Row],[Vendedor]],TB_Vendedores[[#All],[Código]],TB_Vendedores[[#All],[Desc. Máximo]])</f>
        <v>7.0000000000000007E-2</v>
      </c>
      <c r="H501" s="41">
        <f>IF(TB_Vendas[[#This Row],[Desc.]]&gt;TB_Vendas[[#This Row],[Desc. Vend.]],TB_Vendas[[#This Row],[Desc. Vend.]],TB_Vendas[[#This Row],[Desc.]])</f>
        <v>0</v>
      </c>
      <c r="I501" s="9">
        <f>TB_Vendas[[#This Row],[Preço Unitário]]*TB_Vendas[[#This Row],[Qtde]]</f>
        <v>7500</v>
      </c>
      <c r="J501" s="9">
        <f>TB_Vendas[[#This Row],[Total]]-(TB_Vendas[[#This Row],[Total]]*TB_Vendas[[#This Row],[Desconto]])</f>
        <v>7500</v>
      </c>
      <c r="K501" s="9" t="s">
        <v>119</v>
      </c>
    </row>
    <row r="502" spans="1:11" x14ac:dyDescent="0.25">
      <c r="A502" s="8">
        <v>45104</v>
      </c>
      <c r="B502" t="s">
        <v>14</v>
      </c>
      <c r="C502" t="str">
        <f>_xlfn.XLOOKUP(TB_Vendas[[#This Row],[Código]],TB_Produtos[Código],TB_Produtos[Categoria])</f>
        <v>Acessórios</v>
      </c>
      <c r="D502" s="1">
        <v>1</v>
      </c>
      <c r="E502" s="36">
        <f>_xlfn.XLOOKUP(TB_Vendas[[#This Row],[Código]],TB_Produtos[Código],TB_Produtos[Preço Unitário])</f>
        <v>80</v>
      </c>
      <c r="F502" s="41">
        <f>INDEX(desc_tabela,MATCH(TB_Vendas[[#This Row],[Qtde]],desc_quantidade,1),MATCH(_xlfn.XLOOKUP(TB_Vendas[[#This Row],[Código]],TB_Produtos[Código],TB_Produtos[Categoria]),desc_categorias,0))</f>
        <v>0</v>
      </c>
      <c r="G502" s="41" cm="1">
        <f t="array" ref="G502">_xlfn.XLOOKUP(TB_Vendas[[#This Row],[Vendedor]],TB_Vendedores[[#All],[Código]],TB_Vendedores[[#All],[Desc. Máximo]])</f>
        <v>0.12</v>
      </c>
      <c r="H502" s="41">
        <f>IF(TB_Vendas[[#This Row],[Desc.]]&gt;TB_Vendas[[#This Row],[Desc. Vend.]],TB_Vendas[[#This Row],[Desc. Vend.]],TB_Vendas[[#This Row],[Desc.]])</f>
        <v>0</v>
      </c>
      <c r="I502" s="9">
        <f>TB_Vendas[[#This Row],[Preço Unitário]]*TB_Vendas[[#This Row],[Qtde]]</f>
        <v>80</v>
      </c>
      <c r="J502" s="9">
        <f>TB_Vendas[[#This Row],[Total]]-(TB_Vendas[[#This Row],[Total]]*TB_Vendas[[#This Row],[Desconto]])</f>
        <v>80</v>
      </c>
      <c r="K502" s="9" t="s">
        <v>103</v>
      </c>
    </row>
    <row r="503" spans="1:11" x14ac:dyDescent="0.25">
      <c r="A503" s="8">
        <v>45105</v>
      </c>
      <c r="B503" t="s">
        <v>77</v>
      </c>
      <c r="C503" t="str">
        <f>_xlfn.XLOOKUP(TB_Vendas[[#This Row],[Código]],TB_Produtos[Código],TB_Produtos[Categoria])</f>
        <v>Smartphones e Tablets</v>
      </c>
      <c r="D503" s="1">
        <v>5</v>
      </c>
      <c r="E503" s="36">
        <f>_xlfn.XLOOKUP(TB_Vendas[[#This Row],[Código]],TB_Produtos[Código],TB_Produtos[Preço Unitário])</f>
        <v>5000</v>
      </c>
      <c r="F503" s="41">
        <f>INDEX(desc_tabela,MATCH(TB_Vendas[[#This Row],[Qtde]],desc_quantidade,1),MATCH(_xlfn.XLOOKUP(TB_Vendas[[#This Row],[Código]],TB_Produtos[Código],TB_Produtos[Categoria]),desc_categorias,0))</f>
        <v>0.25</v>
      </c>
      <c r="G503" s="41" cm="1">
        <f t="array" ref="G503">_xlfn.XLOOKUP(TB_Vendas[[#This Row],[Vendedor]],TB_Vendedores[[#All],[Código]],TB_Vendedores[[#All],[Desc. Máximo]])</f>
        <v>0.13</v>
      </c>
      <c r="H503" s="41">
        <f>IF(TB_Vendas[[#This Row],[Desc.]]&gt;TB_Vendas[[#This Row],[Desc. Vend.]],TB_Vendas[[#This Row],[Desc. Vend.]],TB_Vendas[[#This Row],[Desc.]])</f>
        <v>0.13</v>
      </c>
      <c r="I503" s="9">
        <f>TB_Vendas[[#This Row],[Preço Unitário]]*TB_Vendas[[#This Row],[Qtde]]</f>
        <v>25000</v>
      </c>
      <c r="J503" s="9">
        <f>TB_Vendas[[#This Row],[Total]]-(TB_Vendas[[#This Row],[Total]]*TB_Vendas[[#This Row],[Desconto]])</f>
        <v>21750</v>
      </c>
      <c r="K503" s="9" t="s">
        <v>94</v>
      </c>
    </row>
    <row r="504" spans="1:11" x14ac:dyDescent="0.25">
      <c r="A504" s="8">
        <v>45105</v>
      </c>
      <c r="B504" t="s">
        <v>14</v>
      </c>
      <c r="C504" t="str">
        <f>_xlfn.XLOOKUP(TB_Vendas[[#This Row],[Código]],TB_Produtos[Código],TB_Produtos[Categoria])</f>
        <v>Acessórios</v>
      </c>
      <c r="D504" s="1">
        <v>4</v>
      </c>
      <c r="E504" s="36">
        <f>_xlfn.XLOOKUP(TB_Vendas[[#This Row],[Código]],TB_Produtos[Código],TB_Produtos[Preço Unitário])</f>
        <v>80</v>
      </c>
      <c r="F504" s="41">
        <f>INDEX(desc_tabela,MATCH(TB_Vendas[[#This Row],[Qtde]],desc_quantidade,1),MATCH(_xlfn.XLOOKUP(TB_Vendas[[#This Row],[Código]],TB_Produtos[Código],TB_Produtos[Categoria]),desc_categorias,0))</f>
        <v>0.15</v>
      </c>
      <c r="G504" s="41" cm="1">
        <f t="array" ref="G504">_xlfn.XLOOKUP(TB_Vendas[[#This Row],[Vendedor]],TB_Vendedores[[#All],[Código]],TB_Vendedores[[#All],[Desc. Máximo]])</f>
        <v>0.18</v>
      </c>
      <c r="H504" s="41">
        <f>IF(TB_Vendas[[#This Row],[Desc.]]&gt;TB_Vendas[[#This Row],[Desc. Vend.]],TB_Vendas[[#This Row],[Desc. Vend.]],TB_Vendas[[#This Row],[Desc.]])</f>
        <v>0.15</v>
      </c>
      <c r="I504" s="9">
        <f>TB_Vendas[[#This Row],[Preço Unitário]]*TB_Vendas[[#This Row],[Qtde]]</f>
        <v>320</v>
      </c>
      <c r="J504" s="9">
        <f>TB_Vendas[[#This Row],[Total]]-(TB_Vendas[[#This Row],[Total]]*TB_Vendas[[#This Row],[Desconto]])</f>
        <v>272</v>
      </c>
      <c r="K504" s="9" t="s">
        <v>117</v>
      </c>
    </row>
    <row r="505" spans="1:11" x14ac:dyDescent="0.25">
      <c r="A505" s="8">
        <v>45106</v>
      </c>
      <c r="B505" t="s">
        <v>43</v>
      </c>
      <c r="C505" t="str">
        <f>_xlfn.XLOOKUP(TB_Vendas[[#This Row],[Código]],TB_Produtos[Código],TB_Produtos[Categoria])</f>
        <v>Eletrônicos Gerais</v>
      </c>
      <c r="D505" s="1">
        <v>3</v>
      </c>
      <c r="E505" s="36">
        <f>_xlfn.XLOOKUP(TB_Vendas[[#This Row],[Código]],TB_Produtos[Código],TB_Produtos[Preço Unitário])</f>
        <v>4500</v>
      </c>
      <c r="F505" s="41">
        <f>INDEX(desc_tabela,MATCH(TB_Vendas[[#This Row],[Qtde]],desc_quantidade,1),MATCH(_xlfn.XLOOKUP(TB_Vendas[[#This Row],[Código]],TB_Produtos[Código],TB_Produtos[Categoria]),desc_categorias,0))</f>
        <v>0.2</v>
      </c>
      <c r="G505" s="41" cm="1">
        <f t="array" ref="G505">_xlfn.XLOOKUP(TB_Vendas[[#This Row],[Vendedor]],TB_Vendedores[[#All],[Código]],TB_Vendedores[[#All],[Desc. Máximo]])</f>
        <v>0.08</v>
      </c>
      <c r="H505" s="41">
        <f>IF(TB_Vendas[[#This Row],[Desc.]]&gt;TB_Vendas[[#This Row],[Desc. Vend.]],TB_Vendas[[#This Row],[Desc. Vend.]],TB_Vendas[[#This Row],[Desc.]])</f>
        <v>0.08</v>
      </c>
      <c r="I505" s="9">
        <f>TB_Vendas[[#This Row],[Preço Unitário]]*TB_Vendas[[#This Row],[Qtde]]</f>
        <v>13500</v>
      </c>
      <c r="J505" s="9">
        <f>TB_Vendas[[#This Row],[Total]]-(TB_Vendas[[#This Row],[Total]]*TB_Vendas[[#This Row],[Desconto]])</f>
        <v>12420</v>
      </c>
      <c r="K505" s="9" t="s">
        <v>111</v>
      </c>
    </row>
    <row r="506" spans="1:11" x14ac:dyDescent="0.25">
      <c r="A506" s="8">
        <v>45106</v>
      </c>
      <c r="B506" t="s">
        <v>28</v>
      </c>
      <c r="C506" t="str">
        <f>_xlfn.XLOOKUP(TB_Vendas[[#This Row],[Código]],TB_Produtos[Código],TB_Produtos[Categoria])</f>
        <v>Periféricos</v>
      </c>
      <c r="D506" s="1">
        <v>5</v>
      </c>
      <c r="E506" s="36">
        <f>_xlfn.XLOOKUP(TB_Vendas[[#This Row],[Código]],TB_Produtos[Código],TB_Produtos[Preço Unitário])</f>
        <v>1200</v>
      </c>
      <c r="F506" s="41">
        <f>INDEX(desc_tabela,MATCH(TB_Vendas[[#This Row],[Qtde]],desc_quantidade,1),MATCH(_xlfn.XLOOKUP(TB_Vendas[[#This Row],[Código]],TB_Produtos[Código],TB_Produtos[Categoria]),desc_categorias,0))</f>
        <v>0.25</v>
      </c>
      <c r="G506" s="41" cm="1">
        <f t="array" ref="G506">_xlfn.XLOOKUP(TB_Vendas[[#This Row],[Vendedor]],TB_Vendedores[[#All],[Código]],TB_Vendedores[[#All],[Desc. Máximo]])</f>
        <v>0.14000000000000001</v>
      </c>
      <c r="H506" s="41">
        <f>IF(TB_Vendas[[#This Row],[Desc.]]&gt;TB_Vendas[[#This Row],[Desc. Vend.]],TB_Vendas[[#This Row],[Desc. Vend.]],TB_Vendas[[#This Row],[Desc.]])</f>
        <v>0.14000000000000001</v>
      </c>
      <c r="I506" s="9">
        <f>TB_Vendas[[#This Row],[Preço Unitário]]*TB_Vendas[[#This Row],[Qtde]]</f>
        <v>6000</v>
      </c>
      <c r="J506" s="9">
        <f>TB_Vendas[[#This Row],[Total]]-(TB_Vendas[[#This Row],[Total]]*TB_Vendas[[#This Row],[Desconto]])</f>
        <v>5160</v>
      </c>
      <c r="K506" s="9" t="s">
        <v>107</v>
      </c>
    </row>
    <row r="507" spans="1:11" x14ac:dyDescent="0.25">
      <c r="A507" s="8">
        <v>45107</v>
      </c>
      <c r="B507" t="s">
        <v>58</v>
      </c>
      <c r="C507" t="str">
        <f>_xlfn.XLOOKUP(TB_Vendas[[#This Row],[Código]],TB_Produtos[Código],TB_Produtos[Categoria])</f>
        <v>Periféricos</v>
      </c>
      <c r="D507" s="1">
        <v>2</v>
      </c>
      <c r="E507" s="36">
        <f>_xlfn.XLOOKUP(TB_Vendas[[#This Row],[Código]],TB_Produtos[Código],TB_Produtos[Preço Unitário])</f>
        <v>450</v>
      </c>
      <c r="F507" s="41">
        <f>INDEX(desc_tabela,MATCH(TB_Vendas[[#This Row],[Qtde]],desc_quantidade,1),MATCH(_xlfn.XLOOKUP(TB_Vendas[[#This Row],[Código]],TB_Produtos[Código],TB_Produtos[Categoria]),desc_categorias,0))</f>
        <v>0.05</v>
      </c>
      <c r="G507" s="41" cm="1">
        <f t="array" ref="G507">_xlfn.XLOOKUP(TB_Vendas[[#This Row],[Vendedor]],TB_Vendedores[[#All],[Código]],TB_Vendedores[[#All],[Desc. Máximo]])</f>
        <v>0.14000000000000001</v>
      </c>
      <c r="H507" s="41">
        <f>IF(TB_Vendas[[#This Row],[Desc.]]&gt;TB_Vendas[[#This Row],[Desc. Vend.]],TB_Vendas[[#This Row],[Desc. Vend.]],TB_Vendas[[#This Row],[Desc.]])</f>
        <v>0.05</v>
      </c>
      <c r="I507" s="9">
        <f>TB_Vendas[[#This Row],[Preço Unitário]]*TB_Vendas[[#This Row],[Qtde]]</f>
        <v>900</v>
      </c>
      <c r="J507" s="9">
        <f>TB_Vendas[[#This Row],[Total]]-(TB_Vendas[[#This Row],[Total]]*TB_Vendas[[#This Row],[Desconto]])</f>
        <v>855</v>
      </c>
      <c r="K507" s="9" t="s">
        <v>107</v>
      </c>
    </row>
    <row r="508" spans="1:11" x14ac:dyDescent="0.25">
      <c r="A508" s="8">
        <v>45107</v>
      </c>
      <c r="B508" t="s">
        <v>56</v>
      </c>
      <c r="C508" t="str">
        <f>_xlfn.XLOOKUP(TB_Vendas[[#This Row],[Código]],TB_Produtos[Código],TB_Produtos[Categoria])</f>
        <v>Periféricos</v>
      </c>
      <c r="D508" s="1">
        <v>1</v>
      </c>
      <c r="E508" s="36">
        <f>_xlfn.XLOOKUP(TB_Vendas[[#This Row],[Código]],TB_Produtos[Código],TB_Produtos[Preço Unitário])</f>
        <v>200</v>
      </c>
      <c r="F508" s="41">
        <f>INDEX(desc_tabela,MATCH(TB_Vendas[[#This Row],[Qtde]],desc_quantidade,1),MATCH(_xlfn.XLOOKUP(TB_Vendas[[#This Row],[Código]],TB_Produtos[Código],TB_Produtos[Categoria]),desc_categorias,0))</f>
        <v>0</v>
      </c>
      <c r="G508" s="41" cm="1">
        <f t="array" ref="G508">_xlfn.XLOOKUP(TB_Vendas[[#This Row],[Vendedor]],TB_Vendedores[[#All],[Código]],TB_Vendedores[[#All],[Desc. Máximo]])</f>
        <v>0.14000000000000001</v>
      </c>
      <c r="H508" s="41">
        <f>IF(TB_Vendas[[#This Row],[Desc.]]&gt;TB_Vendas[[#This Row],[Desc. Vend.]],TB_Vendas[[#This Row],[Desc. Vend.]],TB_Vendas[[#This Row],[Desc.]])</f>
        <v>0</v>
      </c>
      <c r="I508" s="9">
        <f>TB_Vendas[[#This Row],[Preço Unitário]]*TB_Vendas[[#This Row],[Qtde]]</f>
        <v>200</v>
      </c>
      <c r="J508" s="9">
        <f>TB_Vendas[[#This Row],[Total]]-(TB_Vendas[[#This Row],[Total]]*TB_Vendas[[#This Row],[Desconto]])</f>
        <v>200</v>
      </c>
      <c r="K508" s="9" t="s">
        <v>107</v>
      </c>
    </row>
    <row r="509" spans="1:11" x14ac:dyDescent="0.25">
      <c r="A509" s="8">
        <v>45107</v>
      </c>
      <c r="B509" t="s">
        <v>58</v>
      </c>
      <c r="C509" t="str">
        <f>_xlfn.XLOOKUP(TB_Vendas[[#This Row],[Código]],TB_Produtos[Código],TB_Produtos[Categoria])</f>
        <v>Periféricos</v>
      </c>
      <c r="D509" s="1">
        <v>4</v>
      </c>
      <c r="E509" s="36">
        <f>_xlfn.XLOOKUP(TB_Vendas[[#This Row],[Código]],TB_Produtos[Código],TB_Produtos[Preço Unitário])</f>
        <v>450</v>
      </c>
      <c r="F509" s="41">
        <f>INDEX(desc_tabela,MATCH(TB_Vendas[[#This Row],[Qtde]],desc_quantidade,1),MATCH(_xlfn.XLOOKUP(TB_Vendas[[#This Row],[Código]],TB_Produtos[Código],TB_Produtos[Categoria]),desc_categorias,0))</f>
        <v>0.15</v>
      </c>
      <c r="G509" s="41" cm="1">
        <f t="array" ref="G509">_xlfn.XLOOKUP(TB_Vendas[[#This Row],[Vendedor]],TB_Vendedores[[#All],[Código]],TB_Vendedores[[#All],[Desc. Máximo]])</f>
        <v>0.18</v>
      </c>
      <c r="H509" s="41">
        <f>IF(TB_Vendas[[#This Row],[Desc.]]&gt;TB_Vendas[[#This Row],[Desc. Vend.]],TB_Vendas[[#This Row],[Desc. Vend.]],TB_Vendas[[#This Row],[Desc.]])</f>
        <v>0.15</v>
      </c>
      <c r="I509" s="9">
        <f>TB_Vendas[[#This Row],[Preço Unitário]]*TB_Vendas[[#This Row],[Qtde]]</f>
        <v>1800</v>
      </c>
      <c r="J509" s="9">
        <f>TB_Vendas[[#This Row],[Total]]-(TB_Vendas[[#This Row],[Total]]*TB_Vendas[[#This Row],[Desconto]])</f>
        <v>1530</v>
      </c>
      <c r="K509" s="9" t="s">
        <v>117</v>
      </c>
    </row>
    <row r="510" spans="1:11" x14ac:dyDescent="0.25">
      <c r="A510" s="8">
        <v>45108</v>
      </c>
      <c r="B510" t="s">
        <v>88</v>
      </c>
      <c r="C510" t="str">
        <f>_xlfn.XLOOKUP(TB_Vendas[[#This Row],[Código]],TB_Produtos[Código],TB_Produtos[Categoria])</f>
        <v>Wearables</v>
      </c>
      <c r="D510" s="1">
        <v>4</v>
      </c>
      <c r="E510" s="36">
        <f>_xlfn.XLOOKUP(TB_Vendas[[#This Row],[Código]],TB_Produtos[Código],TB_Produtos[Preço Unitário])</f>
        <v>2800</v>
      </c>
      <c r="F510" s="41">
        <f>INDEX(desc_tabela,MATCH(TB_Vendas[[#This Row],[Qtde]],desc_quantidade,1),MATCH(_xlfn.XLOOKUP(TB_Vendas[[#This Row],[Código]],TB_Produtos[Código],TB_Produtos[Categoria]),desc_categorias,0))</f>
        <v>0.15</v>
      </c>
      <c r="G510" s="41" cm="1">
        <f t="array" ref="G510">_xlfn.XLOOKUP(TB_Vendas[[#This Row],[Vendedor]],TB_Vendedores[[#All],[Código]],TB_Vendedores[[#All],[Desc. Máximo]])</f>
        <v>0.3</v>
      </c>
      <c r="H510" s="41">
        <f>IF(TB_Vendas[[#This Row],[Desc.]]&gt;TB_Vendas[[#This Row],[Desc. Vend.]],TB_Vendas[[#This Row],[Desc. Vend.]],TB_Vendas[[#This Row],[Desc.]])</f>
        <v>0.15</v>
      </c>
      <c r="I510" s="9">
        <f>TB_Vendas[[#This Row],[Preço Unitário]]*TB_Vendas[[#This Row],[Qtde]]</f>
        <v>11200</v>
      </c>
      <c r="J510" s="9">
        <f>TB_Vendas[[#This Row],[Total]]-(TB_Vendas[[#This Row],[Total]]*TB_Vendas[[#This Row],[Desconto]])</f>
        <v>9520</v>
      </c>
      <c r="K510" s="9" t="s">
        <v>121</v>
      </c>
    </row>
    <row r="511" spans="1:11" x14ac:dyDescent="0.25">
      <c r="A511" s="8">
        <v>45108</v>
      </c>
      <c r="B511" t="s">
        <v>20</v>
      </c>
      <c r="C511" t="str">
        <f>_xlfn.XLOOKUP(TB_Vendas[[#This Row],[Código]],TB_Produtos[Código],TB_Produtos[Categoria])</f>
        <v>Acessórios</v>
      </c>
      <c r="D511" s="1">
        <v>1</v>
      </c>
      <c r="E511" s="36">
        <f>_xlfn.XLOOKUP(TB_Vendas[[#This Row],[Código]],TB_Produtos[Código],TB_Produtos[Preço Unitário])</f>
        <v>250</v>
      </c>
      <c r="F511" s="41">
        <f>INDEX(desc_tabela,MATCH(TB_Vendas[[#This Row],[Qtde]],desc_quantidade,1),MATCH(_xlfn.XLOOKUP(TB_Vendas[[#This Row],[Código]],TB_Produtos[Código],TB_Produtos[Categoria]),desc_categorias,0))</f>
        <v>0</v>
      </c>
      <c r="G511" s="41" cm="1">
        <f t="array" ref="G511">_xlfn.XLOOKUP(TB_Vendas[[#This Row],[Vendedor]],TB_Vendedores[[#All],[Código]],TB_Vendedores[[#All],[Desc. Máximo]])</f>
        <v>0.3</v>
      </c>
      <c r="H511" s="41">
        <f>IF(TB_Vendas[[#This Row],[Desc.]]&gt;TB_Vendas[[#This Row],[Desc. Vend.]],TB_Vendas[[#This Row],[Desc. Vend.]],TB_Vendas[[#This Row],[Desc.]])</f>
        <v>0</v>
      </c>
      <c r="I511" s="9">
        <f>TB_Vendas[[#This Row],[Preço Unitário]]*TB_Vendas[[#This Row],[Qtde]]</f>
        <v>250</v>
      </c>
      <c r="J511" s="9">
        <f>TB_Vendas[[#This Row],[Total]]-(TB_Vendas[[#This Row],[Total]]*TB_Vendas[[#This Row],[Desconto]])</f>
        <v>250</v>
      </c>
      <c r="K511" s="9" t="s">
        <v>121</v>
      </c>
    </row>
    <row r="512" spans="1:11" x14ac:dyDescent="0.25">
      <c r="A512" s="8">
        <v>45108</v>
      </c>
      <c r="B512" t="s">
        <v>11</v>
      </c>
      <c r="C512" t="str">
        <f>_xlfn.XLOOKUP(TB_Vendas[[#This Row],[Código]],TB_Produtos[Código],TB_Produtos[Categoria])</f>
        <v>Acessórios</v>
      </c>
      <c r="D512" s="1">
        <v>5</v>
      </c>
      <c r="E512" s="36">
        <f>_xlfn.XLOOKUP(TB_Vendas[[#This Row],[Código]],TB_Produtos[Código],TB_Produtos[Preço Unitário])</f>
        <v>150</v>
      </c>
      <c r="F512" s="41">
        <f>INDEX(desc_tabela,MATCH(TB_Vendas[[#This Row],[Qtde]],desc_quantidade,1),MATCH(_xlfn.XLOOKUP(TB_Vendas[[#This Row],[Código]],TB_Produtos[Código],TB_Produtos[Categoria]),desc_categorias,0))</f>
        <v>0.25</v>
      </c>
      <c r="G512" s="41" cm="1">
        <f t="array" ref="G512">_xlfn.XLOOKUP(TB_Vendas[[#This Row],[Vendedor]],TB_Vendedores[[#All],[Código]],TB_Vendedores[[#All],[Desc. Máximo]])</f>
        <v>0.18</v>
      </c>
      <c r="H512" s="41">
        <f>IF(TB_Vendas[[#This Row],[Desc.]]&gt;TB_Vendas[[#This Row],[Desc. Vend.]],TB_Vendas[[#This Row],[Desc. Vend.]],TB_Vendas[[#This Row],[Desc.]])</f>
        <v>0.18</v>
      </c>
      <c r="I512" s="9">
        <f>TB_Vendas[[#This Row],[Preço Unitário]]*TB_Vendas[[#This Row],[Qtde]]</f>
        <v>750</v>
      </c>
      <c r="J512" s="9">
        <f>TB_Vendas[[#This Row],[Total]]-(TB_Vendas[[#This Row],[Total]]*TB_Vendas[[#This Row],[Desconto]])</f>
        <v>615</v>
      </c>
      <c r="K512" s="9" t="s">
        <v>117</v>
      </c>
    </row>
    <row r="513" spans="1:11" x14ac:dyDescent="0.25">
      <c r="A513" s="8">
        <v>45108</v>
      </c>
      <c r="B513" t="s">
        <v>11</v>
      </c>
      <c r="C513" t="str">
        <f>_xlfn.XLOOKUP(TB_Vendas[[#This Row],[Código]],TB_Produtos[Código],TB_Produtos[Categoria])</f>
        <v>Acessórios</v>
      </c>
      <c r="D513" s="1">
        <v>1</v>
      </c>
      <c r="E513" s="36">
        <f>_xlfn.XLOOKUP(TB_Vendas[[#This Row],[Código]],TB_Produtos[Código],TB_Produtos[Preço Unitário])</f>
        <v>150</v>
      </c>
      <c r="F513" s="41">
        <f>INDEX(desc_tabela,MATCH(TB_Vendas[[#This Row],[Qtde]],desc_quantidade,1),MATCH(_xlfn.XLOOKUP(TB_Vendas[[#This Row],[Código]],TB_Produtos[Código],TB_Produtos[Categoria]),desc_categorias,0))</f>
        <v>0</v>
      </c>
      <c r="G513" s="41" cm="1">
        <f t="array" ref="G513">_xlfn.XLOOKUP(TB_Vendas[[#This Row],[Vendedor]],TB_Vendedores[[#All],[Código]],TB_Vendedores[[#All],[Desc. Máximo]])</f>
        <v>0.13</v>
      </c>
      <c r="H513" s="41">
        <f>IF(TB_Vendas[[#This Row],[Desc.]]&gt;TB_Vendas[[#This Row],[Desc. Vend.]],TB_Vendas[[#This Row],[Desc. Vend.]],TB_Vendas[[#This Row],[Desc.]])</f>
        <v>0</v>
      </c>
      <c r="I513" s="9">
        <f>TB_Vendas[[#This Row],[Preço Unitário]]*TB_Vendas[[#This Row],[Qtde]]</f>
        <v>150</v>
      </c>
      <c r="J513" s="9">
        <f>TB_Vendas[[#This Row],[Total]]-(TB_Vendas[[#This Row],[Total]]*TB_Vendas[[#This Row],[Desconto]])</f>
        <v>150</v>
      </c>
      <c r="K513" s="9" t="s">
        <v>97</v>
      </c>
    </row>
    <row r="514" spans="1:11" x14ac:dyDescent="0.25">
      <c r="A514" s="8">
        <v>45109</v>
      </c>
      <c r="B514" t="s">
        <v>77</v>
      </c>
      <c r="C514" t="str">
        <f>_xlfn.XLOOKUP(TB_Vendas[[#This Row],[Código]],TB_Produtos[Código],TB_Produtos[Categoria])</f>
        <v>Smartphones e Tablets</v>
      </c>
      <c r="D514" s="1">
        <v>4</v>
      </c>
      <c r="E514" s="36">
        <f>_xlfn.XLOOKUP(TB_Vendas[[#This Row],[Código]],TB_Produtos[Código],TB_Produtos[Preço Unitário])</f>
        <v>5000</v>
      </c>
      <c r="F514" s="41">
        <f>INDEX(desc_tabela,MATCH(TB_Vendas[[#This Row],[Qtde]],desc_quantidade,1),MATCH(_xlfn.XLOOKUP(TB_Vendas[[#This Row],[Código]],TB_Produtos[Código],TB_Produtos[Categoria]),desc_categorias,0))</f>
        <v>0.15</v>
      </c>
      <c r="G514" s="41" cm="1">
        <f t="array" ref="G514">_xlfn.XLOOKUP(TB_Vendas[[#This Row],[Vendedor]],TB_Vendedores[[#All],[Código]],TB_Vendedores[[#All],[Desc. Máximo]])</f>
        <v>0.12</v>
      </c>
      <c r="H514" s="41">
        <f>IF(TB_Vendas[[#This Row],[Desc.]]&gt;TB_Vendas[[#This Row],[Desc. Vend.]],TB_Vendas[[#This Row],[Desc. Vend.]],TB_Vendas[[#This Row],[Desc.]])</f>
        <v>0.12</v>
      </c>
      <c r="I514" s="9">
        <f>TB_Vendas[[#This Row],[Preço Unitário]]*TB_Vendas[[#This Row],[Qtde]]</f>
        <v>20000</v>
      </c>
      <c r="J514" s="9">
        <f>TB_Vendas[[#This Row],[Total]]-(TB_Vendas[[#This Row],[Total]]*TB_Vendas[[#This Row],[Desconto]])</f>
        <v>17600</v>
      </c>
      <c r="K514" s="9" t="s">
        <v>103</v>
      </c>
    </row>
    <row r="515" spans="1:11" x14ac:dyDescent="0.25">
      <c r="A515" s="8">
        <v>45109</v>
      </c>
      <c r="B515" t="s">
        <v>14</v>
      </c>
      <c r="C515" t="str">
        <f>_xlfn.XLOOKUP(TB_Vendas[[#This Row],[Código]],TB_Produtos[Código],TB_Produtos[Categoria])</f>
        <v>Acessórios</v>
      </c>
      <c r="D515" s="1">
        <v>4</v>
      </c>
      <c r="E515" s="36">
        <f>_xlfn.XLOOKUP(TB_Vendas[[#This Row],[Código]],TB_Produtos[Código],TB_Produtos[Preço Unitário])</f>
        <v>80</v>
      </c>
      <c r="F515" s="41">
        <f>INDEX(desc_tabela,MATCH(TB_Vendas[[#This Row],[Qtde]],desc_quantidade,1),MATCH(_xlfn.XLOOKUP(TB_Vendas[[#This Row],[Código]],TB_Produtos[Código],TB_Produtos[Categoria]),desc_categorias,0))</f>
        <v>0.15</v>
      </c>
      <c r="G515" s="41" cm="1">
        <f t="array" ref="G515">_xlfn.XLOOKUP(TB_Vendas[[#This Row],[Vendedor]],TB_Vendedores[[#All],[Código]],TB_Vendedores[[#All],[Desc. Máximo]])</f>
        <v>0.08</v>
      </c>
      <c r="H515" s="41">
        <f>IF(TB_Vendas[[#This Row],[Desc.]]&gt;TB_Vendas[[#This Row],[Desc. Vend.]],TB_Vendas[[#This Row],[Desc. Vend.]],TB_Vendas[[#This Row],[Desc.]])</f>
        <v>0.08</v>
      </c>
      <c r="I515" s="9">
        <f>TB_Vendas[[#This Row],[Preço Unitário]]*TB_Vendas[[#This Row],[Qtde]]</f>
        <v>320</v>
      </c>
      <c r="J515" s="9">
        <f>TB_Vendas[[#This Row],[Total]]-(TB_Vendas[[#This Row],[Total]]*TB_Vendas[[#This Row],[Desconto]])</f>
        <v>294.39999999999998</v>
      </c>
      <c r="K515" s="9" t="s">
        <v>111</v>
      </c>
    </row>
    <row r="516" spans="1:11" x14ac:dyDescent="0.25">
      <c r="A516" s="8">
        <v>45110</v>
      </c>
      <c r="B516" t="s">
        <v>31</v>
      </c>
      <c r="C516" t="str">
        <f>_xlfn.XLOOKUP(TB_Vendas[[#This Row],[Código]],TB_Produtos[Código],TB_Produtos[Categoria])</f>
        <v>Notebooks</v>
      </c>
      <c r="D516" s="1">
        <v>3</v>
      </c>
      <c r="E516" s="36">
        <f>_xlfn.XLOOKUP(TB_Vendas[[#This Row],[Código]],TB_Produtos[Código],TB_Produtos[Preço Unitário])</f>
        <v>4200</v>
      </c>
      <c r="F516" s="41">
        <f>INDEX(desc_tabela,MATCH(TB_Vendas[[#This Row],[Qtde]],desc_quantidade,1),MATCH(_xlfn.XLOOKUP(TB_Vendas[[#This Row],[Código]],TB_Produtos[Código],TB_Produtos[Categoria]),desc_categorias,0))</f>
        <v>0.15</v>
      </c>
      <c r="G516" s="41" cm="1">
        <f t="array" ref="G516">_xlfn.XLOOKUP(TB_Vendas[[#This Row],[Vendedor]],TB_Vendedores[[#All],[Código]],TB_Vendedores[[#All],[Desc. Máximo]])</f>
        <v>0.09</v>
      </c>
      <c r="H516" s="41">
        <f>IF(TB_Vendas[[#This Row],[Desc.]]&gt;TB_Vendas[[#This Row],[Desc. Vend.]],TB_Vendas[[#This Row],[Desc. Vend.]],TB_Vendas[[#This Row],[Desc.]])</f>
        <v>0.09</v>
      </c>
      <c r="I516" s="9">
        <f>TB_Vendas[[#This Row],[Preço Unitário]]*TB_Vendas[[#This Row],[Qtde]]</f>
        <v>12600</v>
      </c>
      <c r="J516" s="9">
        <f>TB_Vendas[[#This Row],[Total]]-(TB_Vendas[[#This Row],[Total]]*TB_Vendas[[#This Row],[Desconto]])</f>
        <v>11466</v>
      </c>
      <c r="K516" s="9" t="s">
        <v>113</v>
      </c>
    </row>
    <row r="517" spans="1:11" x14ac:dyDescent="0.25">
      <c r="A517" s="8">
        <v>45110</v>
      </c>
      <c r="B517" t="s">
        <v>86</v>
      </c>
      <c r="C517" t="str">
        <f>_xlfn.XLOOKUP(TB_Vendas[[#This Row],[Código]],TB_Produtos[Código],TB_Produtos[Categoria])</f>
        <v>Wearables</v>
      </c>
      <c r="D517" s="1">
        <v>4</v>
      </c>
      <c r="E517" s="36">
        <f>_xlfn.XLOOKUP(TB_Vendas[[#This Row],[Código]],TB_Produtos[Código],TB_Produtos[Preço Unitário])</f>
        <v>1500</v>
      </c>
      <c r="F517" s="41">
        <f>INDEX(desc_tabela,MATCH(TB_Vendas[[#This Row],[Qtde]],desc_quantidade,1),MATCH(_xlfn.XLOOKUP(TB_Vendas[[#This Row],[Código]],TB_Produtos[Código],TB_Produtos[Categoria]),desc_categorias,0))</f>
        <v>0.15</v>
      </c>
      <c r="G517" s="41" cm="1">
        <f t="array" ref="G517">_xlfn.XLOOKUP(TB_Vendas[[#This Row],[Vendedor]],TB_Vendedores[[#All],[Código]],TB_Vendedores[[#All],[Desc. Máximo]])</f>
        <v>0.08</v>
      </c>
      <c r="H517" s="41">
        <f>IF(TB_Vendas[[#This Row],[Desc.]]&gt;TB_Vendas[[#This Row],[Desc. Vend.]],TB_Vendas[[#This Row],[Desc. Vend.]],TB_Vendas[[#This Row],[Desc.]])</f>
        <v>0.08</v>
      </c>
      <c r="I517" s="9">
        <f>TB_Vendas[[#This Row],[Preço Unitário]]*TB_Vendas[[#This Row],[Qtde]]</f>
        <v>6000</v>
      </c>
      <c r="J517" s="9">
        <f>TB_Vendas[[#This Row],[Total]]-(TB_Vendas[[#This Row],[Total]]*TB_Vendas[[#This Row],[Desconto]])</f>
        <v>5520</v>
      </c>
      <c r="K517" s="9" t="s">
        <v>111</v>
      </c>
    </row>
    <row r="518" spans="1:11" x14ac:dyDescent="0.25">
      <c r="A518" s="8">
        <v>45111</v>
      </c>
      <c r="B518" t="s">
        <v>75</v>
      </c>
      <c r="C518" t="str">
        <f>_xlfn.XLOOKUP(TB_Vendas[[#This Row],[Código]],TB_Produtos[Código],TB_Produtos[Categoria])</f>
        <v>Smartphones e Tablets</v>
      </c>
      <c r="D518" s="1">
        <v>1</v>
      </c>
      <c r="E518" s="36">
        <f>_xlfn.XLOOKUP(TB_Vendas[[#This Row],[Código]],TB_Produtos[Código],TB_Produtos[Preço Unitário])</f>
        <v>3800</v>
      </c>
      <c r="F518" s="41">
        <f>INDEX(desc_tabela,MATCH(TB_Vendas[[#This Row],[Qtde]],desc_quantidade,1),MATCH(_xlfn.XLOOKUP(TB_Vendas[[#This Row],[Código]],TB_Produtos[Código],TB_Produtos[Categoria]),desc_categorias,0))</f>
        <v>0</v>
      </c>
      <c r="G518" s="41" cm="1">
        <f t="array" ref="G518">_xlfn.XLOOKUP(TB_Vendas[[#This Row],[Vendedor]],TB_Vendedores[[#All],[Código]],TB_Vendedores[[#All],[Desc. Máximo]])</f>
        <v>0.17</v>
      </c>
      <c r="H518" s="41">
        <f>IF(TB_Vendas[[#This Row],[Desc.]]&gt;TB_Vendas[[#This Row],[Desc. Vend.]],TB_Vendas[[#This Row],[Desc. Vend.]],TB_Vendas[[#This Row],[Desc.]])</f>
        <v>0</v>
      </c>
      <c r="I518" s="9">
        <f>TB_Vendas[[#This Row],[Preço Unitário]]*TB_Vendas[[#This Row],[Qtde]]</f>
        <v>3800</v>
      </c>
      <c r="J518" s="9">
        <f>TB_Vendas[[#This Row],[Total]]-(TB_Vendas[[#This Row],[Total]]*TB_Vendas[[#This Row],[Desconto]])</f>
        <v>3800</v>
      </c>
      <c r="K518" s="9" t="s">
        <v>105</v>
      </c>
    </row>
    <row r="519" spans="1:11" x14ac:dyDescent="0.25">
      <c r="A519" s="8">
        <v>45111</v>
      </c>
      <c r="B519" t="s">
        <v>40</v>
      </c>
      <c r="C519" t="str">
        <f>_xlfn.XLOOKUP(TB_Vendas[[#This Row],[Código]],TB_Produtos[Código],TB_Produtos[Categoria])</f>
        <v>Eletrônicos Gerais</v>
      </c>
      <c r="D519" s="1">
        <v>1</v>
      </c>
      <c r="E519" s="36">
        <f>_xlfn.XLOOKUP(TB_Vendas[[#This Row],[Código]],TB_Produtos[Código],TB_Produtos[Preço Unitário])</f>
        <v>4800</v>
      </c>
      <c r="F519" s="41">
        <f>INDEX(desc_tabela,MATCH(TB_Vendas[[#This Row],[Qtde]],desc_quantidade,1),MATCH(_xlfn.XLOOKUP(TB_Vendas[[#This Row],[Código]],TB_Produtos[Código],TB_Produtos[Categoria]),desc_categorias,0))</f>
        <v>0.1</v>
      </c>
      <c r="G519" s="41" cm="1">
        <f t="array" ref="G519">_xlfn.XLOOKUP(TB_Vendas[[#This Row],[Vendedor]],TB_Vendedores[[#All],[Código]],TB_Vendedores[[#All],[Desc. Máximo]])</f>
        <v>0.3</v>
      </c>
      <c r="H519" s="41">
        <f>IF(TB_Vendas[[#This Row],[Desc.]]&gt;TB_Vendas[[#This Row],[Desc. Vend.]],TB_Vendas[[#This Row],[Desc. Vend.]],TB_Vendas[[#This Row],[Desc.]])</f>
        <v>0.1</v>
      </c>
      <c r="I519" s="9">
        <f>TB_Vendas[[#This Row],[Preço Unitário]]*TB_Vendas[[#This Row],[Qtde]]</f>
        <v>4800</v>
      </c>
      <c r="J519" s="9">
        <f>TB_Vendas[[#This Row],[Total]]-(TB_Vendas[[#This Row],[Total]]*TB_Vendas[[#This Row],[Desconto]])</f>
        <v>4320</v>
      </c>
      <c r="K519" s="9" t="s">
        <v>121</v>
      </c>
    </row>
    <row r="520" spans="1:11" x14ac:dyDescent="0.25">
      <c r="A520" s="8">
        <v>45111</v>
      </c>
      <c r="B520" t="s">
        <v>11</v>
      </c>
      <c r="C520" t="str">
        <f>_xlfn.XLOOKUP(TB_Vendas[[#This Row],[Código]],TB_Produtos[Código],TB_Produtos[Categoria])</f>
        <v>Acessórios</v>
      </c>
      <c r="D520" s="1">
        <v>4</v>
      </c>
      <c r="E520" s="36">
        <f>_xlfn.XLOOKUP(TB_Vendas[[#This Row],[Código]],TB_Produtos[Código],TB_Produtos[Preço Unitário])</f>
        <v>150</v>
      </c>
      <c r="F520" s="41">
        <f>INDEX(desc_tabela,MATCH(TB_Vendas[[#This Row],[Qtde]],desc_quantidade,1),MATCH(_xlfn.XLOOKUP(TB_Vendas[[#This Row],[Código]],TB_Produtos[Código],TB_Produtos[Categoria]),desc_categorias,0))</f>
        <v>0.15</v>
      </c>
      <c r="G520" s="41" cm="1">
        <f t="array" ref="G520">_xlfn.XLOOKUP(TB_Vendas[[#This Row],[Vendedor]],TB_Vendedores[[#All],[Código]],TB_Vendedores[[#All],[Desc. Máximo]])</f>
        <v>7.0000000000000007E-2</v>
      </c>
      <c r="H520" s="41">
        <f>IF(TB_Vendas[[#This Row],[Desc.]]&gt;TB_Vendas[[#This Row],[Desc. Vend.]],TB_Vendas[[#This Row],[Desc. Vend.]],TB_Vendas[[#This Row],[Desc.]])</f>
        <v>7.0000000000000007E-2</v>
      </c>
      <c r="I520" s="9">
        <f>TB_Vendas[[#This Row],[Preço Unitário]]*TB_Vendas[[#This Row],[Qtde]]</f>
        <v>600</v>
      </c>
      <c r="J520" s="9">
        <f>TB_Vendas[[#This Row],[Total]]-(TB_Vendas[[#This Row],[Total]]*TB_Vendas[[#This Row],[Desconto]])</f>
        <v>558</v>
      </c>
      <c r="K520" s="9" t="s">
        <v>119</v>
      </c>
    </row>
    <row r="521" spans="1:11" x14ac:dyDescent="0.25">
      <c r="A521" s="8">
        <v>45112</v>
      </c>
      <c r="B521" t="s">
        <v>35</v>
      </c>
      <c r="C521" t="str">
        <f>_xlfn.XLOOKUP(TB_Vendas[[#This Row],[Código]],TB_Produtos[Código],TB_Produtos[Categoria])</f>
        <v>Notebooks</v>
      </c>
      <c r="D521" s="1">
        <v>5</v>
      </c>
      <c r="E521" s="36">
        <f>_xlfn.XLOOKUP(TB_Vendas[[#This Row],[Código]],TB_Produtos[Código],TB_Produtos[Preço Unitário])</f>
        <v>12000</v>
      </c>
      <c r="F521" s="41">
        <f>INDEX(desc_tabela,MATCH(TB_Vendas[[#This Row],[Qtde]],desc_quantidade,1),MATCH(_xlfn.XLOOKUP(TB_Vendas[[#This Row],[Código]],TB_Produtos[Código],TB_Produtos[Categoria]),desc_categorias,0))</f>
        <v>0.25</v>
      </c>
      <c r="G521" s="41" cm="1">
        <f t="array" ref="G521">_xlfn.XLOOKUP(TB_Vendas[[#This Row],[Vendedor]],TB_Vendedores[[#All],[Código]],TB_Vendedores[[#All],[Desc. Máximo]])</f>
        <v>0.18</v>
      </c>
      <c r="H521" s="41">
        <f>IF(TB_Vendas[[#This Row],[Desc.]]&gt;TB_Vendas[[#This Row],[Desc. Vend.]],TB_Vendas[[#This Row],[Desc. Vend.]],TB_Vendas[[#This Row],[Desc.]])</f>
        <v>0.18</v>
      </c>
      <c r="I521" s="9">
        <f>TB_Vendas[[#This Row],[Preço Unitário]]*TB_Vendas[[#This Row],[Qtde]]</f>
        <v>60000</v>
      </c>
      <c r="J521" s="9">
        <f>TB_Vendas[[#This Row],[Total]]-(TB_Vendas[[#This Row],[Total]]*TB_Vendas[[#This Row],[Desconto]])</f>
        <v>49200</v>
      </c>
      <c r="K521" s="9" t="s">
        <v>117</v>
      </c>
    </row>
    <row r="522" spans="1:11" x14ac:dyDescent="0.25">
      <c r="A522" s="8">
        <v>45112</v>
      </c>
      <c r="B522" t="s">
        <v>17</v>
      </c>
      <c r="C522" t="str">
        <f>_xlfn.XLOOKUP(TB_Vendas[[#This Row],[Código]],TB_Produtos[Código],TB_Produtos[Categoria])</f>
        <v>Acessórios</v>
      </c>
      <c r="D522" s="1">
        <v>3</v>
      </c>
      <c r="E522" s="36">
        <f>_xlfn.XLOOKUP(TB_Vendas[[#This Row],[Código]],TB_Produtos[Código],TB_Produtos[Preço Unitário])</f>
        <v>800</v>
      </c>
      <c r="F522" s="41">
        <f>INDEX(desc_tabela,MATCH(TB_Vendas[[#This Row],[Qtde]],desc_quantidade,1),MATCH(_xlfn.XLOOKUP(TB_Vendas[[#This Row],[Código]],TB_Produtos[Código],TB_Produtos[Categoria]),desc_categorias,0))</f>
        <v>0.15</v>
      </c>
      <c r="G522" s="41" cm="1">
        <f t="array" ref="G522">_xlfn.XLOOKUP(TB_Vendas[[#This Row],[Vendedor]],TB_Vendedores[[#All],[Código]],TB_Vendedores[[#All],[Desc. Máximo]])</f>
        <v>0.11</v>
      </c>
      <c r="H522" s="41">
        <f>IF(TB_Vendas[[#This Row],[Desc.]]&gt;TB_Vendas[[#This Row],[Desc. Vend.]],TB_Vendas[[#This Row],[Desc. Vend.]],TB_Vendas[[#This Row],[Desc.]])</f>
        <v>0.11</v>
      </c>
      <c r="I522" s="9">
        <f>TB_Vendas[[#This Row],[Preço Unitário]]*TB_Vendas[[#This Row],[Qtde]]</f>
        <v>2400</v>
      </c>
      <c r="J522" s="9">
        <f>TB_Vendas[[#This Row],[Total]]-(TB_Vendas[[#This Row],[Total]]*TB_Vendas[[#This Row],[Desconto]])</f>
        <v>2136</v>
      </c>
      <c r="K522" s="9" t="s">
        <v>115</v>
      </c>
    </row>
    <row r="523" spans="1:11" x14ac:dyDescent="0.25">
      <c r="A523" s="8">
        <v>45112</v>
      </c>
      <c r="B523" t="s">
        <v>11</v>
      </c>
      <c r="C523" t="str">
        <f>_xlfn.XLOOKUP(TB_Vendas[[#This Row],[Código]],TB_Produtos[Código],TB_Produtos[Categoria])</f>
        <v>Acessórios</v>
      </c>
      <c r="D523" s="1">
        <v>1</v>
      </c>
      <c r="E523" s="36">
        <f>_xlfn.XLOOKUP(TB_Vendas[[#This Row],[Código]],TB_Produtos[Código],TB_Produtos[Preço Unitário])</f>
        <v>150</v>
      </c>
      <c r="F523" s="41">
        <f>INDEX(desc_tabela,MATCH(TB_Vendas[[#This Row],[Qtde]],desc_quantidade,1),MATCH(_xlfn.XLOOKUP(TB_Vendas[[#This Row],[Código]],TB_Produtos[Código],TB_Produtos[Categoria]),desc_categorias,0))</f>
        <v>0</v>
      </c>
      <c r="G523" s="41" cm="1">
        <f t="array" ref="G523">_xlfn.XLOOKUP(TB_Vendas[[#This Row],[Vendedor]],TB_Vendedores[[#All],[Código]],TB_Vendedores[[#All],[Desc. Máximo]])</f>
        <v>0.09</v>
      </c>
      <c r="H523" s="41">
        <f>IF(TB_Vendas[[#This Row],[Desc.]]&gt;TB_Vendas[[#This Row],[Desc. Vend.]],TB_Vendas[[#This Row],[Desc. Vend.]],TB_Vendas[[#This Row],[Desc.]])</f>
        <v>0</v>
      </c>
      <c r="I523" s="9">
        <f>TB_Vendas[[#This Row],[Preço Unitário]]*TB_Vendas[[#This Row],[Qtde]]</f>
        <v>150</v>
      </c>
      <c r="J523" s="9">
        <f>TB_Vendas[[#This Row],[Total]]-(TB_Vendas[[#This Row],[Total]]*TB_Vendas[[#This Row],[Desconto]])</f>
        <v>150</v>
      </c>
      <c r="K523" s="9" t="s">
        <v>113</v>
      </c>
    </row>
    <row r="524" spans="1:11" x14ac:dyDescent="0.25">
      <c r="A524" s="8">
        <v>45113</v>
      </c>
      <c r="B524" t="s">
        <v>37</v>
      </c>
      <c r="C524" t="str">
        <f>_xlfn.XLOOKUP(TB_Vendas[[#This Row],[Código]],TB_Produtos[Código],TB_Produtos[Categoria])</f>
        <v>Notebooks</v>
      </c>
      <c r="D524" s="1">
        <v>1</v>
      </c>
      <c r="E524" s="36">
        <f>_xlfn.XLOOKUP(TB_Vendas[[#This Row],[Código]],TB_Produtos[Código],TB_Produtos[Preço Unitário])</f>
        <v>4000</v>
      </c>
      <c r="F524" s="41">
        <f>INDEX(desc_tabela,MATCH(TB_Vendas[[#This Row],[Qtde]],desc_quantidade,1),MATCH(_xlfn.XLOOKUP(TB_Vendas[[#This Row],[Código]],TB_Produtos[Código],TB_Produtos[Categoria]),desc_categorias,0))</f>
        <v>0</v>
      </c>
      <c r="G524" s="41" cm="1">
        <f t="array" ref="G524">_xlfn.XLOOKUP(TB_Vendas[[#This Row],[Vendedor]],TB_Vendedores[[#All],[Código]],TB_Vendedores[[#All],[Desc. Máximo]])</f>
        <v>0.17</v>
      </c>
      <c r="H524" s="41">
        <f>IF(TB_Vendas[[#This Row],[Desc.]]&gt;TB_Vendas[[#This Row],[Desc. Vend.]],TB_Vendas[[#This Row],[Desc. Vend.]],TB_Vendas[[#This Row],[Desc.]])</f>
        <v>0</v>
      </c>
      <c r="I524" s="9">
        <f>TB_Vendas[[#This Row],[Preço Unitário]]*TB_Vendas[[#This Row],[Qtde]]</f>
        <v>4000</v>
      </c>
      <c r="J524" s="9">
        <f>TB_Vendas[[#This Row],[Total]]-(TB_Vendas[[#This Row],[Total]]*TB_Vendas[[#This Row],[Desconto]])</f>
        <v>4000</v>
      </c>
      <c r="K524" s="9" t="s">
        <v>105</v>
      </c>
    </row>
    <row r="525" spans="1:11" x14ac:dyDescent="0.25">
      <c r="A525" s="8">
        <v>45113</v>
      </c>
      <c r="B525" t="s">
        <v>50</v>
      </c>
      <c r="C525" t="str">
        <f>_xlfn.XLOOKUP(TB_Vendas[[#This Row],[Código]],TB_Produtos[Código],TB_Produtos[Categoria])</f>
        <v>Periféricos</v>
      </c>
      <c r="D525" s="1">
        <v>5</v>
      </c>
      <c r="E525" s="36">
        <f>_xlfn.XLOOKUP(TB_Vendas[[#This Row],[Código]],TB_Produtos[Código],TB_Produtos[Preço Unitário])</f>
        <v>300</v>
      </c>
      <c r="F525" s="41">
        <f>INDEX(desc_tabela,MATCH(TB_Vendas[[#This Row],[Qtde]],desc_quantidade,1),MATCH(_xlfn.XLOOKUP(TB_Vendas[[#This Row],[Código]],TB_Produtos[Código],TB_Produtos[Categoria]),desc_categorias,0))</f>
        <v>0.25</v>
      </c>
      <c r="G525" s="41" cm="1">
        <f t="array" ref="G525">_xlfn.XLOOKUP(TB_Vendas[[#This Row],[Vendedor]],TB_Vendedores[[#All],[Código]],TB_Vendedores[[#All],[Desc. Máximo]])</f>
        <v>0.09</v>
      </c>
      <c r="H525" s="41">
        <f>IF(TB_Vendas[[#This Row],[Desc.]]&gt;TB_Vendas[[#This Row],[Desc. Vend.]],TB_Vendas[[#This Row],[Desc. Vend.]],TB_Vendas[[#This Row],[Desc.]])</f>
        <v>0.09</v>
      </c>
      <c r="I525" s="9">
        <f>TB_Vendas[[#This Row],[Preço Unitário]]*TB_Vendas[[#This Row],[Qtde]]</f>
        <v>1500</v>
      </c>
      <c r="J525" s="9">
        <f>TB_Vendas[[#This Row],[Total]]-(TB_Vendas[[#This Row],[Total]]*TB_Vendas[[#This Row],[Desconto]])</f>
        <v>1365</v>
      </c>
      <c r="K525" s="9" t="s">
        <v>113</v>
      </c>
    </row>
    <row r="526" spans="1:11" x14ac:dyDescent="0.25">
      <c r="A526" s="8">
        <v>45113</v>
      </c>
      <c r="B526" t="s">
        <v>25</v>
      </c>
      <c r="C526" t="str">
        <f>_xlfn.XLOOKUP(TB_Vendas[[#This Row],[Código]],TB_Produtos[Código],TB_Produtos[Categoria])</f>
        <v>Periféricos</v>
      </c>
      <c r="D526" s="1">
        <v>4</v>
      </c>
      <c r="E526" s="36">
        <f>_xlfn.XLOOKUP(TB_Vendas[[#This Row],[Código]],TB_Produtos[Código],TB_Produtos[Preço Unitário])</f>
        <v>900</v>
      </c>
      <c r="F526" s="41">
        <f>INDEX(desc_tabela,MATCH(TB_Vendas[[#This Row],[Qtde]],desc_quantidade,1),MATCH(_xlfn.XLOOKUP(TB_Vendas[[#This Row],[Código]],TB_Produtos[Código],TB_Produtos[Categoria]),desc_categorias,0))</f>
        <v>0.15</v>
      </c>
      <c r="G526" s="41" cm="1">
        <f t="array" ref="G526">_xlfn.XLOOKUP(TB_Vendas[[#This Row],[Vendedor]],TB_Vendedores[[#All],[Código]],TB_Vendedores[[#All],[Desc. Máximo]])</f>
        <v>0.3</v>
      </c>
      <c r="H526" s="41">
        <f>IF(TB_Vendas[[#This Row],[Desc.]]&gt;TB_Vendas[[#This Row],[Desc. Vend.]],TB_Vendas[[#This Row],[Desc. Vend.]],TB_Vendas[[#This Row],[Desc.]])</f>
        <v>0.15</v>
      </c>
      <c r="I526" s="9">
        <f>TB_Vendas[[#This Row],[Preço Unitário]]*TB_Vendas[[#This Row],[Qtde]]</f>
        <v>3600</v>
      </c>
      <c r="J526" s="9">
        <f>TB_Vendas[[#This Row],[Total]]-(TB_Vendas[[#This Row],[Total]]*TB_Vendas[[#This Row],[Desconto]])</f>
        <v>3060</v>
      </c>
      <c r="K526" s="9" t="s">
        <v>121</v>
      </c>
    </row>
    <row r="527" spans="1:11" x14ac:dyDescent="0.25">
      <c r="A527" s="8">
        <v>45113</v>
      </c>
      <c r="B527" t="s">
        <v>77</v>
      </c>
      <c r="C527" t="str">
        <f>_xlfn.XLOOKUP(TB_Vendas[[#This Row],[Código]],TB_Produtos[Código],TB_Produtos[Categoria])</f>
        <v>Smartphones e Tablets</v>
      </c>
      <c r="D527" s="1">
        <v>1</v>
      </c>
      <c r="E527" s="36">
        <f>_xlfn.XLOOKUP(TB_Vendas[[#This Row],[Código]],TB_Produtos[Código],TB_Produtos[Preço Unitário])</f>
        <v>5000</v>
      </c>
      <c r="F527" s="41">
        <f>INDEX(desc_tabela,MATCH(TB_Vendas[[#This Row],[Qtde]],desc_quantidade,1),MATCH(_xlfn.XLOOKUP(TB_Vendas[[#This Row],[Código]],TB_Produtos[Código],TB_Produtos[Categoria]),desc_categorias,0))</f>
        <v>0</v>
      </c>
      <c r="G527" s="41" cm="1">
        <f t="array" ref="G527">_xlfn.XLOOKUP(TB_Vendas[[#This Row],[Vendedor]],TB_Vendedores[[#All],[Código]],TB_Vendedores[[#All],[Desc. Máximo]])</f>
        <v>0.09</v>
      </c>
      <c r="H527" s="41">
        <f>IF(TB_Vendas[[#This Row],[Desc.]]&gt;TB_Vendas[[#This Row],[Desc. Vend.]],TB_Vendas[[#This Row],[Desc. Vend.]],TB_Vendas[[#This Row],[Desc.]])</f>
        <v>0</v>
      </c>
      <c r="I527" s="9">
        <f>TB_Vendas[[#This Row],[Preço Unitário]]*TB_Vendas[[#This Row],[Qtde]]</f>
        <v>5000</v>
      </c>
      <c r="J527" s="9">
        <f>TB_Vendas[[#This Row],[Total]]-(TB_Vendas[[#This Row],[Total]]*TB_Vendas[[#This Row],[Desconto]])</f>
        <v>5000</v>
      </c>
      <c r="K527" s="9" t="s">
        <v>113</v>
      </c>
    </row>
    <row r="528" spans="1:11" x14ac:dyDescent="0.25">
      <c r="A528" s="8">
        <v>45114</v>
      </c>
      <c r="B528" t="s">
        <v>14</v>
      </c>
      <c r="C528" t="str">
        <f>_xlfn.XLOOKUP(TB_Vendas[[#This Row],[Código]],TB_Produtos[Código],TB_Produtos[Categoria])</f>
        <v>Acessórios</v>
      </c>
      <c r="D528" s="1">
        <v>4</v>
      </c>
      <c r="E528" s="36">
        <f>_xlfn.XLOOKUP(TB_Vendas[[#This Row],[Código]],TB_Produtos[Código],TB_Produtos[Preço Unitário])</f>
        <v>80</v>
      </c>
      <c r="F528" s="41">
        <f>INDEX(desc_tabela,MATCH(TB_Vendas[[#This Row],[Qtde]],desc_quantidade,1),MATCH(_xlfn.XLOOKUP(TB_Vendas[[#This Row],[Código]],TB_Produtos[Código],TB_Produtos[Categoria]),desc_categorias,0))</f>
        <v>0.15</v>
      </c>
      <c r="G528" s="41" cm="1">
        <f t="array" ref="G528">_xlfn.XLOOKUP(TB_Vendas[[#This Row],[Vendedor]],TB_Vendedores[[#All],[Código]],TB_Vendedores[[#All],[Desc. Máximo]])</f>
        <v>0.08</v>
      </c>
      <c r="H528" s="41">
        <f>IF(TB_Vendas[[#This Row],[Desc.]]&gt;TB_Vendas[[#This Row],[Desc. Vend.]],TB_Vendas[[#This Row],[Desc. Vend.]],TB_Vendas[[#This Row],[Desc.]])</f>
        <v>0.08</v>
      </c>
      <c r="I528" s="9">
        <f>TB_Vendas[[#This Row],[Preço Unitário]]*TB_Vendas[[#This Row],[Qtde]]</f>
        <v>320</v>
      </c>
      <c r="J528" s="9">
        <f>TB_Vendas[[#This Row],[Total]]-(TB_Vendas[[#This Row],[Total]]*TB_Vendas[[#This Row],[Desconto]])</f>
        <v>294.39999999999998</v>
      </c>
      <c r="K528" s="9" t="s">
        <v>100</v>
      </c>
    </row>
    <row r="529" spans="1:11" x14ac:dyDescent="0.25">
      <c r="A529" s="8">
        <v>45114</v>
      </c>
      <c r="B529" t="s">
        <v>50</v>
      </c>
      <c r="C529" t="str">
        <f>_xlfn.XLOOKUP(TB_Vendas[[#This Row],[Código]],TB_Produtos[Código],TB_Produtos[Categoria])</f>
        <v>Periféricos</v>
      </c>
      <c r="D529" s="1">
        <v>1</v>
      </c>
      <c r="E529" s="36">
        <f>_xlfn.XLOOKUP(TB_Vendas[[#This Row],[Código]],TB_Produtos[Código],TB_Produtos[Preço Unitário])</f>
        <v>300</v>
      </c>
      <c r="F529" s="41">
        <f>INDEX(desc_tabela,MATCH(TB_Vendas[[#This Row],[Qtde]],desc_quantidade,1),MATCH(_xlfn.XLOOKUP(TB_Vendas[[#This Row],[Código]],TB_Produtos[Código],TB_Produtos[Categoria]),desc_categorias,0))</f>
        <v>0</v>
      </c>
      <c r="G529" s="41" cm="1">
        <f t="array" ref="G529">_xlfn.XLOOKUP(TB_Vendas[[#This Row],[Vendedor]],TB_Vendedores[[#All],[Código]],TB_Vendedores[[#All],[Desc. Máximo]])</f>
        <v>0.18</v>
      </c>
      <c r="H529" s="41">
        <f>IF(TB_Vendas[[#This Row],[Desc.]]&gt;TB_Vendas[[#This Row],[Desc. Vend.]],TB_Vendas[[#This Row],[Desc. Vend.]],TB_Vendas[[#This Row],[Desc.]])</f>
        <v>0</v>
      </c>
      <c r="I529" s="9">
        <f>TB_Vendas[[#This Row],[Preço Unitário]]*TB_Vendas[[#This Row],[Qtde]]</f>
        <v>300</v>
      </c>
      <c r="J529" s="9">
        <f>TB_Vendas[[#This Row],[Total]]-(TB_Vendas[[#This Row],[Total]]*TB_Vendas[[#This Row],[Desconto]])</f>
        <v>300</v>
      </c>
      <c r="K529" s="9" t="s">
        <v>117</v>
      </c>
    </row>
    <row r="530" spans="1:11" x14ac:dyDescent="0.25">
      <c r="A530" s="8">
        <v>45114</v>
      </c>
      <c r="B530" t="s">
        <v>66</v>
      </c>
      <c r="C530" t="str">
        <f>_xlfn.XLOOKUP(TB_Vendas[[#This Row],[Código]],TB_Produtos[Código],TB_Produtos[Categoria])</f>
        <v>Redes e Conectividade</v>
      </c>
      <c r="D530" s="1">
        <v>4</v>
      </c>
      <c r="E530" s="36">
        <f>_xlfn.XLOOKUP(TB_Vendas[[#This Row],[Código]],TB_Produtos[Código],TB_Produtos[Preço Unitário])</f>
        <v>500</v>
      </c>
      <c r="F530" s="41">
        <f>INDEX(desc_tabela,MATCH(TB_Vendas[[#This Row],[Qtde]],desc_quantidade,1),MATCH(_xlfn.XLOOKUP(TB_Vendas[[#This Row],[Código]],TB_Produtos[Código],TB_Produtos[Categoria]),desc_categorias,0))</f>
        <v>0.2</v>
      </c>
      <c r="G530" s="41" cm="1">
        <f t="array" ref="G530">_xlfn.XLOOKUP(TB_Vendas[[#This Row],[Vendedor]],TB_Vendedores[[#All],[Código]],TB_Vendedores[[#All],[Desc. Máximo]])</f>
        <v>0.13</v>
      </c>
      <c r="H530" s="41">
        <f>IF(TB_Vendas[[#This Row],[Desc.]]&gt;TB_Vendas[[#This Row],[Desc. Vend.]],TB_Vendas[[#This Row],[Desc. Vend.]],TB_Vendas[[#This Row],[Desc.]])</f>
        <v>0.13</v>
      </c>
      <c r="I530" s="9">
        <f>TB_Vendas[[#This Row],[Preço Unitário]]*TB_Vendas[[#This Row],[Qtde]]</f>
        <v>2000</v>
      </c>
      <c r="J530" s="9">
        <f>TB_Vendas[[#This Row],[Total]]-(TB_Vendas[[#This Row],[Total]]*TB_Vendas[[#This Row],[Desconto]])</f>
        <v>1740</v>
      </c>
      <c r="K530" s="9" t="s">
        <v>94</v>
      </c>
    </row>
    <row r="531" spans="1:11" x14ac:dyDescent="0.25">
      <c r="A531" s="8">
        <v>45115</v>
      </c>
      <c r="B531" t="s">
        <v>43</v>
      </c>
      <c r="C531" t="str">
        <f>_xlfn.XLOOKUP(TB_Vendas[[#This Row],[Código]],TB_Produtos[Código],TB_Produtos[Categoria])</f>
        <v>Eletrônicos Gerais</v>
      </c>
      <c r="D531" s="1">
        <v>5</v>
      </c>
      <c r="E531" s="36">
        <f>_xlfn.XLOOKUP(TB_Vendas[[#This Row],[Código]],TB_Produtos[Código],TB_Produtos[Preço Unitário])</f>
        <v>4500</v>
      </c>
      <c r="F531" s="41">
        <f>INDEX(desc_tabela,MATCH(TB_Vendas[[#This Row],[Qtde]],desc_quantidade,1),MATCH(_xlfn.XLOOKUP(TB_Vendas[[#This Row],[Código]],TB_Produtos[Código],TB_Produtos[Categoria]),desc_categorias,0))</f>
        <v>0.25</v>
      </c>
      <c r="G531" s="41" cm="1">
        <f t="array" ref="G531">_xlfn.XLOOKUP(TB_Vendas[[#This Row],[Vendedor]],TB_Vendedores[[#All],[Código]],TB_Vendedores[[#All],[Desc. Máximo]])</f>
        <v>0.3</v>
      </c>
      <c r="H531" s="41">
        <f>IF(TB_Vendas[[#This Row],[Desc.]]&gt;TB_Vendas[[#This Row],[Desc. Vend.]],TB_Vendas[[#This Row],[Desc. Vend.]],TB_Vendas[[#This Row],[Desc.]])</f>
        <v>0.25</v>
      </c>
      <c r="I531" s="9">
        <f>TB_Vendas[[#This Row],[Preço Unitário]]*TB_Vendas[[#This Row],[Qtde]]</f>
        <v>22500</v>
      </c>
      <c r="J531" s="9">
        <f>TB_Vendas[[#This Row],[Total]]-(TB_Vendas[[#This Row],[Total]]*TB_Vendas[[#This Row],[Desconto]])</f>
        <v>16875</v>
      </c>
      <c r="K531" s="9" t="s">
        <v>121</v>
      </c>
    </row>
    <row r="532" spans="1:11" x14ac:dyDescent="0.25">
      <c r="A532" s="8">
        <v>45115</v>
      </c>
      <c r="B532" t="s">
        <v>25</v>
      </c>
      <c r="C532" t="str">
        <f>_xlfn.XLOOKUP(TB_Vendas[[#This Row],[Código]],TB_Produtos[Código],TB_Produtos[Categoria])</f>
        <v>Periféricos</v>
      </c>
      <c r="D532" s="1">
        <v>3</v>
      </c>
      <c r="E532" s="36">
        <f>_xlfn.XLOOKUP(TB_Vendas[[#This Row],[Código]],TB_Produtos[Código],TB_Produtos[Preço Unitário])</f>
        <v>900</v>
      </c>
      <c r="F532" s="41">
        <f>INDEX(desc_tabela,MATCH(TB_Vendas[[#This Row],[Qtde]],desc_quantidade,1),MATCH(_xlfn.XLOOKUP(TB_Vendas[[#This Row],[Código]],TB_Produtos[Código],TB_Produtos[Categoria]),desc_categorias,0))</f>
        <v>0.15</v>
      </c>
      <c r="G532" s="41" cm="1">
        <f t="array" ref="G532">_xlfn.XLOOKUP(TB_Vendas[[#This Row],[Vendedor]],TB_Vendedores[[#All],[Código]],TB_Vendedores[[#All],[Desc. Máximo]])</f>
        <v>0.19</v>
      </c>
      <c r="H532" s="41">
        <f>IF(TB_Vendas[[#This Row],[Desc.]]&gt;TB_Vendas[[#This Row],[Desc. Vend.]],TB_Vendas[[#This Row],[Desc. Vend.]],TB_Vendas[[#This Row],[Desc.]])</f>
        <v>0.15</v>
      </c>
      <c r="I532" s="9">
        <f>TB_Vendas[[#This Row],[Preço Unitário]]*TB_Vendas[[#This Row],[Qtde]]</f>
        <v>2700</v>
      </c>
      <c r="J532" s="9">
        <f>TB_Vendas[[#This Row],[Total]]-(TB_Vendas[[#This Row],[Total]]*TB_Vendas[[#This Row],[Desconto]])</f>
        <v>2295</v>
      </c>
      <c r="K532" s="9" t="s">
        <v>109</v>
      </c>
    </row>
    <row r="533" spans="1:11" x14ac:dyDescent="0.25">
      <c r="A533" s="8">
        <v>45115</v>
      </c>
      <c r="B533" t="s">
        <v>56</v>
      </c>
      <c r="C533" t="str">
        <f>_xlfn.XLOOKUP(TB_Vendas[[#This Row],[Código]],TB_Produtos[Código],TB_Produtos[Categoria])</f>
        <v>Periféricos</v>
      </c>
      <c r="D533" s="1">
        <v>5</v>
      </c>
      <c r="E533" s="36">
        <f>_xlfn.XLOOKUP(TB_Vendas[[#This Row],[Código]],TB_Produtos[Código],TB_Produtos[Preço Unitário])</f>
        <v>200</v>
      </c>
      <c r="F533" s="41">
        <f>INDEX(desc_tabela,MATCH(TB_Vendas[[#This Row],[Qtde]],desc_quantidade,1),MATCH(_xlfn.XLOOKUP(TB_Vendas[[#This Row],[Código]],TB_Produtos[Código],TB_Produtos[Categoria]),desc_categorias,0))</f>
        <v>0.25</v>
      </c>
      <c r="G533" s="41" cm="1">
        <f t="array" ref="G533">_xlfn.XLOOKUP(TB_Vendas[[#This Row],[Vendedor]],TB_Vendedores[[#All],[Código]],TB_Vendedores[[#All],[Desc. Máximo]])</f>
        <v>0.11</v>
      </c>
      <c r="H533" s="41">
        <f>IF(TB_Vendas[[#This Row],[Desc.]]&gt;TB_Vendas[[#This Row],[Desc. Vend.]],TB_Vendas[[#This Row],[Desc. Vend.]],TB_Vendas[[#This Row],[Desc.]])</f>
        <v>0.11</v>
      </c>
      <c r="I533" s="9">
        <f>TB_Vendas[[#This Row],[Preço Unitário]]*TB_Vendas[[#This Row],[Qtde]]</f>
        <v>1000</v>
      </c>
      <c r="J533" s="9">
        <f>TB_Vendas[[#This Row],[Total]]-(TB_Vendas[[#This Row],[Total]]*TB_Vendas[[#This Row],[Desconto]])</f>
        <v>890</v>
      </c>
      <c r="K533" s="9" t="s">
        <v>115</v>
      </c>
    </row>
    <row r="534" spans="1:11" x14ac:dyDescent="0.25">
      <c r="A534" s="8">
        <v>45115</v>
      </c>
      <c r="B534" t="s">
        <v>53</v>
      </c>
      <c r="C534" t="str">
        <f>_xlfn.XLOOKUP(TB_Vendas[[#This Row],[Código]],TB_Produtos[Código],TB_Produtos[Categoria])</f>
        <v>Periféricos</v>
      </c>
      <c r="D534" s="1">
        <v>3</v>
      </c>
      <c r="E534" s="36">
        <f>_xlfn.XLOOKUP(TB_Vendas[[#This Row],[Código]],TB_Produtos[Código],TB_Produtos[Preço Unitário])</f>
        <v>350</v>
      </c>
      <c r="F534" s="41">
        <f>INDEX(desc_tabela,MATCH(TB_Vendas[[#This Row],[Qtde]],desc_quantidade,1),MATCH(_xlfn.XLOOKUP(TB_Vendas[[#This Row],[Código]],TB_Produtos[Código],TB_Produtos[Categoria]),desc_categorias,0))</f>
        <v>0.15</v>
      </c>
      <c r="G534" s="41" cm="1">
        <f t="array" ref="G534">_xlfn.XLOOKUP(TB_Vendas[[#This Row],[Vendedor]],TB_Vendedores[[#All],[Código]],TB_Vendedores[[#All],[Desc. Máximo]])</f>
        <v>0.11</v>
      </c>
      <c r="H534" s="41">
        <f>IF(TB_Vendas[[#This Row],[Desc.]]&gt;TB_Vendas[[#This Row],[Desc. Vend.]],TB_Vendas[[#This Row],[Desc. Vend.]],TB_Vendas[[#This Row],[Desc.]])</f>
        <v>0.11</v>
      </c>
      <c r="I534" s="9">
        <f>TB_Vendas[[#This Row],[Preço Unitário]]*TB_Vendas[[#This Row],[Qtde]]</f>
        <v>1050</v>
      </c>
      <c r="J534" s="9">
        <f>TB_Vendas[[#This Row],[Total]]-(TB_Vendas[[#This Row],[Total]]*TB_Vendas[[#This Row],[Desconto]])</f>
        <v>934.5</v>
      </c>
      <c r="K534" s="9" t="s">
        <v>115</v>
      </c>
    </row>
    <row r="535" spans="1:11" x14ac:dyDescent="0.25">
      <c r="A535" s="8">
        <v>45116</v>
      </c>
      <c r="B535" t="s">
        <v>66</v>
      </c>
      <c r="C535" t="str">
        <f>_xlfn.XLOOKUP(TB_Vendas[[#This Row],[Código]],TB_Produtos[Código],TB_Produtos[Categoria])</f>
        <v>Redes e Conectividade</v>
      </c>
      <c r="D535" s="1">
        <v>5</v>
      </c>
      <c r="E535" s="36">
        <f>_xlfn.XLOOKUP(TB_Vendas[[#This Row],[Código]],TB_Produtos[Código],TB_Produtos[Preço Unitário])</f>
        <v>500</v>
      </c>
      <c r="F535" s="41">
        <f>INDEX(desc_tabela,MATCH(TB_Vendas[[#This Row],[Qtde]],desc_quantidade,1),MATCH(_xlfn.XLOOKUP(TB_Vendas[[#This Row],[Código]],TB_Produtos[Código],TB_Produtos[Categoria]),desc_categorias,0))</f>
        <v>0.25</v>
      </c>
      <c r="G535" s="41" cm="1">
        <f t="array" ref="G535">_xlfn.XLOOKUP(TB_Vendas[[#This Row],[Vendedor]],TB_Vendedores[[#All],[Código]],TB_Vendedores[[#All],[Desc. Máximo]])</f>
        <v>0.13</v>
      </c>
      <c r="H535" s="41">
        <f>IF(TB_Vendas[[#This Row],[Desc.]]&gt;TB_Vendas[[#This Row],[Desc. Vend.]],TB_Vendas[[#This Row],[Desc. Vend.]],TB_Vendas[[#This Row],[Desc.]])</f>
        <v>0.13</v>
      </c>
      <c r="I535" s="9">
        <f>TB_Vendas[[#This Row],[Preço Unitário]]*TB_Vendas[[#This Row],[Qtde]]</f>
        <v>2500</v>
      </c>
      <c r="J535" s="9">
        <f>TB_Vendas[[#This Row],[Total]]-(TB_Vendas[[#This Row],[Total]]*TB_Vendas[[#This Row],[Desconto]])</f>
        <v>2175</v>
      </c>
      <c r="K535" s="9" t="s">
        <v>94</v>
      </c>
    </row>
    <row r="536" spans="1:11" x14ac:dyDescent="0.25">
      <c r="A536" s="8">
        <v>45116</v>
      </c>
      <c r="B536" t="s">
        <v>88</v>
      </c>
      <c r="C536" t="str">
        <f>_xlfn.XLOOKUP(TB_Vendas[[#This Row],[Código]],TB_Produtos[Código],TB_Produtos[Categoria])</f>
        <v>Wearables</v>
      </c>
      <c r="D536" s="1">
        <v>3</v>
      </c>
      <c r="E536" s="36">
        <f>_xlfn.XLOOKUP(TB_Vendas[[#This Row],[Código]],TB_Produtos[Código],TB_Produtos[Preço Unitário])</f>
        <v>2800</v>
      </c>
      <c r="F536" s="41">
        <f>INDEX(desc_tabela,MATCH(TB_Vendas[[#This Row],[Qtde]],desc_quantidade,1),MATCH(_xlfn.XLOOKUP(TB_Vendas[[#This Row],[Código]],TB_Produtos[Código],TB_Produtos[Categoria]),desc_categorias,0))</f>
        <v>0.15</v>
      </c>
      <c r="G536" s="41" cm="1">
        <f t="array" ref="G536">_xlfn.XLOOKUP(TB_Vendas[[#This Row],[Vendedor]],TB_Vendedores[[#All],[Código]],TB_Vendedores[[#All],[Desc. Máximo]])</f>
        <v>0.17</v>
      </c>
      <c r="H536" s="41">
        <f>IF(TB_Vendas[[#This Row],[Desc.]]&gt;TB_Vendas[[#This Row],[Desc. Vend.]],TB_Vendas[[#This Row],[Desc. Vend.]],TB_Vendas[[#This Row],[Desc.]])</f>
        <v>0.15</v>
      </c>
      <c r="I536" s="9">
        <f>TB_Vendas[[#This Row],[Preço Unitário]]*TB_Vendas[[#This Row],[Qtde]]</f>
        <v>8400</v>
      </c>
      <c r="J536" s="9">
        <f>TB_Vendas[[#This Row],[Total]]-(TB_Vendas[[#This Row],[Total]]*TB_Vendas[[#This Row],[Desconto]])</f>
        <v>7140</v>
      </c>
      <c r="K536" s="9" t="s">
        <v>105</v>
      </c>
    </row>
    <row r="537" spans="1:11" x14ac:dyDescent="0.25">
      <c r="A537" s="8">
        <v>45117</v>
      </c>
      <c r="B537" t="s">
        <v>68</v>
      </c>
      <c r="C537" t="str">
        <f>_xlfn.XLOOKUP(TB_Vendas[[#This Row],[Código]],TB_Produtos[Código],TB_Produtos[Categoria])</f>
        <v>Smartphones e Tablets</v>
      </c>
      <c r="D537" s="1">
        <v>4</v>
      </c>
      <c r="E537" s="36">
        <f>_xlfn.XLOOKUP(TB_Vendas[[#This Row],[Código]],TB_Produtos[Código],TB_Produtos[Preço Unitário])</f>
        <v>4500</v>
      </c>
      <c r="F537" s="41">
        <f>INDEX(desc_tabela,MATCH(TB_Vendas[[#This Row],[Qtde]],desc_quantidade,1),MATCH(_xlfn.XLOOKUP(TB_Vendas[[#This Row],[Código]],TB_Produtos[Código],TB_Produtos[Categoria]),desc_categorias,0))</f>
        <v>0.15</v>
      </c>
      <c r="G537" s="41" cm="1">
        <f t="array" ref="G537">_xlfn.XLOOKUP(TB_Vendas[[#This Row],[Vendedor]],TB_Vendedores[[#All],[Código]],TB_Vendedores[[#All],[Desc. Máximo]])</f>
        <v>0.3</v>
      </c>
      <c r="H537" s="41">
        <f>IF(TB_Vendas[[#This Row],[Desc.]]&gt;TB_Vendas[[#This Row],[Desc. Vend.]],TB_Vendas[[#This Row],[Desc. Vend.]],TB_Vendas[[#This Row],[Desc.]])</f>
        <v>0.15</v>
      </c>
      <c r="I537" s="9">
        <f>TB_Vendas[[#This Row],[Preço Unitário]]*TB_Vendas[[#This Row],[Qtde]]</f>
        <v>18000</v>
      </c>
      <c r="J537" s="9">
        <f>TB_Vendas[[#This Row],[Total]]-(TB_Vendas[[#This Row],[Total]]*TB_Vendas[[#This Row],[Desconto]])</f>
        <v>15300</v>
      </c>
      <c r="K537" s="9" t="s">
        <v>121</v>
      </c>
    </row>
    <row r="538" spans="1:11" x14ac:dyDescent="0.25">
      <c r="A538" s="8">
        <v>45117</v>
      </c>
      <c r="B538" t="s">
        <v>46</v>
      </c>
      <c r="C538" t="str">
        <f>_xlfn.XLOOKUP(TB_Vendas[[#This Row],[Código]],TB_Produtos[Código],TB_Produtos[Categoria])</f>
        <v>Eletrônicos Gerais</v>
      </c>
      <c r="D538" s="1">
        <v>1</v>
      </c>
      <c r="E538" s="36">
        <f>_xlfn.XLOOKUP(TB_Vendas[[#This Row],[Código]],TB_Produtos[Código],TB_Produtos[Preço Unitário])</f>
        <v>2800</v>
      </c>
      <c r="F538" s="41">
        <f>INDEX(desc_tabela,MATCH(TB_Vendas[[#This Row],[Qtde]],desc_quantidade,1),MATCH(_xlfn.XLOOKUP(TB_Vendas[[#This Row],[Código]],TB_Produtos[Código],TB_Produtos[Categoria]),desc_categorias,0))</f>
        <v>0.1</v>
      </c>
      <c r="G538" s="41" cm="1">
        <f t="array" ref="G538">_xlfn.XLOOKUP(TB_Vendas[[#This Row],[Vendedor]],TB_Vendedores[[#All],[Código]],TB_Vendedores[[#All],[Desc. Máximo]])</f>
        <v>0.08</v>
      </c>
      <c r="H538" s="41">
        <f>IF(TB_Vendas[[#This Row],[Desc.]]&gt;TB_Vendas[[#This Row],[Desc. Vend.]],TB_Vendas[[#This Row],[Desc. Vend.]],TB_Vendas[[#This Row],[Desc.]])</f>
        <v>0.08</v>
      </c>
      <c r="I538" s="9">
        <f>TB_Vendas[[#This Row],[Preço Unitário]]*TB_Vendas[[#This Row],[Qtde]]</f>
        <v>2800</v>
      </c>
      <c r="J538" s="9">
        <f>TB_Vendas[[#This Row],[Total]]-(TB_Vendas[[#This Row],[Total]]*TB_Vendas[[#This Row],[Desconto]])</f>
        <v>2576</v>
      </c>
      <c r="K538" s="9" t="s">
        <v>111</v>
      </c>
    </row>
    <row r="539" spans="1:11" x14ac:dyDescent="0.25">
      <c r="A539" s="8">
        <v>45117</v>
      </c>
      <c r="B539" t="s">
        <v>14</v>
      </c>
      <c r="C539" t="str">
        <f>_xlfn.XLOOKUP(TB_Vendas[[#This Row],[Código]],TB_Produtos[Código],TB_Produtos[Categoria])</f>
        <v>Acessórios</v>
      </c>
      <c r="D539" s="1">
        <v>5</v>
      </c>
      <c r="E539" s="36">
        <f>_xlfn.XLOOKUP(TB_Vendas[[#This Row],[Código]],TB_Produtos[Código],TB_Produtos[Preço Unitário])</f>
        <v>80</v>
      </c>
      <c r="F539" s="41">
        <f>INDEX(desc_tabela,MATCH(TB_Vendas[[#This Row],[Qtde]],desc_quantidade,1),MATCH(_xlfn.XLOOKUP(TB_Vendas[[#This Row],[Código]],TB_Produtos[Código],TB_Produtos[Categoria]),desc_categorias,0))</f>
        <v>0.25</v>
      </c>
      <c r="G539" s="41" cm="1">
        <f t="array" ref="G539">_xlfn.XLOOKUP(TB_Vendas[[#This Row],[Vendedor]],TB_Vendedores[[#All],[Código]],TB_Vendedores[[#All],[Desc. Máximo]])</f>
        <v>0.11</v>
      </c>
      <c r="H539" s="41">
        <f>IF(TB_Vendas[[#This Row],[Desc.]]&gt;TB_Vendas[[#This Row],[Desc. Vend.]],TB_Vendas[[#This Row],[Desc. Vend.]],TB_Vendas[[#This Row],[Desc.]])</f>
        <v>0.11</v>
      </c>
      <c r="I539" s="9">
        <f>TB_Vendas[[#This Row],[Preço Unitário]]*TB_Vendas[[#This Row],[Qtde]]</f>
        <v>400</v>
      </c>
      <c r="J539" s="9">
        <f>TB_Vendas[[#This Row],[Total]]-(TB_Vendas[[#This Row],[Total]]*TB_Vendas[[#This Row],[Desconto]])</f>
        <v>356</v>
      </c>
      <c r="K539" s="9" t="s">
        <v>115</v>
      </c>
    </row>
    <row r="540" spans="1:11" x14ac:dyDescent="0.25">
      <c r="A540" s="8">
        <v>45117</v>
      </c>
      <c r="B540" t="s">
        <v>25</v>
      </c>
      <c r="C540" t="str">
        <f>_xlfn.XLOOKUP(TB_Vendas[[#This Row],[Código]],TB_Produtos[Código],TB_Produtos[Categoria])</f>
        <v>Periféricos</v>
      </c>
      <c r="D540" s="1">
        <v>1</v>
      </c>
      <c r="E540" s="36">
        <f>_xlfn.XLOOKUP(TB_Vendas[[#This Row],[Código]],TB_Produtos[Código],TB_Produtos[Preço Unitário])</f>
        <v>900</v>
      </c>
      <c r="F540" s="41">
        <f>INDEX(desc_tabela,MATCH(TB_Vendas[[#This Row],[Qtde]],desc_quantidade,1),MATCH(_xlfn.XLOOKUP(TB_Vendas[[#This Row],[Código]],TB_Produtos[Código],TB_Produtos[Categoria]),desc_categorias,0))</f>
        <v>0</v>
      </c>
      <c r="G540" s="41" cm="1">
        <f t="array" ref="G540">_xlfn.XLOOKUP(TB_Vendas[[#This Row],[Vendedor]],TB_Vendedores[[#All],[Código]],TB_Vendedores[[#All],[Desc. Máximo]])</f>
        <v>0.19</v>
      </c>
      <c r="H540" s="41">
        <f>IF(TB_Vendas[[#This Row],[Desc.]]&gt;TB_Vendas[[#This Row],[Desc. Vend.]],TB_Vendas[[#This Row],[Desc. Vend.]],TB_Vendas[[#This Row],[Desc.]])</f>
        <v>0</v>
      </c>
      <c r="I540" s="9">
        <f>TB_Vendas[[#This Row],[Preço Unitário]]*TB_Vendas[[#This Row],[Qtde]]</f>
        <v>900</v>
      </c>
      <c r="J540" s="9">
        <f>TB_Vendas[[#This Row],[Total]]-(TB_Vendas[[#This Row],[Total]]*TB_Vendas[[#This Row],[Desconto]])</f>
        <v>900</v>
      </c>
      <c r="K540" s="9" t="s">
        <v>109</v>
      </c>
    </row>
    <row r="541" spans="1:11" x14ac:dyDescent="0.25">
      <c r="A541" s="8">
        <v>45117</v>
      </c>
      <c r="B541" t="s">
        <v>71</v>
      </c>
      <c r="C541" t="str">
        <f>_xlfn.XLOOKUP(TB_Vendas[[#This Row],[Código]],TB_Produtos[Código],TB_Produtos[Categoria])</f>
        <v>Smartphones e Tablets</v>
      </c>
      <c r="D541" s="1">
        <v>4</v>
      </c>
      <c r="E541" s="36">
        <f>_xlfn.XLOOKUP(TB_Vendas[[#This Row],[Código]],TB_Produtos[Código],TB_Produtos[Preço Unitário])</f>
        <v>7500</v>
      </c>
      <c r="F541" s="41">
        <f>INDEX(desc_tabela,MATCH(TB_Vendas[[#This Row],[Qtde]],desc_quantidade,1),MATCH(_xlfn.XLOOKUP(TB_Vendas[[#This Row],[Código]],TB_Produtos[Código],TB_Produtos[Categoria]),desc_categorias,0))</f>
        <v>0.15</v>
      </c>
      <c r="G541" s="41" cm="1">
        <f t="array" ref="G541">_xlfn.XLOOKUP(TB_Vendas[[#This Row],[Vendedor]],TB_Vendedores[[#All],[Código]],TB_Vendedores[[#All],[Desc. Máximo]])</f>
        <v>0.09</v>
      </c>
      <c r="H541" s="41">
        <f>IF(TB_Vendas[[#This Row],[Desc.]]&gt;TB_Vendas[[#This Row],[Desc. Vend.]],TB_Vendas[[#This Row],[Desc. Vend.]],TB_Vendas[[#This Row],[Desc.]])</f>
        <v>0.09</v>
      </c>
      <c r="I541" s="9">
        <f>TB_Vendas[[#This Row],[Preço Unitário]]*TB_Vendas[[#This Row],[Qtde]]</f>
        <v>30000</v>
      </c>
      <c r="J541" s="9">
        <f>TB_Vendas[[#This Row],[Total]]-(TB_Vendas[[#This Row],[Total]]*TB_Vendas[[#This Row],[Desconto]])</f>
        <v>27300</v>
      </c>
      <c r="K541" s="9" t="s">
        <v>113</v>
      </c>
    </row>
    <row r="542" spans="1:11" x14ac:dyDescent="0.25">
      <c r="A542" s="8">
        <v>45118</v>
      </c>
      <c r="B542" t="s">
        <v>31</v>
      </c>
      <c r="C542" t="str">
        <f>_xlfn.XLOOKUP(TB_Vendas[[#This Row],[Código]],TB_Produtos[Código],TB_Produtos[Categoria])</f>
        <v>Notebooks</v>
      </c>
      <c r="D542" s="1">
        <v>5</v>
      </c>
      <c r="E542" s="36">
        <f>_xlfn.XLOOKUP(TB_Vendas[[#This Row],[Código]],TB_Produtos[Código],TB_Produtos[Preço Unitário])</f>
        <v>4200</v>
      </c>
      <c r="F542" s="41">
        <f>INDEX(desc_tabela,MATCH(TB_Vendas[[#This Row],[Qtde]],desc_quantidade,1),MATCH(_xlfn.XLOOKUP(TB_Vendas[[#This Row],[Código]],TB_Produtos[Código],TB_Produtos[Categoria]),desc_categorias,0))</f>
        <v>0.25</v>
      </c>
      <c r="G542" s="41" cm="1">
        <f t="array" ref="G542">_xlfn.XLOOKUP(TB_Vendas[[#This Row],[Vendedor]],TB_Vendedores[[#All],[Código]],TB_Vendedores[[#All],[Desc. Máximo]])</f>
        <v>0.13</v>
      </c>
      <c r="H542" s="41">
        <f>IF(TB_Vendas[[#This Row],[Desc.]]&gt;TB_Vendas[[#This Row],[Desc. Vend.]],TB_Vendas[[#This Row],[Desc. Vend.]],TB_Vendas[[#This Row],[Desc.]])</f>
        <v>0.13</v>
      </c>
      <c r="I542" s="9">
        <f>TB_Vendas[[#This Row],[Preço Unitário]]*TB_Vendas[[#This Row],[Qtde]]</f>
        <v>21000</v>
      </c>
      <c r="J542" s="9">
        <f>TB_Vendas[[#This Row],[Total]]-(TB_Vendas[[#This Row],[Total]]*TB_Vendas[[#This Row],[Desconto]])</f>
        <v>18270</v>
      </c>
      <c r="K542" s="9" t="s">
        <v>97</v>
      </c>
    </row>
    <row r="543" spans="1:11" x14ac:dyDescent="0.25">
      <c r="A543" s="8">
        <v>45118</v>
      </c>
      <c r="B543" t="s">
        <v>83</v>
      </c>
      <c r="C543" t="str">
        <f>_xlfn.XLOOKUP(TB_Vendas[[#This Row],[Código]],TB_Produtos[Código],TB_Produtos[Categoria])</f>
        <v>Wearables</v>
      </c>
      <c r="D543" s="1">
        <v>4</v>
      </c>
      <c r="E543" s="36">
        <f>_xlfn.XLOOKUP(TB_Vendas[[#This Row],[Código]],TB_Produtos[Código],TB_Produtos[Preço Unitário])</f>
        <v>350</v>
      </c>
      <c r="F543" s="41">
        <f>INDEX(desc_tabela,MATCH(TB_Vendas[[#This Row],[Qtde]],desc_quantidade,1),MATCH(_xlfn.XLOOKUP(TB_Vendas[[#This Row],[Código]],TB_Produtos[Código],TB_Produtos[Categoria]),desc_categorias,0))</f>
        <v>0.15</v>
      </c>
      <c r="G543" s="41" cm="1">
        <f t="array" ref="G543">_xlfn.XLOOKUP(TB_Vendas[[#This Row],[Vendedor]],TB_Vendedores[[#All],[Código]],TB_Vendedores[[#All],[Desc. Máximo]])</f>
        <v>0.12</v>
      </c>
      <c r="H543" s="41">
        <f>IF(TB_Vendas[[#This Row],[Desc.]]&gt;TB_Vendas[[#This Row],[Desc. Vend.]],TB_Vendas[[#This Row],[Desc. Vend.]],TB_Vendas[[#This Row],[Desc.]])</f>
        <v>0.12</v>
      </c>
      <c r="I543" s="9">
        <f>TB_Vendas[[#This Row],[Preço Unitário]]*TB_Vendas[[#This Row],[Qtde]]</f>
        <v>1400</v>
      </c>
      <c r="J543" s="9">
        <f>TB_Vendas[[#This Row],[Total]]-(TB_Vendas[[#This Row],[Total]]*TB_Vendas[[#This Row],[Desconto]])</f>
        <v>1232</v>
      </c>
      <c r="K543" s="9" t="s">
        <v>103</v>
      </c>
    </row>
    <row r="544" spans="1:11" x14ac:dyDescent="0.25">
      <c r="A544" s="8">
        <v>45119</v>
      </c>
      <c r="B544" t="s">
        <v>64</v>
      </c>
      <c r="C544" t="str">
        <f>_xlfn.XLOOKUP(TB_Vendas[[#This Row],[Código]],TB_Produtos[Código],TB_Produtos[Categoria])</f>
        <v>Redes e Conectividade</v>
      </c>
      <c r="D544" s="1">
        <v>3</v>
      </c>
      <c r="E544" s="36">
        <f>_xlfn.XLOOKUP(TB_Vendas[[#This Row],[Código]],TB_Produtos[Código],TB_Produtos[Preço Unitário])</f>
        <v>250</v>
      </c>
      <c r="F544" s="41">
        <f>INDEX(desc_tabela,MATCH(TB_Vendas[[#This Row],[Qtde]],desc_quantidade,1),MATCH(_xlfn.XLOOKUP(TB_Vendas[[#This Row],[Código]],TB_Produtos[Código],TB_Produtos[Categoria]),desc_categorias,0))</f>
        <v>0.2</v>
      </c>
      <c r="G544" s="41" cm="1">
        <f t="array" ref="G544">_xlfn.XLOOKUP(TB_Vendas[[#This Row],[Vendedor]],TB_Vendedores[[#All],[Código]],TB_Vendedores[[#All],[Desc. Máximo]])</f>
        <v>0.09</v>
      </c>
      <c r="H544" s="41">
        <f>IF(TB_Vendas[[#This Row],[Desc.]]&gt;TB_Vendas[[#This Row],[Desc. Vend.]],TB_Vendas[[#This Row],[Desc. Vend.]],TB_Vendas[[#This Row],[Desc.]])</f>
        <v>0.09</v>
      </c>
      <c r="I544" s="9">
        <f>TB_Vendas[[#This Row],[Preço Unitário]]*TB_Vendas[[#This Row],[Qtde]]</f>
        <v>750</v>
      </c>
      <c r="J544" s="9">
        <f>TB_Vendas[[#This Row],[Total]]-(TB_Vendas[[#This Row],[Total]]*TB_Vendas[[#This Row],[Desconto]])</f>
        <v>682.5</v>
      </c>
      <c r="K544" s="9" t="s">
        <v>113</v>
      </c>
    </row>
    <row r="545" spans="1:11" x14ac:dyDescent="0.25">
      <c r="A545" s="8">
        <v>45119</v>
      </c>
      <c r="B545" t="s">
        <v>73</v>
      </c>
      <c r="C545" t="str">
        <f>_xlfn.XLOOKUP(TB_Vendas[[#This Row],[Código]],TB_Produtos[Código],TB_Produtos[Categoria])</f>
        <v>Smartphones e Tablets</v>
      </c>
      <c r="D545" s="1">
        <v>5</v>
      </c>
      <c r="E545" s="36">
        <f>_xlfn.XLOOKUP(TB_Vendas[[#This Row],[Código]],TB_Produtos[Código],TB_Produtos[Preço Unitário])</f>
        <v>2200</v>
      </c>
      <c r="F545" s="41">
        <f>INDEX(desc_tabela,MATCH(TB_Vendas[[#This Row],[Qtde]],desc_quantidade,1),MATCH(_xlfn.XLOOKUP(TB_Vendas[[#This Row],[Código]],TB_Produtos[Código],TB_Produtos[Categoria]),desc_categorias,0))</f>
        <v>0.25</v>
      </c>
      <c r="G545" s="41" cm="1">
        <f t="array" ref="G545">_xlfn.XLOOKUP(TB_Vendas[[#This Row],[Vendedor]],TB_Vendedores[[#All],[Código]],TB_Vendedores[[#All],[Desc. Máximo]])</f>
        <v>0.11</v>
      </c>
      <c r="H545" s="41">
        <f>IF(TB_Vendas[[#This Row],[Desc.]]&gt;TB_Vendas[[#This Row],[Desc. Vend.]],TB_Vendas[[#This Row],[Desc. Vend.]],TB_Vendas[[#This Row],[Desc.]])</f>
        <v>0.11</v>
      </c>
      <c r="I545" s="9">
        <f>TB_Vendas[[#This Row],[Preço Unitário]]*TB_Vendas[[#This Row],[Qtde]]</f>
        <v>11000</v>
      </c>
      <c r="J545" s="9">
        <f>TB_Vendas[[#This Row],[Total]]-(TB_Vendas[[#This Row],[Total]]*TB_Vendas[[#This Row],[Desconto]])</f>
        <v>9790</v>
      </c>
      <c r="K545" s="9" t="s">
        <v>115</v>
      </c>
    </row>
    <row r="546" spans="1:11" x14ac:dyDescent="0.25">
      <c r="A546" s="8">
        <v>45120</v>
      </c>
      <c r="B546" t="s">
        <v>14</v>
      </c>
      <c r="C546" t="str">
        <f>_xlfn.XLOOKUP(TB_Vendas[[#This Row],[Código]],TB_Produtos[Código],TB_Produtos[Categoria])</f>
        <v>Acessórios</v>
      </c>
      <c r="D546" s="1">
        <v>1</v>
      </c>
      <c r="E546" s="36">
        <f>_xlfn.XLOOKUP(TB_Vendas[[#This Row],[Código]],TB_Produtos[Código],TB_Produtos[Preço Unitário])</f>
        <v>80</v>
      </c>
      <c r="F546" s="41">
        <f>INDEX(desc_tabela,MATCH(TB_Vendas[[#This Row],[Qtde]],desc_quantidade,1),MATCH(_xlfn.XLOOKUP(TB_Vendas[[#This Row],[Código]],TB_Produtos[Código],TB_Produtos[Categoria]),desc_categorias,0))</f>
        <v>0</v>
      </c>
      <c r="G546" s="41" cm="1">
        <f t="array" ref="G546">_xlfn.XLOOKUP(TB_Vendas[[#This Row],[Vendedor]],TB_Vendedores[[#All],[Código]],TB_Vendedores[[#All],[Desc. Máximo]])</f>
        <v>0.11</v>
      </c>
      <c r="H546" s="41">
        <f>IF(TB_Vendas[[#This Row],[Desc.]]&gt;TB_Vendas[[#This Row],[Desc. Vend.]],TB_Vendas[[#This Row],[Desc. Vend.]],TB_Vendas[[#This Row],[Desc.]])</f>
        <v>0</v>
      </c>
      <c r="I546" s="9">
        <f>TB_Vendas[[#This Row],[Preço Unitário]]*TB_Vendas[[#This Row],[Qtde]]</f>
        <v>80</v>
      </c>
      <c r="J546" s="9">
        <f>TB_Vendas[[#This Row],[Total]]-(TB_Vendas[[#This Row],[Total]]*TB_Vendas[[#This Row],[Desconto]])</f>
        <v>80</v>
      </c>
      <c r="K546" s="9" t="s">
        <v>115</v>
      </c>
    </row>
    <row r="547" spans="1:11" x14ac:dyDescent="0.25">
      <c r="A547" s="8">
        <v>45120</v>
      </c>
      <c r="B547" t="s">
        <v>20</v>
      </c>
      <c r="C547" t="str">
        <f>_xlfn.XLOOKUP(TB_Vendas[[#This Row],[Código]],TB_Produtos[Código],TB_Produtos[Categoria])</f>
        <v>Acessórios</v>
      </c>
      <c r="D547" s="1">
        <v>5</v>
      </c>
      <c r="E547" s="36">
        <f>_xlfn.XLOOKUP(TB_Vendas[[#This Row],[Código]],TB_Produtos[Código],TB_Produtos[Preço Unitário])</f>
        <v>250</v>
      </c>
      <c r="F547" s="41">
        <f>INDEX(desc_tabela,MATCH(TB_Vendas[[#This Row],[Qtde]],desc_quantidade,1),MATCH(_xlfn.XLOOKUP(TB_Vendas[[#This Row],[Código]],TB_Produtos[Código],TB_Produtos[Categoria]),desc_categorias,0))</f>
        <v>0.25</v>
      </c>
      <c r="G547" s="41" cm="1">
        <f t="array" ref="G547">_xlfn.XLOOKUP(TB_Vendas[[#This Row],[Vendedor]],TB_Vendedores[[#All],[Código]],TB_Vendedores[[#All],[Desc. Máximo]])</f>
        <v>0.09</v>
      </c>
      <c r="H547" s="41">
        <f>IF(TB_Vendas[[#This Row],[Desc.]]&gt;TB_Vendas[[#This Row],[Desc. Vend.]],TB_Vendas[[#This Row],[Desc. Vend.]],TB_Vendas[[#This Row],[Desc.]])</f>
        <v>0.09</v>
      </c>
      <c r="I547" s="9">
        <f>TB_Vendas[[#This Row],[Preço Unitário]]*TB_Vendas[[#This Row],[Qtde]]</f>
        <v>1250</v>
      </c>
      <c r="J547" s="9">
        <f>TB_Vendas[[#This Row],[Total]]-(TB_Vendas[[#This Row],[Total]]*TB_Vendas[[#This Row],[Desconto]])</f>
        <v>1137.5</v>
      </c>
      <c r="K547" s="9" t="s">
        <v>113</v>
      </c>
    </row>
    <row r="548" spans="1:11" x14ac:dyDescent="0.25">
      <c r="A548" s="8">
        <v>45121</v>
      </c>
      <c r="B548" t="s">
        <v>64</v>
      </c>
      <c r="C548" t="str">
        <f>_xlfn.XLOOKUP(TB_Vendas[[#This Row],[Código]],TB_Produtos[Código],TB_Produtos[Categoria])</f>
        <v>Redes e Conectividade</v>
      </c>
      <c r="D548" s="1">
        <v>2</v>
      </c>
      <c r="E548" s="36">
        <f>_xlfn.XLOOKUP(TB_Vendas[[#This Row],[Código]],TB_Produtos[Código],TB_Produtos[Preço Unitário])</f>
        <v>250</v>
      </c>
      <c r="F548" s="41">
        <f>INDEX(desc_tabela,MATCH(TB_Vendas[[#This Row],[Qtde]],desc_quantidade,1),MATCH(_xlfn.XLOOKUP(TB_Vendas[[#This Row],[Código]],TB_Produtos[Código],TB_Produtos[Categoria]),desc_categorias,0))</f>
        <v>0.15</v>
      </c>
      <c r="G548" s="41" cm="1">
        <f t="array" ref="G548">_xlfn.XLOOKUP(TB_Vendas[[#This Row],[Vendedor]],TB_Vendedores[[#All],[Código]],TB_Vendedores[[#All],[Desc. Máximo]])</f>
        <v>0.14000000000000001</v>
      </c>
      <c r="H548" s="41">
        <f>IF(TB_Vendas[[#This Row],[Desc.]]&gt;TB_Vendas[[#This Row],[Desc. Vend.]],TB_Vendas[[#This Row],[Desc. Vend.]],TB_Vendas[[#This Row],[Desc.]])</f>
        <v>0.14000000000000001</v>
      </c>
      <c r="I548" s="9">
        <f>TB_Vendas[[#This Row],[Preço Unitário]]*TB_Vendas[[#This Row],[Qtde]]</f>
        <v>500</v>
      </c>
      <c r="J548" s="9">
        <f>TB_Vendas[[#This Row],[Total]]-(TB_Vendas[[#This Row],[Total]]*TB_Vendas[[#This Row],[Desconto]])</f>
        <v>430</v>
      </c>
      <c r="K548" s="9" t="s">
        <v>107</v>
      </c>
    </row>
    <row r="549" spans="1:11" x14ac:dyDescent="0.25">
      <c r="A549" s="8">
        <v>45121</v>
      </c>
      <c r="B549" t="s">
        <v>66</v>
      </c>
      <c r="C549" t="str">
        <f>_xlfn.XLOOKUP(TB_Vendas[[#This Row],[Código]],TB_Produtos[Código],TB_Produtos[Categoria])</f>
        <v>Redes e Conectividade</v>
      </c>
      <c r="D549" s="1">
        <v>1</v>
      </c>
      <c r="E549" s="36">
        <f>_xlfn.XLOOKUP(TB_Vendas[[#This Row],[Código]],TB_Produtos[Código],TB_Produtos[Preço Unitário])</f>
        <v>500</v>
      </c>
      <c r="F549" s="41">
        <f>INDEX(desc_tabela,MATCH(TB_Vendas[[#This Row],[Qtde]],desc_quantidade,1),MATCH(_xlfn.XLOOKUP(TB_Vendas[[#This Row],[Código]],TB_Produtos[Código],TB_Produtos[Categoria]),desc_categorias,0))</f>
        <v>0.1</v>
      </c>
      <c r="G549" s="41" cm="1">
        <f t="array" ref="G549">_xlfn.XLOOKUP(TB_Vendas[[#This Row],[Vendedor]],TB_Vendedores[[#All],[Código]],TB_Vendedores[[#All],[Desc. Máximo]])</f>
        <v>0.09</v>
      </c>
      <c r="H549" s="41">
        <f>IF(TB_Vendas[[#This Row],[Desc.]]&gt;TB_Vendas[[#This Row],[Desc. Vend.]],TB_Vendas[[#This Row],[Desc. Vend.]],TB_Vendas[[#This Row],[Desc.]])</f>
        <v>0.09</v>
      </c>
      <c r="I549" s="9">
        <f>TB_Vendas[[#This Row],[Preço Unitário]]*TB_Vendas[[#This Row],[Qtde]]</f>
        <v>500</v>
      </c>
      <c r="J549" s="9">
        <f>TB_Vendas[[#This Row],[Total]]-(TB_Vendas[[#This Row],[Total]]*TB_Vendas[[#This Row],[Desconto]])</f>
        <v>455</v>
      </c>
      <c r="K549" s="9" t="s">
        <v>113</v>
      </c>
    </row>
    <row r="550" spans="1:11" x14ac:dyDescent="0.25">
      <c r="A550" s="8">
        <v>45122</v>
      </c>
      <c r="B550" t="s">
        <v>58</v>
      </c>
      <c r="C550" t="str">
        <f>_xlfn.XLOOKUP(TB_Vendas[[#This Row],[Código]],TB_Produtos[Código],TB_Produtos[Categoria])</f>
        <v>Periféricos</v>
      </c>
      <c r="D550" s="1">
        <v>4</v>
      </c>
      <c r="E550" s="36">
        <f>_xlfn.XLOOKUP(TB_Vendas[[#This Row],[Código]],TB_Produtos[Código],TB_Produtos[Preço Unitário])</f>
        <v>450</v>
      </c>
      <c r="F550" s="41">
        <f>INDEX(desc_tabela,MATCH(TB_Vendas[[#This Row],[Qtde]],desc_quantidade,1),MATCH(_xlfn.XLOOKUP(TB_Vendas[[#This Row],[Código]],TB_Produtos[Código],TB_Produtos[Categoria]),desc_categorias,0))</f>
        <v>0.15</v>
      </c>
      <c r="G550" s="41" cm="1">
        <f t="array" ref="G550">_xlfn.XLOOKUP(TB_Vendas[[#This Row],[Vendedor]],TB_Vendedores[[#All],[Código]],TB_Vendedores[[#All],[Desc. Máximo]])</f>
        <v>0.14000000000000001</v>
      </c>
      <c r="H550" s="41">
        <f>IF(TB_Vendas[[#This Row],[Desc.]]&gt;TB_Vendas[[#This Row],[Desc. Vend.]],TB_Vendas[[#This Row],[Desc. Vend.]],TB_Vendas[[#This Row],[Desc.]])</f>
        <v>0.14000000000000001</v>
      </c>
      <c r="I550" s="9">
        <f>TB_Vendas[[#This Row],[Preço Unitário]]*TB_Vendas[[#This Row],[Qtde]]</f>
        <v>1800</v>
      </c>
      <c r="J550" s="9">
        <f>TB_Vendas[[#This Row],[Total]]-(TB_Vendas[[#This Row],[Total]]*TB_Vendas[[#This Row],[Desconto]])</f>
        <v>1548</v>
      </c>
      <c r="K550" s="9" t="s">
        <v>107</v>
      </c>
    </row>
    <row r="551" spans="1:11" x14ac:dyDescent="0.25">
      <c r="A551" s="8">
        <v>45122</v>
      </c>
      <c r="B551" t="s">
        <v>71</v>
      </c>
      <c r="C551" t="str">
        <f>_xlfn.XLOOKUP(TB_Vendas[[#This Row],[Código]],TB_Produtos[Código],TB_Produtos[Categoria])</f>
        <v>Smartphones e Tablets</v>
      </c>
      <c r="D551" s="1">
        <v>4</v>
      </c>
      <c r="E551" s="36">
        <f>_xlfn.XLOOKUP(TB_Vendas[[#This Row],[Código]],TB_Produtos[Código],TB_Produtos[Preço Unitário])</f>
        <v>7500</v>
      </c>
      <c r="F551" s="41">
        <f>INDEX(desc_tabela,MATCH(TB_Vendas[[#This Row],[Qtde]],desc_quantidade,1),MATCH(_xlfn.XLOOKUP(TB_Vendas[[#This Row],[Código]],TB_Produtos[Código],TB_Produtos[Categoria]),desc_categorias,0))</f>
        <v>0.15</v>
      </c>
      <c r="G551" s="41" cm="1">
        <f t="array" ref="G551">_xlfn.XLOOKUP(TB_Vendas[[#This Row],[Vendedor]],TB_Vendedores[[#All],[Código]],TB_Vendedores[[#All],[Desc. Máximo]])</f>
        <v>0.19</v>
      </c>
      <c r="H551" s="41">
        <f>IF(TB_Vendas[[#This Row],[Desc.]]&gt;TB_Vendas[[#This Row],[Desc. Vend.]],TB_Vendas[[#This Row],[Desc. Vend.]],TB_Vendas[[#This Row],[Desc.]])</f>
        <v>0.15</v>
      </c>
      <c r="I551" s="9">
        <f>TB_Vendas[[#This Row],[Preço Unitário]]*TB_Vendas[[#This Row],[Qtde]]</f>
        <v>30000</v>
      </c>
      <c r="J551" s="9">
        <f>TB_Vendas[[#This Row],[Total]]-(TB_Vendas[[#This Row],[Total]]*TB_Vendas[[#This Row],[Desconto]])</f>
        <v>25500</v>
      </c>
      <c r="K551" s="9" t="s">
        <v>109</v>
      </c>
    </row>
    <row r="552" spans="1:11" x14ac:dyDescent="0.25">
      <c r="A552" s="8">
        <v>45122</v>
      </c>
      <c r="B552" t="s">
        <v>68</v>
      </c>
      <c r="C552" t="str">
        <f>_xlfn.XLOOKUP(TB_Vendas[[#This Row],[Código]],TB_Produtos[Código],TB_Produtos[Categoria])</f>
        <v>Smartphones e Tablets</v>
      </c>
      <c r="D552" s="1">
        <v>3</v>
      </c>
      <c r="E552" s="36">
        <f>_xlfn.XLOOKUP(TB_Vendas[[#This Row],[Código]],TB_Produtos[Código],TB_Produtos[Preço Unitário])</f>
        <v>4500</v>
      </c>
      <c r="F552" s="41">
        <f>INDEX(desc_tabela,MATCH(TB_Vendas[[#This Row],[Qtde]],desc_quantidade,1),MATCH(_xlfn.XLOOKUP(TB_Vendas[[#This Row],[Código]],TB_Produtos[Código],TB_Produtos[Categoria]),desc_categorias,0))</f>
        <v>0.15</v>
      </c>
      <c r="G552" s="41" cm="1">
        <f t="array" ref="G552">_xlfn.XLOOKUP(TB_Vendas[[#This Row],[Vendedor]],TB_Vendedores[[#All],[Código]],TB_Vendedores[[#All],[Desc. Máximo]])</f>
        <v>7.0000000000000007E-2</v>
      </c>
      <c r="H552" s="41">
        <f>IF(TB_Vendas[[#This Row],[Desc.]]&gt;TB_Vendas[[#This Row],[Desc. Vend.]],TB_Vendas[[#This Row],[Desc. Vend.]],TB_Vendas[[#This Row],[Desc.]])</f>
        <v>7.0000000000000007E-2</v>
      </c>
      <c r="I552" s="9">
        <f>TB_Vendas[[#This Row],[Preço Unitário]]*TB_Vendas[[#This Row],[Qtde]]</f>
        <v>13500</v>
      </c>
      <c r="J552" s="9">
        <f>TB_Vendas[[#This Row],[Total]]-(TB_Vendas[[#This Row],[Total]]*TB_Vendas[[#This Row],[Desconto]])</f>
        <v>12555</v>
      </c>
      <c r="K552" s="9" t="s">
        <v>119</v>
      </c>
    </row>
    <row r="553" spans="1:11" x14ac:dyDescent="0.25">
      <c r="A553" s="8">
        <v>45123</v>
      </c>
      <c r="B553" t="s">
        <v>88</v>
      </c>
      <c r="C553" t="str">
        <f>_xlfn.XLOOKUP(TB_Vendas[[#This Row],[Código]],TB_Produtos[Código],TB_Produtos[Categoria])</f>
        <v>Wearables</v>
      </c>
      <c r="D553" s="1">
        <v>2</v>
      </c>
      <c r="E553" s="36">
        <f>_xlfn.XLOOKUP(TB_Vendas[[#This Row],[Código]],TB_Produtos[Código],TB_Produtos[Preço Unitário])</f>
        <v>2800</v>
      </c>
      <c r="F553" s="41">
        <f>INDEX(desc_tabela,MATCH(TB_Vendas[[#This Row],[Qtde]],desc_quantidade,1),MATCH(_xlfn.XLOOKUP(TB_Vendas[[#This Row],[Código]],TB_Produtos[Código],TB_Produtos[Categoria]),desc_categorias,0))</f>
        <v>0.05</v>
      </c>
      <c r="G553" s="41" cm="1">
        <f t="array" ref="G553">_xlfn.XLOOKUP(TB_Vendas[[#This Row],[Vendedor]],TB_Vendedores[[#All],[Código]],TB_Vendedores[[#All],[Desc. Máximo]])</f>
        <v>0.12</v>
      </c>
      <c r="H553" s="41">
        <f>IF(TB_Vendas[[#This Row],[Desc.]]&gt;TB_Vendas[[#This Row],[Desc. Vend.]],TB_Vendas[[#This Row],[Desc. Vend.]],TB_Vendas[[#This Row],[Desc.]])</f>
        <v>0.05</v>
      </c>
      <c r="I553" s="9">
        <f>TB_Vendas[[#This Row],[Preço Unitário]]*TB_Vendas[[#This Row],[Qtde]]</f>
        <v>5600</v>
      </c>
      <c r="J553" s="9">
        <f>TB_Vendas[[#This Row],[Total]]-(TB_Vendas[[#This Row],[Total]]*TB_Vendas[[#This Row],[Desconto]])</f>
        <v>5320</v>
      </c>
      <c r="K553" s="9" t="s">
        <v>103</v>
      </c>
    </row>
    <row r="554" spans="1:11" x14ac:dyDescent="0.25">
      <c r="A554" s="8">
        <v>45123</v>
      </c>
      <c r="B554" t="s">
        <v>7</v>
      </c>
      <c r="C554" t="str">
        <f>_xlfn.XLOOKUP(TB_Vendas[[#This Row],[Código]],TB_Produtos[Código],TB_Produtos[Categoria])</f>
        <v>Acessórios</v>
      </c>
      <c r="D554" s="1">
        <v>4</v>
      </c>
      <c r="E554" s="36">
        <f>_xlfn.XLOOKUP(TB_Vendas[[#This Row],[Código]],TB_Produtos[Código],TB_Produtos[Preço Unitário])</f>
        <v>50</v>
      </c>
      <c r="F554" s="41">
        <f>INDEX(desc_tabela,MATCH(TB_Vendas[[#This Row],[Qtde]],desc_quantidade,1),MATCH(_xlfn.XLOOKUP(TB_Vendas[[#This Row],[Código]],TB_Produtos[Código],TB_Produtos[Categoria]),desc_categorias,0))</f>
        <v>0.15</v>
      </c>
      <c r="G554" s="41" cm="1">
        <f t="array" ref="G554">_xlfn.XLOOKUP(TB_Vendas[[#This Row],[Vendedor]],TB_Vendedores[[#All],[Código]],TB_Vendedores[[#All],[Desc. Máximo]])</f>
        <v>0.14000000000000001</v>
      </c>
      <c r="H554" s="41">
        <f>IF(TB_Vendas[[#This Row],[Desc.]]&gt;TB_Vendas[[#This Row],[Desc. Vend.]],TB_Vendas[[#This Row],[Desc. Vend.]],TB_Vendas[[#This Row],[Desc.]])</f>
        <v>0.14000000000000001</v>
      </c>
      <c r="I554" s="9">
        <f>TB_Vendas[[#This Row],[Preço Unitário]]*TB_Vendas[[#This Row],[Qtde]]</f>
        <v>200</v>
      </c>
      <c r="J554" s="9">
        <f>TB_Vendas[[#This Row],[Total]]-(TB_Vendas[[#This Row],[Total]]*TB_Vendas[[#This Row],[Desconto]])</f>
        <v>172</v>
      </c>
      <c r="K554" s="9" t="s">
        <v>107</v>
      </c>
    </row>
    <row r="555" spans="1:11" x14ac:dyDescent="0.25">
      <c r="A555" s="8">
        <v>45124</v>
      </c>
      <c r="B555" t="s">
        <v>7</v>
      </c>
      <c r="C555" t="str">
        <f>_xlfn.XLOOKUP(TB_Vendas[[#This Row],[Código]],TB_Produtos[Código],TB_Produtos[Categoria])</f>
        <v>Acessórios</v>
      </c>
      <c r="D555" s="1">
        <v>1</v>
      </c>
      <c r="E555" s="36">
        <f>_xlfn.XLOOKUP(TB_Vendas[[#This Row],[Código]],TB_Produtos[Código],TB_Produtos[Preço Unitário])</f>
        <v>50</v>
      </c>
      <c r="F555" s="41">
        <f>INDEX(desc_tabela,MATCH(TB_Vendas[[#This Row],[Qtde]],desc_quantidade,1),MATCH(_xlfn.XLOOKUP(TB_Vendas[[#This Row],[Código]],TB_Produtos[Código],TB_Produtos[Categoria]),desc_categorias,0))</f>
        <v>0</v>
      </c>
      <c r="G555" s="41" cm="1">
        <f t="array" ref="G555">_xlfn.XLOOKUP(TB_Vendas[[#This Row],[Vendedor]],TB_Vendedores[[#All],[Código]],TB_Vendedores[[#All],[Desc. Máximo]])</f>
        <v>0.13</v>
      </c>
      <c r="H555" s="41">
        <f>IF(TB_Vendas[[#This Row],[Desc.]]&gt;TB_Vendas[[#This Row],[Desc. Vend.]],TB_Vendas[[#This Row],[Desc. Vend.]],TB_Vendas[[#This Row],[Desc.]])</f>
        <v>0</v>
      </c>
      <c r="I555" s="9">
        <f>TB_Vendas[[#This Row],[Preço Unitário]]*TB_Vendas[[#This Row],[Qtde]]</f>
        <v>50</v>
      </c>
      <c r="J555" s="9">
        <f>TB_Vendas[[#This Row],[Total]]-(TB_Vendas[[#This Row],[Total]]*TB_Vendas[[#This Row],[Desconto]])</f>
        <v>50</v>
      </c>
      <c r="K555" s="9" t="s">
        <v>94</v>
      </c>
    </row>
    <row r="556" spans="1:11" x14ac:dyDescent="0.25">
      <c r="A556" s="8">
        <v>45124</v>
      </c>
      <c r="B556" t="s">
        <v>60</v>
      </c>
      <c r="C556" t="str">
        <f>_xlfn.XLOOKUP(TB_Vendas[[#This Row],[Código]],TB_Produtos[Código],TB_Produtos[Categoria])</f>
        <v>Redes e Conectividade</v>
      </c>
      <c r="D556" s="1">
        <v>3</v>
      </c>
      <c r="E556" s="36">
        <f>_xlfn.XLOOKUP(TB_Vendas[[#This Row],[Código]],TB_Produtos[Código],TB_Produtos[Preço Unitário])</f>
        <v>100</v>
      </c>
      <c r="F556" s="41">
        <f>INDEX(desc_tabela,MATCH(TB_Vendas[[#This Row],[Qtde]],desc_quantidade,1),MATCH(_xlfn.XLOOKUP(TB_Vendas[[#This Row],[Código]],TB_Produtos[Código],TB_Produtos[Categoria]),desc_categorias,0))</f>
        <v>0.2</v>
      </c>
      <c r="G556" s="41" cm="1">
        <f t="array" ref="G556">_xlfn.XLOOKUP(TB_Vendas[[#This Row],[Vendedor]],TB_Vendedores[[#All],[Código]],TB_Vendedores[[#All],[Desc. Máximo]])</f>
        <v>0.18</v>
      </c>
      <c r="H556" s="41">
        <f>IF(TB_Vendas[[#This Row],[Desc.]]&gt;TB_Vendas[[#This Row],[Desc. Vend.]],TB_Vendas[[#This Row],[Desc. Vend.]],TB_Vendas[[#This Row],[Desc.]])</f>
        <v>0.18</v>
      </c>
      <c r="I556" s="9">
        <f>TB_Vendas[[#This Row],[Preço Unitário]]*TB_Vendas[[#This Row],[Qtde]]</f>
        <v>300</v>
      </c>
      <c r="J556" s="9">
        <f>TB_Vendas[[#This Row],[Total]]-(TB_Vendas[[#This Row],[Total]]*TB_Vendas[[#This Row],[Desconto]])</f>
        <v>246</v>
      </c>
      <c r="K556" s="9" t="s">
        <v>117</v>
      </c>
    </row>
    <row r="557" spans="1:11" x14ac:dyDescent="0.25">
      <c r="A557" s="8">
        <v>45124</v>
      </c>
      <c r="B557" t="s">
        <v>31</v>
      </c>
      <c r="C557" t="str">
        <f>_xlfn.XLOOKUP(TB_Vendas[[#This Row],[Código]],TB_Produtos[Código],TB_Produtos[Categoria])</f>
        <v>Notebooks</v>
      </c>
      <c r="D557" s="1">
        <v>3</v>
      </c>
      <c r="E557" s="36">
        <f>_xlfn.XLOOKUP(TB_Vendas[[#This Row],[Código]],TB_Produtos[Código],TB_Produtos[Preço Unitário])</f>
        <v>4200</v>
      </c>
      <c r="F557" s="41">
        <f>INDEX(desc_tabela,MATCH(TB_Vendas[[#This Row],[Qtde]],desc_quantidade,1),MATCH(_xlfn.XLOOKUP(TB_Vendas[[#This Row],[Código]],TB_Produtos[Código],TB_Produtos[Categoria]),desc_categorias,0))</f>
        <v>0.15</v>
      </c>
      <c r="G557" s="41" cm="1">
        <f t="array" ref="G557">_xlfn.XLOOKUP(TB_Vendas[[#This Row],[Vendedor]],TB_Vendedores[[#All],[Código]],TB_Vendedores[[#All],[Desc. Máximo]])</f>
        <v>0.19</v>
      </c>
      <c r="H557" s="41">
        <f>IF(TB_Vendas[[#This Row],[Desc.]]&gt;TB_Vendas[[#This Row],[Desc. Vend.]],TB_Vendas[[#This Row],[Desc. Vend.]],TB_Vendas[[#This Row],[Desc.]])</f>
        <v>0.15</v>
      </c>
      <c r="I557" s="9">
        <f>TB_Vendas[[#This Row],[Preço Unitário]]*TB_Vendas[[#This Row],[Qtde]]</f>
        <v>12600</v>
      </c>
      <c r="J557" s="9">
        <f>TB_Vendas[[#This Row],[Total]]-(TB_Vendas[[#This Row],[Total]]*TB_Vendas[[#This Row],[Desconto]])</f>
        <v>10710</v>
      </c>
      <c r="K557" s="9" t="s">
        <v>109</v>
      </c>
    </row>
    <row r="558" spans="1:11" x14ac:dyDescent="0.25">
      <c r="A558" s="8">
        <v>45124</v>
      </c>
      <c r="B558" t="s">
        <v>73</v>
      </c>
      <c r="C558" t="str">
        <f>_xlfn.XLOOKUP(TB_Vendas[[#This Row],[Código]],TB_Produtos[Código],TB_Produtos[Categoria])</f>
        <v>Smartphones e Tablets</v>
      </c>
      <c r="D558" s="1">
        <v>4</v>
      </c>
      <c r="E558" s="36">
        <f>_xlfn.XLOOKUP(TB_Vendas[[#This Row],[Código]],TB_Produtos[Código],TB_Produtos[Preço Unitário])</f>
        <v>2200</v>
      </c>
      <c r="F558" s="41">
        <f>INDEX(desc_tabela,MATCH(TB_Vendas[[#This Row],[Qtde]],desc_quantidade,1),MATCH(_xlfn.XLOOKUP(TB_Vendas[[#This Row],[Código]],TB_Produtos[Código],TB_Produtos[Categoria]),desc_categorias,0))</f>
        <v>0.15</v>
      </c>
      <c r="G558" s="41" cm="1">
        <f t="array" ref="G558">_xlfn.XLOOKUP(TB_Vendas[[#This Row],[Vendedor]],TB_Vendedores[[#All],[Código]],TB_Vendedores[[#All],[Desc. Máximo]])</f>
        <v>0.17</v>
      </c>
      <c r="H558" s="41">
        <f>IF(TB_Vendas[[#This Row],[Desc.]]&gt;TB_Vendas[[#This Row],[Desc. Vend.]],TB_Vendas[[#This Row],[Desc. Vend.]],TB_Vendas[[#This Row],[Desc.]])</f>
        <v>0.15</v>
      </c>
      <c r="I558" s="9">
        <f>TB_Vendas[[#This Row],[Preço Unitário]]*TB_Vendas[[#This Row],[Qtde]]</f>
        <v>8800</v>
      </c>
      <c r="J558" s="9">
        <f>TB_Vendas[[#This Row],[Total]]-(TB_Vendas[[#This Row],[Total]]*TB_Vendas[[#This Row],[Desconto]])</f>
        <v>7480</v>
      </c>
      <c r="K558" s="9" t="s">
        <v>105</v>
      </c>
    </row>
    <row r="559" spans="1:11" x14ac:dyDescent="0.25">
      <c r="A559" s="8">
        <v>45125</v>
      </c>
      <c r="B559" t="s">
        <v>20</v>
      </c>
      <c r="C559" t="str">
        <f>_xlfn.XLOOKUP(TB_Vendas[[#This Row],[Código]],TB_Produtos[Código],TB_Produtos[Categoria])</f>
        <v>Acessórios</v>
      </c>
      <c r="D559" s="1">
        <v>2</v>
      </c>
      <c r="E559" s="36">
        <f>_xlfn.XLOOKUP(TB_Vendas[[#This Row],[Código]],TB_Produtos[Código],TB_Produtos[Preço Unitário])</f>
        <v>250</v>
      </c>
      <c r="F559" s="41">
        <f>INDEX(desc_tabela,MATCH(TB_Vendas[[#This Row],[Qtde]],desc_quantidade,1),MATCH(_xlfn.XLOOKUP(TB_Vendas[[#This Row],[Código]],TB_Produtos[Código],TB_Produtos[Categoria]),desc_categorias,0))</f>
        <v>0.05</v>
      </c>
      <c r="G559" s="41" cm="1">
        <f t="array" ref="G559">_xlfn.XLOOKUP(TB_Vendas[[#This Row],[Vendedor]],TB_Vendedores[[#All],[Código]],TB_Vendedores[[#All],[Desc. Máximo]])</f>
        <v>7.0000000000000007E-2</v>
      </c>
      <c r="H559" s="41">
        <f>IF(TB_Vendas[[#This Row],[Desc.]]&gt;TB_Vendas[[#This Row],[Desc. Vend.]],TB_Vendas[[#This Row],[Desc. Vend.]],TB_Vendas[[#This Row],[Desc.]])</f>
        <v>0.05</v>
      </c>
      <c r="I559" s="9">
        <f>TB_Vendas[[#This Row],[Preço Unitário]]*TB_Vendas[[#This Row],[Qtde]]</f>
        <v>500</v>
      </c>
      <c r="J559" s="9">
        <f>TB_Vendas[[#This Row],[Total]]-(TB_Vendas[[#This Row],[Total]]*TB_Vendas[[#This Row],[Desconto]])</f>
        <v>475</v>
      </c>
      <c r="K559" s="9" t="s">
        <v>119</v>
      </c>
    </row>
    <row r="560" spans="1:11" x14ac:dyDescent="0.25">
      <c r="A560" s="8">
        <v>45125</v>
      </c>
      <c r="B560" t="s">
        <v>75</v>
      </c>
      <c r="C560" t="str">
        <f>_xlfn.XLOOKUP(TB_Vendas[[#This Row],[Código]],TB_Produtos[Código],TB_Produtos[Categoria])</f>
        <v>Smartphones e Tablets</v>
      </c>
      <c r="D560" s="1">
        <v>1</v>
      </c>
      <c r="E560" s="36">
        <f>_xlfn.XLOOKUP(TB_Vendas[[#This Row],[Código]],TB_Produtos[Código],TB_Produtos[Preço Unitário])</f>
        <v>3800</v>
      </c>
      <c r="F560" s="41">
        <f>INDEX(desc_tabela,MATCH(TB_Vendas[[#This Row],[Qtde]],desc_quantidade,1),MATCH(_xlfn.XLOOKUP(TB_Vendas[[#This Row],[Código]],TB_Produtos[Código],TB_Produtos[Categoria]),desc_categorias,0))</f>
        <v>0</v>
      </c>
      <c r="G560" s="41" cm="1">
        <f t="array" ref="G560">_xlfn.XLOOKUP(TB_Vendas[[#This Row],[Vendedor]],TB_Vendedores[[#All],[Código]],TB_Vendedores[[#All],[Desc. Máximo]])</f>
        <v>0.19</v>
      </c>
      <c r="H560" s="41">
        <f>IF(TB_Vendas[[#This Row],[Desc.]]&gt;TB_Vendas[[#This Row],[Desc. Vend.]],TB_Vendas[[#This Row],[Desc. Vend.]],TB_Vendas[[#This Row],[Desc.]])</f>
        <v>0</v>
      </c>
      <c r="I560" s="9">
        <f>TB_Vendas[[#This Row],[Preço Unitário]]*TB_Vendas[[#This Row],[Qtde]]</f>
        <v>3800</v>
      </c>
      <c r="J560" s="9">
        <f>TB_Vendas[[#This Row],[Total]]-(TB_Vendas[[#This Row],[Total]]*TB_Vendas[[#This Row],[Desconto]])</f>
        <v>3800</v>
      </c>
      <c r="K560" s="9" t="s">
        <v>109</v>
      </c>
    </row>
    <row r="561" spans="1:11" x14ac:dyDescent="0.25">
      <c r="A561" s="8">
        <v>45125</v>
      </c>
      <c r="B561" t="s">
        <v>66</v>
      </c>
      <c r="C561" t="str">
        <f>_xlfn.XLOOKUP(TB_Vendas[[#This Row],[Código]],TB_Produtos[Código],TB_Produtos[Categoria])</f>
        <v>Redes e Conectividade</v>
      </c>
      <c r="D561" s="1">
        <v>3</v>
      </c>
      <c r="E561" s="36">
        <f>_xlfn.XLOOKUP(TB_Vendas[[#This Row],[Código]],TB_Produtos[Código],TB_Produtos[Preço Unitário])</f>
        <v>500</v>
      </c>
      <c r="F561" s="41">
        <f>INDEX(desc_tabela,MATCH(TB_Vendas[[#This Row],[Qtde]],desc_quantidade,1),MATCH(_xlfn.XLOOKUP(TB_Vendas[[#This Row],[Código]],TB_Produtos[Código],TB_Produtos[Categoria]),desc_categorias,0))</f>
        <v>0.2</v>
      </c>
      <c r="G561" s="41" cm="1">
        <f t="array" ref="G561">_xlfn.XLOOKUP(TB_Vendas[[#This Row],[Vendedor]],TB_Vendedores[[#All],[Código]],TB_Vendedores[[#All],[Desc. Máximo]])</f>
        <v>0.19</v>
      </c>
      <c r="H561" s="41">
        <f>IF(TB_Vendas[[#This Row],[Desc.]]&gt;TB_Vendas[[#This Row],[Desc. Vend.]],TB_Vendas[[#This Row],[Desc. Vend.]],TB_Vendas[[#This Row],[Desc.]])</f>
        <v>0.19</v>
      </c>
      <c r="I561" s="9">
        <f>TB_Vendas[[#This Row],[Preço Unitário]]*TB_Vendas[[#This Row],[Qtde]]</f>
        <v>1500</v>
      </c>
      <c r="J561" s="9">
        <f>TB_Vendas[[#This Row],[Total]]-(TB_Vendas[[#This Row],[Total]]*TB_Vendas[[#This Row],[Desconto]])</f>
        <v>1215</v>
      </c>
      <c r="K561" s="9" t="s">
        <v>109</v>
      </c>
    </row>
    <row r="562" spans="1:11" x14ac:dyDescent="0.25">
      <c r="A562" s="8">
        <v>45126</v>
      </c>
      <c r="B562" t="s">
        <v>46</v>
      </c>
      <c r="C562" t="str">
        <f>_xlfn.XLOOKUP(TB_Vendas[[#This Row],[Código]],TB_Produtos[Código],TB_Produtos[Categoria])</f>
        <v>Eletrônicos Gerais</v>
      </c>
      <c r="D562" s="1">
        <v>2</v>
      </c>
      <c r="E562" s="36">
        <f>_xlfn.XLOOKUP(TB_Vendas[[#This Row],[Código]],TB_Produtos[Código],TB_Produtos[Preço Unitário])</f>
        <v>2800</v>
      </c>
      <c r="F562" s="41">
        <f>INDEX(desc_tabela,MATCH(TB_Vendas[[#This Row],[Qtde]],desc_quantidade,1),MATCH(_xlfn.XLOOKUP(TB_Vendas[[#This Row],[Código]],TB_Produtos[Código],TB_Produtos[Categoria]),desc_categorias,0))</f>
        <v>0.15</v>
      </c>
      <c r="G562" s="41" cm="1">
        <f t="array" ref="G562">_xlfn.XLOOKUP(TB_Vendas[[#This Row],[Vendedor]],TB_Vendedores[[#All],[Código]],TB_Vendedores[[#All],[Desc. Máximo]])</f>
        <v>0.3</v>
      </c>
      <c r="H562" s="41">
        <f>IF(TB_Vendas[[#This Row],[Desc.]]&gt;TB_Vendas[[#This Row],[Desc. Vend.]],TB_Vendas[[#This Row],[Desc. Vend.]],TB_Vendas[[#This Row],[Desc.]])</f>
        <v>0.15</v>
      </c>
      <c r="I562" s="9">
        <f>TB_Vendas[[#This Row],[Preço Unitário]]*TB_Vendas[[#This Row],[Qtde]]</f>
        <v>5600</v>
      </c>
      <c r="J562" s="9">
        <f>TB_Vendas[[#This Row],[Total]]-(TB_Vendas[[#This Row],[Total]]*TB_Vendas[[#This Row],[Desconto]])</f>
        <v>4760</v>
      </c>
      <c r="K562" s="9" t="s">
        <v>121</v>
      </c>
    </row>
    <row r="563" spans="1:11" x14ac:dyDescent="0.25">
      <c r="A563" s="8">
        <v>45126</v>
      </c>
      <c r="B563" t="s">
        <v>73</v>
      </c>
      <c r="C563" t="str">
        <f>_xlfn.XLOOKUP(TB_Vendas[[#This Row],[Código]],TB_Produtos[Código],TB_Produtos[Categoria])</f>
        <v>Smartphones e Tablets</v>
      </c>
      <c r="D563" s="1">
        <v>3</v>
      </c>
      <c r="E563" s="36">
        <f>_xlfn.XLOOKUP(TB_Vendas[[#This Row],[Código]],TB_Produtos[Código],TB_Produtos[Preço Unitário])</f>
        <v>2200</v>
      </c>
      <c r="F563" s="41">
        <f>INDEX(desc_tabela,MATCH(TB_Vendas[[#This Row],[Qtde]],desc_quantidade,1),MATCH(_xlfn.XLOOKUP(TB_Vendas[[#This Row],[Código]],TB_Produtos[Código],TB_Produtos[Categoria]),desc_categorias,0))</f>
        <v>0.15</v>
      </c>
      <c r="G563" s="41" cm="1">
        <f t="array" ref="G563">_xlfn.XLOOKUP(TB_Vendas[[#This Row],[Vendedor]],TB_Vendedores[[#All],[Código]],TB_Vendedores[[#All],[Desc. Máximo]])</f>
        <v>0.3</v>
      </c>
      <c r="H563" s="41">
        <f>IF(TB_Vendas[[#This Row],[Desc.]]&gt;TB_Vendas[[#This Row],[Desc. Vend.]],TB_Vendas[[#This Row],[Desc. Vend.]],TB_Vendas[[#This Row],[Desc.]])</f>
        <v>0.15</v>
      </c>
      <c r="I563" s="9">
        <f>TB_Vendas[[#This Row],[Preço Unitário]]*TB_Vendas[[#This Row],[Qtde]]</f>
        <v>6600</v>
      </c>
      <c r="J563" s="9">
        <f>TB_Vendas[[#This Row],[Total]]-(TB_Vendas[[#This Row],[Total]]*TB_Vendas[[#This Row],[Desconto]])</f>
        <v>5610</v>
      </c>
      <c r="K563" s="9" t="s">
        <v>121</v>
      </c>
    </row>
    <row r="564" spans="1:11" x14ac:dyDescent="0.25">
      <c r="A564" s="8">
        <v>45127</v>
      </c>
      <c r="B564" t="s">
        <v>83</v>
      </c>
      <c r="C564" t="str">
        <f>_xlfn.XLOOKUP(TB_Vendas[[#This Row],[Código]],TB_Produtos[Código],TB_Produtos[Categoria])</f>
        <v>Wearables</v>
      </c>
      <c r="D564" s="1">
        <v>3</v>
      </c>
      <c r="E564" s="36">
        <f>_xlfn.XLOOKUP(TB_Vendas[[#This Row],[Código]],TB_Produtos[Código],TB_Produtos[Preço Unitário])</f>
        <v>350</v>
      </c>
      <c r="F564" s="41">
        <f>INDEX(desc_tabela,MATCH(TB_Vendas[[#This Row],[Qtde]],desc_quantidade,1),MATCH(_xlfn.XLOOKUP(TB_Vendas[[#This Row],[Código]],TB_Produtos[Código],TB_Produtos[Categoria]),desc_categorias,0))</f>
        <v>0.15</v>
      </c>
      <c r="G564" s="41" cm="1">
        <f t="array" ref="G564">_xlfn.XLOOKUP(TB_Vendas[[#This Row],[Vendedor]],TB_Vendedores[[#All],[Código]],TB_Vendedores[[#All],[Desc. Máximo]])</f>
        <v>0.14000000000000001</v>
      </c>
      <c r="H564" s="41">
        <f>IF(TB_Vendas[[#This Row],[Desc.]]&gt;TB_Vendas[[#This Row],[Desc. Vend.]],TB_Vendas[[#This Row],[Desc. Vend.]],TB_Vendas[[#This Row],[Desc.]])</f>
        <v>0.14000000000000001</v>
      </c>
      <c r="I564" s="9">
        <f>TB_Vendas[[#This Row],[Preço Unitário]]*TB_Vendas[[#This Row],[Qtde]]</f>
        <v>1050</v>
      </c>
      <c r="J564" s="9">
        <f>TB_Vendas[[#This Row],[Total]]-(TB_Vendas[[#This Row],[Total]]*TB_Vendas[[#This Row],[Desconto]])</f>
        <v>903</v>
      </c>
      <c r="K564" s="9" t="s">
        <v>107</v>
      </c>
    </row>
    <row r="565" spans="1:11" x14ac:dyDescent="0.25">
      <c r="A565" s="8">
        <v>45127</v>
      </c>
      <c r="B565" t="s">
        <v>66</v>
      </c>
      <c r="C565" t="str">
        <f>_xlfn.XLOOKUP(TB_Vendas[[#This Row],[Código]],TB_Produtos[Código],TB_Produtos[Categoria])</f>
        <v>Redes e Conectividade</v>
      </c>
      <c r="D565" s="1">
        <v>4</v>
      </c>
      <c r="E565" s="36">
        <f>_xlfn.XLOOKUP(TB_Vendas[[#This Row],[Código]],TB_Produtos[Código],TB_Produtos[Preço Unitário])</f>
        <v>500</v>
      </c>
      <c r="F565" s="41">
        <f>INDEX(desc_tabela,MATCH(TB_Vendas[[#This Row],[Qtde]],desc_quantidade,1),MATCH(_xlfn.XLOOKUP(TB_Vendas[[#This Row],[Código]],TB_Produtos[Código],TB_Produtos[Categoria]),desc_categorias,0))</f>
        <v>0.2</v>
      </c>
      <c r="G565" s="41" cm="1">
        <f t="array" ref="G565">_xlfn.XLOOKUP(TB_Vendas[[#This Row],[Vendedor]],TB_Vendedores[[#All],[Código]],TB_Vendedores[[#All],[Desc. Máximo]])</f>
        <v>0.11</v>
      </c>
      <c r="H565" s="41">
        <f>IF(TB_Vendas[[#This Row],[Desc.]]&gt;TB_Vendas[[#This Row],[Desc. Vend.]],TB_Vendas[[#This Row],[Desc. Vend.]],TB_Vendas[[#This Row],[Desc.]])</f>
        <v>0.11</v>
      </c>
      <c r="I565" s="9">
        <f>TB_Vendas[[#This Row],[Preço Unitário]]*TB_Vendas[[#This Row],[Qtde]]</f>
        <v>2000</v>
      </c>
      <c r="J565" s="9">
        <f>TB_Vendas[[#This Row],[Total]]-(TB_Vendas[[#This Row],[Total]]*TB_Vendas[[#This Row],[Desconto]])</f>
        <v>1780</v>
      </c>
      <c r="K565" s="9" t="s">
        <v>115</v>
      </c>
    </row>
    <row r="566" spans="1:11" x14ac:dyDescent="0.25">
      <c r="A566" s="8">
        <v>45127</v>
      </c>
      <c r="B566" t="s">
        <v>86</v>
      </c>
      <c r="C566" t="str">
        <f>_xlfn.XLOOKUP(TB_Vendas[[#This Row],[Código]],TB_Produtos[Código],TB_Produtos[Categoria])</f>
        <v>Wearables</v>
      </c>
      <c r="D566" s="1">
        <v>5</v>
      </c>
      <c r="E566" s="36">
        <f>_xlfn.XLOOKUP(TB_Vendas[[#This Row],[Código]],TB_Produtos[Código],TB_Produtos[Preço Unitário])</f>
        <v>1500</v>
      </c>
      <c r="F566" s="41">
        <f>INDEX(desc_tabela,MATCH(TB_Vendas[[#This Row],[Qtde]],desc_quantidade,1),MATCH(_xlfn.XLOOKUP(TB_Vendas[[#This Row],[Código]],TB_Produtos[Código],TB_Produtos[Categoria]),desc_categorias,0))</f>
        <v>0.25</v>
      </c>
      <c r="G566" s="41" cm="1">
        <f t="array" ref="G566">_xlfn.XLOOKUP(TB_Vendas[[#This Row],[Vendedor]],TB_Vendedores[[#All],[Código]],TB_Vendedores[[#All],[Desc. Máximo]])</f>
        <v>0.18</v>
      </c>
      <c r="H566" s="41">
        <f>IF(TB_Vendas[[#This Row],[Desc.]]&gt;TB_Vendas[[#This Row],[Desc. Vend.]],TB_Vendas[[#This Row],[Desc. Vend.]],TB_Vendas[[#This Row],[Desc.]])</f>
        <v>0.18</v>
      </c>
      <c r="I566" s="9">
        <f>TB_Vendas[[#This Row],[Preço Unitário]]*TB_Vendas[[#This Row],[Qtde]]</f>
        <v>7500</v>
      </c>
      <c r="J566" s="9">
        <f>TB_Vendas[[#This Row],[Total]]-(TB_Vendas[[#This Row],[Total]]*TB_Vendas[[#This Row],[Desconto]])</f>
        <v>6150</v>
      </c>
      <c r="K566" s="9" t="s">
        <v>117</v>
      </c>
    </row>
    <row r="567" spans="1:11" x14ac:dyDescent="0.25">
      <c r="A567" s="8">
        <v>45127</v>
      </c>
      <c r="B567" t="s">
        <v>37</v>
      </c>
      <c r="C567" t="str">
        <f>_xlfn.XLOOKUP(TB_Vendas[[#This Row],[Código]],TB_Produtos[Código],TB_Produtos[Categoria])</f>
        <v>Notebooks</v>
      </c>
      <c r="D567" s="1">
        <v>5</v>
      </c>
      <c r="E567" s="36">
        <f>_xlfn.XLOOKUP(TB_Vendas[[#This Row],[Código]],TB_Produtos[Código],TB_Produtos[Preço Unitário])</f>
        <v>4000</v>
      </c>
      <c r="F567" s="41">
        <f>INDEX(desc_tabela,MATCH(TB_Vendas[[#This Row],[Qtde]],desc_quantidade,1),MATCH(_xlfn.XLOOKUP(TB_Vendas[[#This Row],[Código]],TB_Produtos[Código],TB_Produtos[Categoria]),desc_categorias,0))</f>
        <v>0.25</v>
      </c>
      <c r="G567" s="41" cm="1">
        <f t="array" ref="G567">_xlfn.XLOOKUP(TB_Vendas[[#This Row],[Vendedor]],TB_Vendedores[[#All],[Código]],TB_Vendedores[[#All],[Desc. Máximo]])</f>
        <v>0.08</v>
      </c>
      <c r="H567" s="41">
        <f>IF(TB_Vendas[[#This Row],[Desc.]]&gt;TB_Vendas[[#This Row],[Desc. Vend.]],TB_Vendas[[#This Row],[Desc. Vend.]],TB_Vendas[[#This Row],[Desc.]])</f>
        <v>0.08</v>
      </c>
      <c r="I567" s="9">
        <f>TB_Vendas[[#This Row],[Preço Unitário]]*TB_Vendas[[#This Row],[Qtde]]</f>
        <v>20000</v>
      </c>
      <c r="J567" s="9">
        <f>TB_Vendas[[#This Row],[Total]]-(TB_Vendas[[#This Row],[Total]]*TB_Vendas[[#This Row],[Desconto]])</f>
        <v>18400</v>
      </c>
      <c r="K567" s="9" t="s">
        <v>100</v>
      </c>
    </row>
    <row r="568" spans="1:11" x14ac:dyDescent="0.25">
      <c r="A568" s="8">
        <v>45128</v>
      </c>
      <c r="B568" t="s">
        <v>73</v>
      </c>
      <c r="C568" t="str">
        <f>_xlfn.XLOOKUP(TB_Vendas[[#This Row],[Código]],TB_Produtos[Código],TB_Produtos[Categoria])</f>
        <v>Smartphones e Tablets</v>
      </c>
      <c r="D568" s="1">
        <v>4</v>
      </c>
      <c r="E568" s="36">
        <f>_xlfn.XLOOKUP(TB_Vendas[[#This Row],[Código]],TB_Produtos[Código],TB_Produtos[Preço Unitário])</f>
        <v>2200</v>
      </c>
      <c r="F568" s="41">
        <f>INDEX(desc_tabela,MATCH(TB_Vendas[[#This Row],[Qtde]],desc_quantidade,1),MATCH(_xlfn.XLOOKUP(TB_Vendas[[#This Row],[Código]],TB_Produtos[Código],TB_Produtos[Categoria]),desc_categorias,0))</f>
        <v>0.15</v>
      </c>
      <c r="G568" s="41" cm="1">
        <f t="array" ref="G568">_xlfn.XLOOKUP(TB_Vendas[[#This Row],[Vendedor]],TB_Vendedores[[#All],[Código]],TB_Vendedores[[#All],[Desc. Máximo]])</f>
        <v>0.08</v>
      </c>
      <c r="H568" s="41">
        <f>IF(TB_Vendas[[#This Row],[Desc.]]&gt;TB_Vendas[[#This Row],[Desc. Vend.]],TB_Vendas[[#This Row],[Desc. Vend.]],TB_Vendas[[#This Row],[Desc.]])</f>
        <v>0.08</v>
      </c>
      <c r="I568" s="9">
        <f>TB_Vendas[[#This Row],[Preço Unitário]]*TB_Vendas[[#This Row],[Qtde]]</f>
        <v>8800</v>
      </c>
      <c r="J568" s="9">
        <f>TB_Vendas[[#This Row],[Total]]-(TB_Vendas[[#This Row],[Total]]*TB_Vendas[[#This Row],[Desconto]])</f>
        <v>8096</v>
      </c>
      <c r="K568" s="9" t="s">
        <v>111</v>
      </c>
    </row>
    <row r="569" spans="1:11" x14ac:dyDescent="0.25">
      <c r="A569" s="8">
        <v>45129</v>
      </c>
      <c r="B569" t="s">
        <v>75</v>
      </c>
      <c r="C569" t="str">
        <f>_xlfn.XLOOKUP(TB_Vendas[[#This Row],[Código]],TB_Produtos[Código],TB_Produtos[Categoria])</f>
        <v>Smartphones e Tablets</v>
      </c>
      <c r="D569" s="1">
        <v>4</v>
      </c>
      <c r="E569" s="36">
        <f>_xlfn.XLOOKUP(TB_Vendas[[#This Row],[Código]],TB_Produtos[Código],TB_Produtos[Preço Unitário])</f>
        <v>3800</v>
      </c>
      <c r="F569" s="41">
        <f>INDEX(desc_tabela,MATCH(TB_Vendas[[#This Row],[Qtde]],desc_quantidade,1),MATCH(_xlfn.XLOOKUP(TB_Vendas[[#This Row],[Código]],TB_Produtos[Código],TB_Produtos[Categoria]),desc_categorias,0))</f>
        <v>0.15</v>
      </c>
      <c r="G569" s="41" cm="1">
        <f t="array" ref="G569">_xlfn.XLOOKUP(TB_Vendas[[#This Row],[Vendedor]],TB_Vendedores[[#All],[Código]],TB_Vendedores[[#All],[Desc. Máximo]])</f>
        <v>0.13</v>
      </c>
      <c r="H569" s="41">
        <f>IF(TB_Vendas[[#This Row],[Desc.]]&gt;TB_Vendas[[#This Row],[Desc. Vend.]],TB_Vendas[[#This Row],[Desc. Vend.]],TB_Vendas[[#This Row],[Desc.]])</f>
        <v>0.13</v>
      </c>
      <c r="I569" s="9">
        <f>TB_Vendas[[#This Row],[Preço Unitário]]*TB_Vendas[[#This Row],[Qtde]]</f>
        <v>15200</v>
      </c>
      <c r="J569" s="9">
        <f>TB_Vendas[[#This Row],[Total]]-(TB_Vendas[[#This Row],[Total]]*TB_Vendas[[#This Row],[Desconto]])</f>
        <v>13224</v>
      </c>
      <c r="K569" s="9" t="s">
        <v>97</v>
      </c>
    </row>
    <row r="570" spans="1:11" x14ac:dyDescent="0.25">
      <c r="A570" s="8">
        <v>45129</v>
      </c>
      <c r="B570" t="s">
        <v>71</v>
      </c>
      <c r="C570" t="str">
        <f>_xlfn.XLOOKUP(TB_Vendas[[#This Row],[Código]],TB_Produtos[Código],TB_Produtos[Categoria])</f>
        <v>Smartphones e Tablets</v>
      </c>
      <c r="D570" s="1">
        <v>2</v>
      </c>
      <c r="E570" s="36">
        <f>_xlfn.XLOOKUP(TB_Vendas[[#This Row],[Código]],TB_Produtos[Código],TB_Produtos[Preço Unitário])</f>
        <v>7500</v>
      </c>
      <c r="F570" s="41">
        <f>INDEX(desc_tabela,MATCH(TB_Vendas[[#This Row],[Qtde]],desc_quantidade,1),MATCH(_xlfn.XLOOKUP(TB_Vendas[[#This Row],[Código]],TB_Produtos[Código],TB_Produtos[Categoria]),desc_categorias,0))</f>
        <v>0.1</v>
      </c>
      <c r="G570" s="41" cm="1">
        <f t="array" ref="G570">_xlfn.XLOOKUP(TB_Vendas[[#This Row],[Vendedor]],TB_Vendedores[[#All],[Código]],TB_Vendedores[[#All],[Desc. Máximo]])</f>
        <v>0.08</v>
      </c>
      <c r="H570" s="41">
        <f>IF(TB_Vendas[[#This Row],[Desc.]]&gt;TB_Vendas[[#This Row],[Desc. Vend.]],TB_Vendas[[#This Row],[Desc. Vend.]],TB_Vendas[[#This Row],[Desc.]])</f>
        <v>0.08</v>
      </c>
      <c r="I570" s="9">
        <f>TB_Vendas[[#This Row],[Preço Unitário]]*TB_Vendas[[#This Row],[Qtde]]</f>
        <v>15000</v>
      </c>
      <c r="J570" s="9">
        <f>TB_Vendas[[#This Row],[Total]]-(TB_Vendas[[#This Row],[Total]]*TB_Vendas[[#This Row],[Desconto]])</f>
        <v>13800</v>
      </c>
      <c r="K570" s="9" t="s">
        <v>100</v>
      </c>
    </row>
    <row r="571" spans="1:11" x14ac:dyDescent="0.25">
      <c r="A571" s="8">
        <v>45130</v>
      </c>
      <c r="B571" t="s">
        <v>35</v>
      </c>
      <c r="C571" t="str">
        <f>_xlfn.XLOOKUP(TB_Vendas[[#This Row],[Código]],TB_Produtos[Código],TB_Produtos[Categoria])</f>
        <v>Notebooks</v>
      </c>
      <c r="D571" s="1">
        <v>5</v>
      </c>
      <c r="E571" s="36">
        <f>_xlfn.XLOOKUP(TB_Vendas[[#This Row],[Código]],TB_Produtos[Código],TB_Produtos[Preço Unitário])</f>
        <v>12000</v>
      </c>
      <c r="F571" s="41">
        <f>INDEX(desc_tabela,MATCH(TB_Vendas[[#This Row],[Qtde]],desc_quantidade,1),MATCH(_xlfn.XLOOKUP(TB_Vendas[[#This Row],[Código]],TB_Produtos[Código],TB_Produtos[Categoria]),desc_categorias,0))</f>
        <v>0.25</v>
      </c>
      <c r="G571" s="41" cm="1">
        <f t="array" ref="G571">_xlfn.XLOOKUP(TB_Vendas[[#This Row],[Vendedor]],TB_Vendedores[[#All],[Código]],TB_Vendedores[[#All],[Desc. Máximo]])</f>
        <v>0.09</v>
      </c>
      <c r="H571" s="41">
        <f>IF(TB_Vendas[[#This Row],[Desc.]]&gt;TB_Vendas[[#This Row],[Desc. Vend.]],TB_Vendas[[#This Row],[Desc. Vend.]],TB_Vendas[[#This Row],[Desc.]])</f>
        <v>0.09</v>
      </c>
      <c r="I571" s="9">
        <f>TB_Vendas[[#This Row],[Preço Unitário]]*TB_Vendas[[#This Row],[Qtde]]</f>
        <v>60000</v>
      </c>
      <c r="J571" s="9">
        <f>TB_Vendas[[#This Row],[Total]]-(TB_Vendas[[#This Row],[Total]]*TB_Vendas[[#This Row],[Desconto]])</f>
        <v>54600</v>
      </c>
      <c r="K571" s="9" t="s">
        <v>113</v>
      </c>
    </row>
    <row r="572" spans="1:11" x14ac:dyDescent="0.25">
      <c r="A572" s="8">
        <v>45130</v>
      </c>
      <c r="B572" t="s">
        <v>83</v>
      </c>
      <c r="C572" t="str">
        <f>_xlfn.XLOOKUP(TB_Vendas[[#This Row],[Código]],TB_Produtos[Código],TB_Produtos[Categoria])</f>
        <v>Wearables</v>
      </c>
      <c r="D572" s="1">
        <v>2</v>
      </c>
      <c r="E572" s="36">
        <f>_xlfn.XLOOKUP(TB_Vendas[[#This Row],[Código]],TB_Produtos[Código],TB_Produtos[Preço Unitário])</f>
        <v>350</v>
      </c>
      <c r="F572" s="41">
        <f>INDEX(desc_tabela,MATCH(TB_Vendas[[#This Row],[Qtde]],desc_quantidade,1),MATCH(_xlfn.XLOOKUP(TB_Vendas[[#This Row],[Código]],TB_Produtos[Código],TB_Produtos[Categoria]),desc_categorias,0))</f>
        <v>0.05</v>
      </c>
      <c r="G572" s="41" cm="1">
        <f t="array" ref="G572">_xlfn.XLOOKUP(TB_Vendas[[#This Row],[Vendedor]],TB_Vendedores[[#All],[Código]],TB_Vendedores[[#All],[Desc. Máximo]])</f>
        <v>0.18</v>
      </c>
      <c r="H572" s="41">
        <f>IF(TB_Vendas[[#This Row],[Desc.]]&gt;TB_Vendas[[#This Row],[Desc. Vend.]],TB_Vendas[[#This Row],[Desc. Vend.]],TB_Vendas[[#This Row],[Desc.]])</f>
        <v>0.05</v>
      </c>
      <c r="I572" s="9">
        <f>TB_Vendas[[#This Row],[Preço Unitário]]*TB_Vendas[[#This Row],[Qtde]]</f>
        <v>700</v>
      </c>
      <c r="J572" s="9">
        <f>TB_Vendas[[#This Row],[Total]]-(TB_Vendas[[#This Row],[Total]]*TB_Vendas[[#This Row],[Desconto]])</f>
        <v>665</v>
      </c>
      <c r="K572" s="9" t="s">
        <v>117</v>
      </c>
    </row>
    <row r="573" spans="1:11" x14ac:dyDescent="0.25">
      <c r="A573" s="8">
        <v>45131</v>
      </c>
      <c r="B573" t="s">
        <v>50</v>
      </c>
      <c r="C573" t="str">
        <f>_xlfn.XLOOKUP(TB_Vendas[[#This Row],[Código]],TB_Produtos[Código],TB_Produtos[Categoria])</f>
        <v>Periféricos</v>
      </c>
      <c r="D573" s="1">
        <v>2</v>
      </c>
      <c r="E573" s="36">
        <f>_xlfn.XLOOKUP(TB_Vendas[[#This Row],[Código]],TB_Produtos[Código],TB_Produtos[Preço Unitário])</f>
        <v>300</v>
      </c>
      <c r="F573" s="41">
        <f>INDEX(desc_tabela,MATCH(TB_Vendas[[#This Row],[Qtde]],desc_quantidade,1),MATCH(_xlfn.XLOOKUP(TB_Vendas[[#This Row],[Código]],TB_Produtos[Código],TB_Produtos[Categoria]),desc_categorias,0))</f>
        <v>0.05</v>
      </c>
      <c r="G573" s="41" cm="1">
        <f t="array" ref="G573">_xlfn.XLOOKUP(TB_Vendas[[#This Row],[Vendedor]],TB_Vendedores[[#All],[Código]],TB_Vendedores[[#All],[Desc. Máximo]])</f>
        <v>0.08</v>
      </c>
      <c r="H573" s="41">
        <f>IF(TB_Vendas[[#This Row],[Desc.]]&gt;TB_Vendas[[#This Row],[Desc. Vend.]],TB_Vendas[[#This Row],[Desc. Vend.]],TB_Vendas[[#This Row],[Desc.]])</f>
        <v>0.05</v>
      </c>
      <c r="I573" s="9">
        <f>TB_Vendas[[#This Row],[Preço Unitário]]*TB_Vendas[[#This Row],[Qtde]]</f>
        <v>600</v>
      </c>
      <c r="J573" s="9">
        <f>TB_Vendas[[#This Row],[Total]]-(TB_Vendas[[#This Row],[Total]]*TB_Vendas[[#This Row],[Desconto]])</f>
        <v>570</v>
      </c>
      <c r="K573" s="9" t="s">
        <v>111</v>
      </c>
    </row>
    <row r="574" spans="1:11" x14ac:dyDescent="0.25">
      <c r="A574" s="8">
        <v>45131</v>
      </c>
      <c r="B574" t="s">
        <v>31</v>
      </c>
      <c r="C574" t="str">
        <f>_xlfn.XLOOKUP(TB_Vendas[[#This Row],[Código]],TB_Produtos[Código],TB_Produtos[Categoria])</f>
        <v>Notebooks</v>
      </c>
      <c r="D574" s="1">
        <v>4</v>
      </c>
      <c r="E574" s="36">
        <f>_xlfn.XLOOKUP(TB_Vendas[[#This Row],[Código]],TB_Produtos[Código],TB_Produtos[Preço Unitário])</f>
        <v>4200</v>
      </c>
      <c r="F574" s="41">
        <f>INDEX(desc_tabela,MATCH(TB_Vendas[[#This Row],[Qtde]],desc_quantidade,1),MATCH(_xlfn.XLOOKUP(TB_Vendas[[#This Row],[Código]],TB_Produtos[Código],TB_Produtos[Categoria]),desc_categorias,0))</f>
        <v>0.15</v>
      </c>
      <c r="G574" s="41" cm="1">
        <f t="array" ref="G574">_xlfn.XLOOKUP(TB_Vendas[[#This Row],[Vendedor]],TB_Vendedores[[#All],[Código]],TB_Vendedores[[#All],[Desc. Máximo]])</f>
        <v>0.3</v>
      </c>
      <c r="H574" s="41">
        <f>IF(TB_Vendas[[#This Row],[Desc.]]&gt;TB_Vendas[[#This Row],[Desc. Vend.]],TB_Vendas[[#This Row],[Desc. Vend.]],TB_Vendas[[#This Row],[Desc.]])</f>
        <v>0.15</v>
      </c>
      <c r="I574" s="9">
        <f>TB_Vendas[[#This Row],[Preço Unitário]]*TB_Vendas[[#This Row],[Qtde]]</f>
        <v>16800</v>
      </c>
      <c r="J574" s="9">
        <f>TB_Vendas[[#This Row],[Total]]-(TB_Vendas[[#This Row],[Total]]*TB_Vendas[[#This Row],[Desconto]])</f>
        <v>14280</v>
      </c>
      <c r="K574" s="9" t="s">
        <v>121</v>
      </c>
    </row>
    <row r="575" spans="1:11" x14ac:dyDescent="0.25">
      <c r="A575" s="8">
        <v>45131</v>
      </c>
      <c r="B575" t="s">
        <v>11</v>
      </c>
      <c r="C575" t="str">
        <f>_xlfn.XLOOKUP(TB_Vendas[[#This Row],[Código]],TB_Produtos[Código],TB_Produtos[Categoria])</f>
        <v>Acessórios</v>
      </c>
      <c r="D575" s="1">
        <v>2</v>
      </c>
      <c r="E575" s="36">
        <f>_xlfn.XLOOKUP(TB_Vendas[[#This Row],[Código]],TB_Produtos[Código],TB_Produtos[Preço Unitário])</f>
        <v>150</v>
      </c>
      <c r="F575" s="41">
        <f>INDEX(desc_tabela,MATCH(TB_Vendas[[#This Row],[Qtde]],desc_quantidade,1),MATCH(_xlfn.XLOOKUP(TB_Vendas[[#This Row],[Código]],TB_Produtos[Código],TB_Produtos[Categoria]),desc_categorias,0))</f>
        <v>0.05</v>
      </c>
      <c r="G575" s="41" cm="1">
        <f t="array" ref="G575">_xlfn.XLOOKUP(TB_Vendas[[#This Row],[Vendedor]],TB_Vendedores[[#All],[Código]],TB_Vendedores[[#All],[Desc. Máximo]])</f>
        <v>0.09</v>
      </c>
      <c r="H575" s="41">
        <f>IF(TB_Vendas[[#This Row],[Desc.]]&gt;TB_Vendas[[#This Row],[Desc. Vend.]],TB_Vendas[[#This Row],[Desc. Vend.]],TB_Vendas[[#This Row],[Desc.]])</f>
        <v>0.05</v>
      </c>
      <c r="I575" s="9">
        <f>TB_Vendas[[#This Row],[Preço Unitário]]*TB_Vendas[[#This Row],[Qtde]]</f>
        <v>300</v>
      </c>
      <c r="J575" s="9">
        <f>TB_Vendas[[#This Row],[Total]]-(TB_Vendas[[#This Row],[Total]]*TB_Vendas[[#This Row],[Desconto]])</f>
        <v>285</v>
      </c>
      <c r="K575" s="9" t="s">
        <v>113</v>
      </c>
    </row>
    <row r="576" spans="1:11" x14ac:dyDescent="0.25">
      <c r="A576" s="8">
        <v>45131</v>
      </c>
      <c r="B576" t="s">
        <v>53</v>
      </c>
      <c r="C576" t="str">
        <f>_xlfn.XLOOKUP(TB_Vendas[[#This Row],[Código]],TB_Produtos[Código],TB_Produtos[Categoria])</f>
        <v>Periféricos</v>
      </c>
      <c r="D576" s="1">
        <v>1</v>
      </c>
      <c r="E576" s="36">
        <f>_xlfn.XLOOKUP(TB_Vendas[[#This Row],[Código]],TB_Produtos[Código],TB_Produtos[Preço Unitário])</f>
        <v>350</v>
      </c>
      <c r="F576" s="41">
        <f>INDEX(desc_tabela,MATCH(TB_Vendas[[#This Row],[Qtde]],desc_quantidade,1),MATCH(_xlfn.XLOOKUP(TB_Vendas[[#This Row],[Código]],TB_Produtos[Código],TB_Produtos[Categoria]),desc_categorias,0))</f>
        <v>0</v>
      </c>
      <c r="G576" s="41" cm="1">
        <f t="array" ref="G576">_xlfn.XLOOKUP(TB_Vendas[[#This Row],[Vendedor]],TB_Vendedores[[#All],[Código]],TB_Vendedores[[#All],[Desc. Máximo]])</f>
        <v>0.18</v>
      </c>
      <c r="H576" s="41">
        <f>IF(TB_Vendas[[#This Row],[Desc.]]&gt;TB_Vendas[[#This Row],[Desc. Vend.]],TB_Vendas[[#This Row],[Desc. Vend.]],TB_Vendas[[#This Row],[Desc.]])</f>
        <v>0</v>
      </c>
      <c r="I576" s="9">
        <f>TB_Vendas[[#This Row],[Preço Unitário]]*TB_Vendas[[#This Row],[Qtde]]</f>
        <v>350</v>
      </c>
      <c r="J576" s="9">
        <f>TB_Vendas[[#This Row],[Total]]-(TB_Vendas[[#This Row],[Total]]*TB_Vendas[[#This Row],[Desconto]])</f>
        <v>350</v>
      </c>
      <c r="K576" s="9" t="s">
        <v>117</v>
      </c>
    </row>
    <row r="577" spans="1:11" x14ac:dyDescent="0.25">
      <c r="A577" s="8">
        <v>45131</v>
      </c>
      <c r="B577" t="s">
        <v>71</v>
      </c>
      <c r="C577" t="str">
        <f>_xlfn.XLOOKUP(TB_Vendas[[#This Row],[Código]],TB_Produtos[Código],TB_Produtos[Categoria])</f>
        <v>Smartphones e Tablets</v>
      </c>
      <c r="D577" s="1">
        <v>4</v>
      </c>
      <c r="E577" s="36">
        <f>_xlfn.XLOOKUP(TB_Vendas[[#This Row],[Código]],TB_Produtos[Código],TB_Produtos[Preço Unitário])</f>
        <v>7500</v>
      </c>
      <c r="F577" s="41">
        <f>INDEX(desc_tabela,MATCH(TB_Vendas[[#This Row],[Qtde]],desc_quantidade,1),MATCH(_xlfn.XLOOKUP(TB_Vendas[[#This Row],[Código]],TB_Produtos[Código],TB_Produtos[Categoria]),desc_categorias,0))</f>
        <v>0.15</v>
      </c>
      <c r="G577" s="41" cm="1">
        <f t="array" ref="G577">_xlfn.XLOOKUP(TB_Vendas[[#This Row],[Vendedor]],TB_Vendedores[[#All],[Código]],TB_Vendedores[[#All],[Desc. Máximo]])</f>
        <v>0.12</v>
      </c>
      <c r="H577" s="41">
        <f>IF(TB_Vendas[[#This Row],[Desc.]]&gt;TB_Vendas[[#This Row],[Desc. Vend.]],TB_Vendas[[#This Row],[Desc. Vend.]],TB_Vendas[[#This Row],[Desc.]])</f>
        <v>0.12</v>
      </c>
      <c r="I577" s="9">
        <f>TB_Vendas[[#This Row],[Preço Unitário]]*TB_Vendas[[#This Row],[Qtde]]</f>
        <v>30000</v>
      </c>
      <c r="J577" s="9">
        <f>TB_Vendas[[#This Row],[Total]]-(TB_Vendas[[#This Row],[Total]]*TB_Vendas[[#This Row],[Desconto]])</f>
        <v>26400</v>
      </c>
      <c r="K577" s="9" t="s">
        <v>103</v>
      </c>
    </row>
    <row r="578" spans="1:11" x14ac:dyDescent="0.25">
      <c r="A578" s="8">
        <v>45131</v>
      </c>
      <c r="B578" t="s">
        <v>25</v>
      </c>
      <c r="C578" t="str">
        <f>_xlfn.XLOOKUP(TB_Vendas[[#This Row],[Código]],TB_Produtos[Código],TB_Produtos[Categoria])</f>
        <v>Periféricos</v>
      </c>
      <c r="D578" s="1">
        <v>4</v>
      </c>
      <c r="E578" s="36">
        <f>_xlfn.XLOOKUP(TB_Vendas[[#This Row],[Código]],TB_Produtos[Código],TB_Produtos[Preço Unitário])</f>
        <v>900</v>
      </c>
      <c r="F578" s="41">
        <f>INDEX(desc_tabela,MATCH(TB_Vendas[[#This Row],[Qtde]],desc_quantidade,1),MATCH(_xlfn.XLOOKUP(TB_Vendas[[#This Row],[Código]],TB_Produtos[Código],TB_Produtos[Categoria]),desc_categorias,0))</f>
        <v>0.15</v>
      </c>
      <c r="G578" s="41" cm="1">
        <f t="array" ref="G578">_xlfn.XLOOKUP(TB_Vendas[[#This Row],[Vendedor]],TB_Vendedores[[#All],[Código]],TB_Vendedores[[#All],[Desc. Máximo]])</f>
        <v>0.09</v>
      </c>
      <c r="H578" s="41">
        <f>IF(TB_Vendas[[#This Row],[Desc.]]&gt;TB_Vendas[[#This Row],[Desc. Vend.]],TB_Vendas[[#This Row],[Desc. Vend.]],TB_Vendas[[#This Row],[Desc.]])</f>
        <v>0.09</v>
      </c>
      <c r="I578" s="9">
        <f>TB_Vendas[[#This Row],[Preço Unitário]]*TB_Vendas[[#This Row],[Qtde]]</f>
        <v>3600</v>
      </c>
      <c r="J578" s="9">
        <f>TB_Vendas[[#This Row],[Total]]-(TB_Vendas[[#This Row],[Total]]*TB_Vendas[[#This Row],[Desconto]])</f>
        <v>3276</v>
      </c>
      <c r="K578" s="9" t="s">
        <v>113</v>
      </c>
    </row>
    <row r="579" spans="1:11" x14ac:dyDescent="0.25">
      <c r="A579" s="8">
        <v>45132</v>
      </c>
      <c r="B579" t="s">
        <v>14</v>
      </c>
      <c r="C579" t="str">
        <f>_xlfn.XLOOKUP(TB_Vendas[[#This Row],[Código]],TB_Produtos[Código],TB_Produtos[Categoria])</f>
        <v>Acessórios</v>
      </c>
      <c r="D579" s="1">
        <v>1</v>
      </c>
      <c r="E579" s="36">
        <f>_xlfn.XLOOKUP(TB_Vendas[[#This Row],[Código]],TB_Produtos[Código],TB_Produtos[Preço Unitário])</f>
        <v>80</v>
      </c>
      <c r="F579" s="41">
        <f>INDEX(desc_tabela,MATCH(TB_Vendas[[#This Row],[Qtde]],desc_quantidade,1),MATCH(_xlfn.XLOOKUP(TB_Vendas[[#This Row],[Código]],TB_Produtos[Código],TB_Produtos[Categoria]),desc_categorias,0))</f>
        <v>0</v>
      </c>
      <c r="G579" s="41" cm="1">
        <f t="array" ref="G579">_xlfn.XLOOKUP(TB_Vendas[[#This Row],[Vendedor]],TB_Vendedores[[#All],[Código]],TB_Vendedores[[#All],[Desc. Máximo]])</f>
        <v>0.3</v>
      </c>
      <c r="H579" s="41">
        <f>IF(TB_Vendas[[#This Row],[Desc.]]&gt;TB_Vendas[[#This Row],[Desc. Vend.]],TB_Vendas[[#This Row],[Desc. Vend.]],TB_Vendas[[#This Row],[Desc.]])</f>
        <v>0</v>
      </c>
      <c r="I579" s="9">
        <f>TB_Vendas[[#This Row],[Preço Unitário]]*TB_Vendas[[#This Row],[Qtde]]</f>
        <v>80</v>
      </c>
      <c r="J579" s="9">
        <f>TB_Vendas[[#This Row],[Total]]-(TB_Vendas[[#This Row],[Total]]*TB_Vendas[[#This Row],[Desconto]])</f>
        <v>80</v>
      </c>
      <c r="K579" s="9" t="s">
        <v>121</v>
      </c>
    </row>
    <row r="580" spans="1:11" x14ac:dyDescent="0.25">
      <c r="A580" s="8">
        <v>45132</v>
      </c>
      <c r="B580" t="s">
        <v>50</v>
      </c>
      <c r="C580" t="str">
        <f>_xlfn.XLOOKUP(TB_Vendas[[#This Row],[Código]],TB_Produtos[Código],TB_Produtos[Categoria])</f>
        <v>Periféricos</v>
      </c>
      <c r="D580" s="1">
        <v>4</v>
      </c>
      <c r="E580" s="36">
        <f>_xlfn.XLOOKUP(TB_Vendas[[#This Row],[Código]],TB_Produtos[Código],TB_Produtos[Preço Unitário])</f>
        <v>300</v>
      </c>
      <c r="F580" s="41">
        <f>INDEX(desc_tabela,MATCH(TB_Vendas[[#This Row],[Qtde]],desc_quantidade,1),MATCH(_xlfn.XLOOKUP(TB_Vendas[[#This Row],[Código]],TB_Produtos[Código],TB_Produtos[Categoria]),desc_categorias,0))</f>
        <v>0.15</v>
      </c>
      <c r="G580" s="41" cm="1">
        <f t="array" ref="G580">_xlfn.XLOOKUP(TB_Vendas[[#This Row],[Vendedor]],TB_Vendedores[[#All],[Código]],TB_Vendedores[[#All],[Desc. Máximo]])</f>
        <v>0.17</v>
      </c>
      <c r="H580" s="41">
        <f>IF(TB_Vendas[[#This Row],[Desc.]]&gt;TB_Vendas[[#This Row],[Desc. Vend.]],TB_Vendas[[#This Row],[Desc. Vend.]],TB_Vendas[[#This Row],[Desc.]])</f>
        <v>0.15</v>
      </c>
      <c r="I580" s="9">
        <f>TB_Vendas[[#This Row],[Preço Unitário]]*TB_Vendas[[#This Row],[Qtde]]</f>
        <v>1200</v>
      </c>
      <c r="J580" s="9">
        <f>TB_Vendas[[#This Row],[Total]]-(TB_Vendas[[#This Row],[Total]]*TB_Vendas[[#This Row],[Desconto]])</f>
        <v>1020</v>
      </c>
      <c r="K580" s="9" t="s">
        <v>105</v>
      </c>
    </row>
    <row r="581" spans="1:11" x14ac:dyDescent="0.25">
      <c r="A581" s="8">
        <v>45133</v>
      </c>
      <c r="B581" t="s">
        <v>48</v>
      </c>
      <c r="C581" t="str">
        <f>_xlfn.XLOOKUP(TB_Vendas[[#This Row],[Código]],TB_Produtos[Código],TB_Produtos[Categoria])</f>
        <v>Eletrônicos Gerais</v>
      </c>
      <c r="D581" s="1">
        <v>5</v>
      </c>
      <c r="E581" s="36">
        <f>_xlfn.XLOOKUP(TB_Vendas[[#This Row],[Código]],TB_Produtos[Código],TB_Produtos[Preço Unitário])</f>
        <v>5500</v>
      </c>
      <c r="F581" s="41">
        <f>INDEX(desc_tabela,MATCH(TB_Vendas[[#This Row],[Qtde]],desc_quantidade,1),MATCH(_xlfn.XLOOKUP(TB_Vendas[[#This Row],[Código]],TB_Produtos[Código],TB_Produtos[Categoria]),desc_categorias,0))</f>
        <v>0.25</v>
      </c>
      <c r="G581" s="41" cm="1">
        <f t="array" ref="G581">_xlfn.XLOOKUP(TB_Vendas[[#This Row],[Vendedor]],TB_Vendedores[[#All],[Código]],TB_Vendedores[[#All],[Desc. Máximo]])</f>
        <v>0.19</v>
      </c>
      <c r="H581" s="41">
        <f>IF(TB_Vendas[[#This Row],[Desc.]]&gt;TB_Vendas[[#This Row],[Desc. Vend.]],TB_Vendas[[#This Row],[Desc. Vend.]],TB_Vendas[[#This Row],[Desc.]])</f>
        <v>0.19</v>
      </c>
      <c r="I581" s="9">
        <f>TB_Vendas[[#This Row],[Preço Unitário]]*TB_Vendas[[#This Row],[Qtde]]</f>
        <v>27500</v>
      </c>
      <c r="J581" s="9">
        <f>TB_Vendas[[#This Row],[Total]]-(TB_Vendas[[#This Row],[Total]]*TB_Vendas[[#This Row],[Desconto]])</f>
        <v>22275</v>
      </c>
      <c r="K581" s="9" t="s">
        <v>109</v>
      </c>
    </row>
    <row r="582" spans="1:11" x14ac:dyDescent="0.25">
      <c r="A582" s="8">
        <v>45133</v>
      </c>
      <c r="B582" t="s">
        <v>86</v>
      </c>
      <c r="C582" t="str">
        <f>_xlfn.XLOOKUP(TB_Vendas[[#This Row],[Código]],TB_Produtos[Código],TB_Produtos[Categoria])</f>
        <v>Wearables</v>
      </c>
      <c r="D582" s="1">
        <v>1</v>
      </c>
      <c r="E582" s="36">
        <f>_xlfn.XLOOKUP(TB_Vendas[[#This Row],[Código]],TB_Produtos[Código],TB_Produtos[Preço Unitário])</f>
        <v>1500</v>
      </c>
      <c r="F582" s="41">
        <f>INDEX(desc_tabela,MATCH(TB_Vendas[[#This Row],[Qtde]],desc_quantidade,1),MATCH(_xlfn.XLOOKUP(TB_Vendas[[#This Row],[Código]],TB_Produtos[Código],TB_Produtos[Categoria]),desc_categorias,0))</f>
        <v>0</v>
      </c>
      <c r="G582" s="41" cm="1">
        <f t="array" ref="G582">_xlfn.XLOOKUP(TB_Vendas[[#This Row],[Vendedor]],TB_Vendedores[[#All],[Código]],TB_Vendedores[[#All],[Desc. Máximo]])</f>
        <v>0.3</v>
      </c>
      <c r="H582" s="41">
        <f>IF(TB_Vendas[[#This Row],[Desc.]]&gt;TB_Vendas[[#This Row],[Desc. Vend.]],TB_Vendas[[#This Row],[Desc. Vend.]],TB_Vendas[[#This Row],[Desc.]])</f>
        <v>0</v>
      </c>
      <c r="I582" s="9">
        <f>TB_Vendas[[#This Row],[Preço Unitário]]*TB_Vendas[[#This Row],[Qtde]]</f>
        <v>1500</v>
      </c>
      <c r="J582" s="9">
        <f>TB_Vendas[[#This Row],[Total]]-(TB_Vendas[[#This Row],[Total]]*TB_Vendas[[#This Row],[Desconto]])</f>
        <v>1500</v>
      </c>
      <c r="K582" s="9" t="s">
        <v>121</v>
      </c>
    </row>
    <row r="583" spans="1:11" x14ac:dyDescent="0.25">
      <c r="A583" s="8">
        <v>45133</v>
      </c>
      <c r="B583" t="s">
        <v>46</v>
      </c>
      <c r="C583" t="str">
        <f>_xlfn.XLOOKUP(TB_Vendas[[#This Row],[Código]],TB_Produtos[Código],TB_Produtos[Categoria])</f>
        <v>Eletrônicos Gerais</v>
      </c>
      <c r="D583" s="1">
        <v>3</v>
      </c>
      <c r="E583" s="36">
        <f>_xlfn.XLOOKUP(TB_Vendas[[#This Row],[Código]],TB_Produtos[Código],TB_Produtos[Preço Unitário])</f>
        <v>2800</v>
      </c>
      <c r="F583" s="41">
        <f>INDEX(desc_tabela,MATCH(TB_Vendas[[#This Row],[Qtde]],desc_quantidade,1),MATCH(_xlfn.XLOOKUP(TB_Vendas[[#This Row],[Código]],TB_Produtos[Código],TB_Produtos[Categoria]),desc_categorias,0))</f>
        <v>0.2</v>
      </c>
      <c r="G583" s="41" cm="1">
        <f t="array" ref="G583">_xlfn.XLOOKUP(TB_Vendas[[#This Row],[Vendedor]],TB_Vendedores[[#All],[Código]],TB_Vendedores[[#All],[Desc. Máximo]])</f>
        <v>0.08</v>
      </c>
      <c r="H583" s="41">
        <f>IF(TB_Vendas[[#This Row],[Desc.]]&gt;TB_Vendas[[#This Row],[Desc. Vend.]],TB_Vendas[[#This Row],[Desc. Vend.]],TB_Vendas[[#This Row],[Desc.]])</f>
        <v>0.08</v>
      </c>
      <c r="I583" s="9">
        <f>TB_Vendas[[#This Row],[Preço Unitário]]*TB_Vendas[[#This Row],[Qtde]]</f>
        <v>8400</v>
      </c>
      <c r="J583" s="9">
        <f>TB_Vendas[[#This Row],[Total]]-(TB_Vendas[[#This Row],[Total]]*TB_Vendas[[#This Row],[Desconto]])</f>
        <v>7728</v>
      </c>
      <c r="K583" s="9" t="s">
        <v>111</v>
      </c>
    </row>
    <row r="584" spans="1:11" x14ac:dyDescent="0.25">
      <c r="A584" s="8">
        <v>45134</v>
      </c>
      <c r="B584" t="s">
        <v>60</v>
      </c>
      <c r="C584" t="str">
        <f>_xlfn.XLOOKUP(TB_Vendas[[#This Row],[Código]],TB_Produtos[Código],TB_Produtos[Categoria])</f>
        <v>Redes e Conectividade</v>
      </c>
      <c r="D584" s="1">
        <v>4</v>
      </c>
      <c r="E584" s="36">
        <f>_xlfn.XLOOKUP(TB_Vendas[[#This Row],[Código]],TB_Produtos[Código],TB_Produtos[Preço Unitário])</f>
        <v>100</v>
      </c>
      <c r="F584" s="41">
        <f>INDEX(desc_tabela,MATCH(TB_Vendas[[#This Row],[Qtde]],desc_quantidade,1),MATCH(_xlfn.XLOOKUP(TB_Vendas[[#This Row],[Código]],TB_Produtos[Código],TB_Produtos[Categoria]),desc_categorias,0))</f>
        <v>0.2</v>
      </c>
      <c r="G584" s="41" cm="1">
        <f t="array" ref="G584">_xlfn.XLOOKUP(TB_Vendas[[#This Row],[Vendedor]],TB_Vendedores[[#All],[Código]],TB_Vendedores[[#All],[Desc. Máximo]])</f>
        <v>0.3</v>
      </c>
      <c r="H584" s="41">
        <f>IF(TB_Vendas[[#This Row],[Desc.]]&gt;TB_Vendas[[#This Row],[Desc. Vend.]],TB_Vendas[[#This Row],[Desc. Vend.]],TB_Vendas[[#This Row],[Desc.]])</f>
        <v>0.2</v>
      </c>
      <c r="I584" s="9">
        <f>TB_Vendas[[#This Row],[Preço Unitário]]*TB_Vendas[[#This Row],[Qtde]]</f>
        <v>400</v>
      </c>
      <c r="J584" s="9">
        <f>TB_Vendas[[#This Row],[Total]]-(TB_Vendas[[#This Row],[Total]]*TB_Vendas[[#This Row],[Desconto]])</f>
        <v>320</v>
      </c>
      <c r="K584" s="9" t="s">
        <v>121</v>
      </c>
    </row>
    <row r="585" spans="1:11" x14ac:dyDescent="0.25">
      <c r="A585" s="8">
        <v>45134</v>
      </c>
      <c r="B585" t="s">
        <v>88</v>
      </c>
      <c r="C585" t="str">
        <f>_xlfn.XLOOKUP(TB_Vendas[[#This Row],[Código]],TB_Produtos[Código],TB_Produtos[Categoria])</f>
        <v>Wearables</v>
      </c>
      <c r="D585" s="1">
        <v>4</v>
      </c>
      <c r="E585" s="36">
        <f>_xlfn.XLOOKUP(TB_Vendas[[#This Row],[Código]],TB_Produtos[Código],TB_Produtos[Preço Unitário])</f>
        <v>2800</v>
      </c>
      <c r="F585" s="41">
        <f>INDEX(desc_tabela,MATCH(TB_Vendas[[#This Row],[Qtde]],desc_quantidade,1),MATCH(_xlfn.XLOOKUP(TB_Vendas[[#This Row],[Código]],TB_Produtos[Código],TB_Produtos[Categoria]),desc_categorias,0))</f>
        <v>0.15</v>
      </c>
      <c r="G585" s="41" cm="1">
        <f t="array" ref="G585">_xlfn.XLOOKUP(TB_Vendas[[#This Row],[Vendedor]],TB_Vendedores[[#All],[Código]],TB_Vendedores[[#All],[Desc. Máximo]])</f>
        <v>0.08</v>
      </c>
      <c r="H585" s="41">
        <f>IF(TB_Vendas[[#This Row],[Desc.]]&gt;TB_Vendas[[#This Row],[Desc. Vend.]],TB_Vendas[[#This Row],[Desc. Vend.]],TB_Vendas[[#This Row],[Desc.]])</f>
        <v>0.08</v>
      </c>
      <c r="I585" s="9">
        <f>TB_Vendas[[#This Row],[Preço Unitário]]*TB_Vendas[[#This Row],[Qtde]]</f>
        <v>11200</v>
      </c>
      <c r="J585" s="9">
        <f>TB_Vendas[[#This Row],[Total]]-(TB_Vendas[[#This Row],[Total]]*TB_Vendas[[#This Row],[Desconto]])</f>
        <v>10304</v>
      </c>
      <c r="K585" s="9" t="s">
        <v>111</v>
      </c>
    </row>
    <row r="586" spans="1:11" x14ac:dyDescent="0.25">
      <c r="A586" s="8">
        <v>45134</v>
      </c>
      <c r="B586" t="s">
        <v>20</v>
      </c>
      <c r="C586" t="str">
        <f>_xlfn.XLOOKUP(TB_Vendas[[#This Row],[Código]],TB_Produtos[Código],TB_Produtos[Categoria])</f>
        <v>Acessórios</v>
      </c>
      <c r="D586" s="1">
        <v>4</v>
      </c>
      <c r="E586" s="36">
        <f>_xlfn.XLOOKUP(TB_Vendas[[#This Row],[Código]],TB_Produtos[Código],TB_Produtos[Preço Unitário])</f>
        <v>250</v>
      </c>
      <c r="F586" s="41">
        <f>INDEX(desc_tabela,MATCH(TB_Vendas[[#This Row],[Qtde]],desc_quantidade,1),MATCH(_xlfn.XLOOKUP(TB_Vendas[[#This Row],[Código]],TB_Produtos[Código],TB_Produtos[Categoria]),desc_categorias,0))</f>
        <v>0.15</v>
      </c>
      <c r="G586" s="41" cm="1">
        <f t="array" ref="G586">_xlfn.XLOOKUP(TB_Vendas[[#This Row],[Vendedor]],TB_Vendedores[[#All],[Código]],TB_Vendedores[[#All],[Desc. Máximo]])</f>
        <v>0.08</v>
      </c>
      <c r="H586" s="41">
        <f>IF(TB_Vendas[[#This Row],[Desc.]]&gt;TB_Vendas[[#This Row],[Desc. Vend.]],TB_Vendas[[#This Row],[Desc. Vend.]],TB_Vendas[[#This Row],[Desc.]])</f>
        <v>0.08</v>
      </c>
      <c r="I586" s="9">
        <f>TB_Vendas[[#This Row],[Preço Unitário]]*TB_Vendas[[#This Row],[Qtde]]</f>
        <v>1000</v>
      </c>
      <c r="J586" s="9">
        <f>TB_Vendas[[#This Row],[Total]]-(TB_Vendas[[#This Row],[Total]]*TB_Vendas[[#This Row],[Desconto]])</f>
        <v>920</v>
      </c>
      <c r="K586" s="9" t="s">
        <v>111</v>
      </c>
    </row>
    <row r="587" spans="1:11" x14ac:dyDescent="0.25">
      <c r="A587" s="8">
        <v>45135</v>
      </c>
      <c r="B587" t="s">
        <v>73</v>
      </c>
      <c r="C587" t="str">
        <f>_xlfn.XLOOKUP(TB_Vendas[[#This Row],[Código]],TB_Produtos[Código],TB_Produtos[Categoria])</f>
        <v>Smartphones e Tablets</v>
      </c>
      <c r="D587" s="1">
        <v>1</v>
      </c>
      <c r="E587" s="36">
        <f>_xlfn.XLOOKUP(TB_Vendas[[#This Row],[Código]],TB_Produtos[Código],TB_Produtos[Preço Unitário])</f>
        <v>2200</v>
      </c>
      <c r="F587" s="41">
        <f>INDEX(desc_tabela,MATCH(TB_Vendas[[#This Row],[Qtde]],desc_quantidade,1),MATCH(_xlfn.XLOOKUP(TB_Vendas[[#This Row],[Código]],TB_Produtos[Código],TB_Produtos[Categoria]),desc_categorias,0))</f>
        <v>0</v>
      </c>
      <c r="G587" s="41" cm="1">
        <f t="array" ref="G587">_xlfn.XLOOKUP(TB_Vendas[[#This Row],[Vendedor]],TB_Vendedores[[#All],[Código]],TB_Vendedores[[#All],[Desc. Máximo]])</f>
        <v>0.11</v>
      </c>
      <c r="H587" s="41">
        <f>IF(TB_Vendas[[#This Row],[Desc.]]&gt;TB_Vendas[[#This Row],[Desc. Vend.]],TB_Vendas[[#This Row],[Desc. Vend.]],TB_Vendas[[#This Row],[Desc.]])</f>
        <v>0</v>
      </c>
      <c r="I587" s="9">
        <f>TB_Vendas[[#This Row],[Preço Unitário]]*TB_Vendas[[#This Row],[Qtde]]</f>
        <v>2200</v>
      </c>
      <c r="J587" s="9">
        <f>TB_Vendas[[#This Row],[Total]]-(TB_Vendas[[#This Row],[Total]]*TB_Vendas[[#This Row],[Desconto]])</f>
        <v>2200</v>
      </c>
      <c r="K587" s="9" t="s">
        <v>115</v>
      </c>
    </row>
    <row r="588" spans="1:11" x14ac:dyDescent="0.25">
      <c r="A588" s="8">
        <v>45135</v>
      </c>
      <c r="B588" t="s">
        <v>35</v>
      </c>
      <c r="C588" t="str">
        <f>_xlfn.XLOOKUP(TB_Vendas[[#This Row],[Código]],TB_Produtos[Código],TB_Produtos[Categoria])</f>
        <v>Notebooks</v>
      </c>
      <c r="D588" s="1">
        <v>3</v>
      </c>
      <c r="E588" s="36">
        <f>_xlfn.XLOOKUP(TB_Vendas[[#This Row],[Código]],TB_Produtos[Código],TB_Produtos[Preço Unitário])</f>
        <v>12000</v>
      </c>
      <c r="F588" s="41">
        <f>INDEX(desc_tabela,MATCH(TB_Vendas[[#This Row],[Qtde]],desc_quantidade,1),MATCH(_xlfn.XLOOKUP(TB_Vendas[[#This Row],[Código]],TB_Produtos[Código],TB_Produtos[Categoria]),desc_categorias,0))</f>
        <v>0.15</v>
      </c>
      <c r="G588" s="41" cm="1">
        <f t="array" ref="G588">_xlfn.XLOOKUP(TB_Vendas[[#This Row],[Vendedor]],TB_Vendedores[[#All],[Código]],TB_Vendedores[[#All],[Desc. Máximo]])</f>
        <v>0.13</v>
      </c>
      <c r="H588" s="41">
        <f>IF(TB_Vendas[[#This Row],[Desc.]]&gt;TB_Vendas[[#This Row],[Desc. Vend.]],TB_Vendas[[#This Row],[Desc. Vend.]],TB_Vendas[[#This Row],[Desc.]])</f>
        <v>0.13</v>
      </c>
      <c r="I588" s="9">
        <f>TB_Vendas[[#This Row],[Preço Unitário]]*TB_Vendas[[#This Row],[Qtde]]</f>
        <v>36000</v>
      </c>
      <c r="J588" s="9">
        <f>TB_Vendas[[#This Row],[Total]]-(TB_Vendas[[#This Row],[Total]]*TB_Vendas[[#This Row],[Desconto]])</f>
        <v>31320</v>
      </c>
      <c r="K588" s="9" t="s">
        <v>94</v>
      </c>
    </row>
    <row r="589" spans="1:11" x14ac:dyDescent="0.25">
      <c r="A589" s="8">
        <v>45135</v>
      </c>
      <c r="B589" t="s">
        <v>35</v>
      </c>
      <c r="C589" t="str">
        <f>_xlfn.XLOOKUP(TB_Vendas[[#This Row],[Código]],TB_Produtos[Código],TB_Produtos[Categoria])</f>
        <v>Notebooks</v>
      </c>
      <c r="D589" s="1">
        <v>2</v>
      </c>
      <c r="E589" s="36">
        <f>_xlfn.XLOOKUP(TB_Vendas[[#This Row],[Código]],TB_Produtos[Código],TB_Produtos[Preço Unitário])</f>
        <v>12000</v>
      </c>
      <c r="F589" s="41">
        <f>INDEX(desc_tabela,MATCH(TB_Vendas[[#This Row],[Qtde]],desc_quantidade,1),MATCH(_xlfn.XLOOKUP(TB_Vendas[[#This Row],[Código]],TB_Produtos[Código],TB_Produtos[Categoria]),desc_categorias,0))</f>
        <v>0.1</v>
      </c>
      <c r="G589" s="41" cm="1">
        <f t="array" ref="G589">_xlfn.XLOOKUP(TB_Vendas[[#This Row],[Vendedor]],TB_Vendedores[[#All],[Código]],TB_Vendedores[[#All],[Desc. Máximo]])</f>
        <v>0.08</v>
      </c>
      <c r="H589" s="41">
        <f>IF(TB_Vendas[[#This Row],[Desc.]]&gt;TB_Vendas[[#This Row],[Desc. Vend.]],TB_Vendas[[#This Row],[Desc. Vend.]],TB_Vendas[[#This Row],[Desc.]])</f>
        <v>0.08</v>
      </c>
      <c r="I589" s="9">
        <f>TB_Vendas[[#This Row],[Preço Unitário]]*TB_Vendas[[#This Row],[Qtde]]</f>
        <v>24000</v>
      </c>
      <c r="J589" s="9">
        <f>TB_Vendas[[#This Row],[Total]]-(TB_Vendas[[#This Row],[Total]]*TB_Vendas[[#This Row],[Desconto]])</f>
        <v>22080</v>
      </c>
      <c r="K589" s="9" t="s">
        <v>111</v>
      </c>
    </row>
    <row r="590" spans="1:11" x14ac:dyDescent="0.25">
      <c r="A590" s="8">
        <v>45136</v>
      </c>
      <c r="B590" t="s">
        <v>50</v>
      </c>
      <c r="C590" t="str">
        <f>_xlfn.XLOOKUP(TB_Vendas[[#This Row],[Código]],TB_Produtos[Código],TB_Produtos[Categoria])</f>
        <v>Periféricos</v>
      </c>
      <c r="D590" s="1">
        <v>2</v>
      </c>
      <c r="E590" s="36">
        <f>_xlfn.XLOOKUP(TB_Vendas[[#This Row],[Código]],TB_Produtos[Código],TB_Produtos[Preço Unitário])</f>
        <v>300</v>
      </c>
      <c r="F590" s="41">
        <f>INDEX(desc_tabela,MATCH(TB_Vendas[[#This Row],[Qtde]],desc_quantidade,1),MATCH(_xlfn.XLOOKUP(TB_Vendas[[#This Row],[Código]],TB_Produtos[Código],TB_Produtos[Categoria]),desc_categorias,0))</f>
        <v>0.05</v>
      </c>
      <c r="G590" s="41" cm="1">
        <f t="array" ref="G590">_xlfn.XLOOKUP(TB_Vendas[[#This Row],[Vendedor]],TB_Vendedores[[#All],[Código]],TB_Vendedores[[#All],[Desc. Máximo]])</f>
        <v>0.13</v>
      </c>
      <c r="H590" s="41">
        <f>IF(TB_Vendas[[#This Row],[Desc.]]&gt;TB_Vendas[[#This Row],[Desc. Vend.]],TB_Vendas[[#This Row],[Desc. Vend.]],TB_Vendas[[#This Row],[Desc.]])</f>
        <v>0.05</v>
      </c>
      <c r="I590" s="9">
        <f>TB_Vendas[[#This Row],[Preço Unitário]]*TB_Vendas[[#This Row],[Qtde]]</f>
        <v>600</v>
      </c>
      <c r="J590" s="9">
        <f>TB_Vendas[[#This Row],[Total]]-(TB_Vendas[[#This Row],[Total]]*TB_Vendas[[#This Row],[Desconto]])</f>
        <v>570</v>
      </c>
      <c r="K590" s="9" t="s">
        <v>97</v>
      </c>
    </row>
    <row r="591" spans="1:11" x14ac:dyDescent="0.25">
      <c r="A591" s="8">
        <v>45136</v>
      </c>
      <c r="B591" t="s">
        <v>58</v>
      </c>
      <c r="C591" t="str">
        <f>_xlfn.XLOOKUP(TB_Vendas[[#This Row],[Código]],TB_Produtos[Código],TB_Produtos[Categoria])</f>
        <v>Periféricos</v>
      </c>
      <c r="D591" s="1">
        <v>4</v>
      </c>
      <c r="E591" s="36">
        <f>_xlfn.XLOOKUP(TB_Vendas[[#This Row],[Código]],TB_Produtos[Código],TB_Produtos[Preço Unitário])</f>
        <v>450</v>
      </c>
      <c r="F591" s="41">
        <f>INDEX(desc_tabela,MATCH(TB_Vendas[[#This Row],[Qtde]],desc_quantidade,1),MATCH(_xlfn.XLOOKUP(TB_Vendas[[#This Row],[Código]],TB_Produtos[Código],TB_Produtos[Categoria]),desc_categorias,0))</f>
        <v>0.15</v>
      </c>
      <c r="G591" s="41" cm="1">
        <f t="array" ref="G591">_xlfn.XLOOKUP(TB_Vendas[[#This Row],[Vendedor]],TB_Vendedores[[#All],[Código]],TB_Vendedores[[#All],[Desc. Máximo]])</f>
        <v>0.12</v>
      </c>
      <c r="H591" s="41">
        <f>IF(TB_Vendas[[#This Row],[Desc.]]&gt;TB_Vendas[[#This Row],[Desc. Vend.]],TB_Vendas[[#This Row],[Desc. Vend.]],TB_Vendas[[#This Row],[Desc.]])</f>
        <v>0.12</v>
      </c>
      <c r="I591" s="9">
        <f>TB_Vendas[[#This Row],[Preço Unitário]]*TB_Vendas[[#This Row],[Qtde]]</f>
        <v>1800</v>
      </c>
      <c r="J591" s="9">
        <f>TB_Vendas[[#This Row],[Total]]-(TB_Vendas[[#This Row],[Total]]*TB_Vendas[[#This Row],[Desconto]])</f>
        <v>1584</v>
      </c>
      <c r="K591" s="9" t="s">
        <v>103</v>
      </c>
    </row>
    <row r="592" spans="1:11" x14ac:dyDescent="0.25">
      <c r="A592" s="8">
        <v>45136</v>
      </c>
      <c r="B592" t="s">
        <v>73</v>
      </c>
      <c r="C592" t="str">
        <f>_xlfn.XLOOKUP(TB_Vendas[[#This Row],[Código]],TB_Produtos[Código],TB_Produtos[Categoria])</f>
        <v>Smartphones e Tablets</v>
      </c>
      <c r="D592" s="1">
        <v>1</v>
      </c>
      <c r="E592" s="36">
        <f>_xlfn.XLOOKUP(TB_Vendas[[#This Row],[Código]],TB_Produtos[Código],TB_Produtos[Preço Unitário])</f>
        <v>2200</v>
      </c>
      <c r="F592" s="41">
        <f>INDEX(desc_tabela,MATCH(TB_Vendas[[#This Row],[Qtde]],desc_quantidade,1),MATCH(_xlfn.XLOOKUP(TB_Vendas[[#This Row],[Código]],TB_Produtos[Código],TB_Produtos[Categoria]),desc_categorias,0))</f>
        <v>0</v>
      </c>
      <c r="G592" s="41" cm="1">
        <f t="array" ref="G592">_xlfn.XLOOKUP(TB_Vendas[[#This Row],[Vendedor]],TB_Vendedores[[#All],[Código]],TB_Vendedores[[#All],[Desc. Máximo]])</f>
        <v>0.17</v>
      </c>
      <c r="H592" s="41">
        <f>IF(TB_Vendas[[#This Row],[Desc.]]&gt;TB_Vendas[[#This Row],[Desc. Vend.]],TB_Vendas[[#This Row],[Desc. Vend.]],TB_Vendas[[#This Row],[Desc.]])</f>
        <v>0</v>
      </c>
      <c r="I592" s="9">
        <f>TB_Vendas[[#This Row],[Preço Unitário]]*TB_Vendas[[#This Row],[Qtde]]</f>
        <v>2200</v>
      </c>
      <c r="J592" s="9">
        <f>TB_Vendas[[#This Row],[Total]]-(TB_Vendas[[#This Row],[Total]]*TB_Vendas[[#This Row],[Desconto]])</f>
        <v>2200</v>
      </c>
      <c r="K592" s="9" t="s">
        <v>105</v>
      </c>
    </row>
    <row r="593" spans="1:11" x14ac:dyDescent="0.25">
      <c r="A593" s="8">
        <v>45136</v>
      </c>
      <c r="B593" t="s">
        <v>31</v>
      </c>
      <c r="C593" t="str">
        <f>_xlfn.XLOOKUP(TB_Vendas[[#This Row],[Código]],TB_Produtos[Código],TB_Produtos[Categoria])</f>
        <v>Notebooks</v>
      </c>
      <c r="D593" s="1">
        <v>5</v>
      </c>
      <c r="E593" s="36">
        <f>_xlfn.XLOOKUP(TB_Vendas[[#This Row],[Código]],TB_Produtos[Código],TB_Produtos[Preço Unitário])</f>
        <v>4200</v>
      </c>
      <c r="F593" s="41">
        <f>INDEX(desc_tabela,MATCH(TB_Vendas[[#This Row],[Qtde]],desc_quantidade,1),MATCH(_xlfn.XLOOKUP(TB_Vendas[[#This Row],[Código]],TB_Produtos[Código],TB_Produtos[Categoria]),desc_categorias,0))</f>
        <v>0.25</v>
      </c>
      <c r="G593" s="41" cm="1">
        <f t="array" ref="G593">_xlfn.XLOOKUP(TB_Vendas[[#This Row],[Vendedor]],TB_Vendedores[[#All],[Código]],TB_Vendedores[[#All],[Desc. Máximo]])</f>
        <v>0.12</v>
      </c>
      <c r="H593" s="41">
        <f>IF(TB_Vendas[[#This Row],[Desc.]]&gt;TB_Vendas[[#This Row],[Desc. Vend.]],TB_Vendas[[#This Row],[Desc. Vend.]],TB_Vendas[[#This Row],[Desc.]])</f>
        <v>0.12</v>
      </c>
      <c r="I593" s="9">
        <f>TB_Vendas[[#This Row],[Preço Unitário]]*TB_Vendas[[#This Row],[Qtde]]</f>
        <v>21000</v>
      </c>
      <c r="J593" s="9">
        <f>TB_Vendas[[#This Row],[Total]]-(TB_Vendas[[#This Row],[Total]]*TB_Vendas[[#This Row],[Desconto]])</f>
        <v>18480</v>
      </c>
      <c r="K593" s="9" t="s">
        <v>103</v>
      </c>
    </row>
    <row r="594" spans="1:11" x14ac:dyDescent="0.25">
      <c r="A594" s="8">
        <v>45136</v>
      </c>
      <c r="B594" t="s">
        <v>77</v>
      </c>
      <c r="C594" t="str">
        <f>_xlfn.XLOOKUP(TB_Vendas[[#This Row],[Código]],TB_Produtos[Código],TB_Produtos[Categoria])</f>
        <v>Smartphones e Tablets</v>
      </c>
      <c r="D594" s="1">
        <v>5</v>
      </c>
      <c r="E594" s="36">
        <f>_xlfn.XLOOKUP(TB_Vendas[[#This Row],[Código]],TB_Produtos[Código],TB_Produtos[Preço Unitário])</f>
        <v>5000</v>
      </c>
      <c r="F594" s="41">
        <f>INDEX(desc_tabela,MATCH(TB_Vendas[[#This Row],[Qtde]],desc_quantidade,1),MATCH(_xlfn.XLOOKUP(TB_Vendas[[#This Row],[Código]],TB_Produtos[Código],TB_Produtos[Categoria]),desc_categorias,0))</f>
        <v>0.25</v>
      </c>
      <c r="G594" s="41" cm="1">
        <f t="array" ref="G594">_xlfn.XLOOKUP(TB_Vendas[[#This Row],[Vendedor]],TB_Vendedores[[#All],[Código]],TB_Vendedores[[#All],[Desc. Máximo]])</f>
        <v>0.3</v>
      </c>
      <c r="H594" s="41">
        <f>IF(TB_Vendas[[#This Row],[Desc.]]&gt;TB_Vendas[[#This Row],[Desc. Vend.]],TB_Vendas[[#This Row],[Desc. Vend.]],TB_Vendas[[#This Row],[Desc.]])</f>
        <v>0.25</v>
      </c>
      <c r="I594" s="9">
        <f>TB_Vendas[[#This Row],[Preço Unitário]]*TB_Vendas[[#This Row],[Qtde]]</f>
        <v>25000</v>
      </c>
      <c r="J594" s="9">
        <f>TB_Vendas[[#This Row],[Total]]-(TB_Vendas[[#This Row],[Total]]*TB_Vendas[[#This Row],[Desconto]])</f>
        <v>18750</v>
      </c>
      <c r="K594" s="9" t="s">
        <v>121</v>
      </c>
    </row>
    <row r="595" spans="1:11" x14ac:dyDescent="0.25">
      <c r="A595" s="8">
        <v>45137</v>
      </c>
      <c r="B595" t="s">
        <v>83</v>
      </c>
      <c r="C595" t="str">
        <f>_xlfn.XLOOKUP(TB_Vendas[[#This Row],[Código]],TB_Produtos[Código],TB_Produtos[Categoria])</f>
        <v>Wearables</v>
      </c>
      <c r="D595" s="1">
        <v>5</v>
      </c>
      <c r="E595" s="36">
        <f>_xlfn.XLOOKUP(TB_Vendas[[#This Row],[Código]],TB_Produtos[Código],TB_Produtos[Preço Unitário])</f>
        <v>350</v>
      </c>
      <c r="F595" s="41">
        <f>INDEX(desc_tabela,MATCH(TB_Vendas[[#This Row],[Qtde]],desc_quantidade,1),MATCH(_xlfn.XLOOKUP(TB_Vendas[[#This Row],[Código]],TB_Produtos[Código],TB_Produtos[Categoria]),desc_categorias,0))</f>
        <v>0.25</v>
      </c>
      <c r="G595" s="41" cm="1">
        <f t="array" ref="G595">_xlfn.XLOOKUP(TB_Vendas[[#This Row],[Vendedor]],TB_Vendedores[[#All],[Código]],TB_Vendedores[[#All],[Desc. Máximo]])</f>
        <v>0.08</v>
      </c>
      <c r="H595" s="41">
        <f>IF(TB_Vendas[[#This Row],[Desc.]]&gt;TB_Vendas[[#This Row],[Desc. Vend.]],TB_Vendas[[#This Row],[Desc. Vend.]],TB_Vendas[[#This Row],[Desc.]])</f>
        <v>0.08</v>
      </c>
      <c r="I595" s="9">
        <f>TB_Vendas[[#This Row],[Preço Unitário]]*TB_Vendas[[#This Row],[Qtde]]</f>
        <v>1750</v>
      </c>
      <c r="J595" s="9">
        <f>TB_Vendas[[#This Row],[Total]]-(TB_Vendas[[#This Row],[Total]]*TB_Vendas[[#This Row],[Desconto]])</f>
        <v>1610</v>
      </c>
      <c r="K595" s="9" t="s">
        <v>111</v>
      </c>
    </row>
    <row r="596" spans="1:11" x14ac:dyDescent="0.25">
      <c r="A596" s="8">
        <v>45137</v>
      </c>
      <c r="B596" t="s">
        <v>46</v>
      </c>
      <c r="C596" t="str">
        <f>_xlfn.XLOOKUP(TB_Vendas[[#This Row],[Código]],TB_Produtos[Código],TB_Produtos[Categoria])</f>
        <v>Eletrônicos Gerais</v>
      </c>
      <c r="D596" s="1">
        <v>4</v>
      </c>
      <c r="E596" s="36">
        <f>_xlfn.XLOOKUP(TB_Vendas[[#This Row],[Código]],TB_Produtos[Código],TB_Produtos[Preço Unitário])</f>
        <v>2800</v>
      </c>
      <c r="F596" s="41">
        <f>INDEX(desc_tabela,MATCH(TB_Vendas[[#This Row],[Qtde]],desc_quantidade,1),MATCH(_xlfn.XLOOKUP(TB_Vendas[[#This Row],[Código]],TB_Produtos[Código],TB_Produtos[Categoria]),desc_categorias,0))</f>
        <v>0.2</v>
      </c>
      <c r="G596" s="41" cm="1">
        <f t="array" ref="G596">_xlfn.XLOOKUP(TB_Vendas[[#This Row],[Vendedor]],TB_Vendedores[[#All],[Código]],TB_Vendedores[[#All],[Desc. Máximo]])</f>
        <v>0.17</v>
      </c>
      <c r="H596" s="41">
        <f>IF(TB_Vendas[[#This Row],[Desc.]]&gt;TB_Vendas[[#This Row],[Desc. Vend.]],TB_Vendas[[#This Row],[Desc. Vend.]],TB_Vendas[[#This Row],[Desc.]])</f>
        <v>0.17</v>
      </c>
      <c r="I596" s="9">
        <f>TB_Vendas[[#This Row],[Preço Unitário]]*TB_Vendas[[#This Row],[Qtde]]</f>
        <v>11200</v>
      </c>
      <c r="J596" s="9">
        <f>TB_Vendas[[#This Row],[Total]]-(TB_Vendas[[#This Row],[Total]]*TB_Vendas[[#This Row],[Desconto]])</f>
        <v>9296</v>
      </c>
      <c r="K596" s="9" t="s">
        <v>105</v>
      </c>
    </row>
    <row r="597" spans="1:11" x14ac:dyDescent="0.25">
      <c r="A597" s="8">
        <v>45137</v>
      </c>
      <c r="B597" t="s">
        <v>88</v>
      </c>
      <c r="C597" t="str">
        <f>_xlfn.XLOOKUP(TB_Vendas[[#This Row],[Código]],TB_Produtos[Código],TB_Produtos[Categoria])</f>
        <v>Wearables</v>
      </c>
      <c r="D597" s="1">
        <v>4</v>
      </c>
      <c r="E597" s="36">
        <f>_xlfn.XLOOKUP(TB_Vendas[[#This Row],[Código]],TB_Produtos[Código],TB_Produtos[Preço Unitário])</f>
        <v>2800</v>
      </c>
      <c r="F597" s="41">
        <f>INDEX(desc_tabela,MATCH(TB_Vendas[[#This Row],[Qtde]],desc_quantidade,1),MATCH(_xlfn.XLOOKUP(TB_Vendas[[#This Row],[Código]],TB_Produtos[Código],TB_Produtos[Categoria]),desc_categorias,0))</f>
        <v>0.15</v>
      </c>
      <c r="G597" s="41" cm="1">
        <f t="array" ref="G597">_xlfn.XLOOKUP(TB_Vendas[[#This Row],[Vendedor]],TB_Vendedores[[#All],[Código]],TB_Vendedores[[#All],[Desc. Máximo]])</f>
        <v>0.14000000000000001</v>
      </c>
      <c r="H597" s="41">
        <f>IF(TB_Vendas[[#This Row],[Desc.]]&gt;TB_Vendas[[#This Row],[Desc. Vend.]],TB_Vendas[[#This Row],[Desc. Vend.]],TB_Vendas[[#This Row],[Desc.]])</f>
        <v>0.14000000000000001</v>
      </c>
      <c r="I597" s="9">
        <f>TB_Vendas[[#This Row],[Preço Unitário]]*TB_Vendas[[#This Row],[Qtde]]</f>
        <v>11200</v>
      </c>
      <c r="J597" s="9">
        <f>TB_Vendas[[#This Row],[Total]]-(TB_Vendas[[#This Row],[Total]]*TB_Vendas[[#This Row],[Desconto]])</f>
        <v>9632</v>
      </c>
      <c r="K597" s="9" t="s">
        <v>107</v>
      </c>
    </row>
    <row r="598" spans="1:11" x14ac:dyDescent="0.25">
      <c r="A598" s="8">
        <v>45139</v>
      </c>
      <c r="B598" t="s">
        <v>46</v>
      </c>
      <c r="C598" t="str">
        <f>_xlfn.XLOOKUP(TB_Vendas[[#This Row],[Código]],TB_Produtos[Código],TB_Produtos[Categoria])</f>
        <v>Eletrônicos Gerais</v>
      </c>
      <c r="D598" s="1">
        <v>5</v>
      </c>
      <c r="E598" s="36">
        <f>_xlfn.XLOOKUP(TB_Vendas[[#This Row],[Código]],TB_Produtos[Código],TB_Produtos[Preço Unitário])</f>
        <v>2800</v>
      </c>
      <c r="F598" s="41">
        <f>INDEX(desc_tabela,MATCH(TB_Vendas[[#This Row],[Qtde]],desc_quantidade,1),MATCH(_xlfn.XLOOKUP(TB_Vendas[[#This Row],[Código]],TB_Produtos[Código],TB_Produtos[Categoria]),desc_categorias,0))</f>
        <v>0.25</v>
      </c>
      <c r="G598" s="41" cm="1">
        <f t="array" ref="G598">_xlfn.XLOOKUP(TB_Vendas[[#This Row],[Vendedor]],TB_Vendedores[[#All],[Código]],TB_Vendedores[[#All],[Desc. Máximo]])</f>
        <v>0.14000000000000001</v>
      </c>
      <c r="H598" s="41">
        <f>IF(TB_Vendas[[#This Row],[Desc.]]&gt;TB_Vendas[[#This Row],[Desc. Vend.]],TB_Vendas[[#This Row],[Desc. Vend.]],TB_Vendas[[#This Row],[Desc.]])</f>
        <v>0.14000000000000001</v>
      </c>
      <c r="I598" s="9">
        <f>TB_Vendas[[#This Row],[Preço Unitário]]*TB_Vendas[[#This Row],[Qtde]]</f>
        <v>14000</v>
      </c>
      <c r="J598" s="9">
        <f>TB_Vendas[[#This Row],[Total]]-(TB_Vendas[[#This Row],[Total]]*TB_Vendas[[#This Row],[Desconto]])</f>
        <v>12040</v>
      </c>
      <c r="K598" s="9" t="s">
        <v>107</v>
      </c>
    </row>
    <row r="599" spans="1:11" x14ac:dyDescent="0.25">
      <c r="A599" s="8">
        <v>45139</v>
      </c>
      <c r="B599" t="s">
        <v>14</v>
      </c>
      <c r="C599" t="str">
        <f>_xlfn.XLOOKUP(TB_Vendas[[#This Row],[Código]],TB_Produtos[Código],TB_Produtos[Categoria])</f>
        <v>Acessórios</v>
      </c>
      <c r="D599" s="1">
        <v>4</v>
      </c>
      <c r="E599" s="36">
        <f>_xlfn.XLOOKUP(TB_Vendas[[#This Row],[Código]],TB_Produtos[Código],TB_Produtos[Preço Unitário])</f>
        <v>80</v>
      </c>
      <c r="F599" s="41">
        <f>INDEX(desc_tabela,MATCH(TB_Vendas[[#This Row],[Qtde]],desc_quantidade,1),MATCH(_xlfn.XLOOKUP(TB_Vendas[[#This Row],[Código]],TB_Produtos[Código],TB_Produtos[Categoria]),desc_categorias,0))</f>
        <v>0.15</v>
      </c>
      <c r="G599" s="41" cm="1">
        <f t="array" ref="G599">_xlfn.XLOOKUP(TB_Vendas[[#This Row],[Vendedor]],TB_Vendedores[[#All],[Código]],TB_Vendedores[[#All],[Desc. Máximo]])</f>
        <v>0.08</v>
      </c>
      <c r="H599" s="41">
        <f>IF(TB_Vendas[[#This Row],[Desc.]]&gt;TB_Vendas[[#This Row],[Desc. Vend.]],TB_Vendas[[#This Row],[Desc. Vend.]],TB_Vendas[[#This Row],[Desc.]])</f>
        <v>0.08</v>
      </c>
      <c r="I599" s="9">
        <f>TB_Vendas[[#This Row],[Preço Unitário]]*TB_Vendas[[#This Row],[Qtde]]</f>
        <v>320</v>
      </c>
      <c r="J599" s="9">
        <f>TB_Vendas[[#This Row],[Total]]-(TB_Vendas[[#This Row],[Total]]*TB_Vendas[[#This Row],[Desconto]])</f>
        <v>294.39999999999998</v>
      </c>
      <c r="K599" s="9" t="s">
        <v>100</v>
      </c>
    </row>
    <row r="600" spans="1:11" x14ac:dyDescent="0.25">
      <c r="A600" s="8">
        <v>45139</v>
      </c>
      <c r="B600" t="s">
        <v>88</v>
      </c>
      <c r="C600" t="str">
        <f>_xlfn.XLOOKUP(TB_Vendas[[#This Row],[Código]],TB_Produtos[Código],TB_Produtos[Categoria])</f>
        <v>Wearables</v>
      </c>
      <c r="D600" s="1">
        <v>5</v>
      </c>
      <c r="E600" s="36">
        <f>_xlfn.XLOOKUP(TB_Vendas[[#This Row],[Código]],TB_Produtos[Código],TB_Produtos[Preço Unitário])</f>
        <v>2800</v>
      </c>
      <c r="F600" s="41">
        <f>INDEX(desc_tabela,MATCH(TB_Vendas[[#This Row],[Qtde]],desc_quantidade,1),MATCH(_xlfn.XLOOKUP(TB_Vendas[[#This Row],[Código]],TB_Produtos[Código],TB_Produtos[Categoria]),desc_categorias,0))</f>
        <v>0.25</v>
      </c>
      <c r="G600" s="41" cm="1">
        <f t="array" ref="G600">_xlfn.XLOOKUP(TB_Vendas[[#This Row],[Vendedor]],TB_Vendedores[[#All],[Código]],TB_Vendedores[[#All],[Desc. Máximo]])</f>
        <v>0.19</v>
      </c>
      <c r="H600" s="41">
        <f>IF(TB_Vendas[[#This Row],[Desc.]]&gt;TB_Vendas[[#This Row],[Desc. Vend.]],TB_Vendas[[#This Row],[Desc. Vend.]],TB_Vendas[[#This Row],[Desc.]])</f>
        <v>0.19</v>
      </c>
      <c r="I600" s="9">
        <f>TB_Vendas[[#This Row],[Preço Unitário]]*TB_Vendas[[#This Row],[Qtde]]</f>
        <v>14000</v>
      </c>
      <c r="J600" s="9">
        <f>TB_Vendas[[#This Row],[Total]]-(TB_Vendas[[#This Row],[Total]]*TB_Vendas[[#This Row],[Desconto]])</f>
        <v>11340</v>
      </c>
      <c r="K600" s="9" t="s">
        <v>109</v>
      </c>
    </row>
    <row r="601" spans="1:11" x14ac:dyDescent="0.25">
      <c r="A601" s="8">
        <v>45140</v>
      </c>
      <c r="B601" t="s">
        <v>66</v>
      </c>
      <c r="C601" t="str">
        <f>_xlfn.XLOOKUP(TB_Vendas[[#This Row],[Código]],TB_Produtos[Código],TB_Produtos[Categoria])</f>
        <v>Redes e Conectividade</v>
      </c>
      <c r="D601" s="1">
        <v>3</v>
      </c>
      <c r="E601" s="36">
        <f>_xlfn.XLOOKUP(TB_Vendas[[#This Row],[Código]],TB_Produtos[Código],TB_Produtos[Preço Unitário])</f>
        <v>500</v>
      </c>
      <c r="F601" s="41">
        <f>INDEX(desc_tabela,MATCH(TB_Vendas[[#This Row],[Qtde]],desc_quantidade,1),MATCH(_xlfn.XLOOKUP(TB_Vendas[[#This Row],[Código]],TB_Produtos[Código],TB_Produtos[Categoria]),desc_categorias,0))</f>
        <v>0.2</v>
      </c>
      <c r="G601" s="41" cm="1">
        <f t="array" ref="G601">_xlfn.XLOOKUP(TB_Vendas[[#This Row],[Vendedor]],TB_Vendedores[[#All],[Código]],TB_Vendedores[[#All],[Desc. Máximo]])</f>
        <v>0.18</v>
      </c>
      <c r="H601" s="41">
        <f>IF(TB_Vendas[[#This Row],[Desc.]]&gt;TB_Vendas[[#This Row],[Desc. Vend.]],TB_Vendas[[#This Row],[Desc. Vend.]],TB_Vendas[[#This Row],[Desc.]])</f>
        <v>0.18</v>
      </c>
      <c r="I601" s="9">
        <f>TB_Vendas[[#This Row],[Preço Unitário]]*TB_Vendas[[#This Row],[Qtde]]</f>
        <v>1500</v>
      </c>
      <c r="J601" s="9">
        <f>TB_Vendas[[#This Row],[Total]]-(TB_Vendas[[#This Row],[Total]]*TB_Vendas[[#This Row],[Desconto]])</f>
        <v>1230</v>
      </c>
      <c r="K601" s="9" t="s">
        <v>117</v>
      </c>
    </row>
    <row r="602" spans="1:11" x14ac:dyDescent="0.25">
      <c r="A602" s="8">
        <v>45140</v>
      </c>
      <c r="B602" t="s">
        <v>17</v>
      </c>
      <c r="C602" t="str">
        <f>_xlfn.XLOOKUP(TB_Vendas[[#This Row],[Código]],TB_Produtos[Código],TB_Produtos[Categoria])</f>
        <v>Acessórios</v>
      </c>
      <c r="D602" s="1">
        <v>3</v>
      </c>
      <c r="E602" s="36">
        <f>_xlfn.XLOOKUP(TB_Vendas[[#This Row],[Código]],TB_Produtos[Código],TB_Produtos[Preço Unitário])</f>
        <v>800</v>
      </c>
      <c r="F602" s="41">
        <f>INDEX(desc_tabela,MATCH(TB_Vendas[[#This Row],[Qtde]],desc_quantidade,1),MATCH(_xlfn.XLOOKUP(TB_Vendas[[#This Row],[Código]],TB_Produtos[Código],TB_Produtos[Categoria]),desc_categorias,0))</f>
        <v>0.15</v>
      </c>
      <c r="G602" s="41" cm="1">
        <f t="array" ref="G602">_xlfn.XLOOKUP(TB_Vendas[[#This Row],[Vendedor]],TB_Vendedores[[#All],[Código]],TB_Vendedores[[#All],[Desc. Máximo]])</f>
        <v>0.14000000000000001</v>
      </c>
      <c r="H602" s="41">
        <f>IF(TB_Vendas[[#This Row],[Desc.]]&gt;TB_Vendas[[#This Row],[Desc. Vend.]],TB_Vendas[[#This Row],[Desc. Vend.]],TB_Vendas[[#This Row],[Desc.]])</f>
        <v>0.14000000000000001</v>
      </c>
      <c r="I602" s="9">
        <f>TB_Vendas[[#This Row],[Preço Unitário]]*TB_Vendas[[#This Row],[Qtde]]</f>
        <v>2400</v>
      </c>
      <c r="J602" s="9">
        <f>TB_Vendas[[#This Row],[Total]]-(TB_Vendas[[#This Row],[Total]]*TB_Vendas[[#This Row],[Desconto]])</f>
        <v>2064</v>
      </c>
      <c r="K602" s="9" t="s">
        <v>107</v>
      </c>
    </row>
    <row r="603" spans="1:11" x14ac:dyDescent="0.25">
      <c r="A603" s="8">
        <v>45140</v>
      </c>
      <c r="B603" t="s">
        <v>83</v>
      </c>
      <c r="C603" t="str">
        <f>_xlfn.XLOOKUP(TB_Vendas[[#This Row],[Código]],TB_Produtos[Código],TB_Produtos[Categoria])</f>
        <v>Wearables</v>
      </c>
      <c r="D603" s="1">
        <v>2</v>
      </c>
      <c r="E603" s="36">
        <f>_xlfn.XLOOKUP(TB_Vendas[[#This Row],[Código]],TB_Produtos[Código],TB_Produtos[Preço Unitário])</f>
        <v>350</v>
      </c>
      <c r="F603" s="41">
        <f>INDEX(desc_tabela,MATCH(TB_Vendas[[#This Row],[Qtde]],desc_quantidade,1),MATCH(_xlfn.XLOOKUP(TB_Vendas[[#This Row],[Código]],TB_Produtos[Código],TB_Produtos[Categoria]),desc_categorias,0))</f>
        <v>0.05</v>
      </c>
      <c r="G603" s="41" cm="1">
        <f t="array" ref="G603">_xlfn.XLOOKUP(TB_Vendas[[#This Row],[Vendedor]],TB_Vendedores[[#All],[Código]],TB_Vendedores[[#All],[Desc. Máximo]])</f>
        <v>0.14000000000000001</v>
      </c>
      <c r="H603" s="41">
        <f>IF(TB_Vendas[[#This Row],[Desc.]]&gt;TB_Vendas[[#This Row],[Desc. Vend.]],TB_Vendas[[#This Row],[Desc. Vend.]],TB_Vendas[[#This Row],[Desc.]])</f>
        <v>0.05</v>
      </c>
      <c r="I603" s="9">
        <f>TB_Vendas[[#This Row],[Preço Unitário]]*TB_Vendas[[#This Row],[Qtde]]</f>
        <v>700</v>
      </c>
      <c r="J603" s="9">
        <f>TB_Vendas[[#This Row],[Total]]-(TB_Vendas[[#This Row],[Total]]*TB_Vendas[[#This Row],[Desconto]])</f>
        <v>665</v>
      </c>
      <c r="K603" s="9" t="s">
        <v>107</v>
      </c>
    </row>
    <row r="604" spans="1:11" x14ac:dyDescent="0.25">
      <c r="A604" s="8">
        <v>45141</v>
      </c>
      <c r="B604" t="s">
        <v>28</v>
      </c>
      <c r="C604" t="str">
        <f>_xlfn.XLOOKUP(TB_Vendas[[#This Row],[Código]],TB_Produtos[Código],TB_Produtos[Categoria])</f>
        <v>Periféricos</v>
      </c>
      <c r="D604" s="1">
        <v>3</v>
      </c>
      <c r="E604" s="36">
        <f>_xlfn.XLOOKUP(TB_Vendas[[#This Row],[Código]],TB_Produtos[Código],TB_Produtos[Preço Unitário])</f>
        <v>1200</v>
      </c>
      <c r="F604" s="41">
        <f>INDEX(desc_tabela,MATCH(TB_Vendas[[#This Row],[Qtde]],desc_quantidade,1),MATCH(_xlfn.XLOOKUP(TB_Vendas[[#This Row],[Código]],TB_Produtos[Código],TB_Produtos[Categoria]),desc_categorias,0))</f>
        <v>0.15</v>
      </c>
      <c r="G604" s="41" cm="1">
        <f t="array" ref="G604">_xlfn.XLOOKUP(TB_Vendas[[#This Row],[Vendedor]],TB_Vendedores[[#All],[Código]],TB_Vendedores[[#All],[Desc. Máximo]])</f>
        <v>0.3</v>
      </c>
      <c r="H604" s="41">
        <f>IF(TB_Vendas[[#This Row],[Desc.]]&gt;TB_Vendas[[#This Row],[Desc. Vend.]],TB_Vendas[[#This Row],[Desc. Vend.]],TB_Vendas[[#This Row],[Desc.]])</f>
        <v>0.15</v>
      </c>
      <c r="I604" s="9">
        <f>TB_Vendas[[#This Row],[Preço Unitário]]*TB_Vendas[[#This Row],[Qtde]]</f>
        <v>3600</v>
      </c>
      <c r="J604" s="9">
        <f>TB_Vendas[[#This Row],[Total]]-(TB_Vendas[[#This Row],[Total]]*TB_Vendas[[#This Row],[Desconto]])</f>
        <v>3060</v>
      </c>
      <c r="K604" s="9" t="s">
        <v>121</v>
      </c>
    </row>
    <row r="605" spans="1:11" x14ac:dyDescent="0.25">
      <c r="A605" s="8">
        <v>45142</v>
      </c>
      <c r="B605" t="s">
        <v>50</v>
      </c>
      <c r="C605" t="str">
        <f>_xlfn.XLOOKUP(TB_Vendas[[#This Row],[Código]],TB_Produtos[Código],TB_Produtos[Categoria])</f>
        <v>Periféricos</v>
      </c>
      <c r="D605" s="1">
        <v>2</v>
      </c>
      <c r="E605" s="36">
        <f>_xlfn.XLOOKUP(TB_Vendas[[#This Row],[Código]],TB_Produtos[Código],TB_Produtos[Preço Unitário])</f>
        <v>300</v>
      </c>
      <c r="F605" s="41">
        <f>INDEX(desc_tabela,MATCH(TB_Vendas[[#This Row],[Qtde]],desc_quantidade,1),MATCH(_xlfn.XLOOKUP(TB_Vendas[[#This Row],[Código]],TB_Produtos[Código],TB_Produtos[Categoria]),desc_categorias,0))</f>
        <v>0.05</v>
      </c>
      <c r="G605" s="41" cm="1">
        <f t="array" ref="G605">_xlfn.XLOOKUP(TB_Vendas[[#This Row],[Vendedor]],TB_Vendedores[[#All],[Código]],TB_Vendedores[[#All],[Desc. Máximo]])</f>
        <v>0.17</v>
      </c>
      <c r="H605" s="41">
        <f>IF(TB_Vendas[[#This Row],[Desc.]]&gt;TB_Vendas[[#This Row],[Desc. Vend.]],TB_Vendas[[#This Row],[Desc. Vend.]],TB_Vendas[[#This Row],[Desc.]])</f>
        <v>0.05</v>
      </c>
      <c r="I605" s="9">
        <f>TB_Vendas[[#This Row],[Preço Unitário]]*TB_Vendas[[#This Row],[Qtde]]</f>
        <v>600</v>
      </c>
      <c r="J605" s="9">
        <f>TB_Vendas[[#This Row],[Total]]-(TB_Vendas[[#This Row],[Total]]*TB_Vendas[[#This Row],[Desconto]])</f>
        <v>570</v>
      </c>
      <c r="K605" s="9" t="s">
        <v>105</v>
      </c>
    </row>
    <row r="606" spans="1:11" x14ac:dyDescent="0.25">
      <c r="A606" s="8">
        <v>45142</v>
      </c>
      <c r="B606" t="s">
        <v>66</v>
      </c>
      <c r="C606" t="str">
        <f>_xlfn.XLOOKUP(TB_Vendas[[#This Row],[Código]],TB_Produtos[Código],TB_Produtos[Categoria])</f>
        <v>Redes e Conectividade</v>
      </c>
      <c r="D606" s="1">
        <v>1</v>
      </c>
      <c r="E606" s="36">
        <f>_xlfn.XLOOKUP(TB_Vendas[[#This Row],[Código]],TB_Produtos[Código],TB_Produtos[Preço Unitário])</f>
        <v>500</v>
      </c>
      <c r="F606" s="41">
        <f>INDEX(desc_tabela,MATCH(TB_Vendas[[#This Row],[Qtde]],desc_quantidade,1),MATCH(_xlfn.XLOOKUP(TB_Vendas[[#This Row],[Código]],TB_Produtos[Código],TB_Produtos[Categoria]),desc_categorias,0))</f>
        <v>0.1</v>
      </c>
      <c r="G606" s="41" cm="1">
        <f t="array" ref="G606">_xlfn.XLOOKUP(TB_Vendas[[#This Row],[Vendedor]],TB_Vendedores[[#All],[Código]],TB_Vendedores[[#All],[Desc. Máximo]])</f>
        <v>0.18</v>
      </c>
      <c r="H606" s="41">
        <f>IF(TB_Vendas[[#This Row],[Desc.]]&gt;TB_Vendas[[#This Row],[Desc. Vend.]],TB_Vendas[[#This Row],[Desc. Vend.]],TB_Vendas[[#This Row],[Desc.]])</f>
        <v>0.1</v>
      </c>
      <c r="I606" s="9">
        <f>TB_Vendas[[#This Row],[Preço Unitário]]*TB_Vendas[[#This Row],[Qtde]]</f>
        <v>500</v>
      </c>
      <c r="J606" s="9">
        <f>TB_Vendas[[#This Row],[Total]]-(TB_Vendas[[#This Row],[Total]]*TB_Vendas[[#This Row],[Desconto]])</f>
        <v>450</v>
      </c>
      <c r="K606" s="9" t="s">
        <v>117</v>
      </c>
    </row>
    <row r="607" spans="1:11" x14ac:dyDescent="0.25">
      <c r="A607" s="8">
        <v>45142</v>
      </c>
      <c r="B607" t="s">
        <v>83</v>
      </c>
      <c r="C607" t="str">
        <f>_xlfn.XLOOKUP(TB_Vendas[[#This Row],[Código]],TB_Produtos[Código],TB_Produtos[Categoria])</f>
        <v>Wearables</v>
      </c>
      <c r="D607" s="1">
        <v>5</v>
      </c>
      <c r="E607" s="36">
        <f>_xlfn.XLOOKUP(TB_Vendas[[#This Row],[Código]],TB_Produtos[Código],TB_Produtos[Preço Unitário])</f>
        <v>350</v>
      </c>
      <c r="F607" s="41">
        <f>INDEX(desc_tabela,MATCH(TB_Vendas[[#This Row],[Qtde]],desc_quantidade,1),MATCH(_xlfn.XLOOKUP(TB_Vendas[[#This Row],[Código]],TB_Produtos[Código],TB_Produtos[Categoria]),desc_categorias,0))</f>
        <v>0.25</v>
      </c>
      <c r="G607" s="41" cm="1">
        <f t="array" ref="G607">_xlfn.XLOOKUP(TB_Vendas[[#This Row],[Vendedor]],TB_Vendedores[[#All],[Código]],TB_Vendedores[[#All],[Desc. Máximo]])</f>
        <v>0.08</v>
      </c>
      <c r="H607" s="41">
        <f>IF(TB_Vendas[[#This Row],[Desc.]]&gt;TB_Vendas[[#This Row],[Desc. Vend.]],TB_Vendas[[#This Row],[Desc. Vend.]],TB_Vendas[[#This Row],[Desc.]])</f>
        <v>0.08</v>
      </c>
      <c r="I607" s="9">
        <f>TB_Vendas[[#This Row],[Preço Unitário]]*TB_Vendas[[#This Row],[Qtde]]</f>
        <v>1750</v>
      </c>
      <c r="J607" s="9">
        <f>TB_Vendas[[#This Row],[Total]]-(TB_Vendas[[#This Row],[Total]]*TB_Vendas[[#This Row],[Desconto]])</f>
        <v>1610</v>
      </c>
      <c r="K607" s="9" t="s">
        <v>111</v>
      </c>
    </row>
    <row r="608" spans="1:11" x14ac:dyDescent="0.25">
      <c r="A608" s="8">
        <v>45142</v>
      </c>
      <c r="B608" t="s">
        <v>75</v>
      </c>
      <c r="C608" t="str">
        <f>_xlfn.XLOOKUP(TB_Vendas[[#This Row],[Código]],TB_Produtos[Código],TB_Produtos[Categoria])</f>
        <v>Smartphones e Tablets</v>
      </c>
      <c r="D608" s="1">
        <v>1</v>
      </c>
      <c r="E608" s="36">
        <f>_xlfn.XLOOKUP(TB_Vendas[[#This Row],[Código]],TB_Produtos[Código],TB_Produtos[Preço Unitário])</f>
        <v>3800</v>
      </c>
      <c r="F608" s="41">
        <f>INDEX(desc_tabela,MATCH(TB_Vendas[[#This Row],[Qtde]],desc_quantidade,1),MATCH(_xlfn.XLOOKUP(TB_Vendas[[#This Row],[Código]],TB_Produtos[Código],TB_Produtos[Categoria]),desc_categorias,0))</f>
        <v>0</v>
      </c>
      <c r="G608" s="41" cm="1">
        <f t="array" ref="G608">_xlfn.XLOOKUP(TB_Vendas[[#This Row],[Vendedor]],TB_Vendedores[[#All],[Código]],TB_Vendedores[[#All],[Desc. Máximo]])</f>
        <v>0.17</v>
      </c>
      <c r="H608" s="41">
        <f>IF(TB_Vendas[[#This Row],[Desc.]]&gt;TB_Vendas[[#This Row],[Desc. Vend.]],TB_Vendas[[#This Row],[Desc. Vend.]],TB_Vendas[[#This Row],[Desc.]])</f>
        <v>0</v>
      </c>
      <c r="I608" s="9">
        <f>TB_Vendas[[#This Row],[Preço Unitário]]*TB_Vendas[[#This Row],[Qtde]]</f>
        <v>3800</v>
      </c>
      <c r="J608" s="9">
        <f>TB_Vendas[[#This Row],[Total]]-(TB_Vendas[[#This Row],[Total]]*TB_Vendas[[#This Row],[Desconto]])</f>
        <v>3800</v>
      </c>
      <c r="K608" s="9" t="s">
        <v>105</v>
      </c>
    </row>
    <row r="609" spans="1:11" x14ac:dyDescent="0.25">
      <c r="A609" s="8">
        <v>45142</v>
      </c>
      <c r="B609" t="s">
        <v>60</v>
      </c>
      <c r="C609" t="str">
        <f>_xlfn.XLOOKUP(TB_Vendas[[#This Row],[Código]],TB_Produtos[Código],TB_Produtos[Categoria])</f>
        <v>Redes e Conectividade</v>
      </c>
      <c r="D609" s="1">
        <v>3</v>
      </c>
      <c r="E609" s="36">
        <f>_xlfn.XLOOKUP(TB_Vendas[[#This Row],[Código]],TB_Produtos[Código],TB_Produtos[Preço Unitário])</f>
        <v>100</v>
      </c>
      <c r="F609" s="41">
        <f>INDEX(desc_tabela,MATCH(TB_Vendas[[#This Row],[Qtde]],desc_quantidade,1),MATCH(_xlfn.XLOOKUP(TB_Vendas[[#This Row],[Código]],TB_Produtos[Código],TB_Produtos[Categoria]),desc_categorias,0))</f>
        <v>0.2</v>
      </c>
      <c r="G609" s="41" cm="1">
        <f t="array" ref="G609">_xlfn.XLOOKUP(TB_Vendas[[#This Row],[Vendedor]],TB_Vendedores[[#All],[Código]],TB_Vendedores[[#All],[Desc. Máximo]])</f>
        <v>0.11</v>
      </c>
      <c r="H609" s="41">
        <f>IF(TB_Vendas[[#This Row],[Desc.]]&gt;TB_Vendas[[#This Row],[Desc. Vend.]],TB_Vendas[[#This Row],[Desc. Vend.]],TB_Vendas[[#This Row],[Desc.]])</f>
        <v>0.11</v>
      </c>
      <c r="I609" s="9">
        <f>TB_Vendas[[#This Row],[Preço Unitário]]*TB_Vendas[[#This Row],[Qtde]]</f>
        <v>300</v>
      </c>
      <c r="J609" s="9">
        <f>TB_Vendas[[#This Row],[Total]]-(TB_Vendas[[#This Row],[Total]]*TB_Vendas[[#This Row],[Desconto]])</f>
        <v>267</v>
      </c>
      <c r="K609" s="9" t="s">
        <v>115</v>
      </c>
    </row>
    <row r="610" spans="1:11" x14ac:dyDescent="0.25">
      <c r="A610" s="8">
        <v>45144</v>
      </c>
      <c r="B610" t="s">
        <v>11</v>
      </c>
      <c r="C610" t="str">
        <f>_xlfn.XLOOKUP(TB_Vendas[[#This Row],[Código]],TB_Produtos[Código],TB_Produtos[Categoria])</f>
        <v>Acessórios</v>
      </c>
      <c r="D610" s="1">
        <v>3</v>
      </c>
      <c r="E610" s="36">
        <f>_xlfn.XLOOKUP(TB_Vendas[[#This Row],[Código]],TB_Produtos[Código],TB_Produtos[Preço Unitário])</f>
        <v>150</v>
      </c>
      <c r="F610" s="41">
        <f>INDEX(desc_tabela,MATCH(TB_Vendas[[#This Row],[Qtde]],desc_quantidade,1),MATCH(_xlfn.XLOOKUP(TB_Vendas[[#This Row],[Código]],TB_Produtos[Código],TB_Produtos[Categoria]),desc_categorias,0))</f>
        <v>0.15</v>
      </c>
      <c r="G610" s="41" cm="1">
        <f t="array" ref="G610">_xlfn.XLOOKUP(TB_Vendas[[#This Row],[Vendedor]],TB_Vendedores[[#All],[Código]],TB_Vendedores[[#All],[Desc. Máximo]])</f>
        <v>7.0000000000000007E-2</v>
      </c>
      <c r="H610" s="41">
        <f>IF(TB_Vendas[[#This Row],[Desc.]]&gt;TB_Vendas[[#This Row],[Desc. Vend.]],TB_Vendas[[#This Row],[Desc. Vend.]],TB_Vendas[[#This Row],[Desc.]])</f>
        <v>7.0000000000000007E-2</v>
      </c>
      <c r="I610" s="9">
        <f>TB_Vendas[[#This Row],[Preço Unitário]]*TB_Vendas[[#This Row],[Qtde]]</f>
        <v>450</v>
      </c>
      <c r="J610" s="9">
        <f>TB_Vendas[[#This Row],[Total]]-(TB_Vendas[[#This Row],[Total]]*TB_Vendas[[#This Row],[Desconto]])</f>
        <v>418.5</v>
      </c>
      <c r="K610" s="9" t="s">
        <v>119</v>
      </c>
    </row>
    <row r="611" spans="1:11" x14ac:dyDescent="0.25">
      <c r="A611" s="8">
        <v>45144</v>
      </c>
      <c r="B611" t="s">
        <v>17</v>
      </c>
      <c r="C611" t="str">
        <f>_xlfn.XLOOKUP(TB_Vendas[[#This Row],[Código]],TB_Produtos[Código],TB_Produtos[Categoria])</f>
        <v>Acessórios</v>
      </c>
      <c r="D611" s="1">
        <v>3</v>
      </c>
      <c r="E611" s="36">
        <f>_xlfn.XLOOKUP(TB_Vendas[[#This Row],[Código]],TB_Produtos[Código],TB_Produtos[Preço Unitário])</f>
        <v>800</v>
      </c>
      <c r="F611" s="41">
        <f>INDEX(desc_tabela,MATCH(TB_Vendas[[#This Row],[Qtde]],desc_quantidade,1),MATCH(_xlfn.XLOOKUP(TB_Vendas[[#This Row],[Código]],TB_Produtos[Código],TB_Produtos[Categoria]),desc_categorias,0))</f>
        <v>0.15</v>
      </c>
      <c r="G611" s="41" cm="1">
        <f t="array" ref="G611">_xlfn.XLOOKUP(TB_Vendas[[#This Row],[Vendedor]],TB_Vendedores[[#All],[Código]],TB_Vendedores[[#All],[Desc. Máximo]])</f>
        <v>0.3</v>
      </c>
      <c r="H611" s="41">
        <f>IF(TB_Vendas[[#This Row],[Desc.]]&gt;TB_Vendas[[#This Row],[Desc. Vend.]],TB_Vendas[[#This Row],[Desc. Vend.]],TB_Vendas[[#This Row],[Desc.]])</f>
        <v>0.15</v>
      </c>
      <c r="I611" s="9">
        <f>TB_Vendas[[#This Row],[Preço Unitário]]*TB_Vendas[[#This Row],[Qtde]]</f>
        <v>2400</v>
      </c>
      <c r="J611" s="9">
        <f>TB_Vendas[[#This Row],[Total]]-(TB_Vendas[[#This Row],[Total]]*TB_Vendas[[#This Row],[Desconto]])</f>
        <v>2040</v>
      </c>
      <c r="K611" s="9" t="s">
        <v>121</v>
      </c>
    </row>
    <row r="612" spans="1:11" x14ac:dyDescent="0.25">
      <c r="A612" s="8">
        <v>45145</v>
      </c>
      <c r="B612" t="s">
        <v>77</v>
      </c>
      <c r="C612" t="str">
        <f>_xlfn.XLOOKUP(TB_Vendas[[#This Row],[Código]],TB_Produtos[Código],TB_Produtos[Categoria])</f>
        <v>Smartphones e Tablets</v>
      </c>
      <c r="D612" s="1">
        <v>3</v>
      </c>
      <c r="E612" s="36">
        <f>_xlfn.XLOOKUP(TB_Vendas[[#This Row],[Código]],TB_Produtos[Código],TB_Produtos[Preço Unitário])</f>
        <v>5000</v>
      </c>
      <c r="F612" s="41">
        <f>INDEX(desc_tabela,MATCH(TB_Vendas[[#This Row],[Qtde]],desc_quantidade,1),MATCH(_xlfn.XLOOKUP(TB_Vendas[[#This Row],[Código]],TB_Produtos[Código],TB_Produtos[Categoria]),desc_categorias,0))</f>
        <v>0.15</v>
      </c>
      <c r="G612" s="41" cm="1">
        <f t="array" ref="G612">_xlfn.XLOOKUP(TB_Vendas[[#This Row],[Vendedor]],TB_Vendedores[[#All],[Código]],TB_Vendedores[[#All],[Desc. Máximo]])</f>
        <v>0.11</v>
      </c>
      <c r="H612" s="41">
        <f>IF(TB_Vendas[[#This Row],[Desc.]]&gt;TB_Vendas[[#This Row],[Desc. Vend.]],TB_Vendas[[#This Row],[Desc. Vend.]],TB_Vendas[[#This Row],[Desc.]])</f>
        <v>0.11</v>
      </c>
      <c r="I612" s="9">
        <f>TB_Vendas[[#This Row],[Preço Unitário]]*TB_Vendas[[#This Row],[Qtde]]</f>
        <v>15000</v>
      </c>
      <c r="J612" s="9">
        <f>TB_Vendas[[#This Row],[Total]]-(TB_Vendas[[#This Row],[Total]]*TB_Vendas[[#This Row],[Desconto]])</f>
        <v>13350</v>
      </c>
      <c r="K612" s="9" t="s">
        <v>115</v>
      </c>
    </row>
    <row r="613" spans="1:11" x14ac:dyDescent="0.25">
      <c r="A613" s="8">
        <v>45145</v>
      </c>
      <c r="B613" t="s">
        <v>58</v>
      </c>
      <c r="C613" t="str">
        <f>_xlfn.XLOOKUP(TB_Vendas[[#This Row],[Código]],TB_Produtos[Código],TB_Produtos[Categoria])</f>
        <v>Periféricos</v>
      </c>
      <c r="D613" s="1">
        <v>5</v>
      </c>
      <c r="E613" s="36">
        <f>_xlfn.XLOOKUP(TB_Vendas[[#This Row],[Código]],TB_Produtos[Código],TB_Produtos[Preço Unitário])</f>
        <v>450</v>
      </c>
      <c r="F613" s="41">
        <f>INDEX(desc_tabela,MATCH(TB_Vendas[[#This Row],[Qtde]],desc_quantidade,1),MATCH(_xlfn.XLOOKUP(TB_Vendas[[#This Row],[Código]],TB_Produtos[Código],TB_Produtos[Categoria]),desc_categorias,0))</f>
        <v>0.25</v>
      </c>
      <c r="G613" s="41" cm="1">
        <f t="array" ref="G613">_xlfn.XLOOKUP(TB_Vendas[[#This Row],[Vendedor]],TB_Vendedores[[#All],[Código]],TB_Vendedores[[#All],[Desc. Máximo]])</f>
        <v>0.14000000000000001</v>
      </c>
      <c r="H613" s="41">
        <f>IF(TB_Vendas[[#This Row],[Desc.]]&gt;TB_Vendas[[#This Row],[Desc. Vend.]],TB_Vendas[[#This Row],[Desc. Vend.]],TB_Vendas[[#This Row],[Desc.]])</f>
        <v>0.14000000000000001</v>
      </c>
      <c r="I613" s="9">
        <f>TB_Vendas[[#This Row],[Preço Unitário]]*TB_Vendas[[#This Row],[Qtde]]</f>
        <v>2250</v>
      </c>
      <c r="J613" s="9">
        <f>TB_Vendas[[#This Row],[Total]]-(TB_Vendas[[#This Row],[Total]]*TB_Vendas[[#This Row],[Desconto]])</f>
        <v>1935</v>
      </c>
      <c r="K613" s="9" t="s">
        <v>107</v>
      </c>
    </row>
    <row r="614" spans="1:11" x14ac:dyDescent="0.25">
      <c r="A614" s="8">
        <v>45145</v>
      </c>
      <c r="B614" t="s">
        <v>22</v>
      </c>
      <c r="C614" t="str">
        <f>_xlfn.XLOOKUP(TB_Vendas[[#This Row],[Código]],TB_Produtos[Código],TB_Produtos[Categoria])</f>
        <v>Acessórios</v>
      </c>
      <c r="D614" s="1">
        <v>4</v>
      </c>
      <c r="E614" s="36">
        <f>_xlfn.XLOOKUP(TB_Vendas[[#This Row],[Código]],TB_Produtos[Código],TB_Produtos[Preço Unitário])</f>
        <v>1400</v>
      </c>
      <c r="F614" s="41">
        <f>INDEX(desc_tabela,MATCH(TB_Vendas[[#This Row],[Qtde]],desc_quantidade,1),MATCH(_xlfn.XLOOKUP(TB_Vendas[[#This Row],[Código]],TB_Produtos[Código],TB_Produtos[Categoria]),desc_categorias,0))</f>
        <v>0.15</v>
      </c>
      <c r="G614" s="41" cm="1">
        <f t="array" ref="G614">_xlfn.XLOOKUP(TB_Vendas[[#This Row],[Vendedor]],TB_Vendedores[[#All],[Código]],TB_Vendedores[[#All],[Desc. Máximo]])</f>
        <v>0.08</v>
      </c>
      <c r="H614" s="41">
        <f>IF(TB_Vendas[[#This Row],[Desc.]]&gt;TB_Vendas[[#This Row],[Desc. Vend.]],TB_Vendas[[#This Row],[Desc. Vend.]],TB_Vendas[[#This Row],[Desc.]])</f>
        <v>0.08</v>
      </c>
      <c r="I614" s="9">
        <f>TB_Vendas[[#This Row],[Preço Unitário]]*TB_Vendas[[#This Row],[Qtde]]</f>
        <v>5600</v>
      </c>
      <c r="J614" s="9">
        <f>TB_Vendas[[#This Row],[Total]]-(TB_Vendas[[#This Row],[Total]]*TB_Vendas[[#This Row],[Desconto]])</f>
        <v>5152</v>
      </c>
      <c r="K614" s="9" t="s">
        <v>111</v>
      </c>
    </row>
    <row r="615" spans="1:11" x14ac:dyDescent="0.25">
      <c r="A615" s="8">
        <v>45145</v>
      </c>
      <c r="B615" t="s">
        <v>28</v>
      </c>
      <c r="C615" t="str">
        <f>_xlfn.XLOOKUP(TB_Vendas[[#This Row],[Código]],TB_Produtos[Código],TB_Produtos[Categoria])</f>
        <v>Periféricos</v>
      </c>
      <c r="D615" s="1">
        <v>4</v>
      </c>
      <c r="E615" s="36">
        <f>_xlfn.XLOOKUP(TB_Vendas[[#This Row],[Código]],TB_Produtos[Código],TB_Produtos[Preço Unitário])</f>
        <v>1200</v>
      </c>
      <c r="F615" s="41">
        <f>INDEX(desc_tabela,MATCH(TB_Vendas[[#This Row],[Qtde]],desc_quantidade,1),MATCH(_xlfn.XLOOKUP(TB_Vendas[[#This Row],[Código]],TB_Produtos[Código],TB_Produtos[Categoria]),desc_categorias,0))</f>
        <v>0.15</v>
      </c>
      <c r="G615" s="41" cm="1">
        <f t="array" ref="G615">_xlfn.XLOOKUP(TB_Vendas[[#This Row],[Vendedor]],TB_Vendedores[[#All],[Código]],TB_Vendedores[[#All],[Desc. Máximo]])</f>
        <v>0.12</v>
      </c>
      <c r="H615" s="41">
        <f>IF(TB_Vendas[[#This Row],[Desc.]]&gt;TB_Vendas[[#This Row],[Desc. Vend.]],TB_Vendas[[#This Row],[Desc. Vend.]],TB_Vendas[[#This Row],[Desc.]])</f>
        <v>0.12</v>
      </c>
      <c r="I615" s="9">
        <f>TB_Vendas[[#This Row],[Preço Unitário]]*TB_Vendas[[#This Row],[Qtde]]</f>
        <v>4800</v>
      </c>
      <c r="J615" s="9">
        <f>TB_Vendas[[#This Row],[Total]]-(TB_Vendas[[#This Row],[Total]]*TB_Vendas[[#This Row],[Desconto]])</f>
        <v>4224</v>
      </c>
      <c r="K615" s="9" t="s">
        <v>103</v>
      </c>
    </row>
    <row r="616" spans="1:11" x14ac:dyDescent="0.25">
      <c r="A616" s="8">
        <v>45146</v>
      </c>
      <c r="B616" t="s">
        <v>71</v>
      </c>
      <c r="C616" t="str">
        <f>_xlfn.XLOOKUP(TB_Vendas[[#This Row],[Código]],TB_Produtos[Código],TB_Produtos[Categoria])</f>
        <v>Smartphones e Tablets</v>
      </c>
      <c r="D616" s="1">
        <v>4</v>
      </c>
      <c r="E616" s="36">
        <f>_xlfn.XLOOKUP(TB_Vendas[[#This Row],[Código]],TB_Produtos[Código],TB_Produtos[Preço Unitário])</f>
        <v>7500</v>
      </c>
      <c r="F616" s="41">
        <f>INDEX(desc_tabela,MATCH(TB_Vendas[[#This Row],[Qtde]],desc_quantidade,1),MATCH(_xlfn.XLOOKUP(TB_Vendas[[#This Row],[Código]],TB_Produtos[Código],TB_Produtos[Categoria]),desc_categorias,0))</f>
        <v>0.15</v>
      </c>
      <c r="G616" s="41" cm="1">
        <f t="array" ref="G616">_xlfn.XLOOKUP(TB_Vendas[[#This Row],[Vendedor]],TB_Vendedores[[#All],[Código]],TB_Vendedores[[#All],[Desc. Máximo]])</f>
        <v>0.12</v>
      </c>
      <c r="H616" s="41">
        <f>IF(TB_Vendas[[#This Row],[Desc.]]&gt;TB_Vendas[[#This Row],[Desc. Vend.]],TB_Vendas[[#This Row],[Desc. Vend.]],TB_Vendas[[#This Row],[Desc.]])</f>
        <v>0.12</v>
      </c>
      <c r="I616" s="9">
        <f>TB_Vendas[[#This Row],[Preço Unitário]]*TB_Vendas[[#This Row],[Qtde]]</f>
        <v>30000</v>
      </c>
      <c r="J616" s="9">
        <f>TB_Vendas[[#This Row],[Total]]-(TB_Vendas[[#This Row],[Total]]*TB_Vendas[[#This Row],[Desconto]])</f>
        <v>26400</v>
      </c>
      <c r="K616" s="9" t="s">
        <v>103</v>
      </c>
    </row>
    <row r="617" spans="1:11" x14ac:dyDescent="0.25">
      <c r="A617" s="8">
        <v>45146</v>
      </c>
      <c r="B617" t="s">
        <v>88</v>
      </c>
      <c r="C617" t="str">
        <f>_xlfn.XLOOKUP(TB_Vendas[[#This Row],[Código]],TB_Produtos[Código],TB_Produtos[Categoria])</f>
        <v>Wearables</v>
      </c>
      <c r="D617" s="1">
        <v>4</v>
      </c>
      <c r="E617" s="36">
        <f>_xlfn.XLOOKUP(TB_Vendas[[#This Row],[Código]],TB_Produtos[Código],TB_Produtos[Preço Unitário])</f>
        <v>2800</v>
      </c>
      <c r="F617" s="41">
        <f>INDEX(desc_tabela,MATCH(TB_Vendas[[#This Row],[Qtde]],desc_quantidade,1),MATCH(_xlfn.XLOOKUP(TB_Vendas[[#This Row],[Código]],TB_Produtos[Código],TB_Produtos[Categoria]),desc_categorias,0))</f>
        <v>0.15</v>
      </c>
      <c r="G617" s="41" cm="1">
        <f t="array" ref="G617">_xlfn.XLOOKUP(TB_Vendas[[#This Row],[Vendedor]],TB_Vendedores[[#All],[Código]],TB_Vendedores[[#All],[Desc. Máximo]])</f>
        <v>0.09</v>
      </c>
      <c r="H617" s="41">
        <f>IF(TB_Vendas[[#This Row],[Desc.]]&gt;TB_Vendas[[#This Row],[Desc. Vend.]],TB_Vendas[[#This Row],[Desc. Vend.]],TB_Vendas[[#This Row],[Desc.]])</f>
        <v>0.09</v>
      </c>
      <c r="I617" s="9">
        <f>TB_Vendas[[#This Row],[Preço Unitário]]*TB_Vendas[[#This Row],[Qtde]]</f>
        <v>11200</v>
      </c>
      <c r="J617" s="9">
        <f>TB_Vendas[[#This Row],[Total]]-(TB_Vendas[[#This Row],[Total]]*TB_Vendas[[#This Row],[Desconto]])</f>
        <v>10192</v>
      </c>
      <c r="K617" s="9" t="s">
        <v>113</v>
      </c>
    </row>
    <row r="618" spans="1:11" x14ac:dyDescent="0.25">
      <c r="A618" s="8">
        <v>45149</v>
      </c>
      <c r="B618" t="s">
        <v>64</v>
      </c>
      <c r="C618" t="str">
        <f>_xlfn.XLOOKUP(TB_Vendas[[#This Row],[Código]],TB_Produtos[Código],TB_Produtos[Categoria])</f>
        <v>Redes e Conectividade</v>
      </c>
      <c r="D618" s="1">
        <v>5</v>
      </c>
      <c r="E618" s="36">
        <f>_xlfn.XLOOKUP(TB_Vendas[[#This Row],[Código]],TB_Produtos[Código],TB_Produtos[Preço Unitário])</f>
        <v>250</v>
      </c>
      <c r="F618" s="41">
        <f>INDEX(desc_tabela,MATCH(TB_Vendas[[#This Row],[Qtde]],desc_quantidade,1),MATCH(_xlfn.XLOOKUP(TB_Vendas[[#This Row],[Código]],TB_Produtos[Código],TB_Produtos[Categoria]),desc_categorias,0))</f>
        <v>0.25</v>
      </c>
      <c r="G618" s="41" cm="1">
        <f t="array" ref="G618">_xlfn.XLOOKUP(TB_Vendas[[#This Row],[Vendedor]],TB_Vendedores[[#All],[Código]],TB_Vendedores[[#All],[Desc. Máximo]])</f>
        <v>0.13</v>
      </c>
      <c r="H618" s="41">
        <f>IF(TB_Vendas[[#This Row],[Desc.]]&gt;TB_Vendas[[#This Row],[Desc. Vend.]],TB_Vendas[[#This Row],[Desc. Vend.]],TB_Vendas[[#This Row],[Desc.]])</f>
        <v>0.13</v>
      </c>
      <c r="I618" s="9">
        <f>TB_Vendas[[#This Row],[Preço Unitário]]*TB_Vendas[[#This Row],[Qtde]]</f>
        <v>1250</v>
      </c>
      <c r="J618" s="9">
        <f>TB_Vendas[[#This Row],[Total]]-(TB_Vendas[[#This Row],[Total]]*TB_Vendas[[#This Row],[Desconto]])</f>
        <v>1087.5</v>
      </c>
      <c r="K618" s="9" t="s">
        <v>97</v>
      </c>
    </row>
    <row r="619" spans="1:11" x14ac:dyDescent="0.25">
      <c r="A619" s="8">
        <v>45149</v>
      </c>
      <c r="B619" t="s">
        <v>46</v>
      </c>
      <c r="C619" t="str">
        <f>_xlfn.XLOOKUP(TB_Vendas[[#This Row],[Código]],TB_Produtos[Código],TB_Produtos[Categoria])</f>
        <v>Eletrônicos Gerais</v>
      </c>
      <c r="D619" s="1">
        <v>3</v>
      </c>
      <c r="E619" s="36">
        <f>_xlfn.XLOOKUP(TB_Vendas[[#This Row],[Código]],TB_Produtos[Código],TB_Produtos[Preço Unitário])</f>
        <v>2800</v>
      </c>
      <c r="F619" s="41">
        <f>INDEX(desc_tabela,MATCH(TB_Vendas[[#This Row],[Qtde]],desc_quantidade,1),MATCH(_xlfn.XLOOKUP(TB_Vendas[[#This Row],[Código]],TB_Produtos[Código],TB_Produtos[Categoria]),desc_categorias,0))</f>
        <v>0.2</v>
      </c>
      <c r="G619" s="41" cm="1">
        <f t="array" ref="G619">_xlfn.XLOOKUP(TB_Vendas[[#This Row],[Vendedor]],TB_Vendedores[[#All],[Código]],TB_Vendedores[[#All],[Desc. Máximo]])</f>
        <v>0.18</v>
      </c>
      <c r="H619" s="41">
        <f>IF(TB_Vendas[[#This Row],[Desc.]]&gt;TB_Vendas[[#This Row],[Desc. Vend.]],TB_Vendas[[#This Row],[Desc. Vend.]],TB_Vendas[[#This Row],[Desc.]])</f>
        <v>0.18</v>
      </c>
      <c r="I619" s="9">
        <f>TB_Vendas[[#This Row],[Preço Unitário]]*TB_Vendas[[#This Row],[Qtde]]</f>
        <v>8400</v>
      </c>
      <c r="J619" s="9">
        <f>TB_Vendas[[#This Row],[Total]]-(TB_Vendas[[#This Row],[Total]]*TB_Vendas[[#This Row],[Desconto]])</f>
        <v>6888</v>
      </c>
      <c r="K619" s="9" t="s">
        <v>117</v>
      </c>
    </row>
    <row r="620" spans="1:11" x14ac:dyDescent="0.25">
      <c r="A620" s="8">
        <v>45149</v>
      </c>
      <c r="B620" t="s">
        <v>66</v>
      </c>
      <c r="C620" t="str">
        <f>_xlfn.XLOOKUP(TB_Vendas[[#This Row],[Código]],TB_Produtos[Código],TB_Produtos[Categoria])</f>
        <v>Redes e Conectividade</v>
      </c>
      <c r="D620" s="1">
        <v>2</v>
      </c>
      <c r="E620" s="36">
        <f>_xlfn.XLOOKUP(TB_Vendas[[#This Row],[Código]],TB_Produtos[Código],TB_Produtos[Preço Unitário])</f>
        <v>500</v>
      </c>
      <c r="F620" s="41">
        <f>INDEX(desc_tabela,MATCH(TB_Vendas[[#This Row],[Qtde]],desc_quantidade,1),MATCH(_xlfn.XLOOKUP(TB_Vendas[[#This Row],[Código]],TB_Produtos[Código],TB_Produtos[Categoria]),desc_categorias,0))</f>
        <v>0.15</v>
      </c>
      <c r="G620" s="41" cm="1">
        <f t="array" ref="G620">_xlfn.XLOOKUP(TB_Vendas[[#This Row],[Vendedor]],TB_Vendedores[[#All],[Código]],TB_Vendedores[[#All],[Desc. Máximo]])</f>
        <v>0.09</v>
      </c>
      <c r="H620" s="41">
        <f>IF(TB_Vendas[[#This Row],[Desc.]]&gt;TB_Vendas[[#This Row],[Desc. Vend.]],TB_Vendas[[#This Row],[Desc. Vend.]],TB_Vendas[[#This Row],[Desc.]])</f>
        <v>0.09</v>
      </c>
      <c r="I620" s="9">
        <f>TB_Vendas[[#This Row],[Preço Unitário]]*TB_Vendas[[#This Row],[Qtde]]</f>
        <v>1000</v>
      </c>
      <c r="J620" s="9">
        <f>TB_Vendas[[#This Row],[Total]]-(TB_Vendas[[#This Row],[Total]]*TB_Vendas[[#This Row],[Desconto]])</f>
        <v>910</v>
      </c>
      <c r="K620" s="9" t="s">
        <v>113</v>
      </c>
    </row>
    <row r="621" spans="1:11" x14ac:dyDescent="0.25">
      <c r="A621" s="8">
        <v>45150</v>
      </c>
      <c r="B621" t="s">
        <v>66</v>
      </c>
      <c r="C621" t="str">
        <f>_xlfn.XLOOKUP(TB_Vendas[[#This Row],[Código]],TB_Produtos[Código],TB_Produtos[Categoria])</f>
        <v>Redes e Conectividade</v>
      </c>
      <c r="D621" s="1">
        <v>3</v>
      </c>
      <c r="E621" s="36">
        <f>_xlfn.XLOOKUP(TB_Vendas[[#This Row],[Código]],TB_Produtos[Código],TB_Produtos[Preço Unitário])</f>
        <v>500</v>
      </c>
      <c r="F621" s="41">
        <f>INDEX(desc_tabela,MATCH(TB_Vendas[[#This Row],[Qtde]],desc_quantidade,1),MATCH(_xlfn.XLOOKUP(TB_Vendas[[#This Row],[Código]],TB_Produtos[Código],TB_Produtos[Categoria]),desc_categorias,0))</f>
        <v>0.2</v>
      </c>
      <c r="G621" s="41" cm="1">
        <f t="array" ref="G621">_xlfn.XLOOKUP(TB_Vendas[[#This Row],[Vendedor]],TB_Vendedores[[#All],[Código]],TB_Vendedores[[#All],[Desc. Máximo]])</f>
        <v>0.08</v>
      </c>
      <c r="H621" s="41">
        <f>IF(TB_Vendas[[#This Row],[Desc.]]&gt;TB_Vendas[[#This Row],[Desc. Vend.]],TB_Vendas[[#This Row],[Desc. Vend.]],TB_Vendas[[#This Row],[Desc.]])</f>
        <v>0.08</v>
      </c>
      <c r="I621" s="9">
        <f>TB_Vendas[[#This Row],[Preço Unitário]]*TB_Vendas[[#This Row],[Qtde]]</f>
        <v>1500</v>
      </c>
      <c r="J621" s="9">
        <f>TB_Vendas[[#This Row],[Total]]-(TB_Vendas[[#This Row],[Total]]*TB_Vendas[[#This Row],[Desconto]])</f>
        <v>1380</v>
      </c>
      <c r="K621" s="9" t="s">
        <v>111</v>
      </c>
    </row>
    <row r="622" spans="1:11" x14ac:dyDescent="0.25">
      <c r="A622" s="8">
        <v>45150</v>
      </c>
      <c r="B622" t="s">
        <v>79</v>
      </c>
      <c r="C622" t="str">
        <f>_xlfn.XLOOKUP(TB_Vendas[[#This Row],[Código]],TB_Produtos[Código],TB_Produtos[Categoria])</f>
        <v>Wearables</v>
      </c>
      <c r="D622" s="1">
        <v>2</v>
      </c>
      <c r="E622" s="36">
        <f>_xlfn.XLOOKUP(TB_Vendas[[#This Row],[Código]],TB_Produtos[Código],TB_Produtos[Preço Unitário])</f>
        <v>400</v>
      </c>
      <c r="F622" s="41">
        <f>INDEX(desc_tabela,MATCH(TB_Vendas[[#This Row],[Qtde]],desc_quantidade,1),MATCH(_xlfn.XLOOKUP(TB_Vendas[[#This Row],[Código]],TB_Produtos[Código],TB_Produtos[Categoria]),desc_categorias,0))</f>
        <v>0.05</v>
      </c>
      <c r="G622" s="41" cm="1">
        <f t="array" ref="G622">_xlfn.XLOOKUP(TB_Vendas[[#This Row],[Vendedor]],TB_Vendedores[[#All],[Código]],TB_Vendedores[[#All],[Desc. Máximo]])</f>
        <v>0.17</v>
      </c>
      <c r="H622" s="41">
        <f>IF(TB_Vendas[[#This Row],[Desc.]]&gt;TB_Vendas[[#This Row],[Desc. Vend.]],TB_Vendas[[#This Row],[Desc. Vend.]],TB_Vendas[[#This Row],[Desc.]])</f>
        <v>0.05</v>
      </c>
      <c r="I622" s="9">
        <f>TB_Vendas[[#This Row],[Preço Unitário]]*TB_Vendas[[#This Row],[Qtde]]</f>
        <v>800</v>
      </c>
      <c r="J622" s="9">
        <f>TB_Vendas[[#This Row],[Total]]-(TB_Vendas[[#This Row],[Total]]*TB_Vendas[[#This Row],[Desconto]])</f>
        <v>760</v>
      </c>
      <c r="K622" s="9" t="s">
        <v>105</v>
      </c>
    </row>
    <row r="623" spans="1:11" x14ac:dyDescent="0.25">
      <c r="A623" s="8">
        <v>45150</v>
      </c>
      <c r="B623" t="s">
        <v>79</v>
      </c>
      <c r="C623" t="str">
        <f>_xlfn.XLOOKUP(TB_Vendas[[#This Row],[Código]],TB_Produtos[Código],TB_Produtos[Categoria])</f>
        <v>Wearables</v>
      </c>
      <c r="D623" s="1">
        <v>4</v>
      </c>
      <c r="E623" s="36">
        <f>_xlfn.XLOOKUP(TB_Vendas[[#This Row],[Código]],TB_Produtos[Código],TB_Produtos[Preço Unitário])</f>
        <v>400</v>
      </c>
      <c r="F623" s="41">
        <f>INDEX(desc_tabela,MATCH(TB_Vendas[[#This Row],[Qtde]],desc_quantidade,1),MATCH(_xlfn.XLOOKUP(TB_Vendas[[#This Row],[Código]],TB_Produtos[Código],TB_Produtos[Categoria]),desc_categorias,0))</f>
        <v>0.15</v>
      </c>
      <c r="G623" s="41" cm="1">
        <f t="array" ref="G623">_xlfn.XLOOKUP(TB_Vendas[[#This Row],[Vendedor]],TB_Vendedores[[#All],[Código]],TB_Vendedores[[#All],[Desc. Máximo]])</f>
        <v>0.19</v>
      </c>
      <c r="H623" s="41">
        <f>IF(TB_Vendas[[#This Row],[Desc.]]&gt;TB_Vendas[[#This Row],[Desc. Vend.]],TB_Vendas[[#This Row],[Desc. Vend.]],TB_Vendas[[#This Row],[Desc.]])</f>
        <v>0.15</v>
      </c>
      <c r="I623" s="9">
        <f>TB_Vendas[[#This Row],[Preço Unitário]]*TB_Vendas[[#This Row],[Qtde]]</f>
        <v>1600</v>
      </c>
      <c r="J623" s="9">
        <f>TB_Vendas[[#This Row],[Total]]-(TB_Vendas[[#This Row],[Total]]*TB_Vendas[[#This Row],[Desconto]])</f>
        <v>1360</v>
      </c>
      <c r="K623" s="9" t="s">
        <v>109</v>
      </c>
    </row>
    <row r="624" spans="1:11" x14ac:dyDescent="0.25">
      <c r="A624" s="8">
        <v>45150</v>
      </c>
      <c r="B624" t="s">
        <v>73</v>
      </c>
      <c r="C624" t="str">
        <f>_xlfn.XLOOKUP(TB_Vendas[[#This Row],[Código]],TB_Produtos[Código],TB_Produtos[Categoria])</f>
        <v>Smartphones e Tablets</v>
      </c>
      <c r="D624" s="1">
        <v>1</v>
      </c>
      <c r="E624" s="36">
        <f>_xlfn.XLOOKUP(TB_Vendas[[#This Row],[Código]],TB_Produtos[Código],TB_Produtos[Preço Unitário])</f>
        <v>2200</v>
      </c>
      <c r="F624" s="41">
        <f>INDEX(desc_tabela,MATCH(TB_Vendas[[#This Row],[Qtde]],desc_quantidade,1),MATCH(_xlfn.XLOOKUP(TB_Vendas[[#This Row],[Código]],TB_Produtos[Código],TB_Produtos[Categoria]),desc_categorias,0))</f>
        <v>0</v>
      </c>
      <c r="G624" s="41" cm="1">
        <f t="array" ref="G624">_xlfn.XLOOKUP(TB_Vendas[[#This Row],[Vendedor]],TB_Vendedores[[#All],[Código]],TB_Vendedores[[#All],[Desc. Máximo]])</f>
        <v>0.14000000000000001</v>
      </c>
      <c r="H624" s="41">
        <f>IF(TB_Vendas[[#This Row],[Desc.]]&gt;TB_Vendas[[#This Row],[Desc. Vend.]],TB_Vendas[[#This Row],[Desc. Vend.]],TB_Vendas[[#This Row],[Desc.]])</f>
        <v>0</v>
      </c>
      <c r="I624" s="9">
        <f>TB_Vendas[[#This Row],[Preço Unitário]]*TB_Vendas[[#This Row],[Qtde]]</f>
        <v>2200</v>
      </c>
      <c r="J624" s="9">
        <f>TB_Vendas[[#This Row],[Total]]-(TB_Vendas[[#This Row],[Total]]*TB_Vendas[[#This Row],[Desconto]])</f>
        <v>2200</v>
      </c>
      <c r="K624" s="9" t="s">
        <v>107</v>
      </c>
    </row>
    <row r="625" spans="1:11" x14ac:dyDescent="0.25">
      <c r="A625" s="8">
        <v>45151</v>
      </c>
      <c r="B625" t="s">
        <v>28</v>
      </c>
      <c r="C625" t="str">
        <f>_xlfn.XLOOKUP(TB_Vendas[[#This Row],[Código]],TB_Produtos[Código],TB_Produtos[Categoria])</f>
        <v>Periféricos</v>
      </c>
      <c r="D625" s="1">
        <v>3</v>
      </c>
      <c r="E625" s="36">
        <f>_xlfn.XLOOKUP(TB_Vendas[[#This Row],[Código]],TB_Produtos[Código],TB_Produtos[Preço Unitário])</f>
        <v>1200</v>
      </c>
      <c r="F625" s="41">
        <f>INDEX(desc_tabela,MATCH(TB_Vendas[[#This Row],[Qtde]],desc_quantidade,1),MATCH(_xlfn.XLOOKUP(TB_Vendas[[#This Row],[Código]],TB_Produtos[Código],TB_Produtos[Categoria]),desc_categorias,0))</f>
        <v>0.15</v>
      </c>
      <c r="G625" s="41" cm="1">
        <f t="array" ref="G625">_xlfn.XLOOKUP(TB_Vendas[[#This Row],[Vendedor]],TB_Vendedores[[#All],[Código]],TB_Vendedores[[#All],[Desc. Máximo]])</f>
        <v>0.19</v>
      </c>
      <c r="H625" s="41">
        <f>IF(TB_Vendas[[#This Row],[Desc.]]&gt;TB_Vendas[[#This Row],[Desc. Vend.]],TB_Vendas[[#This Row],[Desc. Vend.]],TB_Vendas[[#This Row],[Desc.]])</f>
        <v>0.15</v>
      </c>
      <c r="I625" s="9">
        <f>TB_Vendas[[#This Row],[Preço Unitário]]*TB_Vendas[[#This Row],[Qtde]]</f>
        <v>3600</v>
      </c>
      <c r="J625" s="9">
        <f>TB_Vendas[[#This Row],[Total]]-(TB_Vendas[[#This Row],[Total]]*TB_Vendas[[#This Row],[Desconto]])</f>
        <v>3060</v>
      </c>
      <c r="K625" s="9" t="s">
        <v>109</v>
      </c>
    </row>
    <row r="626" spans="1:11" x14ac:dyDescent="0.25">
      <c r="A626" s="8">
        <v>45152</v>
      </c>
      <c r="B626" t="s">
        <v>68</v>
      </c>
      <c r="C626" t="str">
        <f>_xlfn.XLOOKUP(TB_Vendas[[#This Row],[Código]],TB_Produtos[Código],TB_Produtos[Categoria])</f>
        <v>Smartphones e Tablets</v>
      </c>
      <c r="D626" s="1">
        <v>3</v>
      </c>
      <c r="E626" s="36">
        <f>_xlfn.XLOOKUP(TB_Vendas[[#This Row],[Código]],TB_Produtos[Código],TB_Produtos[Preço Unitário])</f>
        <v>4500</v>
      </c>
      <c r="F626" s="41">
        <f>INDEX(desc_tabela,MATCH(TB_Vendas[[#This Row],[Qtde]],desc_quantidade,1),MATCH(_xlfn.XLOOKUP(TB_Vendas[[#This Row],[Código]],TB_Produtos[Código],TB_Produtos[Categoria]),desc_categorias,0))</f>
        <v>0.15</v>
      </c>
      <c r="G626" s="41" cm="1">
        <f t="array" ref="G626">_xlfn.XLOOKUP(TB_Vendas[[#This Row],[Vendedor]],TB_Vendedores[[#All],[Código]],TB_Vendedores[[#All],[Desc. Máximo]])</f>
        <v>0.17</v>
      </c>
      <c r="H626" s="41">
        <f>IF(TB_Vendas[[#This Row],[Desc.]]&gt;TB_Vendas[[#This Row],[Desc. Vend.]],TB_Vendas[[#This Row],[Desc. Vend.]],TB_Vendas[[#This Row],[Desc.]])</f>
        <v>0.15</v>
      </c>
      <c r="I626" s="9">
        <f>TB_Vendas[[#This Row],[Preço Unitário]]*TB_Vendas[[#This Row],[Qtde]]</f>
        <v>13500</v>
      </c>
      <c r="J626" s="9">
        <f>TB_Vendas[[#This Row],[Total]]-(TB_Vendas[[#This Row],[Total]]*TB_Vendas[[#This Row],[Desconto]])</f>
        <v>11475</v>
      </c>
      <c r="K626" s="9" t="s">
        <v>105</v>
      </c>
    </row>
    <row r="627" spans="1:11" x14ac:dyDescent="0.25">
      <c r="A627" s="8">
        <v>45152</v>
      </c>
      <c r="B627" t="s">
        <v>83</v>
      </c>
      <c r="C627" t="str">
        <f>_xlfn.XLOOKUP(TB_Vendas[[#This Row],[Código]],TB_Produtos[Código],TB_Produtos[Categoria])</f>
        <v>Wearables</v>
      </c>
      <c r="D627" s="1">
        <v>5</v>
      </c>
      <c r="E627" s="36">
        <f>_xlfn.XLOOKUP(TB_Vendas[[#This Row],[Código]],TB_Produtos[Código],TB_Produtos[Preço Unitário])</f>
        <v>350</v>
      </c>
      <c r="F627" s="41">
        <f>INDEX(desc_tabela,MATCH(TB_Vendas[[#This Row],[Qtde]],desc_quantidade,1),MATCH(_xlfn.XLOOKUP(TB_Vendas[[#This Row],[Código]],TB_Produtos[Código],TB_Produtos[Categoria]),desc_categorias,0))</f>
        <v>0.25</v>
      </c>
      <c r="G627" s="41" cm="1">
        <f t="array" ref="G627">_xlfn.XLOOKUP(TB_Vendas[[#This Row],[Vendedor]],TB_Vendedores[[#All],[Código]],TB_Vendedores[[#All],[Desc. Máximo]])</f>
        <v>0.09</v>
      </c>
      <c r="H627" s="41">
        <f>IF(TB_Vendas[[#This Row],[Desc.]]&gt;TB_Vendas[[#This Row],[Desc. Vend.]],TB_Vendas[[#This Row],[Desc. Vend.]],TB_Vendas[[#This Row],[Desc.]])</f>
        <v>0.09</v>
      </c>
      <c r="I627" s="9">
        <f>TB_Vendas[[#This Row],[Preço Unitário]]*TB_Vendas[[#This Row],[Qtde]]</f>
        <v>1750</v>
      </c>
      <c r="J627" s="9">
        <f>TB_Vendas[[#This Row],[Total]]-(TB_Vendas[[#This Row],[Total]]*TB_Vendas[[#This Row],[Desconto]])</f>
        <v>1592.5</v>
      </c>
      <c r="K627" s="9" t="s">
        <v>113</v>
      </c>
    </row>
    <row r="628" spans="1:11" x14ac:dyDescent="0.25">
      <c r="A628" s="8">
        <v>45152</v>
      </c>
      <c r="B628" t="s">
        <v>58</v>
      </c>
      <c r="C628" t="str">
        <f>_xlfn.XLOOKUP(TB_Vendas[[#This Row],[Código]],TB_Produtos[Código],TB_Produtos[Categoria])</f>
        <v>Periféricos</v>
      </c>
      <c r="D628" s="1">
        <v>2</v>
      </c>
      <c r="E628" s="36">
        <f>_xlfn.XLOOKUP(TB_Vendas[[#This Row],[Código]],TB_Produtos[Código],TB_Produtos[Preço Unitário])</f>
        <v>450</v>
      </c>
      <c r="F628" s="41">
        <f>INDEX(desc_tabela,MATCH(TB_Vendas[[#This Row],[Qtde]],desc_quantidade,1),MATCH(_xlfn.XLOOKUP(TB_Vendas[[#This Row],[Código]],TB_Produtos[Código],TB_Produtos[Categoria]),desc_categorias,0))</f>
        <v>0.05</v>
      </c>
      <c r="G628" s="41" cm="1">
        <f t="array" ref="G628">_xlfn.XLOOKUP(TB_Vendas[[#This Row],[Vendedor]],TB_Vendedores[[#All],[Código]],TB_Vendedores[[#All],[Desc. Máximo]])</f>
        <v>0.17</v>
      </c>
      <c r="H628" s="41">
        <f>IF(TB_Vendas[[#This Row],[Desc.]]&gt;TB_Vendas[[#This Row],[Desc. Vend.]],TB_Vendas[[#This Row],[Desc. Vend.]],TB_Vendas[[#This Row],[Desc.]])</f>
        <v>0.05</v>
      </c>
      <c r="I628" s="9">
        <f>TB_Vendas[[#This Row],[Preço Unitário]]*TB_Vendas[[#This Row],[Qtde]]</f>
        <v>900</v>
      </c>
      <c r="J628" s="9">
        <f>TB_Vendas[[#This Row],[Total]]-(TB_Vendas[[#This Row],[Total]]*TB_Vendas[[#This Row],[Desconto]])</f>
        <v>855</v>
      </c>
      <c r="K628" s="9" t="s">
        <v>105</v>
      </c>
    </row>
    <row r="629" spans="1:11" x14ac:dyDescent="0.25">
      <c r="A629" s="8">
        <v>45153</v>
      </c>
      <c r="B629" t="s">
        <v>86</v>
      </c>
      <c r="C629" t="str">
        <f>_xlfn.XLOOKUP(TB_Vendas[[#This Row],[Código]],TB_Produtos[Código],TB_Produtos[Categoria])</f>
        <v>Wearables</v>
      </c>
      <c r="D629" s="1">
        <v>1</v>
      </c>
      <c r="E629" s="36">
        <f>_xlfn.XLOOKUP(TB_Vendas[[#This Row],[Código]],TB_Produtos[Código],TB_Produtos[Preço Unitário])</f>
        <v>1500</v>
      </c>
      <c r="F629" s="41">
        <f>INDEX(desc_tabela,MATCH(TB_Vendas[[#This Row],[Qtde]],desc_quantidade,1),MATCH(_xlfn.XLOOKUP(TB_Vendas[[#This Row],[Código]],TB_Produtos[Código],TB_Produtos[Categoria]),desc_categorias,0))</f>
        <v>0</v>
      </c>
      <c r="G629" s="41" cm="1">
        <f t="array" ref="G629">_xlfn.XLOOKUP(TB_Vendas[[#This Row],[Vendedor]],TB_Vendedores[[#All],[Código]],TB_Vendedores[[#All],[Desc. Máximo]])</f>
        <v>0.11</v>
      </c>
      <c r="H629" s="41">
        <f>IF(TB_Vendas[[#This Row],[Desc.]]&gt;TB_Vendas[[#This Row],[Desc. Vend.]],TB_Vendas[[#This Row],[Desc. Vend.]],TB_Vendas[[#This Row],[Desc.]])</f>
        <v>0</v>
      </c>
      <c r="I629" s="9">
        <f>TB_Vendas[[#This Row],[Preço Unitário]]*TB_Vendas[[#This Row],[Qtde]]</f>
        <v>1500</v>
      </c>
      <c r="J629" s="9">
        <f>TB_Vendas[[#This Row],[Total]]-(TB_Vendas[[#This Row],[Total]]*TB_Vendas[[#This Row],[Desconto]])</f>
        <v>1500</v>
      </c>
      <c r="K629" s="9" t="s">
        <v>115</v>
      </c>
    </row>
    <row r="630" spans="1:11" x14ac:dyDescent="0.25">
      <c r="A630" s="8">
        <v>45153</v>
      </c>
      <c r="B630" t="s">
        <v>22</v>
      </c>
      <c r="C630" t="str">
        <f>_xlfn.XLOOKUP(TB_Vendas[[#This Row],[Código]],TB_Produtos[Código],TB_Produtos[Categoria])</f>
        <v>Acessórios</v>
      </c>
      <c r="D630" s="1">
        <v>4</v>
      </c>
      <c r="E630" s="36">
        <f>_xlfn.XLOOKUP(TB_Vendas[[#This Row],[Código]],TB_Produtos[Código],TB_Produtos[Preço Unitário])</f>
        <v>1400</v>
      </c>
      <c r="F630" s="41">
        <f>INDEX(desc_tabela,MATCH(TB_Vendas[[#This Row],[Qtde]],desc_quantidade,1),MATCH(_xlfn.XLOOKUP(TB_Vendas[[#This Row],[Código]],TB_Produtos[Código],TB_Produtos[Categoria]),desc_categorias,0))</f>
        <v>0.15</v>
      </c>
      <c r="G630" s="41" cm="1">
        <f t="array" ref="G630">_xlfn.XLOOKUP(TB_Vendas[[#This Row],[Vendedor]],TB_Vendedores[[#All],[Código]],TB_Vendedores[[#All],[Desc. Máximo]])</f>
        <v>0.08</v>
      </c>
      <c r="H630" s="41">
        <f>IF(TB_Vendas[[#This Row],[Desc.]]&gt;TB_Vendas[[#This Row],[Desc. Vend.]],TB_Vendas[[#This Row],[Desc. Vend.]],TB_Vendas[[#This Row],[Desc.]])</f>
        <v>0.08</v>
      </c>
      <c r="I630" s="9">
        <f>TB_Vendas[[#This Row],[Preço Unitário]]*TB_Vendas[[#This Row],[Qtde]]</f>
        <v>5600</v>
      </c>
      <c r="J630" s="9">
        <f>TB_Vendas[[#This Row],[Total]]-(TB_Vendas[[#This Row],[Total]]*TB_Vendas[[#This Row],[Desconto]])</f>
        <v>5152</v>
      </c>
      <c r="K630" s="9" t="s">
        <v>111</v>
      </c>
    </row>
    <row r="631" spans="1:11" x14ac:dyDescent="0.25">
      <c r="A631" s="8">
        <v>45153</v>
      </c>
      <c r="B631" t="s">
        <v>77</v>
      </c>
      <c r="C631" t="str">
        <f>_xlfn.XLOOKUP(TB_Vendas[[#This Row],[Código]],TB_Produtos[Código],TB_Produtos[Categoria])</f>
        <v>Smartphones e Tablets</v>
      </c>
      <c r="D631" s="1">
        <v>1</v>
      </c>
      <c r="E631" s="36">
        <f>_xlfn.XLOOKUP(TB_Vendas[[#This Row],[Código]],TB_Produtos[Código],TB_Produtos[Preço Unitário])</f>
        <v>5000</v>
      </c>
      <c r="F631" s="41">
        <f>INDEX(desc_tabela,MATCH(TB_Vendas[[#This Row],[Qtde]],desc_quantidade,1),MATCH(_xlfn.XLOOKUP(TB_Vendas[[#This Row],[Código]],TB_Produtos[Código],TB_Produtos[Categoria]),desc_categorias,0))</f>
        <v>0</v>
      </c>
      <c r="G631" s="41" cm="1">
        <f t="array" ref="G631">_xlfn.XLOOKUP(TB_Vendas[[#This Row],[Vendedor]],TB_Vendedores[[#All],[Código]],TB_Vendedores[[#All],[Desc. Máximo]])</f>
        <v>7.0000000000000007E-2</v>
      </c>
      <c r="H631" s="41">
        <f>IF(TB_Vendas[[#This Row],[Desc.]]&gt;TB_Vendas[[#This Row],[Desc. Vend.]],TB_Vendas[[#This Row],[Desc. Vend.]],TB_Vendas[[#This Row],[Desc.]])</f>
        <v>0</v>
      </c>
      <c r="I631" s="9">
        <f>TB_Vendas[[#This Row],[Preço Unitário]]*TB_Vendas[[#This Row],[Qtde]]</f>
        <v>5000</v>
      </c>
      <c r="J631" s="9">
        <f>TB_Vendas[[#This Row],[Total]]-(TB_Vendas[[#This Row],[Total]]*TB_Vendas[[#This Row],[Desconto]])</f>
        <v>5000</v>
      </c>
      <c r="K631" s="9" t="s">
        <v>119</v>
      </c>
    </row>
    <row r="632" spans="1:11" x14ac:dyDescent="0.25">
      <c r="A632" s="8">
        <v>45154</v>
      </c>
      <c r="B632" t="s">
        <v>40</v>
      </c>
      <c r="C632" t="str">
        <f>_xlfn.XLOOKUP(TB_Vendas[[#This Row],[Código]],TB_Produtos[Código],TB_Produtos[Categoria])</f>
        <v>Eletrônicos Gerais</v>
      </c>
      <c r="D632" s="1">
        <v>3</v>
      </c>
      <c r="E632" s="36">
        <f>_xlfn.XLOOKUP(TB_Vendas[[#This Row],[Código]],TB_Produtos[Código],TB_Produtos[Preço Unitário])</f>
        <v>4800</v>
      </c>
      <c r="F632" s="41">
        <f>INDEX(desc_tabela,MATCH(TB_Vendas[[#This Row],[Qtde]],desc_quantidade,1),MATCH(_xlfn.XLOOKUP(TB_Vendas[[#This Row],[Código]],TB_Produtos[Código],TB_Produtos[Categoria]),desc_categorias,0))</f>
        <v>0.2</v>
      </c>
      <c r="G632" s="41" cm="1">
        <f t="array" ref="G632">_xlfn.XLOOKUP(TB_Vendas[[#This Row],[Vendedor]],TB_Vendedores[[#All],[Código]],TB_Vendedores[[#All],[Desc. Máximo]])</f>
        <v>7.0000000000000007E-2</v>
      </c>
      <c r="H632" s="41">
        <f>IF(TB_Vendas[[#This Row],[Desc.]]&gt;TB_Vendas[[#This Row],[Desc. Vend.]],TB_Vendas[[#This Row],[Desc. Vend.]],TB_Vendas[[#This Row],[Desc.]])</f>
        <v>7.0000000000000007E-2</v>
      </c>
      <c r="I632" s="9">
        <f>TB_Vendas[[#This Row],[Preço Unitário]]*TB_Vendas[[#This Row],[Qtde]]</f>
        <v>14400</v>
      </c>
      <c r="J632" s="9">
        <f>TB_Vendas[[#This Row],[Total]]-(TB_Vendas[[#This Row],[Total]]*TB_Vendas[[#This Row],[Desconto]])</f>
        <v>13392</v>
      </c>
      <c r="K632" s="9" t="s">
        <v>119</v>
      </c>
    </row>
    <row r="633" spans="1:11" x14ac:dyDescent="0.25">
      <c r="A633" s="8">
        <v>45155</v>
      </c>
      <c r="B633" t="s">
        <v>66</v>
      </c>
      <c r="C633" t="str">
        <f>_xlfn.XLOOKUP(TB_Vendas[[#This Row],[Código]],TB_Produtos[Código],TB_Produtos[Categoria])</f>
        <v>Redes e Conectividade</v>
      </c>
      <c r="D633" s="1">
        <v>4</v>
      </c>
      <c r="E633" s="36">
        <f>_xlfn.XLOOKUP(TB_Vendas[[#This Row],[Código]],TB_Produtos[Código],TB_Produtos[Preço Unitário])</f>
        <v>500</v>
      </c>
      <c r="F633" s="41">
        <f>INDEX(desc_tabela,MATCH(TB_Vendas[[#This Row],[Qtde]],desc_quantidade,1),MATCH(_xlfn.XLOOKUP(TB_Vendas[[#This Row],[Código]],TB_Produtos[Código],TB_Produtos[Categoria]),desc_categorias,0))</f>
        <v>0.2</v>
      </c>
      <c r="G633" s="41" cm="1">
        <f t="array" ref="G633">_xlfn.XLOOKUP(TB_Vendas[[#This Row],[Vendedor]],TB_Vendedores[[#All],[Código]],TB_Vendedores[[#All],[Desc. Máximo]])</f>
        <v>0.08</v>
      </c>
      <c r="H633" s="41">
        <f>IF(TB_Vendas[[#This Row],[Desc.]]&gt;TB_Vendas[[#This Row],[Desc. Vend.]],TB_Vendas[[#This Row],[Desc. Vend.]],TB_Vendas[[#This Row],[Desc.]])</f>
        <v>0.08</v>
      </c>
      <c r="I633" s="9">
        <f>TB_Vendas[[#This Row],[Preço Unitário]]*TB_Vendas[[#This Row],[Qtde]]</f>
        <v>2000</v>
      </c>
      <c r="J633" s="9">
        <f>TB_Vendas[[#This Row],[Total]]-(TB_Vendas[[#This Row],[Total]]*TB_Vendas[[#This Row],[Desconto]])</f>
        <v>1840</v>
      </c>
      <c r="K633" s="9" t="s">
        <v>100</v>
      </c>
    </row>
    <row r="634" spans="1:11" x14ac:dyDescent="0.25">
      <c r="A634" s="8">
        <v>45156</v>
      </c>
      <c r="B634" t="s">
        <v>28</v>
      </c>
      <c r="C634" t="str">
        <f>_xlfn.XLOOKUP(TB_Vendas[[#This Row],[Código]],TB_Produtos[Código],TB_Produtos[Categoria])</f>
        <v>Periféricos</v>
      </c>
      <c r="D634" s="1">
        <v>4</v>
      </c>
      <c r="E634" s="36">
        <f>_xlfn.XLOOKUP(TB_Vendas[[#This Row],[Código]],TB_Produtos[Código],TB_Produtos[Preço Unitário])</f>
        <v>1200</v>
      </c>
      <c r="F634" s="41">
        <f>INDEX(desc_tabela,MATCH(TB_Vendas[[#This Row],[Qtde]],desc_quantidade,1),MATCH(_xlfn.XLOOKUP(TB_Vendas[[#This Row],[Código]],TB_Produtos[Código],TB_Produtos[Categoria]),desc_categorias,0))</f>
        <v>0.15</v>
      </c>
      <c r="G634" s="41" cm="1">
        <f t="array" ref="G634">_xlfn.XLOOKUP(TB_Vendas[[#This Row],[Vendedor]],TB_Vendedores[[#All],[Código]],TB_Vendedores[[#All],[Desc. Máximo]])</f>
        <v>0.08</v>
      </c>
      <c r="H634" s="41">
        <f>IF(TB_Vendas[[#This Row],[Desc.]]&gt;TB_Vendas[[#This Row],[Desc. Vend.]],TB_Vendas[[#This Row],[Desc. Vend.]],TB_Vendas[[#This Row],[Desc.]])</f>
        <v>0.08</v>
      </c>
      <c r="I634" s="9">
        <f>TB_Vendas[[#This Row],[Preço Unitário]]*TB_Vendas[[#This Row],[Qtde]]</f>
        <v>4800</v>
      </c>
      <c r="J634" s="9">
        <f>TB_Vendas[[#This Row],[Total]]-(TB_Vendas[[#This Row],[Total]]*TB_Vendas[[#This Row],[Desconto]])</f>
        <v>4416</v>
      </c>
      <c r="K634" s="9" t="s">
        <v>111</v>
      </c>
    </row>
    <row r="635" spans="1:11" x14ac:dyDescent="0.25">
      <c r="A635" s="8">
        <v>45157</v>
      </c>
      <c r="B635" t="s">
        <v>88</v>
      </c>
      <c r="C635" t="str">
        <f>_xlfn.XLOOKUP(TB_Vendas[[#This Row],[Código]],TB_Produtos[Código],TB_Produtos[Categoria])</f>
        <v>Wearables</v>
      </c>
      <c r="D635" s="1">
        <v>2</v>
      </c>
      <c r="E635" s="36">
        <f>_xlfn.XLOOKUP(TB_Vendas[[#This Row],[Código]],TB_Produtos[Código],TB_Produtos[Preço Unitário])</f>
        <v>2800</v>
      </c>
      <c r="F635" s="41">
        <f>INDEX(desc_tabela,MATCH(TB_Vendas[[#This Row],[Qtde]],desc_quantidade,1),MATCH(_xlfn.XLOOKUP(TB_Vendas[[#This Row],[Código]],TB_Produtos[Código],TB_Produtos[Categoria]),desc_categorias,0))</f>
        <v>0.05</v>
      </c>
      <c r="G635" s="41" cm="1">
        <f t="array" ref="G635">_xlfn.XLOOKUP(TB_Vendas[[#This Row],[Vendedor]],TB_Vendedores[[#All],[Código]],TB_Vendedores[[#All],[Desc. Máximo]])</f>
        <v>7.0000000000000007E-2</v>
      </c>
      <c r="H635" s="41">
        <f>IF(TB_Vendas[[#This Row],[Desc.]]&gt;TB_Vendas[[#This Row],[Desc. Vend.]],TB_Vendas[[#This Row],[Desc. Vend.]],TB_Vendas[[#This Row],[Desc.]])</f>
        <v>0.05</v>
      </c>
      <c r="I635" s="9">
        <f>TB_Vendas[[#This Row],[Preço Unitário]]*TB_Vendas[[#This Row],[Qtde]]</f>
        <v>5600</v>
      </c>
      <c r="J635" s="9">
        <f>TB_Vendas[[#This Row],[Total]]-(TB_Vendas[[#This Row],[Total]]*TB_Vendas[[#This Row],[Desconto]])</f>
        <v>5320</v>
      </c>
      <c r="K635" s="9" t="s">
        <v>119</v>
      </c>
    </row>
    <row r="636" spans="1:11" x14ac:dyDescent="0.25">
      <c r="A636" s="8">
        <v>45157</v>
      </c>
      <c r="B636" t="s">
        <v>43</v>
      </c>
      <c r="C636" t="str">
        <f>_xlfn.XLOOKUP(TB_Vendas[[#This Row],[Código]],TB_Produtos[Código],TB_Produtos[Categoria])</f>
        <v>Eletrônicos Gerais</v>
      </c>
      <c r="D636" s="1">
        <v>3</v>
      </c>
      <c r="E636" s="36">
        <f>_xlfn.XLOOKUP(TB_Vendas[[#This Row],[Código]],TB_Produtos[Código],TB_Produtos[Preço Unitário])</f>
        <v>4500</v>
      </c>
      <c r="F636" s="41">
        <f>INDEX(desc_tabela,MATCH(TB_Vendas[[#This Row],[Qtde]],desc_quantidade,1),MATCH(_xlfn.XLOOKUP(TB_Vendas[[#This Row],[Código]],TB_Produtos[Código],TB_Produtos[Categoria]),desc_categorias,0))</f>
        <v>0.2</v>
      </c>
      <c r="G636" s="41" cm="1">
        <f t="array" ref="G636">_xlfn.XLOOKUP(TB_Vendas[[#This Row],[Vendedor]],TB_Vendedores[[#All],[Código]],TB_Vendedores[[#All],[Desc. Máximo]])</f>
        <v>0.13</v>
      </c>
      <c r="H636" s="41">
        <f>IF(TB_Vendas[[#This Row],[Desc.]]&gt;TB_Vendas[[#This Row],[Desc. Vend.]],TB_Vendas[[#This Row],[Desc. Vend.]],TB_Vendas[[#This Row],[Desc.]])</f>
        <v>0.13</v>
      </c>
      <c r="I636" s="9">
        <f>TB_Vendas[[#This Row],[Preço Unitário]]*TB_Vendas[[#This Row],[Qtde]]</f>
        <v>13500</v>
      </c>
      <c r="J636" s="9">
        <f>TB_Vendas[[#This Row],[Total]]-(TB_Vendas[[#This Row],[Total]]*TB_Vendas[[#This Row],[Desconto]])</f>
        <v>11745</v>
      </c>
      <c r="K636" s="9" t="s">
        <v>94</v>
      </c>
    </row>
    <row r="637" spans="1:11" x14ac:dyDescent="0.25">
      <c r="A637" s="8">
        <v>45158</v>
      </c>
      <c r="B637" t="s">
        <v>68</v>
      </c>
      <c r="C637" t="str">
        <f>_xlfn.XLOOKUP(TB_Vendas[[#This Row],[Código]],TB_Produtos[Código],TB_Produtos[Categoria])</f>
        <v>Smartphones e Tablets</v>
      </c>
      <c r="D637" s="1">
        <v>1</v>
      </c>
      <c r="E637" s="36">
        <f>_xlfn.XLOOKUP(TB_Vendas[[#This Row],[Código]],TB_Produtos[Código],TB_Produtos[Preço Unitário])</f>
        <v>4500</v>
      </c>
      <c r="F637" s="41">
        <f>INDEX(desc_tabela,MATCH(TB_Vendas[[#This Row],[Qtde]],desc_quantidade,1),MATCH(_xlfn.XLOOKUP(TB_Vendas[[#This Row],[Código]],TB_Produtos[Código],TB_Produtos[Categoria]),desc_categorias,0))</f>
        <v>0</v>
      </c>
      <c r="G637" s="41" cm="1">
        <f t="array" ref="G637">_xlfn.XLOOKUP(TB_Vendas[[#This Row],[Vendedor]],TB_Vendedores[[#All],[Código]],TB_Vendedores[[#All],[Desc. Máximo]])</f>
        <v>0.09</v>
      </c>
      <c r="H637" s="41">
        <f>IF(TB_Vendas[[#This Row],[Desc.]]&gt;TB_Vendas[[#This Row],[Desc. Vend.]],TB_Vendas[[#This Row],[Desc. Vend.]],TB_Vendas[[#This Row],[Desc.]])</f>
        <v>0</v>
      </c>
      <c r="I637" s="9">
        <f>TB_Vendas[[#This Row],[Preço Unitário]]*TB_Vendas[[#This Row],[Qtde]]</f>
        <v>4500</v>
      </c>
      <c r="J637" s="9">
        <f>TB_Vendas[[#This Row],[Total]]-(TB_Vendas[[#This Row],[Total]]*TB_Vendas[[#This Row],[Desconto]])</f>
        <v>4500</v>
      </c>
      <c r="K637" s="9" t="s">
        <v>113</v>
      </c>
    </row>
    <row r="638" spans="1:11" x14ac:dyDescent="0.25">
      <c r="A638" s="8">
        <v>45158</v>
      </c>
      <c r="B638" t="s">
        <v>79</v>
      </c>
      <c r="C638" t="str">
        <f>_xlfn.XLOOKUP(TB_Vendas[[#This Row],[Código]],TB_Produtos[Código],TB_Produtos[Categoria])</f>
        <v>Wearables</v>
      </c>
      <c r="D638" s="1">
        <v>2</v>
      </c>
      <c r="E638" s="36">
        <f>_xlfn.XLOOKUP(TB_Vendas[[#This Row],[Código]],TB_Produtos[Código],TB_Produtos[Preço Unitário])</f>
        <v>400</v>
      </c>
      <c r="F638" s="41">
        <f>INDEX(desc_tabela,MATCH(TB_Vendas[[#This Row],[Qtde]],desc_quantidade,1),MATCH(_xlfn.XLOOKUP(TB_Vendas[[#This Row],[Código]],TB_Produtos[Código],TB_Produtos[Categoria]),desc_categorias,0))</f>
        <v>0.05</v>
      </c>
      <c r="G638" s="41" cm="1">
        <f t="array" ref="G638">_xlfn.XLOOKUP(TB_Vendas[[#This Row],[Vendedor]],TB_Vendedores[[#All],[Código]],TB_Vendedores[[#All],[Desc. Máximo]])</f>
        <v>0.08</v>
      </c>
      <c r="H638" s="41">
        <f>IF(TB_Vendas[[#This Row],[Desc.]]&gt;TB_Vendas[[#This Row],[Desc. Vend.]],TB_Vendas[[#This Row],[Desc. Vend.]],TB_Vendas[[#This Row],[Desc.]])</f>
        <v>0.05</v>
      </c>
      <c r="I638" s="9">
        <f>TB_Vendas[[#This Row],[Preço Unitário]]*TB_Vendas[[#This Row],[Qtde]]</f>
        <v>800</v>
      </c>
      <c r="J638" s="9">
        <f>TB_Vendas[[#This Row],[Total]]-(TB_Vendas[[#This Row],[Total]]*TB_Vendas[[#This Row],[Desconto]])</f>
        <v>760</v>
      </c>
      <c r="K638" s="9" t="s">
        <v>111</v>
      </c>
    </row>
    <row r="639" spans="1:11" x14ac:dyDescent="0.25">
      <c r="A639" s="8">
        <v>45158</v>
      </c>
      <c r="B639" t="s">
        <v>53</v>
      </c>
      <c r="C639" t="str">
        <f>_xlfn.XLOOKUP(TB_Vendas[[#This Row],[Código]],TB_Produtos[Código],TB_Produtos[Categoria])</f>
        <v>Periféricos</v>
      </c>
      <c r="D639" s="1">
        <v>3</v>
      </c>
      <c r="E639" s="36">
        <f>_xlfn.XLOOKUP(TB_Vendas[[#This Row],[Código]],TB_Produtos[Código],TB_Produtos[Preço Unitário])</f>
        <v>350</v>
      </c>
      <c r="F639" s="41">
        <f>INDEX(desc_tabela,MATCH(TB_Vendas[[#This Row],[Qtde]],desc_quantidade,1),MATCH(_xlfn.XLOOKUP(TB_Vendas[[#This Row],[Código]],TB_Produtos[Código],TB_Produtos[Categoria]),desc_categorias,0))</f>
        <v>0.15</v>
      </c>
      <c r="G639" s="41" cm="1">
        <f t="array" ref="G639">_xlfn.XLOOKUP(TB_Vendas[[#This Row],[Vendedor]],TB_Vendedores[[#All],[Código]],TB_Vendedores[[#All],[Desc. Máximo]])</f>
        <v>0.09</v>
      </c>
      <c r="H639" s="41">
        <f>IF(TB_Vendas[[#This Row],[Desc.]]&gt;TB_Vendas[[#This Row],[Desc. Vend.]],TB_Vendas[[#This Row],[Desc. Vend.]],TB_Vendas[[#This Row],[Desc.]])</f>
        <v>0.09</v>
      </c>
      <c r="I639" s="9">
        <f>TB_Vendas[[#This Row],[Preço Unitário]]*TB_Vendas[[#This Row],[Qtde]]</f>
        <v>1050</v>
      </c>
      <c r="J639" s="9">
        <f>TB_Vendas[[#This Row],[Total]]-(TB_Vendas[[#This Row],[Total]]*TB_Vendas[[#This Row],[Desconto]])</f>
        <v>955.5</v>
      </c>
      <c r="K639" s="9" t="s">
        <v>113</v>
      </c>
    </row>
    <row r="640" spans="1:11" x14ac:dyDescent="0.25">
      <c r="A640" s="8">
        <v>45159</v>
      </c>
      <c r="B640" t="s">
        <v>86</v>
      </c>
      <c r="C640" t="str">
        <f>_xlfn.XLOOKUP(TB_Vendas[[#This Row],[Código]],TB_Produtos[Código],TB_Produtos[Categoria])</f>
        <v>Wearables</v>
      </c>
      <c r="D640" s="1">
        <v>2</v>
      </c>
      <c r="E640" s="36">
        <f>_xlfn.XLOOKUP(TB_Vendas[[#This Row],[Código]],TB_Produtos[Código],TB_Produtos[Preço Unitário])</f>
        <v>1500</v>
      </c>
      <c r="F640" s="41">
        <f>INDEX(desc_tabela,MATCH(TB_Vendas[[#This Row],[Qtde]],desc_quantidade,1),MATCH(_xlfn.XLOOKUP(TB_Vendas[[#This Row],[Código]],TB_Produtos[Código],TB_Produtos[Categoria]),desc_categorias,0))</f>
        <v>0.05</v>
      </c>
      <c r="G640" s="41" cm="1">
        <f t="array" ref="G640">_xlfn.XLOOKUP(TB_Vendas[[#This Row],[Vendedor]],TB_Vendedores[[#All],[Código]],TB_Vendedores[[#All],[Desc. Máximo]])</f>
        <v>0.19</v>
      </c>
      <c r="H640" s="41">
        <f>IF(TB_Vendas[[#This Row],[Desc.]]&gt;TB_Vendas[[#This Row],[Desc. Vend.]],TB_Vendas[[#This Row],[Desc. Vend.]],TB_Vendas[[#This Row],[Desc.]])</f>
        <v>0.05</v>
      </c>
      <c r="I640" s="9">
        <f>TB_Vendas[[#This Row],[Preço Unitário]]*TB_Vendas[[#This Row],[Qtde]]</f>
        <v>3000</v>
      </c>
      <c r="J640" s="9">
        <f>TB_Vendas[[#This Row],[Total]]-(TB_Vendas[[#This Row],[Total]]*TB_Vendas[[#This Row],[Desconto]])</f>
        <v>2850</v>
      </c>
      <c r="K640" s="9" t="s">
        <v>109</v>
      </c>
    </row>
    <row r="641" spans="1:11" x14ac:dyDescent="0.25">
      <c r="A641" s="8">
        <v>45159</v>
      </c>
      <c r="B641" t="s">
        <v>53</v>
      </c>
      <c r="C641" t="str">
        <f>_xlfn.XLOOKUP(TB_Vendas[[#This Row],[Código]],TB_Produtos[Código],TB_Produtos[Categoria])</f>
        <v>Periféricos</v>
      </c>
      <c r="D641" s="1">
        <v>3</v>
      </c>
      <c r="E641" s="36">
        <f>_xlfn.XLOOKUP(TB_Vendas[[#This Row],[Código]],TB_Produtos[Código],TB_Produtos[Preço Unitário])</f>
        <v>350</v>
      </c>
      <c r="F641" s="41">
        <f>INDEX(desc_tabela,MATCH(TB_Vendas[[#This Row],[Qtde]],desc_quantidade,1),MATCH(_xlfn.XLOOKUP(TB_Vendas[[#This Row],[Código]],TB_Produtos[Código],TB_Produtos[Categoria]),desc_categorias,0))</f>
        <v>0.15</v>
      </c>
      <c r="G641" s="41" cm="1">
        <f t="array" ref="G641">_xlfn.XLOOKUP(TB_Vendas[[#This Row],[Vendedor]],TB_Vendedores[[#All],[Código]],TB_Vendedores[[#All],[Desc. Máximo]])</f>
        <v>0.13</v>
      </c>
      <c r="H641" s="41">
        <f>IF(TB_Vendas[[#This Row],[Desc.]]&gt;TB_Vendas[[#This Row],[Desc. Vend.]],TB_Vendas[[#This Row],[Desc. Vend.]],TB_Vendas[[#This Row],[Desc.]])</f>
        <v>0.13</v>
      </c>
      <c r="I641" s="9">
        <f>TB_Vendas[[#This Row],[Preço Unitário]]*TB_Vendas[[#This Row],[Qtde]]</f>
        <v>1050</v>
      </c>
      <c r="J641" s="9">
        <f>TB_Vendas[[#This Row],[Total]]-(TB_Vendas[[#This Row],[Total]]*TB_Vendas[[#This Row],[Desconto]])</f>
        <v>913.5</v>
      </c>
      <c r="K641" s="9" t="s">
        <v>97</v>
      </c>
    </row>
    <row r="642" spans="1:11" x14ac:dyDescent="0.25">
      <c r="A642" s="8">
        <v>45159</v>
      </c>
      <c r="B642" t="s">
        <v>22</v>
      </c>
      <c r="C642" t="str">
        <f>_xlfn.XLOOKUP(TB_Vendas[[#This Row],[Código]],TB_Produtos[Código],TB_Produtos[Categoria])</f>
        <v>Acessórios</v>
      </c>
      <c r="D642" s="1">
        <v>3</v>
      </c>
      <c r="E642" s="36">
        <f>_xlfn.XLOOKUP(TB_Vendas[[#This Row],[Código]],TB_Produtos[Código],TB_Produtos[Preço Unitário])</f>
        <v>1400</v>
      </c>
      <c r="F642" s="41">
        <f>INDEX(desc_tabela,MATCH(TB_Vendas[[#This Row],[Qtde]],desc_quantidade,1),MATCH(_xlfn.XLOOKUP(TB_Vendas[[#This Row],[Código]],TB_Produtos[Código],TB_Produtos[Categoria]),desc_categorias,0))</f>
        <v>0.15</v>
      </c>
      <c r="G642" s="41" cm="1">
        <f t="array" ref="G642">_xlfn.XLOOKUP(TB_Vendas[[#This Row],[Vendedor]],TB_Vendedores[[#All],[Código]],TB_Vendedores[[#All],[Desc. Máximo]])</f>
        <v>0.3</v>
      </c>
      <c r="H642" s="41">
        <f>IF(TB_Vendas[[#This Row],[Desc.]]&gt;TB_Vendas[[#This Row],[Desc. Vend.]],TB_Vendas[[#This Row],[Desc. Vend.]],TB_Vendas[[#This Row],[Desc.]])</f>
        <v>0.15</v>
      </c>
      <c r="I642" s="9">
        <f>TB_Vendas[[#This Row],[Preço Unitário]]*TB_Vendas[[#This Row],[Qtde]]</f>
        <v>4200</v>
      </c>
      <c r="J642" s="9">
        <f>TB_Vendas[[#This Row],[Total]]-(TB_Vendas[[#This Row],[Total]]*TB_Vendas[[#This Row],[Desconto]])</f>
        <v>3570</v>
      </c>
      <c r="K642" s="9" t="s">
        <v>121</v>
      </c>
    </row>
    <row r="643" spans="1:11" x14ac:dyDescent="0.25">
      <c r="A643" s="8">
        <v>45159</v>
      </c>
      <c r="B643" t="s">
        <v>14</v>
      </c>
      <c r="C643" t="str">
        <f>_xlfn.XLOOKUP(TB_Vendas[[#This Row],[Código]],TB_Produtos[Código],TB_Produtos[Categoria])</f>
        <v>Acessórios</v>
      </c>
      <c r="D643" s="1">
        <v>5</v>
      </c>
      <c r="E643" s="36">
        <f>_xlfn.XLOOKUP(TB_Vendas[[#This Row],[Código]],TB_Produtos[Código],TB_Produtos[Preço Unitário])</f>
        <v>80</v>
      </c>
      <c r="F643" s="41">
        <f>INDEX(desc_tabela,MATCH(TB_Vendas[[#This Row],[Qtde]],desc_quantidade,1),MATCH(_xlfn.XLOOKUP(TB_Vendas[[#This Row],[Código]],TB_Produtos[Código],TB_Produtos[Categoria]),desc_categorias,0))</f>
        <v>0.25</v>
      </c>
      <c r="G643" s="41" cm="1">
        <f t="array" ref="G643">_xlfn.XLOOKUP(TB_Vendas[[#This Row],[Vendedor]],TB_Vendedores[[#All],[Código]],TB_Vendedores[[#All],[Desc. Máximo]])</f>
        <v>0.12</v>
      </c>
      <c r="H643" s="41">
        <f>IF(TB_Vendas[[#This Row],[Desc.]]&gt;TB_Vendas[[#This Row],[Desc. Vend.]],TB_Vendas[[#This Row],[Desc. Vend.]],TB_Vendas[[#This Row],[Desc.]])</f>
        <v>0.12</v>
      </c>
      <c r="I643" s="9">
        <f>TB_Vendas[[#This Row],[Preço Unitário]]*TB_Vendas[[#This Row],[Qtde]]</f>
        <v>400</v>
      </c>
      <c r="J643" s="9">
        <f>TB_Vendas[[#This Row],[Total]]-(TB_Vendas[[#This Row],[Total]]*TB_Vendas[[#This Row],[Desconto]])</f>
        <v>352</v>
      </c>
      <c r="K643" s="9" t="s">
        <v>103</v>
      </c>
    </row>
    <row r="644" spans="1:11" x14ac:dyDescent="0.25">
      <c r="A644" s="8">
        <v>45159</v>
      </c>
      <c r="B644" t="s">
        <v>86</v>
      </c>
      <c r="C644" t="str">
        <f>_xlfn.XLOOKUP(TB_Vendas[[#This Row],[Código]],TB_Produtos[Código],TB_Produtos[Categoria])</f>
        <v>Wearables</v>
      </c>
      <c r="D644" s="1">
        <v>2</v>
      </c>
      <c r="E644" s="36">
        <f>_xlfn.XLOOKUP(TB_Vendas[[#This Row],[Código]],TB_Produtos[Código],TB_Produtos[Preço Unitário])</f>
        <v>1500</v>
      </c>
      <c r="F644" s="41">
        <f>INDEX(desc_tabela,MATCH(TB_Vendas[[#This Row],[Qtde]],desc_quantidade,1),MATCH(_xlfn.XLOOKUP(TB_Vendas[[#This Row],[Código]],TB_Produtos[Código],TB_Produtos[Categoria]),desc_categorias,0))</f>
        <v>0.05</v>
      </c>
      <c r="G644" s="41" cm="1">
        <f t="array" ref="G644">_xlfn.XLOOKUP(TB_Vendas[[#This Row],[Vendedor]],TB_Vendedores[[#All],[Código]],TB_Vendedores[[#All],[Desc. Máximo]])</f>
        <v>0.17</v>
      </c>
      <c r="H644" s="41">
        <f>IF(TB_Vendas[[#This Row],[Desc.]]&gt;TB_Vendas[[#This Row],[Desc. Vend.]],TB_Vendas[[#This Row],[Desc. Vend.]],TB_Vendas[[#This Row],[Desc.]])</f>
        <v>0.05</v>
      </c>
      <c r="I644" s="9">
        <f>TB_Vendas[[#This Row],[Preço Unitário]]*TB_Vendas[[#This Row],[Qtde]]</f>
        <v>3000</v>
      </c>
      <c r="J644" s="9">
        <f>TB_Vendas[[#This Row],[Total]]-(TB_Vendas[[#This Row],[Total]]*TB_Vendas[[#This Row],[Desconto]])</f>
        <v>2850</v>
      </c>
      <c r="K644" s="9" t="s">
        <v>105</v>
      </c>
    </row>
    <row r="645" spans="1:11" x14ac:dyDescent="0.25">
      <c r="A645" s="8">
        <v>45160</v>
      </c>
      <c r="B645" t="s">
        <v>68</v>
      </c>
      <c r="C645" t="str">
        <f>_xlfn.XLOOKUP(TB_Vendas[[#This Row],[Código]],TB_Produtos[Código],TB_Produtos[Categoria])</f>
        <v>Smartphones e Tablets</v>
      </c>
      <c r="D645" s="1">
        <v>4</v>
      </c>
      <c r="E645" s="36">
        <f>_xlfn.XLOOKUP(TB_Vendas[[#This Row],[Código]],TB_Produtos[Código],TB_Produtos[Preço Unitário])</f>
        <v>4500</v>
      </c>
      <c r="F645" s="41">
        <f>INDEX(desc_tabela,MATCH(TB_Vendas[[#This Row],[Qtde]],desc_quantidade,1),MATCH(_xlfn.XLOOKUP(TB_Vendas[[#This Row],[Código]],TB_Produtos[Código],TB_Produtos[Categoria]),desc_categorias,0))</f>
        <v>0.15</v>
      </c>
      <c r="G645" s="41" cm="1">
        <f t="array" ref="G645">_xlfn.XLOOKUP(TB_Vendas[[#This Row],[Vendedor]],TB_Vendedores[[#All],[Código]],TB_Vendedores[[#All],[Desc. Máximo]])</f>
        <v>0.08</v>
      </c>
      <c r="H645" s="41">
        <f>IF(TB_Vendas[[#This Row],[Desc.]]&gt;TB_Vendas[[#This Row],[Desc. Vend.]],TB_Vendas[[#This Row],[Desc. Vend.]],TB_Vendas[[#This Row],[Desc.]])</f>
        <v>0.08</v>
      </c>
      <c r="I645" s="9">
        <f>TB_Vendas[[#This Row],[Preço Unitário]]*TB_Vendas[[#This Row],[Qtde]]</f>
        <v>18000</v>
      </c>
      <c r="J645" s="9">
        <f>TB_Vendas[[#This Row],[Total]]-(TB_Vendas[[#This Row],[Total]]*TB_Vendas[[#This Row],[Desconto]])</f>
        <v>16560</v>
      </c>
      <c r="K645" s="9" t="s">
        <v>111</v>
      </c>
    </row>
    <row r="646" spans="1:11" x14ac:dyDescent="0.25">
      <c r="A646" s="8">
        <v>45161</v>
      </c>
      <c r="B646" t="s">
        <v>88</v>
      </c>
      <c r="C646" t="str">
        <f>_xlfn.XLOOKUP(TB_Vendas[[#This Row],[Código]],TB_Produtos[Código],TB_Produtos[Categoria])</f>
        <v>Wearables</v>
      </c>
      <c r="D646" s="1">
        <v>3</v>
      </c>
      <c r="E646" s="36">
        <f>_xlfn.XLOOKUP(TB_Vendas[[#This Row],[Código]],TB_Produtos[Código],TB_Produtos[Preço Unitário])</f>
        <v>2800</v>
      </c>
      <c r="F646" s="41">
        <f>INDEX(desc_tabela,MATCH(TB_Vendas[[#This Row],[Qtde]],desc_quantidade,1),MATCH(_xlfn.XLOOKUP(TB_Vendas[[#This Row],[Código]],TB_Produtos[Código],TB_Produtos[Categoria]),desc_categorias,0))</f>
        <v>0.15</v>
      </c>
      <c r="G646" s="41" cm="1">
        <f t="array" ref="G646">_xlfn.XLOOKUP(TB_Vendas[[#This Row],[Vendedor]],TB_Vendedores[[#All],[Código]],TB_Vendedores[[#All],[Desc. Máximo]])</f>
        <v>0.14000000000000001</v>
      </c>
      <c r="H646" s="41">
        <f>IF(TB_Vendas[[#This Row],[Desc.]]&gt;TB_Vendas[[#This Row],[Desc. Vend.]],TB_Vendas[[#This Row],[Desc. Vend.]],TB_Vendas[[#This Row],[Desc.]])</f>
        <v>0.14000000000000001</v>
      </c>
      <c r="I646" s="9">
        <f>TB_Vendas[[#This Row],[Preço Unitário]]*TB_Vendas[[#This Row],[Qtde]]</f>
        <v>8400</v>
      </c>
      <c r="J646" s="9">
        <f>TB_Vendas[[#This Row],[Total]]-(TB_Vendas[[#This Row],[Total]]*TB_Vendas[[#This Row],[Desconto]])</f>
        <v>7224</v>
      </c>
      <c r="K646" s="9" t="s">
        <v>107</v>
      </c>
    </row>
    <row r="647" spans="1:11" x14ac:dyDescent="0.25">
      <c r="A647" s="8">
        <v>45161</v>
      </c>
      <c r="B647" t="s">
        <v>7</v>
      </c>
      <c r="C647" t="str">
        <f>_xlfn.XLOOKUP(TB_Vendas[[#This Row],[Código]],TB_Produtos[Código],TB_Produtos[Categoria])</f>
        <v>Acessórios</v>
      </c>
      <c r="D647" s="1">
        <v>3</v>
      </c>
      <c r="E647" s="36">
        <f>_xlfn.XLOOKUP(TB_Vendas[[#This Row],[Código]],TB_Produtos[Código],TB_Produtos[Preço Unitário])</f>
        <v>50</v>
      </c>
      <c r="F647" s="41">
        <f>INDEX(desc_tabela,MATCH(TB_Vendas[[#This Row],[Qtde]],desc_quantidade,1),MATCH(_xlfn.XLOOKUP(TB_Vendas[[#This Row],[Código]],TB_Produtos[Código],TB_Produtos[Categoria]),desc_categorias,0))</f>
        <v>0.15</v>
      </c>
      <c r="G647" s="41" cm="1">
        <f t="array" ref="G647">_xlfn.XLOOKUP(TB_Vendas[[#This Row],[Vendedor]],TB_Vendedores[[#All],[Código]],TB_Vendedores[[#All],[Desc. Máximo]])</f>
        <v>0.09</v>
      </c>
      <c r="H647" s="41">
        <f>IF(TB_Vendas[[#This Row],[Desc.]]&gt;TB_Vendas[[#This Row],[Desc. Vend.]],TB_Vendas[[#This Row],[Desc. Vend.]],TB_Vendas[[#This Row],[Desc.]])</f>
        <v>0.09</v>
      </c>
      <c r="I647" s="9">
        <f>TB_Vendas[[#This Row],[Preço Unitário]]*TB_Vendas[[#This Row],[Qtde]]</f>
        <v>150</v>
      </c>
      <c r="J647" s="9">
        <f>TB_Vendas[[#This Row],[Total]]-(TB_Vendas[[#This Row],[Total]]*TB_Vendas[[#This Row],[Desconto]])</f>
        <v>136.5</v>
      </c>
      <c r="K647" s="9" t="s">
        <v>113</v>
      </c>
    </row>
    <row r="648" spans="1:11" x14ac:dyDescent="0.25">
      <c r="A648" s="8">
        <v>45162</v>
      </c>
      <c r="B648" t="s">
        <v>43</v>
      </c>
      <c r="C648" t="str">
        <f>_xlfn.XLOOKUP(TB_Vendas[[#This Row],[Código]],TB_Produtos[Código],TB_Produtos[Categoria])</f>
        <v>Eletrônicos Gerais</v>
      </c>
      <c r="D648" s="1">
        <v>4</v>
      </c>
      <c r="E648" s="36">
        <f>_xlfn.XLOOKUP(TB_Vendas[[#This Row],[Código]],TB_Produtos[Código],TB_Produtos[Preço Unitário])</f>
        <v>4500</v>
      </c>
      <c r="F648" s="41">
        <f>INDEX(desc_tabela,MATCH(TB_Vendas[[#This Row],[Qtde]],desc_quantidade,1),MATCH(_xlfn.XLOOKUP(TB_Vendas[[#This Row],[Código]],TB_Produtos[Código],TB_Produtos[Categoria]),desc_categorias,0))</f>
        <v>0.2</v>
      </c>
      <c r="G648" s="41" cm="1">
        <f t="array" ref="G648">_xlfn.XLOOKUP(TB_Vendas[[#This Row],[Vendedor]],TB_Vendedores[[#All],[Código]],TB_Vendedores[[#All],[Desc. Máximo]])</f>
        <v>0.14000000000000001</v>
      </c>
      <c r="H648" s="41">
        <f>IF(TB_Vendas[[#This Row],[Desc.]]&gt;TB_Vendas[[#This Row],[Desc. Vend.]],TB_Vendas[[#This Row],[Desc. Vend.]],TB_Vendas[[#This Row],[Desc.]])</f>
        <v>0.14000000000000001</v>
      </c>
      <c r="I648" s="9">
        <f>TB_Vendas[[#This Row],[Preço Unitário]]*TB_Vendas[[#This Row],[Qtde]]</f>
        <v>18000</v>
      </c>
      <c r="J648" s="9">
        <f>TB_Vendas[[#This Row],[Total]]-(TB_Vendas[[#This Row],[Total]]*TB_Vendas[[#This Row],[Desconto]])</f>
        <v>15480</v>
      </c>
      <c r="K648" s="9" t="s">
        <v>107</v>
      </c>
    </row>
    <row r="649" spans="1:11" x14ac:dyDescent="0.25">
      <c r="A649" s="8">
        <v>45162</v>
      </c>
      <c r="B649" t="s">
        <v>58</v>
      </c>
      <c r="C649" t="str">
        <f>_xlfn.XLOOKUP(TB_Vendas[[#This Row],[Código]],TB_Produtos[Código],TB_Produtos[Categoria])</f>
        <v>Periféricos</v>
      </c>
      <c r="D649" s="1">
        <v>2</v>
      </c>
      <c r="E649" s="36">
        <f>_xlfn.XLOOKUP(TB_Vendas[[#This Row],[Código]],TB_Produtos[Código],TB_Produtos[Preço Unitário])</f>
        <v>450</v>
      </c>
      <c r="F649" s="41">
        <f>INDEX(desc_tabela,MATCH(TB_Vendas[[#This Row],[Qtde]],desc_quantidade,1),MATCH(_xlfn.XLOOKUP(TB_Vendas[[#This Row],[Código]],TB_Produtos[Código],TB_Produtos[Categoria]),desc_categorias,0))</f>
        <v>0.05</v>
      </c>
      <c r="G649" s="41" cm="1">
        <f t="array" ref="G649">_xlfn.XLOOKUP(TB_Vendas[[#This Row],[Vendedor]],TB_Vendedores[[#All],[Código]],TB_Vendedores[[#All],[Desc. Máximo]])</f>
        <v>0.18</v>
      </c>
      <c r="H649" s="41">
        <f>IF(TB_Vendas[[#This Row],[Desc.]]&gt;TB_Vendas[[#This Row],[Desc. Vend.]],TB_Vendas[[#This Row],[Desc. Vend.]],TB_Vendas[[#This Row],[Desc.]])</f>
        <v>0.05</v>
      </c>
      <c r="I649" s="9">
        <f>TB_Vendas[[#This Row],[Preço Unitário]]*TB_Vendas[[#This Row],[Qtde]]</f>
        <v>900</v>
      </c>
      <c r="J649" s="9">
        <f>TB_Vendas[[#This Row],[Total]]-(TB_Vendas[[#This Row],[Total]]*TB_Vendas[[#This Row],[Desconto]])</f>
        <v>855</v>
      </c>
      <c r="K649" s="9" t="s">
        <v>117</v>
      </c>
    </row>
    <row r="650" spans="1:11" x14ac:dyDescent="0.25">
      <c r="A650" s="8">
        <v>45163</v>
      </c>
      <c r="B650" t="s">
        <v>46</v>
      </c>
      <c r="C650" t="str">
        <f>_xlfn.XLOOKUP(TB_Vendas[[#This Row],[Código]],TB_Produtos[Código],TB_Produtos[Categoria])</f>
        <v>Eletrônicos Gerais</v>
      </c>
      <c r="D650" s="1">
        <v>3</v>
      </c>
      <c r="E650" s="36">
        <f>_xlfn.XLOOKUP(TB_Vendas[[#This Row],[Código]],TB_Produtos[Código],TB_Produtos[Preço Unitário])</f>
        <v>2800</v>
      </c>
      <c r="F650" s="41">
        <f>INDEX(desc_tabela,MATCH(TB_Vendas[[#This Row],[Qtde]],desc_quantidade,1),MATCH(_xlfn.XLOOKUP(TB_Vendas[[#This Row],[Código]],TB_Produtos[Código],TB_Produtos[Categoria]),desc_categorias,0))</f>
        <v>0.2</v>
      </c>
      <c r="G650" s="41" cm="1">
        <f t="array" ref="G650">_xlfn.XLOOKUP(TB_Vendas[[#This Row],[Vendedor]],TB_Vendedores[[#All],[Código]],TB_Vendedores[[#All],[Desc. Máximo]])</f>
        <v>0.13</v>
      </c>
      <c r="H650" s="41">
        <f>IF(TB_Vendas[[#This Row],[Desc.]]&gt;TB_Vendas[[#This Row],[Desc. Vend.]],TB_Vendas[[#This Row],[Desc. Vend.]],TB_Vendas[[#This Row],[Desc.]])</f>
        <v>0.13</v>
      </c>
      <c r="I650" s="9">
        <f>TB_Vendas[[#This Row],[Preço Unitário]]*TB_Vendas[[#This Row],[Qtde]]</f>
        <v>8400</v>
      </c>
      <c r="J650" s="9">
        <f>TB_Vendas[[#This Row],[Total]]-(TB_Vendas[[#This Row],[Total]]*TB_Vendas[[#This Row],[Desconto]])</f>
        <v>7308</v>
      </c>
      <c r="K650" s="9" t="s">
        <v>97</v>
      </c>
    </row>
    <row r="651" spans="1:11" x14ac:dyDescent="0.25">
      <c r="A651" s="8">
        <v>45163</v>
      </c>
      <c r="B651" t="s">
        <v>73</v>
      </c>
      <c r="C651" t="str">
        <f>_xlfn.XLOOKUP(TB_Vendas[[#This Row],[Código]],TB_Produtos[Código],TB_Produtos[Categoria])</f>
        <v>Smartphones e Tablets</v>
      </c>
      <c r="D651" s="1">
        <v>2</v>
      </c>
      <c r="E651" s="36">
        <f>_xlfn.XLOOKUP(TB_Vendas[[#This Row],[Código]],TB_Produtos[Código],TB_Produtos[Preço Unitário])</f>
        <v>2200</v>
      </c>
      <c r="F651" s="41">
        <f>INDEX(desc_tabela,MATCH(TB_Vendas[[#This Row],[Qtde]],desc_quantidade,1),MATCH(_xlfn.XLOOKUP(TB_Vendas[[#This Row],[Código]],TB_Produtos[Código],TB_Produtos[Categoria]),desc_categorias,0))</f>
        <v>0.1</v>
      </c>
      <c r="G651" s="41" cm="1">
        <f t="array" ref="G651">_xlfn.XLOOKUP(TB_Vendas[[#This Row],[Vendedor]],TB_Vendedores[[#All],[Código]],TB_Vendedores[[#All],[Desc. Máximo]])</f>
        <v>0.19</v>
      </c>
      <c r="H651" s="41">
        <f>IF(TB_Vendas[[#This Row],[Desc.]]&gt;TB_Vendas[[#This Row],[Desc. Vend.]],TB_Vendas[[#This Row],[Desc. Vend.]],TB_Vendas[[#This Row],[Desc.]])</f>
        <v>0.1</v>
      </c>
      <c r="I651" s="9">
        <f>TB_Vendas[[#This Row],[Preço Unitário]]*TB_Vendas[[#This Row],[Qtde]]</f>
        <v>4400</v>
      </c>
      <c r="J651" s="9">
        <f>TB_Vendas[[#This Row],[Total]]-(TB_Vendas[[#This Row],[Total]]*TB_Vendas[[#This Row],[Desconto]])</f>
        <v>3960</v>
      </c>
      <c r="K651" s="9" t="s">
        <v>109</v>
      </c>
    </row>
    <row r="652" spans="1:11" x14ac:dyDescent="0.25">
      <c r="A652" s="8">
        <v>45163</v>
      </c>
      <c r="B652" t="s">
        <v>40</v>
      </c>
      <c r="C652" t="str">
        <f>_xlfn.XLOOKUP(TB_Vendas[[#This Row],[Código]],TB_Produtos[Código],TB_Produtos[Categoria])</f>
        <v>Eletrônicos Gerais</v>
      </c>
      <c r="D652" s="1">
        <v>3</v>
      </c>
      <c r="E652" s="36">
        <f>_xlfn.XLOOKUP(TB_Vendas[[#This Row],[Código]],TB_Produtos[Código],TB_Produtos[Preço Unitário])</f>
        <v>4800</v>
      </c>
      <c r="F652" s="41">
        <f>INDEX(desc_tabela,MATCH(TB_Vendas[[#This Row],[Qtde]],desc_quantidade,1),MATCH(_xlfn.XLOOKUP(TB_Vendas[[#This Row],[Código]],TB_Produtos[Código],TB_Produtos[Categoria]),desc_categorias,0))</f>
        <v>0.2</v>
      </c>
      <c r="G652" s="41" cm="1">
        <f t="array" ref="G652">_xlfn.XLOOKUP(TB_Vendas[[#This Row],[Vendedor]],TB_Vendedores[[#All],[Código]],TB_Vendedores[[#All],[Desc. Máximo]])</f>
        <v>0.14000000000000001</v>
      </c>
      <c r="H652" s="41">
        <f>IF(TB_Vendas[[#This Row],[Desc.]]&gt;TB_Vendas[[#This Row],[Desc. Vend.]],TB_Vendas[[#This Row],[Desc. Vend.]],TB_Vendas[[#This Row],[Desc.]])</f>
        <v>0.14000000000000001</v>
      </c>
      <c r="I652" s="9">
        <f>TB_Vendas[[#This Row],[Preço Unitário]]*TB_Vendas[[#This Row],[Qtde]]</f>
        <v>14400</v>
      </c>
      <c r="J652" s="9">
        <f>TB_Vendas[[#This Row],[Total]]-(TB_Vendas[[#This Row],[Total]]*TB_Vendas[[#This Row],[Desconto]])</f>
        <v>12384</v>
      </c>
      <c r="K652" s="9" t="s">
        <v>107</v>
      </c>
    </row>
    <row r="653" spans="1:11" x14ac:dyDescent="0.25">
      <c r="A653" s="8">
        <v>45163</v>
      </c>
      <c r="B653" t="s">
        <v>88</v>
      </c>
      <c r="C653" t="str">
        <f>_xlfn.XLOOKUP(TB_Vendas[[#This Row],[Código]],TB_Produtos[Código],TB_Produtos[Categoria])</f>
        <v>Wearables</v>
      </c>
      <c r="D653" s="1">
        <v>1</v>
      </c>
      <c r="E653" s="36">
        <f>_xlfn.XLOOKUP(TB_Vendas[[#This Row],[Código]],TB_Produtos[Código],TB_Produtos[Preço Unitário])</f>
        <v>2800</v>
      </c>
      <c r="F653" s="41">
        <f>INDEX(desc_tabela,MATCH(TB_Vendas[[#This Row],[Qtde]],desc_quantidade,1),MATCH(_xlfn.XLOOKUP(TB_Vendas[[#This Row],[Código]],TB_Produtos[Código],TB_Produtos[Categoria]),desc_categorias,0))</f>
        <v>0</v>
      </c>
      <c r="G653" s="41" cm="1">
        <f t="array" ref="G653">_xlfn.XLOOKUP(TB_Vendas[[#This Row],[Vendedor]],TB_Vendedores[[#All],[Código]],TB_Vendedores[[#All],[Desc. Máximo]])</f>
        <v>0.09</v>
      </c>
      <c r="H653" s="41">
        <f>IF(TB_Vendas[[#This Row],[Desc.]]&gt;TB_Vendas[[#This Row],[Desc. Vend.]],TB_Vendas[[#This Row],[Desc. Vend.]],TB_Vendas[[#This Row],[Desc.]])</f>
        <v>0</v>
      </c>
      <c r="I653" s="9">
        <f>TB_Vendas[[#This Row],[Preço Unitário]]*TB_Vendas[[#This Row],[Qtde]]</f>
        <v>2800</v>
      </c>
      <c r="J653" s="9">
        <f>TB_Vendas[[#This Row],[Total]]-(TB_Vendas[[#This Row],[Total]]*TB_Vendas[[#This Row],[Desconto]])</f>
        <v>2800</v>
      </c>
      <c r="K653" s="9" t="s">
        <v>113</v>
      </c>
    </row>
    <row r="654" spans="1:11" x14ac:dyDescent="0.25">
      <c r="A654" s="8">
        <v>45164</v>
      </c>
      <c r="B654" t="s">
        <v>64</v>
      </c>
      <c r="C654" t="str">
        <f>_xlfn.XLOOKUP(TB_Vendas[[#This Row],[Código]],TB_Produtos[Código],TB_Produtos[Categoria])</f>
        <v>Redes e Conectividade</v>
      </c>
      <c r="D654" s="1">
        <v>4</v>
      </c>
      <c r="E654" s="36">
        <f>_xlfn.XLOOKUP(TB_Vendas[[#This Row],[Código]],TB_Produtos[Código],TB_Produtos[Preço Unitário])</f>
        <v>250</v>
      </c>
      <c r="F654" s="41">
        <f>INDEX(desc_tabela,MATCH(TB_Vendas[[#This Row],[Qtde]],desc_quantidade,1),MATCH(_xlfn.XLOOKUP(TB_Vendas[[#This Row],[Código]],TB_Produtos[Código],TB_Produtos[Categoria]),desc_categorias,0))</f>
        <v>0.2</v>
      </c>
      <c r="G654" s="41" cm="1">
        <f t="array" ref="G654">_xlfn.XLOOKUP(TB_Vendas[[#This Row],[Vendedor]],TB_Vendedores[[#All],[Código]],TB_Vendedores[[#All],[Desc. Máximo]])</f>
        <v>0.13</v>
      </c>
      <c r="H654" s="41">
        <f>IF(TB_Vendas[[#This Row],[Desc.]]&gt;TB_Vendas[[#This Row],[Desc. Vend.]],TB_Vendas[[#This Row],[Desc. Vend.]],TB_Vendas[[#This Row],[Desc.]])</f>
        <v>0.13</v>
      </c>
      <c r="I654" s="9">
        <f>TB_Vendas[[#This Row],[Preço Unitário]]*TB_Vendas[[#This Row],[Qtde]]</f>
        <v>1000</v>
      </c>
      <c r="J654" s="9">
        <f>TB_Vendas[[#This Row],[Total]]-(TB_Vendas[[#This Row],[Total]]*TB_Vendas[[#This Row],[Desconto]])</f>
        <v>870</v>
      </c>
      <c r="K654" s="9" t="s">
        <v>97</v>
      </c>
    </row>
    <row r="655" spans="1:11" x14ac:dyDescent="0.25">
      <c r="A655" s="8">
        <v>45164</v>
      </c>
      <c r="B655" t="s">
        <v>83</v>
      </c>
      <c r="C655" t="str">
        <f>_xlfn.XLOOKUP(TB_Vendas[[#This Row],[Código]],TB_Produtos[Código],TB_Produtos[Categoria])</f>
        <v>Wearables</v>
      </c>
      <c r="D655" s="1">
        <v>2</v>
      </c>
      <c r="E655" s="36">
        <f>_xlfn.XLOOKUP(TB_Vendas[[#This Row],[Código]],TB_Produtos[Código],TB_Produtos[Preço Unitário])</f>
        <v>350</v>
      </c>
      <c r="F655" s="41">
        <f>INDEX(desc_tabela,MATCH(TB_Vendas[[#This Row],[Qtde]],desc_quantidade,1),MATCH(_xlfn.XLOOKUP(TB_Vendas[[#This Row],[Código]],TB_Produtos[Código],TB_Produtos[Categoria]),desc_categorias,0))</f>
        <v>0.05</v>
      </c>
      <c r="G655" s="41" cm="1">
        <f t="array" ref="G655">_xlfn.XLOOKUP(TB_Vendas[[#This Row],[Vendedor]],TB_Vendedores[[#All],[Código]],TB_Vendedores[[#All],[Desc. Máximo]])</f>
        <v>0.19</v>
      </c>
      <c r="H655" s="41">
        <f>IF(TB_Vendas[[#This Row],[Desc.]]&gt;TB_Vendas[[#This Row],[Desc. Vend.]],TB_Vendas[[#This Row],[Desc. Vend.]],TB_Vendas[[#This Row],[Desc.]])</f>
        <v>0.05</v>
      </c>
      <c r="I655" s="9">
        <f>TB_Vendas[[#This Row],[Preço Unitário]]*TB_Vendas[[#This Row],[Qtde]]</f>
        <v>700</v>
      </c>
      <c r="J655" s="9">
        <f>TB_Vendas[[#This Row],[Total]]-(TB_Vendas[[#This Row],[Total]]*TB_Vendas[[#This Row],[Desconto]])</f>
        <v>665</v>
      </c>
      <c r="K655" s="9" t="s">
        <v>109</v>
      </c>
    </row>
    <row r="656" spans="1:11" x14ac:dyDescent="0.25">
      <c r="A656" s="8">
        <v>45165</v>
      </c>
      <c r="B656" t="s">
        <v>75</v>
      </c>
      <c r="C656" t="str">
        <f>_xlfn.XLOOKUP(TB_Vendas[[#This Row],[Código]],TB_Produtos[Código],TB_Produtos[Categoria])</f>
        <v>Smartphones e Tablets</v>
      </c>
      <c r="D656" s="1">
        <v>1</v>
      </c>
      <c r="E656" s="36">
        <f>_xlfn.XLOOKUP(TB_Vendas[[#This Row],[Código]],TB_Produtos[Código],TB_Produtos[Preço Unitário])</f>
        <v>3800</v>
      </c>
      <c r="F656" s="41">
        <f>INDEX(desc_tabela,MATCH(TB_Vendas[[#This Row],[Qtde]],desc_quantidade,1),MATCH(_xlfn.XLOOKUP(TB_Vendas[[#This Row],[Código]],TB_Produtos[Código],TB_Produtos[Categoria]),desc_categorias,0))</f>
        <v>0</v>
      </c>
      <c r="G656" s="41" cm="1">
        <f t="array" ref="G656">_xlfn.XLOOKUP(TB_Vendas[[#This Row],[Vendedor]],TB_Vendedores[[#All],[Código]],TB_Vendedores[[#All],[Desc. Máximo]])</f>
        <v>0.12</v>
      </c>
      <c r="H656" s="41">
        <f>IF(TB_Vendas[[#This Row],[Desc.]]&gt;TB_Vendas[[#This Row],[Desc. Vend.]],TB_Vendas[[#This Row],[Desc. Vend.]],TB_Vendas[[#This Row],[Desc.]])</f>
        <v>0</v>
      </c>
      <c r="I656" s="9">
        <f>TB_Vendas[[#This Row],[Preço Unitário]]*TB_Vendas[[#This Row],[Qtde]]</f>
        <v>3800</v>
      </c>
      <c r="J656" s="9">
        <f>TB_Vendas[[#This Row],[Total]]-(TB_Vendas[[#This Row],[Total]]*TB_Vendas[[#This Row],[Desconto]])</f>
        <v>3800</v>
      </c>
      <c r="K656" s="9" t="s">
        <v>103</v>
      </c>
    </row>
    <row r="657" spans="1:11" x14ac:dyDescent="0.25">
      <c r="A657" s="8">
        <v>45166</v>
      </c>
      <c r="B657" t="s">
        <v>7</v>
      </c>
      <c r="C657" t="str">
        <f>_xlfn.XLOOKUP(TB_Vendas[[#This Row],[Código]],TB_Produtos[Código],TB_Produtos[Categoria])</f>
        <v>Acessórios</v>
      </c>
      <c r="D657" s="1">
        <v>3</v>
      </c>
      <c r="E657" s="36">
        <f>_xlfn.XLOOKUP(TB_Vendas[[#This Row],[Código]],TB_Produtos[Código],TB_Produtos[Preço Unitário])</f>
        <v>50</v>
      </c>
      <c r="F657" s="41">
        <f>INDEX(desc_tabela,MATCH(TB_Vendas[[#This Row],[Qtde]],desc_quantidade,1),MATCH(_xlfn.XLOOKUP(TB_Vendas[[#This Row],[Código]],TB_Produtos[Código],TB_Produtos[Categoria]),desc_categorias,0))</f>
        <v>0.15</v>
      </c>
      <c r="G657" s="41" cm="1">
        <f t="array" ref="G657">_xlfn.XLOOKUP(TB_Vendas[[#This Row],[Vendedor]],TB_Vendedores[[#All],[Código]],TB_Vendedores[[#All],[Desc. Máximo]])</f>
        <v>0.14000000000000001</v>
      </c>
      <c r="H657" s="41">
        <f>IF(TB_Vendas[[#This Row],[Desc.]]&gt;TB_Vendas[[#This Row],[Desc. Vend.]],TB_Vendas[[#This Row],[Desc. Vend.]],TB_Vendas[[#This Row],[Desc.]])</f>
        <v>0.14000000000000001</v>
      </c>
      <c r="I657" s="9">
        <f>TB_Vendas[[#This Row],[Preço Unitário]]*TB_Vendas[[#This Row],[Qtde]]</f>
        <v>150</v>
      </c>
      <c r="J657" s="9">
        <f>TB_Vendas[[#This Row],[Total]]-(TB_Vendas[[#This Row],[Total]]*TB_Vendas[[#This Row],[Desconto]])</f>
        <v>129</v>
      </c>
      <c r="K657" s="9" t="s">
        <v>107</v>
      </c>
    </row>
    <row r="658" spans="1:11" x14ac:dyDescent="0.25">
      <c r="A658" s="8">
        <v>45168</v>
      </c>
      <c r="B658" t="s">
        <v>50</v>
      </c>
      <c r="C658" t="str">
        <f>_xlfn.XLOOKUP(TB_Vendas[[#This Row],[Código]],TB_Produtos[Código],TB_Produtos[Categoria])</f>
        <v>Periféricos</v>
      </c>
      <c r="D658" s="1">
        <v>1</v>
      </c>
      <c r="E658" s="36">
        <f>_xlfn.XLOOKUP(TB_Vendas[[#This Row],[Código]],TB_Produtos[Código],TB_Produtos[Preço Unitário])</f>
        <v>300</v>
      </c>
      <c r="F658" s="41">
        <f>INDEX(desc_tabela,MATCH(TB_Vendas[[#This Row],[Qtde]],desc_quantidade,1),MATCH(_xlfn.XLOOKUP(TB_Vendas[[#This Row],[Código]],TB_Produtos[Código],TB_Produtos[Categoria]),desc_categorias,0))</f>
        <v>0</v>
      </c>
      <c r="G658" s="41" cm="1">
        <f t="array" ref="G658">_xlfn.XLOOKUP(TB_Vendas[[#This Row],[Vendedor]],TB_Vendedores[[#All],[Código]],TB_Vendedores[[#All],[Desc. Máximo]])</f>
        <v>0.11</v>
      </c>
      <c r="H658" s="41">
        <f>IF(TB_Vendas[[#This Row],[Desc.]]&gt;TB_Vendas[[#This Row],[Desc. Vend.]],TB_Vendas[[#This Row],[Desc. Vend.]],TB_Vendas[[#This Row],[Desc.]])</f>
        <v>0</v>
      </c>
      <c r="I658" s="9">
        <f>TB_Vendas[[#This Row],[Preço Unitário]]*TB_Vendas[[#This Row],[Qtde]]</f>
        <v>300</v>
      </c>
      <c r="J658" s="9">
        <f>TB_Vendas[[#This Row],[Total]]-(TB_Vendas[[#This Row],[Total]]*TB_Vendas[[#This Row],[Desconto]])</f>
        <v>300</v>
      </c>
      <c r="K658" s="9" t="s">
        <v>115</v>
      </c>
    </row>
    <row r="659" spans="1:11" x14ac:dyDescent="0.25">
      <c r="A659" s="8">
        <v>45168</v>
      </c>
      <c r="B659" t="s">
        <v>48</v>
      </c>
      <c r="C659" t="str">
        <f>_xlfn.XLOOKUP(TB_Vendas[[#This Row],[Código]],TB_Produtos[Código],TB_Produtos[Categoria])</f>
        <v>Eletrônicos Gerais</v>
      </c>
      <c r="D659" s="1">
        <v>5</v>
      </c>
      <c r="E659" s="36">
        <f>_xlfn.XLOOKUP(TB_Vendas[[#This Row],[Código]],TB_Produtos[Código],TB_Produtos[Preço Unitário])</f>
        <v>5500</v>
      </c>
      <c r="F659" s="41">
        <f>INDEX(desc_tabela,MATCH(TB_Vendas[[#This Row],[Qtde]],desc_quantidade,1),MATCH(_xlfn.XLOOKUP(TB_Vendas[[#This Row],[Código]],TB_Produtos[Código],TB_Produtos[Categoria]),desc_categorias,0))</f>
        <v>0.25</v>
      </c>
      <c r="G659" s="41" cm="1">
        <f t="array" ref="G659">_xlfn.XLOOKUP(TB_Vendas[[#This Row],[Vendedor]],TB_Vendedores[[#All],[Código]],TB_Vendedores[[#All],[Desc. Máximo]])</f>
        <v>0.18</v>
      </c>
      <c r="H659" s="41">
        <f>IF(TB_Vendas[[#This Row],[Desc.]]&gt;TB_Vendas[[#This Row],[Desc. Vend.]],TB_Vendas[[#This Row],[Desc. Vend.]],TB_Vendas[[#This Row],[Desc.]])</f>
        <v>0.18</v>
      </c>
      <c r="I659" s="9">
        <f>TB_Vendas[[#This Row],[Preço Unitário]]*TB_Vendas[[#This Row],[Qtde]]</f>
        <v>27500</v>
      </c>
      <c r="J659" s="9">
        <f>TB_Vendas[[#This Row],[Total]]-(TB_Vendas[[#This Row],[Total]]*TB_Vendas[[#This Row],[Desconto]])</f>
        <v>22550</v>
      </c>
      <c r="K659" s="9" t="s">
        <v>117</v>
      </c>
    </row>
    <row r="660" spans="1:11" x14ac:dyDescent="0.25">
      <c r="A660" s="8">
        <v>45168</v>
      </c>
      <c r="B660" t="s">
        <v>83</v>
      </c>
      <c r="C660" t="str">
        <f>_xlfn.XLOOKUP(TB_Vendas[[#This Row],[Código]],TB_Produtos[Código],TB_Produtos[Categoria])</f>
        <v>Wearables</v>
      </c>
      <c r="D660" s="1">
        <v>4</v>
      </c>
      <c r="E660" s="36">
        <f>_xlfn.XLOOKUP(TB_Vendas[[#This Row],[Código]],TB_Produtos[Código],TB_Produtos[Preço Unitário])</f>
        <v>350</v>
      </c>
      <c r="F660" s="41">
        <f>INDEX(desc_tabela,MATCH(TB_Vendas[[#This Row],[Qtde]],desc_quantidade,1),MATCH(_xlfn.XLOOKUP(TB_Vendas[[#This Row],[Código]],TB_Produtos[Código],TB_Produtos[Categoria]),desc_categorias,0))</f>
        <v>0.15</v>
      </c>
      <c r="G660" s="41" cm="1">
        <f t="array" ref="G660">_xlfn.XLOOKUP(TB_Vendas[[#This Row],[Vendedor]],TB_Vendedores[[#All],[Código]],TB_Vendedores[[#All],[Desc. Máximo]])</f>
        <v>0.13</v>
      </c>
      <c r="H660" s="41">
        <f>IF(TB_Vendas[[#This Row],[Desc.]]&gt;TB_Vendas[[#This Row],[Desc. Vend.]],TB_Vendas[[#This Row],[Desc. Vend.]],TB_Vendas[[#This Row],[Desc.]])</f>
        <v>0.13</v>
      </c>
      <c r="I660" s="9">
        <f>TB_Vendas[[#This Row],[Preço Unitário]]*TB_Vendas[[#This Row],[Qtde]]</f>
        <v>1400</v>
      </c>
      <c r="J660" s="9">
        <f>TB_Vendas[[#This Row],[Total]]-(TB_Vendas[[#This Row],[Total]]*TB_Vendas[[#This Row],[Desconto]])</f>
        <v>1218</v>
      </c>
      <c r="K660" s="9" t="s">
        <v>97</v>
      </c>
    </row>
    <row r="661" spans="1:11" x14ac:dyDescent="0.25">
      <c r="A661" s="8">
        <v>45168</v>
      </c>
      <c r="B661" t="s">
        <v>73</v>
      </c>
      <c r="C661" t="str">
        <f>_xlfn.XLOOKUP(TB_Vendas[[#This Row],[Código]],TB_Produtos[Código],TB_Produtos[Categoria])</f>
        <v>Smartphones e Tablets</v>
      </c>
      <c r="D661" s="1">
        <v>1</v>
      </c>
      <c r="E661" s="36">
        <f>_xlfn.XLOOKUP(TB_Vendas[[#This Row],[Código]],TB_Produtos[Código],TB_Produtos[Preço Unitário])</f>
        <v>2200</v>
      </c>
      <c r="F661" s="41">
        <f>INDEX(desc_tabela,MATCH(TB_Vendas[[#This Row],[Qtde]],desc_quantidade,1),MATCH(_xlfn.XLOOKUP(TB_Vendas[[#This Row],[Código]],TB_Produtos[Código],TB_Produtos[Categoria]),desc_categorias,0))</f>
        <v>0</v>
      </c>
      <c r="G661" s="41" cm="1">
        <f t="array" ref="G661">_xlfn.XLOOKUP(TB_Vendas[[#This Row],[Vendedor]],TB_Vendedores[[#All],[Código]],TB_Vendedores[[#All],[Desc. Máximo]])</f>
        <v>0.11</v>
      </c>
      <c r="H661" s="41">
        <f>IF(TB_Vendas[[#This Row],[Desc.]]&gt;TB_Vendas[[#This Row],[Desc. Vend.]],TB_Vendas[[#This Row],[Desc. Vend.]],TB_Vendas[[#This Row],[Desc.]])</f>
        <v>0</v>
      </c>
      <c r="I661" s="9">
        <f>TB_Vendas[[#This Row],[Preço Unitário]]*TB_Vendas[[#This Row],[Qtde]]</f>
        <v>2200</v>
      </c>
      <c r="J661" s="9">
        <f>TB_Vendas[[#This Row],[Total]]-(TB_Vendas[[#This Row],[Total]]*TB_Vendas[[#This Row],[Desconto]])</f>
        <v>2200</v>
      </c>
      <c r="K661" s="9" t="s">
        <v>115</v>
      </c>
    </row>
    <row r="662" spans="1:11" x14ac:dyDescent="0.25">
      <c r="A662" s="8">
        <v>45168</v>
      </c>
      <c r="B662" t="s">
        <v>20</v>
      </c>
      <c r="C662" t="str">
        <f>_xlfn.XLOOKUP(TB_Vendas[[#This Row],[Código]],TB_Produtos[Código],TB_Produtos[Categoria])</f>
        <v>Acessórios</v>
      </c>
      <c r="D662" s="1">
        <v>5</v>
      </c>
      <c r="E662" s="36">
        <f>_xlfn.XLOOKUP(TB_Vendas[[#This Row],[Código]],TB_Produtos[Código],TB_Produtos[Preço Unitário])</f>
        <v>250</v>
      </c>
      <c r="F662" s="41">
        <f>INDEX(desc_tabela,MATCH(TB_Vendas[[#This Row],[Qtde]],desc_quantidade,1),MATCH(_xlfn.XLOOKUP(TB_Vendas[[#This Row],[Código]],TB_Produtos[Código],TB_Produtos[Categoria]),desc_categorias,0))</f>
        <v>0.25</v>
      </c>
      <c r="G662" s="41" cm="1">
        <f t="array" ref="G662">_xlfn.XLOOKUP(TB_Vendas[[#This Row],[Vendedor]],TB_Vendedores[[#All],[Código]],TB_Vendedores[[#All],[Desc. Máximo]])</f>
        <v>0.14000000000000001</v>
      </c>
      <c r="H662" s="41">
        <f>IF(TB_Vendas[[#This Row],[Desc.]]&gt;TB_Vendas[[#This Row],[Desc. Vend.]],TB_Vendas[[#This Row],[Desc. Vend.]],TB_Vendas[[#This Row],[Desc.]])</f>
        <v>0.14000000000000001</v>
      </c>
      <c r="I662" s="9">
        <f>TB_Vendas[[#This Row],[Preço Unitário]]*TB_Vendas[[#This Row],[Qtde]]</f>
        <v>1250</v>
      </c>
      <c r="J662" s="9">
        <f>TB_Vendas[[#This Row],[Total]]-(TB_Vendas[[#This Row],[Total]]*TB_Vendas[[#This Row],[Desconto]])</f>
        <v>1075</v>
      </c>
      <c r="K662" s="9" t="s">
        <v>107</v>
      </c>
    </row>
    <row r="663" spans="1:11" x14ac:dyDescent="0.25">
      <c r="A663" s="8">
        <v>45170</v>
      </c>
      <c r="B663" t="s">
        <v>40</v>
      </c>
      <c r="C663" t="str">
        <f>_xlfn.XLOOKUP(TB_Vendas[[#This Row],[Código]],TB_Produtos[Código],TB_Produtos[Categoria])</f>
        <v>Eletrônicos Gerais</v>
      </c>
      <c r="D663" s="1">
        <v>5</v>
      </c>
      <c r="E663" s="36">
        <f>_xlfn.XLOOKUP(TB_Vendas[[#This Row],[Código]],TB_Produtos[Código],TB_Produtos[Preço Unitário])</f>
        <v>4800</v>
      </c>
      <c r="F663" s="41">
        <f>INDEX(desc_tabela,MATCH(TB_Vendas[[#This Row],[Qtde]],desc_quantidade,1),MATCH(_xlfn.XLOOKUP(TB_Vendas[[#This Row],[Código]],TB_Produtos[Código],TB_Produtos[Categoria]),desc_categorias,0))</f>
        <v>0.25</v>
      </c>
      <c r="G663" s="41" cm="1">
        <f t="array" ref="G663">_xlfn.XLOOKUP(TB_Vendas[[#This Row],[Vendedor]],TB_Vendedores[[#All],[Código]],TB_Vendedores[[#All],[Desc. Máximo]])</f>
        <v>0.11</v>
      </c>
      <c r="H663" s="41">
        <f>IF(TB_Vendas[[#This Row],[Desc.]]&gt;TB_Vendas[[#This Row],[Desc. Vend.]],TB_Vendas[[#This Row],[Desc. Vend.]],TB_Vendas[[#This Row],[Desc.]])</f>
        <v>0.11</v>
      </c>
      <c r="I663" s="9">
        <f>TB_Vendas[[#This Row],[Preço Unitário]]*TB_Vendas[[#This Row],[Qtde]]</f>
        <v>24000</v>
      </c>
      <c r="J663" s="9">
        <f>TB_Vendas[[#This Row],[Total]]-(TB_Vendas[[#This Row],[Total]]*TB_Vendas[[#This Row],[Desconto]])</f>
        <v>21360</v>
      </c>
      <c r="K663" s="9" t="s">
        <v>115</v>
      </c>
    </row>
    <row r="664" spans="1:11" x14ac:dyDescent="0.25">
      <c r="A664" s="8">
        <v>45170</v>
      </c>
      <c r="B664" t="s">
        <v>64</v>
      </c>
      <c r="C664" t="str">
        <f>_xlfn.XLOOKUP(TB_Vendas[[#This Row],[Código]],TB_Produtos[Código],TB_Produtos[Categoria])</f>
        <v>Redes e Conectividade</v>
      </c>
      <c r="D664" s="1">
        <v>1</v>
      </c>
      <c r="E664" s="36">
        <f>_xlfn.XLOOKUP(TB_Vendas[[#This Row],[Código]],TB_Produtos[Código],TB_Produtos[Preço Unitário])</f>
        <v>250</v>
      </c>
      <c r="F664" s="41">
        <f>INDEX(desc_tabela,MATCH(TB_Vendas[[#This Row],[Qtde]],desc_quantidade,1),MATCH(_xlfn.XLOOKUP(TB_Vendas[[#This Row],[Código]],TB_Produtos[Código],TB_Produtos[Categoria]),desc_categorias,0))</f>
        <v>0.1</v>
      </c>
      <c r="G664" s="41" cm="1">
        <f t="array" ref="G664">_xlfn.XLOOKUP(TB_Vendas[[#This Row],[Vendedor]],TB_Vendedores[[#All],[Código]],TB_Vendedores[[#All],[Desc. Máximo]])</f>
        <v>0.08</v>
      </c>
      <c r="H664" s="41">
        <f>IF(TB_Vendas[[#This Row],[Desc.]]&gt;TB_Vendas[[#This Row],[Desc. Vend.]],TB_Vendas[[#This Row],[Desc. Vend.]],TB_Vendas[[#This Row],[Desc.]])</f>
        <v>0.08</v>
      </c>
      <c r="I664" s="9">
        <f>TB_Vendas[[#This Row],[Preço Unitário]]*TB_Vendas[[#This Row],[Qtde]]</f>
        <v>250</v>
      </c>
      <c r="J664" s="9">
        <f>TB_Vendas[[#This Row],[Total]]-(TB_Vendas[[#This Row],[Total]]*TB_Vendas[[#This Row],[Desconto]])</f>
        <v>230</v>
      </c>
      <c r="K664" s="9" t="s">
        <v>100</v>
      </c>
    </row>
    <row r="665" spans="1:11" x14ac:dyDescent="0.25">
      <c r="A665" s="8">
        <v>45170</v>
      </c>
      <c r="B665" t="s">
        <v>25</v>
      </c>
      <c r="C665" t="str">
        <f>_xlfn.XLOOKUP(TB_Vendas[[#This Row],[Código]],TB_Produtos[Código],TB_Produtos[Categoria])</f>
        <v>Periféricos</v>
      </c>
      <c r="D665" s="1">
        <v>5</v>
      </c>
      <c r="E665" s="36">
        <f>_xlfn.XLOOKUP(TB_Vendas[[#This Row],[Código]],TB_Produtos[Código],TB_Produtos[Preço Unitário])</f>
        <v>900</v>
      </c>
      <c r="F665" s="41">
        <f>INDEX(desc_tabela,MATCH(TB_Vendas[[#This Row],[Qtde]],desc_quantidade,1),MATCH(_xlfn.XLOOKUP(TB_Vendas[[#This Row],[Código]],TB_Produtos[Código],TB_Produtos[Categoria]),desc_categorias,0))</f>
        <v>0.25</v>
      </c>
      <c r="G665" s="41" cm="1">
        <f t="array" ref="G665">_xlfn.XLOOKUP(TB_Vendas[[#This Row],[Vendedor]],TB_Vendedores[[#All],[Código]],TB_Vendedores[[#All],[Desc. Máximo]])</f>
        <v>0.13</v>
      </c>
      <c r="H665" s="41">
        <f>IF(TB_Vendas[[#This Row],[Desc.]]&gt;TB_Vendas[[#This Row],[Desc. Vend.]],TB_Vendas[[#This Row],[Desc. Vend.]],TB_Vendas[[#This Row],[Desc.]])</f>
        <v>0.13</v>
      </c>
      <c r="I665" s="9">
        <f>TB_Vendas[[#This Row],[Preço Unitário]]*TB_Vendas[[#This Row],[Qtde]]</f>
        <v>4500</v>
      </c>
      <c r="J665" s="9">
        <f>TB_Vendas[[#This Row],[Total]]-(TB_Vendas[[#This Row],[Total]]*TB_Vendas[[#This Row],[Desconto]])</f>
        <v>3915</v>
      </c>
      <c r="K665" s="9" t="s">
        <v>94</v>
      </c>
    </row>
    <row r="666" spans="1:11" x14ac:dyDescent="0.25">
      <c r="A666" s="8">
        <v>45171</v>
      </c>
      <c r="B666" t="s">
        <v>35</v>
      </c>
      <c r="C666" t="str">
        <f>_xlfn.XLOOKUP(TB_Vendas[[#This Row],[Código]],TB_Produtos[Código],TB_Produtos[Categoria])</f>
        <v>Notebooks</v>
      </c>
      <c r="D666" s="1">
        <v>2</v>
      </c>
      <c r="E666" s="36">
        <f>_xlfn.XLOOKUP(TB_Vendas[[#This Row],[Código]],TB_Produtos[Código],TB_Produtos[Preço Unitário])</f>
        <v>12000</v>
      </c>
      <c r="F666" s="41">
        <f>INDEX(desc_tabela,MATCH(TB_Vendas[[#This Row],[Qtde]],desc_quantidade,1),MATCH(_xlfn.XLOOKUP(TB_Vendas[[#This Row],[Código]],TB_Produtos[Código],TB_Produtos[Categoria]),desc_categorias,0))</f>
        <v>0.1</v>
      </c>
      <c r="G666" s="41" cm="1">
        <f t="array" ref="G666">_xlfn.XLOOKUP(TB_Vendas[[#This Row],[Vendedor]],TB_Vendedores[[#All],[Código]],TB_Vendedores[[#All],[Desc. Máximo]])</f>
        <v>0.3</v>
      </c>
      <c r="H666" s="41">
        <f>IF(TB_Vendas[[#This Row],[Desc.]]&gt;TB_Vendas[[#This Row],[Desc. Vend.]],TB_Vendas[[#This Row],[Desc. Vend.]],TB_Vendas[[#This Row],[Desc.]])</f>
        <v>0.1</v>
      </c>
      <c r="I666" s="9">
        <f>TB_Vendas[[#This Row],[Preço Unitário]]*TB_Vendas[[#This Row],[Qtde]]</f>
        <v>24000</v>
      </c>
      <c r="J666" s="9">
        <f>TB_Vendas[[#This Row],[Total]]-(TB_Vendas[[#This Row],[Total]]*TB_Vendas[[#This Row],[Desconto]])</f>
        <v>21600</v>
      </c>
      <c r="K666" s="9" t="s">
        <v>121</v>
      </c>
    </row>
    <row r="667" spans="1:11" x14ac:dyDescent="0.25">
      <c r="A667" s="8">
        <v>45172</v>
      </c>
      <c r="B667" t="s">
        <v>50</v>
      </c>
      <c r="C667" t="str">
        <f>_xlfn.XLOOKUP(TB_Vendas[[#This Row],[Código]],TB_Produtos[Código],TB_Produtos[Categoria])</f>
        <v>Periféricos</v>
      </c>
      <c r="D667" s="1">
        <v>2</v>
      </c>
      <c r="E667" s="36">
        <f>_xlfn.XLOOKUP(TB_Vendas[[#This Row],[Código]],TB_Produtos[Código],TB_Produtos[Preço Unitário])</f>
        <v>300</v>
      </c>
      <c r="F667" s="41">
        <f>INDEX(desc_tabela,MATCH(TB_Vendas[[#This Row],[Qtde]],desc_quantidade,1),MATCH(_xlfn.XLOOKUP(TB_Vendas[[#This Row],[Código]],TB_Produtos[Código],TB_Produtos[Categoria]),desc_categorias,0))</f>
        <v>0.05</v>
      </c>
      <c r="G667" s="41" cm="1">
        <f t="array" ref="G667">_xlfn.XLOOKUP(TB_Vendas[[#This Row],[Vendedor]],TB_Vendedores[[#All],[Código]],TB_Vendedores[[#All],[Desc. Máximo]])</f>
        <v>0.08</v>
      </c>
      <c r="H667" s="41">
        <f>IF(TB_Vendas[[#This Row],[Desc.]]&gt;TB_Vendas[[#This Row],[Desc. Vend.]],TB_Vendas[[#This Row],[Desc. Vend.]],TB_Vendas[[#This Row],[Desc.]])</f>
        <v>0.05</v>
      </c>
      <c r="I667" s="9">
        <f>TB_Vendas[[#This Row],[Preço Unitário]]*TB_Vendas[[#This Row],[Qtde]]</f>
        <v>600</v>
      </c>
      <c r="J667" s="9">
        <f>TB_Vendas[[#This Row],[Total]]-(TB_Vendas[[#This Row],[Total]]*TB_Vendas[[#This Row],[Desconto]])</f>
        <v>570</v>
      </c>
      <c r="K667" s="9" t="s">
        <v>100</v>
      </c>
    </row>
    <row r="668" spans="1:11" x14ac:dyDescent="0.25">
      <c r="A668" s="8">
        <v>45172</v>
      </c>
      <c r="B668" t="s">
        <v>68</v>
      </c>
      <c r="C668" t="str">
        <f>_xlfn.XLOOKUP(TB_Vendas[[#This Row],[Código]],TB_Produtos[Código],TB_Produtos[Categoria])</f>
        <v>Smartphones e Tablets</v>
      </c>
      <c r="D668" s="1">
        <v>1</v>
      </c>
      <c r="E668" s="36">
        <f>_xlfn.XLOOKUP(TB_Vendas[[#This Row],[Código]],TB_Produtos[Código],TB_Produtos[Preço Unitário])</f>
        <v>4500</v>
      </c>
      <c r="F668" s="41">
        <f>INDEX(desc_tabela,MATCH(TB_Vendas[[#This Row],[Qtde]],desc_quantidade,1),MATCH(_xlfn.XLOOKUP(TB_Vendas[[#This Row],[Código]],TB_Produtos[Código],TB_Produtos[Categoria]),desc_categorias,0))</f>
        <v>0</v>
      </c>
      <c r="G668" s="41" cm="1">
        <f t="array" ref="G668">_xlfn.XLOOKUP(TB_Vendas[[#This Row],[Vendedor]],TB_Vendedores[[#All],[Código]],TB_Vendedores[[#All],[Desc. Máximo]])</f>
        <v>0.11</v>
      </c>
      <c r="H668" s="41">
        <f>IF(TB_Vendas[[#This Row],[Desc.]]&gt;TB_Vendas[[#This Row],[Desc. Vend.]],TB_Vendas[[#This Row],[Desc. Vend.]],TB_Vendas[[#This Row],[Desc.]])</f>
        <v>0</v>
      </c>
      <c r="I668" s="9">
        <f>TB_Vendas[[#This Row],[Preço Unitário]]*TB_Vendas[[#This Row],[Qtde]]</f>
        <v>4500</v>
      </c>
      <c r="J668" s="9">
        <f>TB_Vendas[[#This Row],[Total]]-(TB_Vendas[[#This Row],[Total]]*TB_Vendas[[#This Row],[Desconto]])</f>
        <v>4500</v>
      </c>
      <c r="K668" s="9" t="s">
        <v>115</v>
      </c>
    </row>
    <row r="669" spans="1:11" x14ac:dyDescent="0.25">
      <c r="A669" s="8">
        <v>45172</v>
      </c>
      <c r="B669" t="s">
        <v>79</v>
      </c>
      <c r="C669" t="str">
        <f>_xlfn.XLOOKUP(TB_Vendas[[#This Row],[Código]],TB_Produtos[Código],TB_Produtos[Categoria])</f>
        <v>Wearables</v>
      </c>
      <c r="D669" s="1">
        <v>3</v>
      </c>
      <c r="E669" s="36">
        <f>_xlfn.XLOOKUP(TB_Vendas[[#This Row],[Código]],TB_Produtos[Código],TB_Produtos[Preço Unitário])</f>
        <v>400</v>
      </c>
      <c r="F669" s="41">
        <f>INDEX(desc_tabela,MATCH(TB_Vendas[[#This Row],[Qtde]],desc_quantidade,1),MATCH(_xlfn.XLOOKUP(TB_Vendas[[#This Row],[Código]],TB_Produtos[Código],TB_Produtos[Categoria]),desc_categorias,0))</f>
        <v>0.15</v>
      </c>
      <c r="G669" s="41" cm="1">
        <f t="array" ref="G669">_xlfn.XLOOKUP(TB_Vendas[[#This Row],[Vendedor]],TB_Vendedores[[#All],[Código]],TB_Vendedores[[#All],[Desc. Máximo]])</f>
        <v>0.09</v>
      </c>
      <c r="H669" s="41">
        <f>IF(TB_Vendas[[#This Row],[Desc.]]&gt;TB_Vendas[[#This Row],[Desc. Vend.]],TB_Vendas[[#This Row],[Desc. Vend.]],TB_Vendas[[#This Row],[Desc.]])</f>
        <v>0.09</v>
      </c>
      <c r="I669" s="9">
        <f>TB_Vendas[[#This Row],[Preço Unitário]]*TB_Vendas[[#This Row],[Qtde]]</f>
        <v>1200</v>
      </c>
      <c r="J669" s="9">
        <f>TB_Vendas[[#This Row],[Total]]-(TB_Vendas[[#This Row],[Total]]*TB_Vendas[[#This Row],[Desconto]])</f>
        <v>1092</v>
      </c>
      <c r="K669" s="9" t="s">
        <v>113</v>
      </c>
    </row>
    <row r="670" spans="1:11" x14ac:dyDescent="0.25">
      <c r="A670" s="8">
        <v>45173</v>
      </c>
      <c r="B670" t="s">
        <v>56</v>
      </c>
      <c r="C670" t="str">
        <f>_xlfn.XLOOKUP(TB_Vendas[[#This Row],[Código]],TB_Produtos[Código],TB_Produtos[Categoria])</f>
        <v>Periféricos</v>
      </c>
      <c r="D670" s="1">
        <v>2</v>
      </c>
      <c r="E670" s="36">
        <f>_xlfn.XLOOKUP(TB_Vendas[[#This Row],[Código]],TB_Produtos[Código],TB_Produtos[Preço Unitário])</f>
        <v>200</v>
      </c>
      <c r="F670" s="41">
        <f>INDEX(desc_tabela,MATCH(TB_Vendas[[#This Row],[Qtde]],desc_quantidade,1),MATCH(_xlfn.XLOOKUP(TB_Vendas[[#This Row],[Código]],TB_Produtos[Código],TB_Produtos[Categoria]),desc_categorias,0))</f>
        <v>0.05</v>
      </c>
      <c r="G670" s="41" cm="1">
        <f t="array" ref="G670">_xlfn.XLOOKUP(TB_Vendas[[#This Row],[Vendedor]],TB_Vendedores[[#All],[Código]],TB_Vendedores[[#All],[Desc. Máximo]])</f>
        <v>7.0000000000000007E-2</v>
      </c>
      <c r="H670" s="41">
        <f>IF(TB_Vendas[[#This Row],[Desc.]]&gt;TB_Vendas[[#This Row],[Desc. Vend.]],TB_Vendas[[#This Row],[Desc. Vend.]],TB_Vendas[[#This Row],[Desc.]])</f>
        <v>0.05</v>
      </c>
      <c r="I670" s="9">
        <f>TB_Vendas[[#This Row],[Preço Unitário]]*TB_Vendas[[#This Row],[Qtde]]</f>
        <v>400</v>
      </c>
      <c r="J670" s="9">
        <f>TB_Vendas[[#This Row],[Total]]-(TB_Vendas[[#This Row],[Total]]*TB_Vendas[[#This Row],[Desconto]])</f>
        <v>380</v>
      </c>
      <c r="K670" s="9" t="s">
        <v>119</v>
      </c>
    </row>
    <row r="671" spans="1:11" x14ac:dyDescent="0.25">
      <c r="A671" s="8">
        <v>45173</v>
      </c>
      <c r="B671" t="s">
        <v>37</v>
      </c>
      <c r="C671" t="str">
        <f>_xlfn.XLOOKUP(TB_Vendas[[#This Row],[Código]],TB_Produtos[Código],TB_Produtos[Categoria])</f>
        <v>Notebooks</v>
      </c>
      <c r="D671" s="1">
        <v>4</v>
      </c>
      <c r="E671" s="36">
        <f>_xlfn.XLOOKUP(TB_Vendas[[#This Row],[Código]],TB_Produtos[Código],TB_Produtos[Preço Unitário])</f>
        <v>4000</v>
      </c>
      <c r="F671" s="41">
        <f>INDEX(desc_tabela,MATCH(TB_Vendas[[#This Row],[Qtde]],desc_quantidade,1),MATCH(_xlfn.XLOOKUP(TB_Vendas[[#This Row],[Código]],TB_Produtos[Código],TB_Produtos[Categoria]),desc_categorias,0))</f>
        <v>0.15</v>
      </c>
      <c r="G671" s="41" cm="1">
        <f t="array" ref="G671">_xlfn.XLOOKUP(TB_Vendas[[#This Row],[Vendedor]],TB_Vendedores[[#All],[Código]],TB_Vendedores[[#All],[Desc. Máximo]])</f>
        <v>0.14000000000000001</v>
      </c>
      <c r="H671" s="41">
        <f>IF(TB_Vendas[[#This Row],[Desc.]]&gt;TB_Vendas[[#This Row],[Desc. Vend.]],TB_Vendas[[#This Row],[Desc. Vend.]],TB_Vendas[[#This Row],[Desc.]])</f>
        <v>0.14000000000000001</v>
      </c>
      <c r="I671" s="9">
        <f>TB_Vendas[[#This Row],[Preço Unitário]]*TB_Vendas[[#This Row],[Qtde]]</f>
        <v>16000</v>
      </c>
      <c r="J671" s="9">
        <f>TB_Vendas[[#This Row],[Total]]-(TB_Vendas[[#This Row],[Total]]*TB_Vendas[[#This Row],[Desconto]])</f>
        <v>13760</v>
      </c>
      <c r="K671" s="9" t="s">
        <v>107</v>
      </c>
    </row>
    <row r="672" spans="1:11" x14ac:dyDescent="0.25">
      <c r="A672" s="8">
        <v>45173</v>
      </c>
      <c r="B672" t="s">
        <v>50</v>
      </c>
      <c r="C672" t="str">
        <f>_xlfn.XLOOKUP(TB_Vendas[[#This Row],[Código]],TB_Produtos[Código],TB_Produtos[Categoria])</f>
        <v>Periféricos</v>
      </c>
      <c r="D672" s="1">
        <v>5</v>
      </c>
      <c r="E672" s="36">
        <f>_xlfn.XLOOKUP(TB_Vendas[[#This Row],[Código]],TB_Produtos[Código],TB_Produtos[Preço Unitário])</f>
        <v>300</v>
      </c>
      <c r="F672" s="41">
        <f>INDEX(desc_tabela,MATCH(TB_Vendas[[#This Row],[Qtde]],desc_quantidade,1),MATCH(_xlfn.XLOOKUP(TB_Vendas[[#This Row],[Código]],TB_Produtos[Código],TB_Produtos[Categoria]),desc_categorias,0))</f>
        <v>0.25</v>
      </c>
      <c r="G672" s="41" cm="1">
        <f t="array" ref="G672">_xlfn.XLOOKUP(TB_Vendas[[#This Row],[Vendedor]],TB_Vendedores[[#All],[Código]],TB_Vendedores[[#All],[Desc. Máximo]])</f>
        <v>0.17</v>
      </c>
      <c r="H672" s="41">
        <f>IF(TB_Vendas[[#This Row],[Desc.]]&gt;TB_Vendas[[#This Row],[Desc. Vend.]],TB_Vendas[[#This Row],[Desc. Vend.]],TB_Vendas[[#This Row],[Desc.]])</f>
        <v>0.17</v>
      </c>
      <c r="I672" s="9">
        <f>TB_Vendas[[#This Row],[Preço Unitário]]*TB_Vendas[[#This Row],[Qtde]]</f>
        <v>1500</v>
      </c>
      <c r="J672" s="9">
        <f>TB_Vendas[[#This Row],[Total]]-(TB_Vendas[[#This Row],[Total]]*TB_Vendas[[#This Row],[Desconto]])</f>
        <v>1245</v>
      </c>
      <c r="K672" s="9" t="s">
        <v>105</v>
      </c>
    </row>
    <row r="673" spans="1:11" x14ac:dyDescent="0.25">
      <c r="A673" s="8">
        <v>45173</v>
      </c>
      <c r="B673" t="s">
        <v>7</v>
      </c>
      <c r="C673" t="str">
        <f>_xlfn.XLOOKUP(TB_Vendas[[#This Row],[Código]],TB_Produtos[Código],TB_Produtos[Categoria])</f>
        <v>Acessórios</v>
      </c>
      <c r="D673" s="1">
        <v>1</v>
      </c>
      <c r="E673" s="36">
        <f>_xlfn.XLOOKUP(TB_Vendas[[#This Row],[Código]],TB_Produtos[Código],TB_Produtos[Preço Unitário])</f>
        <v>50</v>
      </c>
      <c r="F673" s="41">
        <f>INDEX(desc_tabela,MATCH(TB_Vendas[[#This Row],[Qtde]],desc_quantidade,1),MATCH(_xlfn.XLOOKUP(TB_Vendas[[#This Row],[Código]],TB_Produtos[Código],TB_Produtos[Categoria]),desc_categorias,0))</f>
        <v>0</v>
      </c>
      <c r="G673" s="41" cm="1">
        <f t="array" ref="G673">_xlfn.XLOOKUP(TB_Vendas[[#This Row],[Vendedor]],TB_Vendedores[[#All],[Código]],TB_Vendedores[[#All],[Desc. Máximo]])</f>
        <v>0.12</v>
      </c>
      <c r="H673" s="41">
        <f>IF(TB_Vendas[[#This Row],[Desc.]]&gt;TB_Vendas[[#This Row],[Desc. Vend.]],TB_Vendas[[#This Row],[Desc. Vend.]],TB_Vendas[[#This Row],[Desc.]])</f>
        <v>0</v>
      </c>
      <c r="I673" s="9">
        <f>TB_Vendas[[#This Row],[Preço Unitário]]*TB_Vendas[[#This Row],[Qtde]]</f>
        <v>50</v>
      </c>
      <c r="J673" s="9">
        <f>TB_Vendas[[#This Row],[Total]]-(TB_Vendas[[#This Row],[Total]]*TB_Vendas[[#This Row],[Desconto]])</f>
        <v>50</v>
      </c>
      <c r="K673" s="9" t="s">
        <v>103</v>
      </c>
    </row>
    <row r="674" spans="1:11" x14ac:dyDescent="0.25">
      <c r="A674" s="8">
        <v>45174</v>
      </c>
      <c r="B674" t="s">
        <v>7</v>
      </c>
      <c r="C674" t="str">
        <f>_xlfn.XLOOKUP(TB_Vendas[[#This Row],[Código]],TB_Produtos[Código],TB_Produtos[Categoria])</f>
        <v>Acessórios</v>
      </c>
      <c r="D674" s="1">
        <v>5</v>
      </c>
      <c r="E674" s="36">
        <f>_xlfn.XLOOKUP(TB_Vendas[[#This Row],[Código]],TB_Produtos[Código],TB_Produtos[Preço Unitário])</f>
        <v>50</v>
      </c>
      <c r="F674" s="41">
        <f>INDEX(desc_tabela,MATCH(TB_Vendas[[#This Row],[Qtde]],desc_quantidade,1),MATCH(_xlfn.XLOOKUP(TB_Vendas[[#This Row],[Código]],TB_Produtos[Código],TB_Produtos[Categoria]),desc_categorias,0))</f>
        <v>0.25</v>
      </c>
      <c r="G674" s="41" cm="1">
        <f t="array" ref="G674">_xlfn.XLOOKUP(TB_Vendas[[#This Row],[Vendedor]],TB_Vendedores[[#All],[Código]],TB_Vendedores[[#All],[Desc. Máximo]])</f>
        <v>0.18</v>
      </c>
      <c r="H674" s="41">
        <f>IF(TB_Vendas[[#This Row],[Desc.]]&gt;TB_Vendas[[#This Row],[Desc. Vend.]],TB_Vendas[[#This Row],[Desc. Vend.]],TB_Vendas[[#This Row],[Desc.]])</f>
        <v>0.18</v>
      </c>
      <c r="I674" s="9">
        <f>TB_Vendas[[#This Row],[Preço Unitário]]*TB_Vendas[[#This Row],[Qtde]]</f>
        <v>250</v>
      </c>
      <c r="J674" s="9">
        <f>TB_Vendas[[#This Row],[Total]]-(TB_Vendas[[#This Row],[Total]]*TB_Vendas[[#This Row],[Desconto]])</f>
        <v>205</v>
      </c>
      <c r="K674" s="9" t="s">
        <v>117</v>
      </c>
    </row>
    <row r="675" spans="1:11" x14ac:dyDescent="0.25">
      <c r="A675" s="8">
        <v>45174</v>
      </c>
      <c r="B675" t="s">
        <v>7</v>
      </c>
      <c r="C675" t="str">
        <f>_xlfn.XLOOKUP(TB_Vendas[[#This Row],[Código]],TB_Produtos[Código],TB_Produtos[Categoria])</f>
        <v>Acessórios</v>
      </c>
      <c r="D675" s="1">
        <v>3</v>
      </c>
      <c r="E675" s="36">
        <f>_xlfn.XLOOKUP(TB_Vendas[[#This Row],[Código]],TB_Produtos[Código],TB_Produtos[Preço Unitário])</f>
        <v>50</v>
      </c>
      <c r="F675" s="41">
        <f>INDEX(desc_tabela,MATCH(TB_Vendas[[#This Row],[Qtde]],desc_quantidade,1),MATCH(_xlfn.XLOOKUP(TB_Vendas[[#This Row],[Código]],TB_Produtos[Código],TB_Produtos[Categoria]),desc_categorias,0))</f>
        <v>0.15</v>
      </c>
      <c r="G675" s="41" cm="1">
        <f t="array" ref="G675">_xlfn.XLOOKUP(TB_Vendas[[#This Row],[Vendedor]],TB_Vendedores[[#All],[Código]],TB_Vendedores[[#All],[Desc. Máximo]])</f>
        <v>7.0000000000000007E-2</v>
      </c>
      <c r="H675" s="41">
        <f>IF(TB_Vendas[[#This Row],[Desc.]]&gt;TB_Vendas[[#This Row],[Desc. Vend.]],TB_Vendas[[#This Row],[Desc. Vend.]],TB_Vendas[[#This Row],[Desc.]])</f>
        <v>7.0000000000000007E-2</v>
      </c>
      <c r="I675" s="9">
        <f>TB_Vendas[[#This Row],[Preço Unitário]]*TB_Vendas[[#This Row],[Qtde]]</f>
        <v>150</v>
      </c>
      <c r="J675" s="9">
        <f>TB_Vendas[[#This Row],[Total]]-(TB_Vendas[[#This Row],[Total]]*TB_Vendas[[#This Row],[Desconto]])</f>
        <v>139.5</v>
      </c>
      <c r="K675" s="9" t="s">
        <v>119</v>
      </c>
    </row>
    <row r="676" spans="1:11" x14ac:dyDescent="0.25">
      <c r="A676" s="8">
        <v>45175</v>
      </c>
      <c r="B676" t="s">
        <v>46</v>
      </c>
      <c r="C676" t="str">
        <f>_xlfn.XLOOKUP(TB_Vendas[[#This Row],[Código]],TB_Produtos[Código],TB_Produtos[Categoria])</f>
        <v>Eletrônicos Gerais</v>
      </c>
      <c r="D676" s="1">
        <v>4</v>
      </c>
      <c r="E676" s="36">
        <f>_xlfn.XLOOKUP(TB_Vendas[[#This Row],[Código]],TB_Produtos[Código],TB_Produtos[Preço Unitário])</f>
        <v>2800</v>
      </c>
      <c r="F676" s="41">
        <f>INDEX(desc_tabela,MATCH(TB_Vendas[[#This Row],[Qtde]],desc_quantidade,1),MATCH(_xlfn.XLOOKUP(TB_Vendas[[#This Row],[Código]],TB_Produtos[Código],TB_Produtos[Categoria]),desc_categorias,0))</f>
        <v>0.2</v>
      </c>
      <c r="G676" s="41" cm="1">
        <f t="array" ref="G676">_xlfn.XLOOKUP(TB_Vendas[[#This Row],[Vendedor]],TB_Vendedores[[#All],[Código]],TB_Vendedores[[#All],[Desc. Máximo]])</f>
        <v>0.17</v>
      </c>
      <c r="H676" s="41">
        <f>IF(TB_Vendas[[#This Row],[Desc.]]&gt;TB_Vendas[[#This Row],[Desc. Vend.]],TB_Vendas[[#This Row],[Desc. Vend.]],TB_Vendas[[#This Row],[Desc.]])</f>
        <v>0.17</v>
      </c>
      <c r="I676" s="9">
        <f>TB_Vendas[[#This Row],[Preço Unitário]]*TB_Vendas[[#This Row],[Qtde]]</f>
        <v>11200</v>
      </c>
      <c r="J676" s="9">
        <f>TB_Vendas[[#This Row],[Total]]-(TB_Vendas[[#This Row],[Total]]*TB_Vendas[[#This Row],[Desconto]])</f>
        <v>9296</v>
      </c>
      <c r="K676" s="9" t="s">
        <v>105</v>
      </c>
    </row>
    <row r="677" spans="1:11" x14ac:dyDescent="0.25">
      <c r="A677" s="8">
        <v>45175</v>
      </c>
      <c r="B677" t="s">
        <v>48</v>
      </c>
      <c r="C677" t="str">
        <f>_xlfn.XLOOKUP(TB_Vendas[[#This Row],[Código]],TB_Produtos[Código],TB_Produtos[Categoria])</f>
        <v>Eletrônicos Gerais</v>
      </c>
      <c r="D677" s="1">
        <v>2</v>
      </c>
      <c r="E677" s="36">
        <f>_xlfn.XLOOKUP(TB_Vendas[[#This Row],[Código]],TB_Produtos[Código],TB_Produtos[Preço Unitário])</f>
        <v>5500</v>
      </c>
      <c r="F677" s="41">
        <f>INDEX(desc_tabela,MATCH(TB_Vendas[[#This Row],[Qtde]],desc_quantidade,1),MATCH(_xlfn.XLOOKUP(TB_Vendas[[#This Row],[Código]],TB_Produtos[Código],TB_Produtos[Categoria]),desc_categorias,0))</f>
        <v>0.15</v>
      </c>
      <c r="G677" s="41" cm="1">
        <f t="array" ref="G677">_xlfn.XLOOKUP(TB_Vendas[[#This Row],[Vendedor]],TB_Vendedores[[#All],[Código]],TB_Vendedores[[#All],[Desc. Máximo]])</f>
        <v>0.17</v>
      </c>
      <c r="H677" s="41">
        <f>IF(TB_Vendas[[#This Row],[Desc.]]&gt;TB_Vendas[[#This Row],[Desc. Vend.]],TB_Vendas[[#This Row],[Desc. Vend.]],TB_Vendas[[#This Row],[Desc.]])</f>
        <v>0.15</v>
      </c>
      <c r="I677" s="9">
        <f>TB_Vendas[[#This Row],[Preço Unitário]]*TB_Vendas[[#This Row],[Qtde]]</f>
        <v>11000</v>
      </c>
      <c r="J677" s="9">
        <f>TB_Vendas[[#This Row],[Total]]-(TB_Vendas[[#This Row],[Total]]*TB_Vendas[[#This Row],[Desconto]])</f>
        <v>9350</v>
      </c>
      <c r="K677" s="9" t="s">
        <v>105</v>
      </c>
    </row>
    <row r="678" spans="1:11" x14ac:dyDescent="0.25">
      <c r="A678" s="8">
        <v>45176</v>
      </c>
      <c r="B678" t="s">
        <v>71</v>
      </c>
      <c r="C678" t="str">
        <f>_xlfn.XLOOKUP(TB_Vendas[[#This Row],[Código]],TB_Produtos[Código],TB_Produtos[Categoria])</f>
        <v>Smartphones e Tablets</v>
      </c>
      <c r="D678" s="1">
        <v>2</v>
      </c>
      <c r="E678" s="36">
        <f>_xlfn.XLOOKUP(TB_Vendas[[#This Row],[Código]],TB_Produtos[Código],TB_Produtos[Preço Unitário])</f>
        <v>7500</v>
      </c>
      <c r="F678" s="41">
        <f>INDEX(desc_tabela,MATCH(TB_Vendas[[#This Row],[Qtde]],desc_quantidade,1),MATCH(_xlfn.XLOOKUP(TB_Vendas[[#This Row],[Código]],TB_Produtos[Código],TB_Produtos[Categoria]),desc_categorias,0))</f>
        <v>0.1</v>
      </c>
      <c r="G678" s="41" cm="1">
        <f t="array" ref="G678">_xlfn.XLOOKUP(TB_Vendas[[#This Row],[Vendedor]],TB_Vendedores[[#All],[Código]],TB_Vendedores[[#All],[Desc. Máximo]])</f>
        <v>0.17</v>
      </c>
      <c r="H678" s="41">
        <f>IF(TB_Vendas[[#This Row],[Desc.]]&gt;TB_Vendas[[#This Row],[Desc. Vend.]],TB_Vendas[[#This Row],[Desc. Vend.]],TB_Vendas[[#This Row],[Desc.]])</f>
        <v>0.1</v>
      </c>
      <c r="I678" s="9">
        <f>TB_Vendas[[#This Row],[Preço Unitário]]*TB_Vendas[[#This Row],[Qtde]]</f>
        <v>15000</v>
      </c>
      <c r="J678" s="9">
        <f>TB_Vendas[[#This Row],[Total]]-(TB_Vendas[[#This Row],[Total]]*TB_Vendas[[#This Row],[Desconto]])</f>
        <v>13500</v>
      </c>
      <c r="K678" s="9" t="s">
        <v>105</v>
      </c>
    </row>
    <row r="679" spans="1:11" x14ac:dyDescent="0.25">
      <c r="A679" s="8">
        <v>45176</v>
      </c>
      <c r="B679" t="s">
        <v>58</v>
      </c>
      <c r="C679" t="str">
        <f>_xlfn.XLOOKUP(TB_Vendas[[#This Row],[Código]],TB_Produtos[Código],TB_Produtos[Categoria])</f>
        <v>Periféricos</v>
      </c>
      <c r="D679" s="1">
        <v>1</v>
      </c>
      <c r="E679" s="36">
        <f>_xlfn.XLOOKUP(TB_Vendas[[#This Row],[Código]],TB_Produtos[Código],TB_Produtos[Preço Unitário])</f>
        <v>450</v>
      </c>
      <c r="F679" s="41">
        <f>INDEX(desc_tabela,MATCH(TB_Vendas[[#This Row],[Qtde]],desc_quantidade,1),MATCH(_xlfn.XLOOKUP(TB_Vendas[[#This Row],[Código]],TB_Produtos[Código],TB_Produtos[Categoria]),desc_categorias,0))</f>
        <v>0</v>
      </c>
      <c r="G679" s="41" cm="1">
        <f t="array" ref="G679">_xlfn.XLOOKUP(TB_Vendas[[#This Row],[Vendedor]],TB_Vendedores[[#All],[Código]],TB_Vendedores[[#All],[Desc. Máximo]])</f>
        <v>0.17</v>
      </c>
      <c r="H679" s="41">
        <f>IF(TB_Vendas[[#This Row],[Desc.]]&gt;TB_Vendas[[#This Row],[Desc. Vend.]],TB_Vendas[[#This Row],[Desc. Vend.]],TB_Vendas[[#This Row],[Desc.]])</f>
        <v>0</v>
      </c>
      <c r="I679" s="9">
        <f>TB_Vendas[[#This Row],[Preço Unitário]]*TB_Vendas[[#This Row],[Qtde]]</f>
        <v>450</v>
      </c>
      <c r="J679" s="9">
        <f>TB_Vendas[[#This Row],[Total]]-(TB_Vendas[[#This Row],[Total]]*TB_Vendas[[#This Row],[Desconto]])</f>
        <v>450</v>
      </c>
      <c r="K679" s="9" t="s">
        <v>105</v>
      </c>
    </row>
    <row r="680" spans="1:11" x14ac:dyDescent="0.25">
      <c r="A680" s="8">
        <v>45176</v>
      </c>
      <c r="B680" t="s">
        <v>37</v>
      </c>
      <c r="C680" t="str">
        <f>_xlfn.XLOOKUP(TB_Vendas[[#This Row],[Código]],TB_Produtos[Código],TB_Produtos[Categoria])</f>
        <v>Notebooks</v>
      </c>
      <c r="D680" s="1">
        <v>2</v>
      </c>
      <c r="E680" s="36">
        <f>_xlfn.XLOOKUP(TB_Vendas[[#This Row],[Código]],TB_Produtos[Código],TB_Produtos[Preço Unitário])</f>
        <v>4000</v>
      </c>
      <c r="F680" s="41">
        <f>INDEX(desc_tabela,MATCH(TB_Vendas[[#This Row],[Qtde]],desc_quantidade,1),MATCH(_xlfn.XLOOKUP(TB_Vendas[[#This Row],[Código]],TB_Produtos[Código],TB_Produtos[Categoria]),desc_categorias,0))</f>
        <v>0.1</v>
      </c>
      <c r="G680" s="41" cm="1">
        <f t="array" ref="G680">_xlfn.XLOOKUP(TB_Vendas[[#This Row],[Vendedor]],TB_Vendedores[[#All],[Código]],TB_Vendedores[[#All],[Desc. Máximo]])</f>
        <v>0.14000000000000001</v>
      </c>
      <c r="H680" s="41">
        <f>IF(TB_Vendas[[#This Row],[Desc.]]&gt;TB_Vendas[[#This Row],[Desc. Vend.]],TB_Vendas[[#This Row],[Desc. Vend.]],TB_Vendas[[#This Row],[Desc.]])</f>
        <v>0.1</v>
      </c>
      <c r="I680" s="9">
        <f>TB_Vendas[[#This Row],[Preço Unitário]]*TB_Vendas[[#This Row],[Qtde]]</f>
        <v>8000</v>
      </c>
      <c r="J680" s="9">
        <f>TB_Vendas[[#This Row],[Total]]-(TB_Vendas[[#This Row],[Total]]*TB_Vendas[[#This Row],[Desconto]])</f>
        <v>7200</v>
      </c>
      <c r="K680" s="9" t="s">
        <v>107</v>
      </c>
    </row>
    <row r="681" spans="1:11" x14ac:dyDescent="0.25">
      <c r="A681" s="8">
        <v>45176</v>
      </c>
      <c r="B681" t="s">
        <v>86</v>
      </c>
      <c r="C681" t="str">
        <f>_xlfn.XLOOKUP(TB_Vendas[[#This Row],[Código]],TB_Produtos[Código],TB_Produtos[Categoria])</f>
        <v>Wearables</v>
      </c>
      <c r="D681" s="1">
        <v>1</v>
      </c>
      <c r="E681" s="36">
        <f>_xlfn.XLOOKUP(TB_Vendas[[#This Row],[Código]],TB_Produtos[Código],TB_Produtos[Preço Unitário])</f>
        <v>1500</v>
      </c>
      <c r="F681" s="41">
        <f>INDEX(desc_tabela,MATCH(TB_Vendas[[#This Row],[Qtde]],desc_quantidade,1),MATCH(_xlfn.XLOOKUP(TB_Vendas[[#This Row],[Código]],TB_Produtos[Código],TB_Produtos[Categoria]),desc_categorias,0))</f>
        <v>0</v>
      </c>
      <c r="G681" s="41" cm="1">
        <f t="array" ref="G681">_xlfn.XLOOKUP(TB_Vendas[[#This Row],[Vendedor]],TB_Vendedores[[#All],[Código]],TB_Vendedores[[#All],[Desc. Máximo]])</f>
        <v>0.08</v>
      </c>
      <c r="H681" s="41">
        <f>IF(TB_Vendas[[#This Row],[Desc.]]&gt;TB_Vendas[[#This Row],[Desc. Vend.]],TB_Vendas[[#This Row],[Desc. Vend.]],TB_Vendas[[#This Row],[Desc.]])</f>
        <v>0</v>
      </c>
      <c r="I681" s="9">
        <f>TB_Vendas[[#This Row],[Preço Unitário]]*TB_Vendas[[#This Row],[Qtde]]</f>
        <v>1500</v>
      </c>
      <c r="J681" s="9">
        <f>TB_Vendas[[#This Row],[Total]]-(TB_Vendas[[#This Row],[Total]]*TB_Vendas[[#This Row],[Desconto]])</f>
        <v>1500</v>
      </c>
      <c r="K681" s="9" t="s">
        <v>100</v>
      </c>
    </row>
    <row r="682" spans="1:11" x14ac:dyDescent="0.25">
      <c r="A682" s="8">
        <v>45176</v>
      </c>
      <c r="B682" t="s">
        <v>58</v>
      </c>
      <c r="C682" t="str">
        <f>_xlfn.XLOOKUP(TB_Vendas[[#This Row],[Código]],TB_Produtos[Código],TB_Produtos[Categoria])</f>
        <v>Periféricos</v>
      </c>
      <c r="D682" s="1">
        <v>5</v>
      </c>
      <c r="E682" s="36">
        <f>_xlfn.XLOOKUP(TB_Vendas[[#This Row],[Código]],TB_Produtos[Código],TB_Produtos[Preço Unitário])</f>
        <v>450</v>
      </c>
      <c r="F682" s="41">
        <f>INDEX(desc_tabela,MATCH(TB_Vendas[[#This Row],[Qtde]],desc_quantidade,1),MATCH(_xlfn.XLOOKUP(TB_Vendas[[#This Row],[Código]],TB_Produtos[Código],TB_Produtos[Categoria]),desc_categorias,0))</f>
        <v>0.25</v>
      </c>
      <c r="G682" s="41" cm="1">
        <f t="array" ref="G682">_xlfn.XLOOKUP(TB_Vendas[[#This Row],[Vendedor]],TB_Vendedores[[#All],[Código]],TB_Vendedores[[#All],[Desc. Máximo]])</f>
        <v>0.14000000000000001</v>
      </c>
      <c r="H682" s="41">
        <f>IF(TB_Vendas[[#This Row],[Desc.]]&gt;TB_Vendas[[#This Row],[Desc. Vend.]],TB_Vendas[[#This Row],[Desc. Vend.]],TB_Vendas[[#This Row],[Desc.]])</f>
        <v>0.14000000000000001</v>
      </c>
      <c r="I682" s="9">
        <f>TB_Vendas[[#This Row],[Preço Unitário]]*TB_Vendas[[#This Row],[Qtde]]</f>
        <v>2250</v>
      </c>
      <c r="J682" s="9">
        <f>TB_Vendas[[#This Row],[Total]]-(TB_Vendas[[#This Row],[Total]]*TB_Vendas[[#This Row],[Desconto]])</f>
        <v>1935</v>
      </c>
      <c r="K682" s="9" t="s">
        <v>107</v>
      </c>
    </row>
    <row r="683" spans="1:11" x14ac:dyDescent="0.25">
      <c r="A683" s="8">
        <v>45176</v>
      </c>
      <c r="B683" t="s">
        <v>83</v>
      </c>
      <c r="C683" t="str">
        <f>_xlfn.XLOOKUP(TB_Vendas[[#This Row],[Código]],TB_Produtos[Código],TB_Produtos[Categoria])</f>
        <v>Wearables</v>
      </c>
      <c r="D683" s="1">
        <v>5</v>
      </c>
      <c r="E683" s="36">
        <f>_xlfn.XLOOKUP(TB_Vendas[[#This Row],[Código]],TB_Produtos[Código],TB_Produtos[Preço Unitário])</f>
        <v>350</v>
      </c>
      <c r="F683" s="41">
        <f>INDEX(desc_tabela,MATCH(TB_Vendas[[#This Row],[Qtde]],desc_quantidade,1),MATCH(_xlfn.XLOOKUP(TB_Vendas[[#This Row],[Código]],TB_Produtos[Código],TB_Produtos[Categoria]),desc_categorias,0))</f>
        <v>0.25</v>
      </c>
      <c r="G683" s="41" cm="1">
        <f t="array" ref="G683">_xlfn.XLOOKUP(TB_Vendas[[#This Row],[Vendedor]],TB_Vendedores[[#All],[Código]],TB_Vendedores[[#All],[Desc. Máximo]])</f>
        <v>0.08</v>
      </c>
      <c r="H683" s="41">
        <f>IF(TB_Vendas[[#This Row],[Desc.]]&gt;TB_Vendas[[#This Row],[Desc. Vend.]],TB_Vendas[[#This Row],[Desc. Vend.]],TB_Vendas[[#This Row],[Desc.]])</f>
        <v>0.08</v>
      </c>
      <c r="I683" s="9">
        <f>TB_Vendas[[#This Row],[Preço Unitário]]*TB_Vendas[[#This Row],[Qtde]]</f>
        <v>1750</v>
      </c>
      <c r="J683" s="9">
        <f>TB_Vendas[[#This Row],[Total]]-(TB_Vendas[[#This Row],[Total]]*TB_Vendas[[#This Row],[Desconto]])</f>
        <v>1610</v>
      </c>
      <c r="K683" s="9" t="s">
        <v>100</v>
      </c>
    </row>
    <row r="684" spans="1:11" x14ac:dyDescent="0.25">
      <c r="A684" s="8">
        <v>45176</v>
      </c>
      <c r="B684" t="s">
        <v>75</v>
      </c>
      <c r="C684" t="str">
        <f>_xlfn.XLOOKUP(TB_Vendas[[#This Row],[Código]],TB_Produtos[Código],TB_Produtos[Categoria])</f>
        <v>Smartphones e Tablets</v>
      </c>
      <c r="D684" s="1">
        <v>1</v>
      </c>
      <c r="E684" s="36">
        <f>_xlfn.XLOOKUP(TB_Vendas[[#This Row],[Código]],TB_Produtos[Código],TB_Produtos[Preço Unitário])</f>
        <v>3800</v>
      </c>
      <c r="F684" s="41">
        <f>INDEX(desc_tabela,MATCH(TB_Vendas[[#This Row],[Qtde]],desc_quantidade,1),MATCH(_xlfn.XLOOKUP(TB_Vendas[[#This Row],[Código]],TB_Produtos[Código],TB_Produtos[Categoria]),desc_categorias,0))</f>
        <v>0</v>
      </c>
      <c r="G684" s="41" cm="1">
        <f t="array" ref="G684">_xlfn.XLOOKUP(TB_Vendas[[#This Row],[Vendedor]],TB_Vendedores[[#All],[Código]],TB_Vendedores[[#All],[Desc. Máximo]])</f>
        <v>0.14000000000000001</v>
      </c>
      <c r="H684" s="41">
        <f>IF(TB_Vendas[[#This Row],[Desc.]]&gt;TB_Vendas[[#This Row],[Desc. Vend.]],TB_Vendas[[#This Row],[Desc. Vend.]],TB_Vendas[[#This Row],[Desc.]])</f>
        <v>0</v>
      </c>
      <c r="I684" s="9">
        <f>TB_Vendas[[#This Row],[Preço Unitário]]*TB_Vendas[[#This Row],[Qtde]]</f>
        <v>3800</v>
      </c>
      <c r="J684" s="9">
        <f>TB_Vendas[[#This Row],[Total]]-(TB_Vendas[[#This Row],[Total]]*TB_Vendas[[#This Row],[Desconto]])</f>
        <v>3800</v>
      </c>
      <c r="K684" s="9" t="s">
        <v>107</v>
      </c>
    </row>
    <row r="685" spans="1:11" x14ac:dyDescent="0.25">
      <c r="A685" s="8">
        <v>45178</v>
      </c>
      <c r="B685" t="s">
        <v>28</v>
      </c>
      <c r="C685" t="str">
        <f>_xlfn.XLOOKUP(TB_Vendas[[#This Row],[Código]],TB_Produtos[Código],TB_Produtos[Categoria])</f>
        <v>Periféricos</v>
      </c>
      <c r="D685" s="1">
        <v>5</v>
      </c>
      <c r="E685" s="36">
        <f>_xlfn.XLOOKUP(TB_Vendas[[#This Row],[Código]],TB_Produtos[Código],TB_Produtos[Preço Unitário])</f>
        <v>1200</v>
      </c>
      <c r="F685" s="41">
        <f>INDEX(desc_tabela,MATCH(TB_Vendas[[#This Row],[Qtde]],desc_quantidade,1),MATCH(_xlfn.XLOOKUP(TB_Vendas[[#This Row],[Código]],TB_Produtos[Código],TB_Produtos[Categoria]),desc_categorias,0))</f>
        <v>0.25</v>
      </c>
      <c r="G685" s="41" cm="1">
        <f t="array" ref="G685">_xlfn.XLOOKUP(TB_Vendas[[#This Row],[Vendedor]],TB_Vendedores[[#All],[Código]],TB_Vendedores[[#All],[Desc. Máximo]])</f>
        <v>7.0000000000000007E-2</v>
      </c>
      <c r="H685" s="41">
        <f>IF(TB_Vendas[[#This Row],[Desc.]]&gt;TB_Vendas[[#This Row],[Desc. Vend.]],TB_Vendas[[#This Row],[Desc. Vend.]],TB_Vendas[[#This Row],[Desc.]])</f>
        <v>7.0000000000000007E-2</v>
      </c>
      <c r="I685" s="9">
        <f>TB_Vendas[[#This Row],[Preço Unitário]]*TB_Vendas[[#This Row],[Qtde]]</f>
        <v>6000</v>
      </c>
      <c r="J685" s="9">
        <f>TB_Vendas[[#This Row],[Total]]-(TB_Vendas[[#This Row],[Total]]*TB_Vendas[[#This Row],[Desconto]])</f>
        <v>5580</v>
      </c>
      <c r="K685" s="9" t="s">
        <v>119</v>
      </c>
    </row>
    <row r="686" spans="1:11" x14ac:dyDescent="0.25">
      <c r="A686" s="8">
        <v>45179</v>
      </c>
      <c r="B686" t="s">
        <v>66</v>
      </c>
      <c r="C686" t="str">
        <f>_xlfn.XLOOKUP(TB_Vendas[[#This Row],[Código]],TB_Produtos[Código],TB_Produtos[Categoria])</f>
        <v>Redes e Conectividade</v>
      </c>
      <c r="D686" s="1">
        <v>5</v>
      </c>
      <c r="E686" s="36">
        <f>_xlfn.XLOOKUP(TB_Vendas[[#This Row],[Código]],TB_Produtos[Código],TB_Produtos[Preço Unitário])</f>
        <v>500</v>
      </c>
      <c r="F686" s="41">
        <f>INDEX(desc_tabela,MATCH(TB_Vendas[[#This Row],[Qtde]],desc_quantidade,1),MATCH(_xlfn.XLOOKUP(TB_Vendas[[#This Row],[Código]],TB_Produtos[Código],TB_Produtos[Categoria]),desc_categorias,0))</f>
        <v>0.25</v>
      </c>
      <c r="G686" s="41" cm="1">
        <f t="array" ref="G686">_xlfn.XLOOKUP(TB_Vendas[[#This Row],[Vendedor]],TB_Vendedores[[#All],[Código]],TB_Vendedores[[#All],[Desc. Máximo]])</f>
        <v>0.19</v>
      </c>
      <c r="H686" s="41">
        <f>IF(TB_Vendas[[#This Row],[Desc.]]&gt;TB_Vendas[[#This Row],[Desc. Vend.]],TB_Vendas[[#This Row],[Desc. Vend.]],TB_Vendas[[#This Row],[Desc.]])</f>
        <v>0.19</v>
      </c>
      <c r="I686" s="9">
        <f>TB_Vendas[[#This Row],[Preço Unitário]]*TB_Vendas[[#This Row],[Qtde]]</f>
        <v>2500</v>
      </c>
      <c r="J686" s="9">
        <f>TB_Vendas[[#This Row],[Total]]-(TB_Vendas[[#This Row],[Total]]*TB_Vendas[[#This Row],[Desconto]])</f>
        <v>2025</v>
      </c>
      <c r="K686" s="9" t="s">
        <v>109</v>
      </c>
    </row>
    <row r="687" spans="1:11" x14ac:dyDescent="0.25">
      <c r="A687" s="8">
        <v>45179</v>
      </c>
      <c r="B687" t="s">
        <v>22</v>
      </c>
      <c r="C687" t="str">
        <f>_xlfn.XLOOKUP(TB_Vendas[[#This Row],[Código]],TB_Produtos[Código],TB_Produtos[Categoria])</f>
        <v>Acessórios</v>
      </c>
      <c r="D687" s="1">
        <v>2</v>
      </c>
      <c r="E687" s="36">
        <f>_xlfn.XLOOKUP(TB_Vendas[[#This Row],[Código]],TB_Produtos[Código],TB_Produtos[Preço Unitário])</f>
        <v>1400</v>
      </c>
      <c r="F687" s="41">
        <f>INDEX(desc_tabela,MATCH(TB_Vendas[[#This Row],[Qtde]],desc_quantidade,1),MATCH(_xlfn.XLOOKUP(TB_Vendas[[#This Row],[Código]],TB_Produtos[Código],TB_Produtos[Categoria]),desc_categorias,0))</f>
        <v>0.05</v>
      </c>
      <c r="G687" s="41" cm="1">
        <f t="array" ref="G687">_xlfn.XLOOKUP(TB_Vendas[[#This Row],[Vendedor]],TB_Vendedores[[#All],[Código]],TB_Vendedores[[#All],[Desc. Máximo]])</f>
        <v>0.09</v>
      </c>
      <c r="H687" s="41">
        <f>IF(TB_Vendas[[#This Row],[Desc.]]&gt;TB_Vendas[[#This Row],[Desc. Vend.]],TB_Vendas[[#This Row],[Desc. Vend.]],TB_Vendas[[#This Row],[Desc.]])</f>
        <v>0.05</v>
      </c>
      <c r="I687" s="9">
        <f>TB_Vendas[[#This Row],[Preço Unitário]]*TB_Vendas[[#This Row],[Qtde]]</f>
        <v>2800</v>
      </c>
      <c r="J687" s="9">
        <f>TB_Vendas[[#This Row],[Total]]-(TB_Vendas[[#This Row],[Total]]*TB_Vendas[[#This Row],[Desconto]])</f>
        <v>2660</v>
      </c>
      <c r="K687" s="9" t="s">
        <v>113</v>
      </c>
    </row>
    <row r="688" spans="1:11" x14ac:dyDescent="0.25">
      <c r="A688" s="8">
        <v>45179</v>
      </c>
      <c r="B688" t="s">
        <v>28</v>
      </c>
      <c r="C688" t="str">
        <f>_xlfn.XLOOKUP(TB_Vendas[[#This Row],[Código]],TB_Produtos[Código],TB_Produtos[Categoria])</f>
        <v>Periféricos</v>
      </c>
      <c r="D688" s="1">
        <v>5</v>
      </c>
      <c r="E688" s="36">
        <f>_xlfn.XLOOKUP(TB_Vendas[[#This Row],[Código]],TB_Produtos[Código],TB_Produtos[Preço Unitário])</f>
        <v>1200</v>
      </c>
      <c r="F688" s="41">
        <f>INDEX(desc_tabela,MATCH(TB_Vendas[[#This Row],[Qtde]],desc_quantidade,1),MATCH(_xlfn.XLOOKUP(TB_Vendas[[#This Row],[Código]],TB_Produtos[Código],TB_Produtos[Categoria]),desc_categorias,0))</f>
        <v>0.25</v>
      </c>
      <c r="G688" s="41" cm="1">
        <f t="array" ref="G688">_xlfn.XLOOKUP(TB_Vendas[[#This Row],[Vendedor]],TB_Vendedores[[#All],[Código]],TB_Vendedores[[#All],[Desc. Máximo]])</f>
        <v>0.13</v>
      </c>
      <c r="H688" s="41">
        <f>IF(TB_Vendas[[#This Row],[Desc.]]&gt;TB_Vendas[[#This Row],[Desc. Vend.]],TB_Vendas[[#This Row],[Desc. Vend.]],TB_Vendas[[#This Row],[Desc.]])</f>
        <v>0.13</v>
      </c>
      <c r="I688" s="9">
        <f>TB_Vendas[[#This Row],[Preço Unitário]]*TB_Vendas[[#This Row],[Qtde]]</f>
        <v>6000</v>
      </c>
      <c r="J688" s="9">
        <f>TB_Vendas[[#This Row],[Total]]-(TB_Vendas[[#This Row],[Total]]*TB_Vendas[[#This Row],[Desconto]])</f>
        <v>5220</v>
      </c>
      <c r="K688" s="9" t="s">
        <v>97</v>
      </c>
    </row>
    <row r="689" spans="1:11" x14ac:dyDescent="0.25">
      <c r="A689" s="8">
        <v>45180</v>
      </c>
      <c r="B689" t="s">
        <v>58</v>
      </c>
      <c r="C689" t="str">
        <f>_xlfn.XLOOKUP(TB_Vendas[[#This Row],[Código]],TB_Produtos[Código],TB_Produtos[Categoria])</f>
        <v>Periféricos</v>
      </c>
      <c r="D689" s="1">
        <v>5</v>
      </c>
      <c r="E689" s="36">
        <f>_xlfn.XLOOKUP(TB_Vendas[[#This Row],[Código]],TB_Produtos[Código],TB_Produtos[Preço Unitário])</f>
        <v>450</v>
      </c>
      <c r="F689" s="41">
        <f>INDEX(desc_tabela,MATCH(TB_Vendas[[#This Row],[Qtde]],desc_quantidade,1),MATCH(_xlfn.XLOOKUP(TB_Vendas[[#This Row],[Código]],TB_Produtos[Código],TB_Produtos[Categoria]),desc_categorias,0))</f>
        <v>0.25</v>
      </c>
      <c r="G689" s="41" cm="1">
        <f t="array" ref="G689">_xlfn.XLOOKUP(TB_Vendas[[#This Row],[Vendedor]],TB_Vendedores[[#All],[Código]],TB_Vendedores[[#All],[Desc. Máximo]])</f>
        <v>0.09</v>
      </c>
      <c r="H689" s="41">
        <f>IF(TB_Vendas[[#This Row],[Desc.]]&gt;TB_Vendas[[#This Row],[Desc. Vend.]],TB_Vendas[[#This Row],[Desc. Vend.]],TB_Vendas[[#This Row],[Desc.]])</f>
        <v>0.09</v>
      </c>
      <c r="I689" s="9">
        <f>TB_Vendas[[#This Row],[Preço Unitário]]*TB_Vendas[[#This Row],[Qtde]]</f>
        <v>2250</v>
      </c>
      <c r="J689" s="9">
        <f>TB_Vendas[[#This Row],[Total]]-(TB_Vendas[[#This Row],[Total]]*TB_Vendas[[#This Row],[Desconto]])</f>
        <v>2047.5</v>
      </c>
      <c r="K689" s="9" t="s">
        <v>113</v>
      </c>
    </row>
    <row r="690" spans="1:11" x14ac:dyDescent="0.25">
      <c r="A690" s="8">
        <v>45181</v>
      </c>
      <c r="B690" t="s">
        <v>37</v>
      </c>
      <c r="C690" t="str">
        <f>_xlfn.XLOOKUP(TB_Vendas[[#This Row],[Código]],TB_Produtos[Código],TB_Produtos[Categoria])</f>
        <v>Notebooks</v>
      </c>
      <c r="D690" s="1">
        <v>1</v>
      </c>
      <c r="E690" s="36">
        <f>_xlfn.XLOOKUP(TB_Vendas[[#This Row],[Código]],TB_Produtos[Código],TB_Produtos[Preço Unitário])</f>
        <v>4000</v>
      </c>
      <c r="F690" s="41">
        <f>INDEX(desc_tabela,MATCH(TB_Vendas[[#This Row],[Qtde]],desc_quantidade,1),MATCH(_xlfn.XLOOKUP(TB_Vendas[[#This Row],[Código]],TB_Produtos[Código],TB_Produtos[Categoria]),desc_categorias,0))</f>
        <v>0</v>
      </c>
      <c r="G690" s="41" cm="1">
        <f t="array" ref="G690">_xlfn.XLOOKUP(TB_Vendas[[#This Row],[Vendedor]],TB_Vendedores[[#All],[Código]],TB_Vendedores[[#All],[Desc. Máximo]])</f>
        <v>0.17</v>
      </c>
      <c r="H690" s="41">
        <f>IF(TB_Vendas[[#This Row],[Desc.]]&gt;TB_Vendas[[#This Row],[Desc. Vend.]],TB_Vendas[[#This Row],[Desc. Vend.]],TB_Vendas[[#This Row],[Desc.]])</f>
        <v>0</v>
      </c>
      <c r="I690" s="9">
        <f>TB_Vendas[[#This Row],[Preço Unitário]]*TB_Vendas[[#This Row],[Qtde]]</f>
        <v>4000</v>
      </c>
      <c r="J690" s="9">
        <f>TB_Vendas[[#This Row],[Total]]-(TB_Vendas[[#This Row],[Total]]*TB_Vendas[[#This Row],[Desconto]])</f>
        <v>4000</v>
      </c>
      <c r="K690" s="9" t="s">
        <v>105</v>
      </c>
    </row>
    <row r="691" spans="1:11" x14ac:dyDescent="0.25">
      <c r="A691" s="8">
        <v>45181</v>
      </c>
      <c r="B691" t="s">
        <v>35</v>
      </c>
      <c r="C691" t="str">
        <f>_xlfn.XLOOKUP(TB_Vendas[[#This Row],[Código]],TB_Produtos[Código],TB_Produtos[Categoria])</f>
        <v>Notebooks</v>
      </c>
      <c r="D691" s="1">
        <v>4</v>
      </c>
      <c r="E691" s="36">
        <f>_xlfn.XLOOKUP(TB_Vendas[[#This Row],[Código]],TB_Produtos[Código],TB_Produtos[Preço Unitário])</f>
        <v>12000</v>
      </c>
      <c r="F691" s="41">
        <f>INDEX(desc_tabela,MATCH(TB_Vendas[[#This Row],[Qtde]],desc_quantidade,1),MATCH(_xlfn.XLOOKUP(TB_Vendas[[#This Row],[Código]],TB_Produtos[Código],TB_Produtos[Categoria]),desc_categorias,0))</f>
        <v>0.15</v>
      </c>
      <c r="G691" s="41" cm="1">
        <f t="array" ref="G691">_xlfn.XLOOKUP(TB_Vendas[[#This Row],[Vendedor]],TB_Vendedores[[#All],[Código]],TB_Vendedores[[#All],[Desc. Máximo]])</f>
        <v>0.14000000000000001</v>
      </c>
      <c r="H691" s="41">
        <f>IF(TB_Vendas[[#This Row],[Desc.]]&gt;TB_Vendas[[#This Row],[Desc. Vend.]],TB_Vendas[[#This Row],[Desc. Vend.]],TB_Vendas[[#This Row],[Desc.]])</f>
        <v>0.14000000000000001</v>
      </c>
      <c r="I691" s="9">
        <f>TB_Vendas[[#This Row],[Preço Unitário]]*TB_Vendas[[#This Row],[Qtde]]</f>
        <v>48000</v>
      </c>
      <c r="J691" s="9">
        <f>TB_Vendas[[#This Row],[Total]]-(TB_Vendas[[#This Row],[Total]]*TB_Vendas[[#This Row],[Desconto]])</f>
        <v>41280</v>
      </c>
      <c r="K691" s="9" t="s">
        <v>107</v>
      </c>
    </row>
    <row r="692" spans="1:11" x14ac:dyDescent="0.25">
      <c r="A692" s="8">
        <v>45181</v>
      </c>
      <c r="B692" t="s">
        <v>46</v>
      </c>
      <c r="C692" t="str">
        <f>_xlfn.XLOOKUP(TB_Vendas[[#This Row],[Código]],TB_Produtos[Código],TB_Produtos[Categoria])</f>
        <v>Eletrônicos Gerais</v>
      </c>
      <c r="D692" s="1">
        <v>2</v>
      </c>
      <c r="E692" s="36">
        <f>_xlfn.XLOOKUP(TB_Vendas[[#This Row],[Código]],TB_Produtos[Código],TB_Produtos[Preço Unitário])</f>
        <v>2800</v>
      </c>
      <c r="F692" s="41">
        <f>INDEX(desc_tabela,MATCH(TB_Vendas[[#This Row],[Qtde]],desc_quantidade,1),MATCH(_xlfn.XLOOKUP(TB_Vendas[[#This Row],[Código]],TB_Produtos[Código],TB_Produtos[Categoria]),desc_categorias,0))</f>
        <v>0.15</v>
      </c>
      <c r="G692" s="41" cm="1">
        <f t="array" ref="G692">_xlfn.XLOOKUP(TB_Vendas[[#This Row],[Vendedor]],TB_Vendedores[[#All],[Código]],TB_Vendedores[[#All],[Desc. Máximo]])</f>
        <v>0.19</v>
      </c>
      <c r="H692" s="41">
        <f>IF(TB_Vendas[[#This Row],[Desc.]]&gt;TB_Vendas[[#This Row],[Desc. Vend.]],TB_Vendas[[#This Row],[Desc. Vend.]],TB_Vendas[[#This Row],[Desc.]])</f>
        <v>0.15</v>
      </c>
      <c r="I692" s="9">
        <f>TB_Vendas[[#This Row],[Preço Unitário]]*TB_Vendas[[#This Row],[Qtde]]</f>
        <v>5600</v>
      </c>
      <c r="J692" s="9">
        <f>TB_Vendas[[#This Row],[Total]]-(TB_Vendas[[#This Row],[Total]]*TB_Vendas[[#This Row],[Desconto]])</f>
        <v>4760</v>
      </c>
      <c r="K692" s="9" t="s">
        <v>109</v>
      </c>
    </row>
    <row r="693" spans="1:11" x14ac:dyDescent="0.25">
      <c r="A693" s="8">
        <v>45182</v>
      </c>
      <c r="B693" t="s">
        <v>11</v>
      </c>
      <c r="C693" t="str">
        <f>_xlfn.XLOOKUP(TB_Vendas[[#This Row],[Código]],TB_Produtos[Código],TB_Produtos[Categoria])</f>
        <v>Acessórios</v>
      </c>
      <c r="D693" s="1">
        <v>2</v>
      </c>
      <c r="E693" s="36">
        <f>_xlfn.XLOOKUP(TB_Vendas[[#This Row],[Código]],TB_Produtos[Código],TB_Produtos[Preço Unitário])</f>
        <v>150</v>
      </c>
      <c r="F693" s="41">
        <f>INDEX(desc_tabela,MATCH(TB_Vendas[[#This Row],[Qtde]],desc_quantidade,1),MATCH(_xlfn.XLOOKUP(TB_Vendas[[#This Row],[Código]],TB_Produtos[Código],TB_Produtos[Categoria]),desc_categorias,0))</f>
        <v>0.05</v>
      </c>
      <c r="G693" s="41" cm="1">
        <f t="array" ref="G693">_xlfn.XLOOKUP(TB_Vendas[[#This Row],[Vendedor]],TB_Vendedores[[#All],[Código]],TB_Vendedores[[#All],[Desc. Máximo]])</f>
        <v>0.14000000000000001</v>
      </c>
      <c r="H693" s="41">
        <f>IF(TB_Vendas[[#This Row],[Desc.]]&gt;TB_Vendas[[#This Row],[Desc. Vend.]],TB_Vendas[[#This Row],[Desc. Vend.]],TB_Vendas[[#This Row],[Desc.]])</f>
        <v>0.05</v>
      </c>
      <c r="I693" s="9">
        <f>TB_Vendas[[#This Row],[Preço Unitário]]*TB_Vendas[[#This Row],[Qtde]]</f>
        <v>300</v>
      </c>
      <c r="J693" s="9">
        <f>TB_Vendas[[#This Row],[Total]]-(TB_Vendas[[#This Row],[Total]]*TB_Vendas[[#This Row],[Desconto]])</f>
        <v>285</v>
      </c>
      <c r="K693" s="9" t="s">
        <v>107</v>
      </c>
    </row>
    <row r="694" spans="1:11" x14ac:dyDescent="0.25">
      <c r="A694" s="8">
        <v>45182</v>
      </c>
      <c r="B694" t="s">
        <v>71</v>
      </c>
      <c r="C694" t="str">
        <f>_xlfn.XLOOKUP(TB_Vendas[[#This Row],[Código]],TB_Produtos[Código],TB_Produtos[Categoria])</f>
        <v>Smartphones e Tablets</v>
      </c>
      <c r="D694" s="1">
        <v>5</v>
      </c>
      <c r="E694" s="36">
        <f>_xlfn.XLOOKUP(TB_Vendas[[#This Row],[Código]],TB_Produtos[Código],TB_Produtos[Preço Unitário])</f>
        <v>7500</v>
      </c>
      <c r="F694" s="41">
        <f>INDEX(desc_tabela,MATCH(TB_Vendas[[#This Row],[Qtde]],desc_quantidade,1),MATCH(_xlfn.XLOOKUP(TB_Vendas[[#This Row],[Código]],TB_Produtos[Código],TB_Produtos[Categoria]),desc_categorias,0))</f>
        <v>0.25</v>
      </c>
      <c r="G694" s="41" cm="1">
        <f t="array" ref="G694">_xlfn.XLOOKUP(TB_Vendas[[#This Row],[Vendedor]],TB_Vendedores[[#All],[Código]],TB_Vendedores[[#All],[Desc. Máximo]])</f>
        <v>0.09</v>
      </c>
      <c r="H694" s="41">
        <f>IF(TB_Vendas[[#This Row],[Desc.]]&gt;TB_Vendas[[#This Row],[Desc. Vend.]],TB_Vendas[[#This Row],[Desc. Vend.]],TB_Vendas[[#This Row],[Desc.]])</f>
        <v>0.09</v>
      </c>
      <c r="I694" s="9">
        <f>TB_Vendas[[#This Row],[Preço Unitário]]*TB_Vendas[[#This Row],[Qtde]]</f>
        <v>37500</v>
      </c>
      <c r="J694" s="9">
        <f>TB_Vendas[[#This Row],[Total]]-(TB_Vendas[[#This Row],[Total]]*TB_Vendas[[#This Row],[Desconto]])</f>
        <v>34125</v>
      </c>
      <c r="K694" s="9" t="s">
        <v>113</v>
      </c>
    </row>
    <row r="695" spans="1:11" x14ac:dyDescent="0.25">
      <c r="A695" s="8">
        <v>45182</v>
      </c>
      <c r="B695" t="s">
        <v>35</v>
      </c>
      <c r="C695" t="str">
        <f>_xlfn.XLOOKUP(TB_Vendas[[#This Row],[Código]],TB_Produtos[Código],TB_Produtos[Categoria])</f>
        <v>Notebooks</v>
      </c>
      <c r="D695" s="1">
        <v>4</v>
      </c>
      <c r="E695" s="36">
        <f>_xlfn.XLOOKUP(TB_Vendas[[#This Row],[Código]],TB_Produtos[Código],TB_Produtos[Preço Unitário])</f>
        <v>12000</v>
      </c>
      <c r="F695" s="41">
        <f>INDEX(desc_tabela,MATCH(TB_Vendas[[#This Row],[Qtde]],desc_quantidade,1),MATCH(_xlfn.XLOOKUP(TB_Vendas[[#This Row],[Código]],TB_Produtos[Código],TB_Produtos[Categoria]),desc_categorias,0))</f>
        <v>0.15</v>
      </c>
      <c r="G695" s="41" cm="1">
        <f t="array" ref="G695">_xlfn.XLOOKUP(TB_Vendas[[#This Row],[Vendedor]],TB_Vendedores[[#All],[Código]],TB_Vendedores[[#All],[Desc. Máximo]])</f>
        <v>0.13</v>
      </c>
      <c r="H695" s="41">
        <f>IF(TB_Vendas[[#This Row],[Desc.]]&gt;TB_Vendas[[#This Row],[Desc. Vend.]],TB_Vendas[[#This Row],[Desc. Vend.]],TB_Vendas[[#This Row],[Desc.]])</f>
        <v>0.13</v>
      </c>
      <c r="I695" s="9">
        <f>TB_Vendas[[#This Row],[Preço Unitário]]*TB_Vendas[[#This Row],[Qtde]]</f>
        <v>48000</v>
      </c>
      <c r="J695" s="9">
        <f>TB_Vendas[[#This Row],[Total]]-(TB_Vendas[[#This Row],[Total]]*TB_Vendas[[#This Row],[Desconto]])</f>
        <v>41760</v>
      </c>
      <c r="K695" s="9" t="s">
        <v>94</v>
      </c>
    </row>
    <row r="696" spans="1:11" x14ac:dyDescent="0.25">
      <c r="A696" s="8">
        <v>45183</v>
      </c>
      <c r="B696" t="s">
        <v>40</v>
      </c>
      <c r="C696" t="str">
        <f>_xlfn.XLOOKUP(TB_Vendas[[#This Row],[Código]],TB_Produtos[Código],TB_Produtos[Categoria])</f>
        <v>Eletrônicos Gerais</v>
      </c>
      <c r="D696" s="1">
        <v>5</v>
      </c>
      <c r="E696" s="36">
        <f>_xlfn.XLOOKUP(TB_Vendas[[#This Row],[Código]],TB_Produtos[Código],TB_Produtos[Preço Unitário])</f>
        <v>4800</v>
      </c>
      <c r="F696" s="41">
        <f>INDEX(desc_tabela,MATCH(TB_Vendas[[#This Row],[Qtde]],desc_quantidade,1),MATCH(_xlfn.XLOOKUP(TB_Vendas[[#This Row],[Código]],TB_Produtos[Código],TB_Produtos[Categoria]),desc_categorias,0))</f>
        <v>0.25</v>
      </c>
      <c r="G696" s="41" cm="1">
        <f t="array" ref="G696">_xlfn.XLOOKUP(TB_Vendas[[#This Row],[Vendedor]],TB_Vendedores[[#All],[Código]],TB_Vendedores[[#All],[Desc. Máximo]])</f>
        <v>0.19</v>
      </c>
      <c r="H696" s="41">
        <f>IF(TB_Vendas[[#This Row],[Desc.]]&gt;TB_Vendas[[#This Row],[Desc. Vend.]],TB_Vendas[[#This Row],[Desc. Vend.]],TB_Vendas[[#This Row],[Desc.]])</f>
        <v>0.19</v>
      </c>
      <c r="I696" s="9">
        <f>TB_Vendas[[#This Row],[Preço Unitário]]*TB_Vendas[[#This Row],[Qtde]]</f>
        <v>24000</v>
      </c>
      <c r="J696" s="9">
        <f>TB_Vendas[[#This Row],[Total]]-(TB_Vendas[[#This Row],[Total]]*TB_Vendas[[#This Row],[Desconto]])</f>
        <v>19440</v>
      </c>
      <c r="K696" s="9" t="s">
        <v>109</v>
      </c>
    </row>
    <row r="697" spans="1:11" x14ac:dyDescent="0.25">
      <c r="A697" s="8">
        <v>45183</v>
      </c>
      <c r="B697" t="s">
        <v>7</v>
      </c>
      <c r="C697" t="str">
        <f>_xlfn.XLOOKUP(TB_Vendas[[#This Row],[Código]],TB_Produtos[Código],TB_Produtos[Categoria])</f>
        <v>Acessórios</v>
      </c>
      <c r="D697" s="1">
        <v>5</v>
      </c>
      <c r="E697" s="36">
        <f>_xlfn.XLOOKUP(TB_Vendas[[#This Row],[Código]],TB_Produtos[Código],TB_Produtos[Preço Unitário])</f>
        <v>50</v>
      </c>
      <c r="F697" s="41">
        <f>INDEX(desc_tabela,MATCH(TB_Vendas[[#This Row],[Qtde]],desc_quantidade,1),MATCH(_xlfn.XLOOKUP(TB_Vendas[[#This Row],[Código]],TB_Produtos[Código],TB_Produtos[Categoria]),desc_categorias,0))</f>
        <v>0.25</v>
      </c>
      <c r="G697" s="41" cm="1">
        <f t="array" ref="G697">_xlfn.XLOOKUP(TB_Vendas[[#This Row],[Vendedor]],TB_Vendedores[[#All],[Código]],TB_Vendedores[[#All],[Desc. Máximo]])</f>
        <v>0.18</v>
      </c>
      <c r="H697" s="41">
        <f>IF(TB_Vendas[[#This Row],[Desc.]]&gt;TB_Vendas[[#This Row],[Desc. Vend.]],TB_Vendas[[#This Row],[Desc. Vend.]],TB_Vendas[[#This Row],[Desc.]])</f>
        <v>0.18</v>
      </c>
      <c r="I697" s="9">
        <f>TB_Vendas[[#This Row],[Preço Unitário]]*TB_Vendas[[#This Row],[Qtde]]</f>
        <v>250</v>
      </c>
      <c r="J697" s="9">
        <f>TB_Vendas[[#This Row],[Total]]-(TB_Vendas[[#This Row],[Total]]*TB_Vendas[[#This Row],[Desconto]])</f>
        <v>205</v>
      </c>
      <c r="K697" s="9" t="s">
        <v>117</v>
      </c>
    </row>
    <row r="698" spans="1:11" x14ac:dyDescent="0.25">
      <c r="A698" s="8">
        <v>45183</v>
      </c>
      <c r="B698" t="s">
        <v>37</v>
      </c>
      <c r="C698" t="str">
        <f>_xlfn.XLOOKUP(TB_Vendas[[#This Row],[Código]],TB_Produtos[Código],TB_Produtos[Categoria])</f>
        <v>Notebooks</v>
      </c>
      <c r="D698" s="1">
        <v>3</v>
      </c>
      <c r="E698" s="36">
        <f>_xlfn.XLOOKUP(TB_Vendas[[#This Row],[Código]],TB_Produtos[Código],TB_Produtos[Preço Unitário])</f>
        <v>4000</v>
      </c>
      <c r="F698" s="41">
        <f>INDEX(desc_tabela,MATCH(TB_Vendas[[#This Row],[Qtde]],desc_quantidade,1),MATCH(_xlfn.XLOOKUP(TB_Vendas[[#This Row],[Código]],TB_Produtos[Código],TB_Produtos[Categoria]),desc_categorias,0))</f>
        <v>0.15</v>
      </c>
      <c r="G698" s="41" cm="1">
        <f t="array" ref="G698">_xlfn.XLOOKUP(TB_Vendas[[#This Row],[Vendedor]],TB_Vendedores[[#All],[Código]],TB_Vendedores[[#All],[Desc. Máximo]])</f>
        <v>0.12</v>
      </c>
      <c r="H698" s="41">
        <f>IF(TB_Vendas[[#This Row],[Desc.]]&gt;TB_Vendas[[#This Row],[Desc. Vend.]],TB_Vendas[[#This Row],[Desc. Vend.]],TB_Vendas[[#This Row],[Desc.]])</f>
        <v>0.12</v>
      </c>
      <c r="I698" s="9">
        <f>TB_Vendas[[#This Row],[Preço Unitário]]*TB_Vendas[[#This Row],[Qtde]]</f>
        <v>12000</v>
      </c>
      <c r="J698" s="9">
        <f>TB_Vendas[[#This Row],[Total]]-(TB_Vendas[[#This Row],[Total]]*TB_Vendas[[#This Row],[Desconto]])</f>
        <v>10560</v>
      </c>
      <c r="K698" s="9" t="s">
        <v>103</v>
      </c>
    </row>
    <row r="699" spans="1:11" x14ac:dyDescent="0.25">
      <c r="A699" s="8">
        <v>45183</v>
      </c>
      <c r="B699" t="s">
        <v>28</v>
      </c>
      <c r="C699" t="str">
        <f>_xlfn.XLOOKUP(TB_Vendas[[#This Row],[Código]],TB_Produtos[Código],TB_Produtos[Categoria])</f>
        <v>Periféricos</v>
      </c>
      <c r="D699" s="1">
        <v>1</v>
      </c>
      <c r="E699" s="36">
        <f>_xlfn.XLOOKUP(TB_Vendas[[#This Row],[Código]],TB_Produtos[Código],TB_Produtos[Preço Unitário])</f>
        <v>1200</v>
      </c>
      <c r="F699" s="41">
        <f>INDEX(desc_tabela,MATCH(TB_Vendas[[#This Row],[Qtde]],desc_quantidade,1),MATCH(_xlfn.XLOOKUP(TB_Vendas[[#This Row],[Código]],TB_Produtos[Código],TB_Produtos[Categoria]),desc_categorias,0))</f>
        <v>0</v>
      </c>
      <c r="G699" s="41" cm="1">
        <f t="array" ref="G699">_xlfn.XLOOKUP(TB_Vendas[[#This Row],[Vendedor]],TB_Vendedores[[#All],[Código]],TB_Vendedores[[#All],[Desc. Máximo]])</f>
        <v>0.19</v>
      </c>
      <c r="H699" s="41">
        <f>IF(TB_Vendas[[#This Row],[Desc.]]&gt;TB_Vendas[[#This Row],[Desc. Vend.]],TB_Vendas[[#This Row],[Desc. Vend.]],TB_Vendas[[#This Row],[Desc.]])</f>
        <v>0</v>
      </c>
      <c r="I699" s="9">
        <f>TB_Vendas[[#This Row],[Preço Unitário]]*TB_Vendas[[#This Row],[Qtde]]</f>
        <v>1200</v>
      </c>
      <c r="J699" s="9">
        <f>TB_Vendas[[#This Row],[Total]]-(TB_Vendas[[#This Row],[Total]]*TB_Vendas[[#This Row],[Desconto]])</f>
        <v>1200</v>
      </c>
      <c r="K699" s="9" t="s">
        <v>109</v>
      </c>
    </row>
    <row r="700" spans="1:11" x14ac:dyDescent="0.25">
      <c r="A700" s="8">
        <v>45184</v>
      </c>
      <c r="B700" t="s">
        <v>86</v>
      </c>
      <c r="C700" t="str">
        <f>_xlfn.XLOOKUP(TB_Vendas[[#This Row],[Código]],TB_Produtos[Código],TB_Produtos[Categoria])</f>
        <v>Wearables</v>
      </c>
      <c r="D700" s="1">
        <v>4</v>
      </c>
      <c r="E700" s="36">
        <f>_xlfn.XLOOKUP(TB_Vendas[[#This Row],[Código]],TB_Produtos[Código],TB_Produtos[Preço Unitário])</f>
        <v>1500</v>
      </c>
      <c r="F700" s="41">
        <f>INDEX(desc_tabela,MATCH(TB_Vendas[[#This Row],[Qtde]],desc_quantidade,1),MATCH(_xlfn.XLOOKUP(TB_Vendas[[#This Row],[Código]],TB_Produtos[Código],TB_Produtos[Categoria]),desc_categorias,0))</f>
        <v>0.15</v>
      </c>
      <c r="G700" s="41" cm="1">
        <f t="array" ref="G700">_xlfn.XLOOKUP(TB_Vendas[[#This Row],[Vendedor]],TB_Vendedores[[#All],[Código]],TB_Vendedores[[#All],[Desc. Máximo]])</f>
        <v>0.19</v>
      </c>
      <c r="H700" s="41">
        <f>IF(TB_Vendas[[#This Row],[Desc.]]&gt;TB_Vendas[[#This Row],[Desc. Vend.]],TB_Vendas[[#This Row],[Desc. Vend.]],TB_Vendas[[#This Row],[Desc.]])</f>
        <v>0.15</v>
      </c>
      <c r="I700" s="9">
        <f>TB_Vendas[[#This Row],[Preço Unitário]]*TB_Vendas[[#This Row],[Qtde]]</f>
        <v>6000</v>
      </c>
      <c r="J700" s="9">
        <f>TB_Vendas[[#This Row],[Total]]-(TB_Vendas[[#This Row],[Total]]*TB_Vendas[[#This Row],[Desconto]])</f>
        <v>5100</v>
      </c>
      <c r="K700" s="9" t="s">
        <v>109</v>
      </c>
    </row>
    <row r="701" spans="1:11" x14ac:dyDescent="0.25">
      <c r="A701" s="8">
        <v>45184</v>
      </c>
      <c r="B701" t="s">
        <v>73</v>
      </c>
      <c r="C701" t="str">
        <f>_xlfn.XLOOKUP(TB_Vendas[[#This Row],[Código]],TB_Produtos[Código],TB_Produtos[Categoria])</f>
        <v>Smartphones e Tablets</v>
      </c>
      <c r="D701" s="1">
        <v>1</v>
      </c>
      <c r="E701" s="36">
        <f>_xlfn.XLOOKUP(TB_Vendas[[#This Row],[Código]],TB_Produtos[Código],TB_Produtos[Preço Unitário])</f>
        <v>2200</v>
      </c>
      <c r="F701" s="41">
        <f>INDEX(desc_tabela,MATCH(TB_Vendas[[#This Row],[Qtde]],desc_quantidade,1),MATCH(_xlfn.XLOOKUP(TB_Vendas[[#This Row],[Código]],TB_Produtos[Código],TB_Produtos[Categoria]),desc_categorias,0))</f>
        <v>0</v>
      </c>
      <c r="G701" s="41" cm="1">
        <f t="array" ref="G701">_xlfn.XLOOKUP(TB_Vendas[[#This Row],[Vendedor]],TB_Vendedores[[#All],[Código]],TB_Vendedores[[#All],[Desc. Máximo]])</f>
        <v>0.08</v>
      </c>
      <c r="H701" s="41">
        <f>IF(TB_Vendas[[#This Row],[Desc.]]&gt;TB_Vendas[[#This Row],[Desc. Vend.]],TB_Vendas[[#This Row],[Desc. Vend.]],TB_Vendas[[#This Row],[Desc.]])</f>
        <v>0</v>
      </c>
      <c r="I701" s="9">
        <f>TB_Vendas[[#This Row],[Preço Unitário]]*TB_Vendas[[#This Row],[Qtde]]</f>
        <v>2200</v>
      </c>
      <c r="J701" s="9">
        <f>TB_Vendas[[#This Row],[Total]]-(TB_Vendas[[#This Row],[Total]]*TB_Vendas[[#This Row],[Desconto]])</f>
        <v>2200</v>
      </c>
      <c r="K701" s="9" t="s">
        <v>100</v>
      </c>
    </row>
    <row r="702" spans="1:11" x14ac:dyDescent="0.25">
      <c r="A702" s="8">
        <v>45184</v>
      </c>
      <c r="B702" t="s">
        <v>48</v>
      </c>
      <c r="C702" t="str">
        <f>_xlfn.XLOOKUP(TB_Vendas[[#This Row],[Código]],TB_Produtos[Código],TB_Produtos[Categoria])</f>
        <v>Eletrônicos Gerais</v>
      </c>
      <c r="D702" s="1">
        <v>1</v>
      </c>
      <c r="E702" s="36">
        <f>_xlfn.XLOOKUP(TB_Vendas[[#This Row],[Código]],TB_Produtos[Código],TB_Produtos[Preço Unitário])</f>
        <v>5500</v>
      </c>
      <c r="F702" s="41">
        <f>INDEX(desc_tabela,MATCH(TB_Vendas[[#This Row],[Qtde]],desc_quantidade,1),MATCH(_xlfn.XLOOKUP(TB_Vendas[[#This Row],[Código]],TB_Produtos[Código],TB_Produtos[Categoria]),desc_categorias,0))</f>
        <v>0.1</v>
      </c>
      <c r="G702" s="41" cm="1">
        <f t="array" ref="G702">_xlfn.XLOOKUP(TB_Vendas[[#This Row],[Vendedor]],TB_Vendedores[[#All],[Código]],TB_Vendedores[[#All],[Desc. Máximo]])</f>
        <v>0.08</v>
      </c>
      <c r="H702" s="41">
        <f>IF(TB_Vendas[[#This Row],[Desc.]]&gt;TB_Vendas[[#This Row],[Desc. Vend.]],TB_Vendas[[#This Row],[Desc. Vend.]],TB_Vendas[[#This Row],[Desc.]])</f>
        <v>0.08</v>
      </c>
      <c r="I702" s="9">
        <f>TB_Vendas[[#This Row],[Preço Unitário]]*TB_Vendas[[#This Row],[Qtde]]</f>
        <v>5500</v>
      </c>
      <c r="J702" s="9">
        <f>TB_Vendas[[#This Row],[Total]]-(TB_Vendas[[#This Row],[Total]]*TB_Vendas[[#This Row],[Desconto]])</f>
        <v>5060</v>
      </c>
      <c r="K702" s="9" t="s">
        <v>111</v>
      </c>
    </row>
    <row r="703" spans="1:11" x14ac:dyDescent="0.25">
      <c r="A703" s="8">
        <v>45185</v>
      </c>
      <c r="B703" t="s">
        <v>60</v>
      </c>
      <c r="C703" t="str">
        <f>_xlfn.XLOOKUP(TB_Vendas[[#This Row],[Código]],TB_Produtos[Código],TB_Produtos[Categoria])</f>
        <v>Redes e Conectividade</v>
      </c>
      <c r="D703" s="1">
        <v>1</v>
      </c>
      <c r="E703" s="36">
        <f>_xlfn.XLOOKUP(TB_Vendas[[#This Row],[Código]],TB_Produtos[Código],TB_Produtos[Preço Unitário])</f>
        <v>100</v>
      </c>
      <c r="F703" s="41">
        <f>INDEX(desc_tabela,MATCH(TB_Vendas[[#This Row],[Qtde]],desc_quantidade,1),MATCH(_xlfn.XLOOKUP(TB_Vendas[[#This Row],[Código]],TB_Produtos[Código],TB_Produtos[Categoria]),desc_categorias,0))</f>
        <v>0.1</v>
      </c>
      <c r="G703" s="41" cm="1">
        <f t="array" ref="G703">_xlfn.XLOOKUP(TB_Vendas[[#This Row],[Vendedor]],TB_Vendedores[[#All],[Código]],TB_Vendedores[[#All],[Desc. Máximo]])</f>
        <v>0.19</v>
      </c>
      <c r="H703" s="41">
        <f>IF(TB_Vendas[[#This Row],[Desc.]]&gt;TB_Vendas[[#This Row],[Desc. Vend.]],TB_Vendas[[#This Row],[Desc. Vend.]],TB_Vendas[[#This Row],[Desc.]])</f>
        <v>0.1</v>
      </c>
      <c r="I703" s="9">
        <f>TB_Vendas[[#This Row],[Preço Unitário]]*TB_Vendas[[#This Row],[Qtde]]</f>
        <v>100</v>
      </c>
      <c r="J703" s="9">
        <f>TB_Vendas[[#This Row],[Total]]-(TB_Vendas[[#This Row],[Total]]*TB_Vendas[[#This Row],[Desconto]])</f>
        <v>90</v>
      </c>
      <c r="K703" s="9" t="s">
        <v>109</v>
      </c>
    </row>
    <row r="704" spans="1:11" x14ac:dyDescent="0.25">
      <c r="A704" s="8">
        <v>45186</v>
      </c>
      <c r="B704" t="s">
        <v>60</v>
      </c>
      <c r="C704" t="str">
        <f>_xlfn.XLOOKUP(TB_Vendas[[#This Row],[Código]],TB_Produtos[Código],TB_Produtos[Categoria])</f>
        <v>Redes e Conectividade</v>
      </c>
      <c r="D704" s="1">
        <v>2</v>
      </c>
      <c r="E704" s="36">
        <f>_xlfn.XLOOKUP(TB_Vendas[[#This Row],[Código]],TB_Produtos[Código],TB_Produtos[Preço Unitário])</f>
        <v>100</v>
      </c>
      <c r="F704" s="41">
        <f>INDEX(desc_tabela,MATCH(TB_Vendas[[#This Row],[Qtde]],desc_quantidade,1),MATCH(_xlfn.XLOOKUP(TB_Vendas[[#This Row],[Código]],TB_Produtos[Código],TB_Produtos[Categoria]),desc_categorias,0))</f>
        <v>0.15</v>
      </c>
      <c r="G704" s="41" cm="1">
        <f t="array" ref="G704">_xlfn.XLOOKUP(TB_Vendas[[#This Row],[Vendedor]],TB_Vendedores[[#All],[Código]],TB_Vendedores[[#All],[Desc. Máximo]])</f>
        <v>0.11</v>
      </c>
      <c r="H704" s="41">
        <f>IF(TB_Vendas[[#This Row],[Desc.]]&gt;TB_Vendas[[#This Row],[Desc. Vend.]],TB_Vendas[[#This Row],[Desc. Vend.]],TB_Vendas[[#This Row],[Desc.]])</f>
        <v>0.11</v>
      </c>
      <c r="I704" s="9">
        <f>TB_Vendas[[#This Row],[Preço Unitário]]*TB_Vendas[[#This Row],[Qtde]]</f>
        <v>200</v>
      </c>
      <c r="J704" s="9">
        <f>TB_Vendas[[#This Row],[Total]]-(TB_Vendas[[#This Row],[Total]]*TB_Vendas[[#This Row],[Desconto]])</f>
        <v>178</v>
      </c>
      <c r="K704" s="9" t="s">
        <v>115</v>
      </c>
    </row>
    <row r="705" spans="1:11" x14ac:dyDescent="0.25">
      <c r="A705" s="8">
        <v>45186</v>
      </c>
      <c r="B705" t="s">
        <v>28</v>
      </c>
      <c r="C705" t="str">
        <f>_xlfn.XLOOKUP(TB_Vendas[[#This Row],[Código]],TB_Produtos[Código],TB_Produtos[Categoria])</f>
        <v>Periféricos</v>
      </c>
      <c r="D705" s="1">
        <v>4</v>
      </c>
      <c r="E705" s="36">
        <f>_xlfn.XLOOKUP(TB_Vendas[[#This Row],[Código]],TB_Produtos[Código],TB_Produtos[Preço Unitário])</f>
        <v>1200</v>
      </c>
      <c r="F705" s="41">
        <f>INDEX(desc_tabela,MATCH(TB_Vendas[[#This Row],[Qtde]],desc_quantidade,1),MATCH(_xlfn.XLOOKUP(TB_Vendas[[#This Row],[Código]],TB_Produtos[Código],TB_Produtos[Categoria]),desc_categorias,0))</f>
        <v>0.15</v>
      </c>
      <c r="G705" s="41" cm="1">
        <f t="array" ref="G705">_xlfn.XLOOKUP(TB_Vendas[[#This Row],[Vendedor]],TB_Vendedores[[#All],[Código]],TB_Vendedores[[#All],[Desc. Máximo]])</f>
        <v>0.13</v>
      </c>
      <c r="H705" s="41">
        <f>IF(TB_Vendas[[#This Row],[Desc.]]&gt;TB_Vendas[[#This Row],[Desc. Vend.]],TB_Vendas[[#This Row],[Desc. Vend.]],TB_Vendas[[#This Row],[Desc.]])</f>
        <v>0.13</v>
      </c>
      <c r="I705" s="9">
        <f>TB_Vendas[[#This Row],[Preço Unitário]]*TB_Vendas[[#This Row],[Qtde]]</f>
        <v>4800</v>
      </c>
      <c r="J705" s="9">
        <f>TB_Vendas[[#This Row],[Total]]-(TB_Vendas[[#This Row],[Total]]*TB_Vendas[[#This Row],[Desconto]])</f>
        <v>4176</v>
      </c>
      <c r="K705" s="9" t="s">
        <v>97</v>
      </c>
    </row>
    <row r="706" spans="1:11" x14ac:dyDescent="0.25">
      <c r="A706" s="8">
        <v>45186</v>
      </c>
      <c r="B706" t="s">
        <v>48</v>
      </c>
      <c r="C706" t="str">
        <f>_xlfn.XLOOKUP(TB_Vendas[[#This Row],[Código]],TB_Produtos[Código],TB_Produtos[Categoria])</f>
        <v>Eletrônicos Gerais</v>
      </c>
      <c r="D706" s="1">
        <v>2</v>
      </c>
      <c r="E706" s="36">
        <f>_xlfn.XLOOKUP(TB_Vendas[[#This Row],[Código]],TB_Produtos[Código],TB_Produtos[Preço Unitário])</f>
        <v>5500</v>
      </c>
      <c r="F706" s="41">
        <f>INDEX(desc_tabela,MATCH(TB_Vendas[[#This Row],[Qtde]],desc_quantidade,1),MATCH(_xlfn.XLOOKUP(TB_Vendas[[#This Row],[Código]],TB_Produtos[Código],TB_Produtos[Categoria]),desc_categorias,0))</f>
        <v>0.15</v>
      </c>
      <c r="G706" s="41" cm="1">
        <f t="array" ref="G706">_xlfn.XLOOKUP(TB_Vendas[[#This Row],[Vendedor]],TB_Vendedores[[#All],[Código]],TB_Vendedores[[#All],[Desc. Máximo]])</f>
        <v>0.13</v>
      </c>
      <c r="H706" s="41">
        <f>IF(TB_Vendas[[#This Row],[Desc.]]&gt;TB_Vendas[[#This Row],[Desc. Vend.]],TB_Vendas[[#This Row],[Desc. Vend.]],TB_Vendas[[#This Row],[Desc.]])</f>
        <v>0.13</v>
      </c>
      <c r="I706" s="9">
        <f>TB_Vendas[[#This Row],[Preço Unitário]]*TB_Vendas[[#This Row],[Qtde]]</f>
        <v>11000</v>
      </c>
      <c r="J706" s="9">
        <f>TB_Vendas[[#This Row],[Total]]-(TB_Vendas[[#This Row],[Total]]*TB_Vendas[[#This Row],[Desconto]])</f>
        <v>9570</v>
      </c>
      <c r="K706" s="9" t="s">
        <v>94</v>
      </c>
    </row>
    <row r="707" spans="1:11" x14ac:dyDescent="0.25">
      <c r="A707" s="8">
        <v>45186</v>
      </c>
      <c r="B707" t="s">
        <v>83</v>
      </c>
      <c r="C707" t="str">
        <f>_xlfn.XLOOKUP(TB_Vendas[[#This Row],[Código]],TB_Produtos[Código],TB_Produtos[Categoria])</f>
        <v>Wearables</v>
      </c>
      <c r="D707" s="1">
        <v>3</v>
      </c>
      <c r="E707" s="36">
        <f>_xlfn.XLOOKUP(TB_Vendas[[#This Row],[Código]],TB_Produtos[Código],TB_Produtos[Preço Unitário])</f>
        <v>350</v>
      </c>
      <c r="F707" s="41">
        <f>INDEX(desc_tabela,MATCH(TB_Vendas[[#This Row],[Qtde]],desc_quantidade,1),MATCH(_xlfn.XLOOKUP(TB_Vendas[[#This Row],[Código]],TB_Produtos[Código],TB_Produtos[Categoria]),desc_categorias,0))</f>
        <v>0.15</v>
      </c>
      <c r="G707" s="41" cm="1">
        <f t="array" ref="G707">_xlfn.XLOOKUP(TB_Vendas[[#This Row],[Vendedor]],TB_Vendedores[[#All],[Código]],TB_Vendedores[[#All],[Desc. Máximo]])</f>
        <v>0.08</v>
      </c>
      <c r="H707" s="41">
        <f>IF(TB_Vendas[[#This Row],[Desc.]]&gt;TB_Vendas[[#This Row],[Desc. Vend.]],TB_Vendas[[#This Row],[Desc. Vend.]],TB_Vendas[[#This Row],[Desc.]])</f>
        <v>0.08</v>
      </c>
      <c r="I707" s="9">
        <f>TB_Vendas[[#This Row],[Preço Unitário]]*TB_Vendas[[#This Row],[Qtde]]</f>
        <v>1050</v>
      </c>
      <c r="J707" s="9">
        <f>TB_Vendas[[#This Row],[Total]]-(TB_Vendas[[#This Row],[Total]]*TB_Vendas[[#This Row],[Desconto]])</f>
        <v>966</v>
      </c>
      <c r="K707" s="9" t="s">
        <v>100</v>
      </c>
    </row>
    <row r="708" spans="1:11" x14ac:dyDescent="0.25">
      <c r="A708" s="8">
        <v>45187</v>
      </c>
      <c r="B708" t="s">
        <v>88</v>
      </c>
      <c r="C708" t="str">
        <f>_xlfn.XLOOKUP(TB_Vendas[[#This Row],[Código]],TB_Produtos[Código],TB_Produtos[Categoria])</f>
        <v>Wearables</v>
      </c>
      <c r="D708" s="1">
        <v>5</v>
      </c>
      <c r="E708" s="36">
        <f>_xlfn.XLOOKUP(TB_Vendas[[#This Row],[Código]],TB_Produtos[Código],TB_Produtos[Preço Unitário])</f>
        <v>2800</v>
      </c>
      <c r="F708" s="41">
        <f>INDEX(desc_tabela,MATCH(TB_Vendas[[#This Row],[Qtde]],desc_quantidade,1),MATCH(_xlfn.XLOOKUP(TB_Vendas[[#This Row],[Código]],TB_Produtos[Código],TB_Produtos[Categoria]),desc_categorias,0))</f>
        <v>0.25</v>
      </c>
      <c r="G708" s="41" cm="1">
        <f t="array" ref="G708">_xlfn.XLOOKUP(TB_Vendas[[#This Row],[Vendedor]],TB_Vendedores[[#All],[Código]],TB_Vendedores[[#All],[Desc. Máximo]])</f>
        <v>0.18</v>
      </c>
      <c r="H708" s="41">
        <f>IF(TB_Vendas[[#This Row],[Desc.]]&gt;TB_Vendas[[#This Row],[Desc. Vend.]],TB_Vendas[[#This Row],[Desc. Vend.]],TB_Vendas[[#This Row],[Desc.]])</f>
        <v>0.18</v>
      </c>
      <c r="I708" s="9">
        <f>TB_Vendas[[#This Row],[Preço Unitário]]*TB_Vendas[[#This Row],[Qtde]]</f>
        <v>14000</v>
      </c>
      <c r="J708" s="9">
        <f>TB_Vendas[[#This Row],[Total]]-(TB_Vendas[[#This Row],[Total]]*TB_Vendas[[#This Row],[Desconto]])</f>
        <v>11480</v>
      </c>
      <c r="K708" s="9" t="s">
        <v>117</v>
      </c>
    </row>
    <row r="709" spans="1:11" x14ac:dyDescent="0.25">
      <c r="A709" s="8">
        <v>45187</v>
      </c>
      <c r="B709" t="s">
        <v>73</v>
      </c>
      <c r="C709" t="str">
        <f>_xlfn.XLOOKUP(TB_Vendas[[#This Row],[Código]],TB_Produtos[Código],TB_Produtos[Categoria])</f>
        <v>Smartphones e Tablets</v>
      </c>
      <c r="D709" s="1">
        <v>2</v>
      </c>
      <c r="E709" s="36">
        <f>_xlfn.XLOOKUP(TB_Vendas[[#This Row],[Código]],TB_Produtos[Código],TB_Produtos[Preço Unitário])</f>
        <v>2200</v>
      </c>
      <c r="F709" s="41">
        <f>INDEX(desc_tabela,MATCH(TB_Vendas[[#This Row],[Qtde]],desc_quantidade,1),MATCH(_xlfn.XLOOKUP(TB_Vendas[[#This Row],[Código]],TB_Produtos[Código],TB_Produtos[Categoria]),desc_categorias,0))</f>
        <v>0.1</v>
      </c>
      <c r="G709" s="41" cm="1">
        <f t="array" ref="G709">_xlfn.XLOOKUP(TB_Vendas[[#This Row],[Vendedor]],TB_Vendedores[[#All],[Código]],TB_Vendedores[[#All],[Desc. Máximo]])</f>
        <v>0.12</v>
      </c>
      <c r="H709" s="41">
        <f>IF(TB_Vendas[[#This Row],[Desc.]]&gt;TB_Vendas[[#This Row],[Desc. Vend.]],TB_Vendas[[#This Row],[Desc. Vend.]],TB_Vendas[[#This Row],[Desc.]])</f>
        <v>0.1</v>
      </c>
      <c r="I709" s="9">
        <f>TB_Vendas[[#This Row],[Preço Unitário]]*TB_Vendas[[#This Row],[Qtde]]</f>
        <v>4400</v>
      </c>
      <c r="J709" s="9">
        <f>TB_Vendas[[#This Row],[Total]]-(TB_Vendas[[#This Row],[Total]]*TB_Vendas[[#This Row],[Desconto]])</f>
        <v>3960</v>
      </c>
      <c r="K709" s="9" t="s">
        <v>103</v>
      </c>
    </row>
    <row r="710" spans="1:11" x14ac:dyDescent="0.25">
      <c r="A710" s="8">
        <v>45187</v>
      </c>
      <c r="B710" t="s">
        <v>48</v>
      </c>
      <c r="C710" t="str">
        <f>_xlfn.XLOOKUP(TB_Vendas[[#This Row],[Código]],TB_Produtos[Código],TB_Produtos[Categoria])</f>
        <v>Eletrônicos Gerais</v>
      </c>
      <c r="D710" s="1">
        <v>4</v>
      </c>
      <c r="E710" s="36">
        <f>_xlfn.XLOOKUP(TB_Vendas[[#This Row],[Código]],TB_Produtos[Código],TB_Produtos[Preço Unitário])</f>
        <v>5500</v>
      </c>
      <c r="F710" s="41">
        <f>INDEX(desc_tabela,MATCH(TB_Vendas[[#This Row],[Qtde]],desc_quantidade,1),MATCH(_xlfn.XLOOKUP(TB_Vendas[[#This Row],[Código]],TB_Produtos[Código],TB_Produtos[Categoria]),desc_categorias,0))</f>
        <v>0.2</v>
      </c>
      <c r="G710" s="41" cm="1">
        <f t="array" ref="G710">_xlfn.XLOOKUP(TB_Vendas[[#This Row],[Vendedor]],TB_Vendedores[[#All],[Código]],TB_Vendedores[[#All],[Desc. Máximo]])</f>
        <v>7.0000000000000007E-2</v>
      </c>
      <c r="H710" s="41">
        <f>IF(TB_Vendas[[#This Row],[Desc.]]&gt;TB_Vendas[[#This Row],[Desc. Vend.]],TB_Vendas[[#This Row],[Desc. Vend.]],TB_Vendas[[#This Row],[Desc.]])</f>
        <v>7.0000000000000007E-2</v>
      </c>
      <c r="I710" s="9">
        <f>TB_Vendas[[#This Row],[Preço Unitário]]*TB_Vendas[[#This Row],[Qtde]]</f>
        <v>22000</v>
      </c>
      <c r="J710" s="9">
        <f>TB_Vendas[[#This Row],[Total]]-(TB_Vendas[[#This Row],[Total]]*TB_Vendas[[#This Row],[Desconto]])</f>
        <v>20460</v>
      </c>
      <c r="K710" s="9" t="s">
        <v>119</v>
      </c>
    </row>
    <row r="711" spans="1:11" x14ac:dyDescent="0.25">
      <c r="A711" s="8">
        <v>45187</v>
      </c>
      <c r="B711" t="s">
        <v>86</v>
      </c>
      <c r="C711" t="str">
        <f>_xlfn.XLOOKUP(TB_Vendas[[#This Row],[Código]],TB_Produtos[Código],TB_Produtos[Categoria])</f>
        <v>Wearables</v>
      </c>
      <c r="D711" s="1">
        <v>4</v>
      </c>
      <c r="E711" s="36">
        <f>_xlfn.XLOOKUP(TB_Vendas[[#This Row],[Código]],TB_Produtos[Código],TB_Produtos[Preço Unitário])</f>
        <v>1500</v>
      </c>
      <c r="F711" s="41">
        <f>INDEX(desc_tabela,MATCH(TB_Vendas[[#This Row],[Qtde]],desc_quantidade,1),MATCH(_xlfn.XLOOKUP(TB_Vendas[[#This Row],[Código]],TB_Produtos[Código],TB_Produtos[Categoria]),desc_categorias,0))</f>
        <v>0.15</v>
      </c>
      <c r="G711" s="41" cm="1">
        <f t="array" ref="G711">_xlfn.XLOOKUP(TB_Vendas[[#This Row],[Vendedor]],TB_Vendedores[[#All],[Código]],TB_Vendedores[[#All],[Desc. Máximo]])</f>
        <v>0.11</v>
      </c>
      <c r="H711" s="41">
        <f>IF(TB_Vendas[[#This Row],[Desc.]]&gt;TB_Vendas[[#This Row],[Desc. Vend.]],TB_Vendas[[#This Row],[Desc. Vend.]],TB_Vendas[[#This Row],[Desc.]])</f>
        <v>0.11</v>
      </c>
      <c r="I711" s="9">
        <f>TB_Vendas[[#This Row],[Preço Unitário]]*TB_Vendas[[#This Row],[Qtde]]</f>
        <v>6000</v>
      </c>
      <c r="J711" s="9">
        <f>TB_Vendas[[#This Row],[Total]]-(TB_Vendas[[#This Row],[Total]]*TB_Vendas[[#This Row],[Desconto]])</f>
        <v>5340</v>
      </c>
      <c r="K711" s="9" t="s">
        <v>115</v>
      </c>
    </row>
    <row r="712" spans="1:11" x14ac:dyDescent="0.25">
      <c r="A712" s="8">
        <v>45188</v>
      </c>
      <c r="B712" t="s">
        <v>17</v>
      </c>
      <c r="C712" t="str">
        <f>_xlfn.XLOOKUP(TB_Vendas[[#This Row],[Código]],TB_Produtos[Código],TB_Produtos[Categoria])</f>
        <v>Acessórios</v>
      </c>
      <c r="D712" s="1">
        <v>3</v>
      </c>
      <c r="E712" s="36">
        <f>_xlfn.XLOOKUP(TB_Vendas[[#This Row],[Código]],TB_Produtos[Código],TB_Produtos[Preço Unitário])</f>
        <v>800</v>
      </c>
      <c r="F712" s="41">
        <f>INDEX(desc_tabela,MATCH(TB_Vendas[[#This Row],[Qtde]],desc_quantidade,1),MATCH(_xlfn.XLOOKUP(TB_Vendas[[#This Row],[Código]],TB_Produtos[Código],TB_Produtos[Categoria]),desc_categorias,0))</f>
        <v>0.15</v>
      </c>
      <c r="G712" s="41" cm="1">
        <f t="array" ref="G712">_xlfn.XLOOKUP(TB_Vendas[[#This Row],[Vendedor]],TB_Vendedores[[#All],[Código]],TB_Vendedores[[#All],[Desc. Máximo]])</f>
        <v>0.14000000000000001</v>
      </c>
      <c r="H712" s="41">
        <f>IF(TB_Vendas[[#This Row],[Desc.]]&gt;TB_Vendas[[#This Row],[Desc. Vend.]],TB_Vendas[[#This Row],[Desc. Vend.]],TB_Vendas[[#This Row],[Desc.]])</f>
        <v>0.14000000000000001</v>
      </c>
      <c r="I712" s="9">
        <f>TB_Vendas[[#This Row],[Preço Unitário]]*TB_Vendas[[#This Row],[Qtde]]</f>
        <v>2400</v>
      </c>
      <c r="J712" s="9">
        <f>TB_Vendas[[#This Row],[Total]]-(TB_Vendas[[#This Row],[Total]]*TB_Vendas[[#This Row],[Desconto]])</f>
        <v>2064</v>
      </c>
      <c r="K712" s="9" t="s">
        <v>107</v>
      </c>
    </row>
    <row r="713" spans="1:11" x14ac:dyDescent="0.25">
      <c r="A713" s="8">
        <v>45188</v>
      </c>
      <c r="B713" t="s">
        <v>88</v>
      </c>
      <c r="C713" t="str">
        <f>_xlfn.XLOOKUP(TB_Vendas[[#This Row],[Código]],TB_Produtos[Código],TB_Produtos[Categoria])</f>
        <v>Wearables</v>
      </c>
      <c r="D713" s="1">
        <v>2</v>
      </c>
      <c r="E713" s="36">
        <f>_xlfn.XLOOKUP(TB_Vendas[[#This Row],[Código]],TB_Produtos[Código],TB_Produtos[Preço Unitário])</f>
        <v>2800</v>
      </c>
      <c r="F713" s="41">
        <f>INDEX(desc_tabela,MATCH(TB_Vendas[[#This Row],[Qtde]],desc_quantidade,1),MATCH(_xlfn.XLOOKUP(TB_Vendas[[#This Row],[Código]],TB_Produtos[Código],TB_Produtos[Categoria]),desc_categorias,0))</f>
        <v>0.05</v>
      </c>
      <c r="G713" s="41" cm="1">
        <f t="array" ref="G713">_xlfn.XLOOKUP(TB_Vendas[[#This Row],[Vendedor]],TB_Vendedores[[#All],[Código]],TB_Vendedores[[#All],[Desc. Máximo]])</f>
        <v>0.17</v>
      </c>
      <c r="H713" s="41">
        <f>IF(TB_Vendas[[#This Row],[Desc.]]&gt;TB_Vendas[[#This Row],[Desc. Vend.]],TB_Vendas[[#This Row],[Desc. Vend.]],TB_Vendas[[#This Row],[Desc.]])</f>
        <v>0.05</v>
      </c>
      <c r="I713" s="9">
        <f>TB_Vendas[[#This Row],[Preço Unitário]]*TB_Vendas[[#This Row],[Qtde]]</f>
        <v>5600</v>
      </c>
      <c r="J713" s="9">
        <f>TB_Vendas[[#This Row],[Total]]-(TB_Vendas[[#This Row],[Total]]*TB_Vendas[[#This Row],[Desconto]])</f>
        <v>5320</v>
      </c>
      <c r="K713" s="9" t="s">
        <v>105</v>
      </c>
    </row>
    <row r="714" spans="1:11" x14ac:dyDescent="0.25">
      <c r="A714" s="8">
        <v>45188</v>
      </c>
      <c r="B714" t="s">
        <v>7</v>
      </c>
      <c r="C714" t="str">
        <f>_xlfn.XLOOKUP(TB_Vendas[[#This Row],[Código]],TB_Produtos[Código],TB_Produtos[Categoria])</f>
        <v>Acessórios</v>
      </c>
      <c r="D714" s="1">
        <v>1</v>
      </c>
      <c r="E714" s="36">
        <f>_xlfn.XLOOKUP(TB_Vendas[[#This Row],[Código]],TB_Produtos[Código],TB_Produtos[Preço Unitário])</f>
        <v>50</v>
      </c>
      <c r="F714" s="41">
        <f>INDEX(desc_tabela,MATCH(TB_Vendas[[#This Row],[Qtde]],desc_quantidade,1),MATCH(_xlfn.XLOOKUP(TB_Vendas[[#This Row],[Código]],TB_Produtos[Código],TB_Produtos[Categoria]),desc_categorias,0))</f>
        <v>0</v>
      </c>
      <c r="G714" s="41" cm="1">
        <f t="array" ref="G714">_xlfn.XLOOKUP(TB_Vendas[[#This Row],[Vendedor]],TB_Vendedores[[#All],[Código]],TB_Vendedores[[#All],[Desc. Máximo]])</f>
        <v>7.0000000000000007E-2</v>
      </c>
      <c r="H714" s="41">
        <f>IF(TB_Vendas[[#This Row],[Desc.]]&gt;TB_Vendas[[#This Row],[Desc. Vend.]],TB_Vendas[[#This Row],[Desc. Vend.]],TB_Vendas[[#This Row],[Desc.]])</f>
        <v>0</v>
      </c>
      <c r="I714" s="9">
        <f>TB_Vendas[[#This Row],[Preço Unitário]]*TB_Vendas[[#This Row],[Qtde]]</f>
        <v>50</v>
      </c>
      <c r="J714" s="9">
        <f>TB_Vendas[[#This Row],[Total]]-(TB_Vendas[[#This Row],[Total]]*TB_Vendas[[#This Row],[Desconto]])</f>
        <v>50</v>
      </c>
      <c r="K714" s="9" t="s">
        <v>119</v>
      </c>
    </row>
    <row r="715" spans="1:11" x14ac:dyDescent="0.25">
      <c r="A715" s="8">
        <v>45189</v>
      </c>
      <c r="B715" t="s">
        <v>50</v>
      </c>
      <c r="C715" t="str">
        <f>_xlfn.XLOOKUP(TB_Vendas[[#This Row],[Código]],TB_Produtos[Código],TB_Produtos[Categoria])</f>
        <v>Periféricos</v>
      </c>
      <c r="D715" s="1">
        <v>3</v>
      </c>
      <c r="E715" s="36">
        <f>_xlfn.XLOOKUP(TB_Vendas[[#This Row],[Código]],TB_Produtos[Código],TB_Produtos[Preço Unitário])</f>
        <v>300</v>
      </c>
      <c r="F715" s="41">
        <f>INDEX(desc_tabela,MATCH(TB_Vendas[[#This Row],[Qtde]],desc_quantidade,1),MATCH(_xlfn.XLOOKUP(TB_Vendas[[#This Row],[Código]],TB_Produtos[Código],TB_Produtos[Categoria]),desc_categorias,0))</f>
        <v>0.15</v>
      </c>
      <c r="G715" s="41" cm="1">
        <f t="array" ref="G715">_xlfn.XLOOKUP(TB_Vendas[[#This Row],[Vendedor]],TB_Vendedores[[#All],[Código]],TB_Vendedores[[#All],[Desc. Máximo]])</f>
        <v>0.13</v>
      </c>
      <c r="H715" s="41">
        <f>IF(TB_Vendas[[#This Row],[Desc.]]&gt;TB_Vendas[[#This Row],[Desc. Vend.]],TB_Vendas[[#This Row],[Desc. Vend.]],TB_Vendas[[#This Row],[Desc.]])</f>
        <v>0.13</v>
      </c>
      <c r="I715" s="9">
        <f>TB_Vendas[[#This Row],[Preço Unitário]]*TB_Vendas[[#This Row],[Qtde]]</f>
        <v>900</v>
      </c>
      <c r="J715" s="9">
        <f>TB_Vendas[[#This Row],[Total]]-(TB_Vendas[[#This Row],[Total]]*TB_Vendas[[#This Row],[Desconto]])</f>
        <v>783</v>
      </c>
      <c r="K715" s="9" t="s">
        <v>94</v>
      </c>
    </row>
    <row r="716" spans="1:11" x14ac:dyDescent="0.25">
      <c r="A716" s="8">
        <v>45189</v>
      </c>
      <c r="B716" t="s">
        <v>20</v>
      </c>
      <c r="C716" t="str">
        <f>_xlfn.XLOOKUP(TB_Vendas[[#This Row],[Código]],TB_Produtos[Código],TB_Produtos[Categoria])</f>
        <v>Acessórios</v>
      </c>
      <c r="D716" s="1">
        <v>3</v>
      </c>
      <c r="E716" s="36">
        <f>_xlfn.XLOOKUP(TB_Vendas[[#This Row],[Código]],TB_Produtos[Código],TB_Produtos[Preço Unitário])</f>
        <v>250</v>
      </c>
      <c r="F716" s="41">
        <f>INDEX(desc_tabela,MATCH(TB_Vendas[[#This Row],[Qtde]],desc_quantidade,1),MATCH(_xlfn.XLOOKUP(TB_Vendas[[#This Row],[Código]],TB_Produtos[Código],TB_Produtos[Categoria]),desc_categorias,0))</f>
        <v>0.15</v>
      </c>
      <c r="G716" s="41" cm="1">
        <f t="array" ref="G716">_xlfn.XLOOKUP(TB_Vendas[[#This Row],[Vendedor]],TB_Vendedores[[#All],[Código]],TB_Vendedores[[#All],[Desc. Máximo]])</f>
        <v>0.08</v>
      </c>
      <c r="H716" s="41">
        <f>IF(TB_Vendas[[#This Row],[Desc.]]&gt;TB_Vendas[[#This Row],[Desc. Vend.]],TB_Vendas[[#This Row],[Desc. Vend.]],TB_Vendas[[#This Row],[Desc.]])</f>
        <v>0.08</v>
      </c>
      <c r="I716" s="9">
        <f>TB_Vendas[[#This Row],[Preço Unitário]]*TB_Vendas[[#This Row],[Qtde]]</f>
        <v>750</v>
      </c>
      <c r="J716" s="9">
        <f>TB_Vendas[[#This Row],[Total]]-(TB_Vendas[[#This Row],[Total]]*TB_Vendas[[#This Row],[Desconto]])</f>
        <v>690</v>
      </c>
      <c r="K716" s="9" t="s">
        <v>111</v>
      </c>
    </row>
    <row r="717" spans="1:11" x14ac:dyDescent="0.25">
      <c r="A717" s="8">
        <v>45189</v>
      </c>
      <c r="B717" t="s">
        <v>25</v>
      </c>
      <c r="C717" t="str">
        <f>_xlfn.XLOOKUP(TB_Vendas[[#This Row],[Código]],TB_Produtos[Código],TB_Produtos[Categoria])</f>
        <v>Periféricos</v>
      </c>
      <c r="D717" s="1">
        <v>4</v>
      </c>
      <c r="E717" s="36">
        <f>_xlfn.XLOOKUP(TB_Vendas[[#This Row],[Código]],TB_Produtos[Código],TB_Produtos[Preço Unitário])</f>
        <v>900</v>
      </c>
      <c r="F717" s="41">
        <f>INDEX(desc_tabela,MATCH(TB_Vendas[[#This Row],[Qtde]],desc_quantidade,1),MATCH(_xlfn.XLOOKUP(TB_Vendas[[#This Row],[Código]],TB_Produtos[Código],TB_Produtos[Categoria]),desc_categorias,0))</f>
        <v>0.15</v>
      </c>
      <c r="G717" s="41" cm="1">
        <f t="array" ref="G717">_xlfn.XLOOKUP(TB_Vendas[[#This Row],[Vendedor]],TB_Vendedores[[#All],[Código]],TB_Vendedores[[#All],[Desc. Máximo]])</f>
        <v>0.14000000000000001</v>
      </c>
      <c r="H717" s="41">
        <f>IF(TB_Vendas[[#This Row],[Desc.]]&gt;TB_Vendas[[#This Row],[Desc. Vend.]],TB_Vendas[[#This Row],[Desc. Vend.]],TB_Vendas[[#This Row],[Desc.]])</f>
        <v>0.14000000000000001</v>
      </c>
      <c r="I717" s="9">
        <f>TB_Vendas[[#This Row],[Preço Unitário]]*TB_Vendas[[#This Row],[Qtde]]</f>
        <v>3600</v>
      </c>
      <c r="J717" s="9">
        <f>TB_Vendas[[#This Row],[Total]]-(TB_Vendas[[#This Row],[Total]]*TB_Vendas[[#This Row],[Desconto]])</f>
        <v>3096</v>
      </c>
      <c r="K717" s="9" t="s">
        <v>107</v>
      </c>
    </row>
    <row r="718" spans="1:11" x14ac:dyDescent="0.25">
      <c r="A718" s="8">
        <v>45190</v>
      </c>
      <c r="B718" t="s">
        <v>17</v>
      </c>
      <c r="C718" t="str">
        <f>_xlfn.XLOOKUP(TB_Vendas[[#This Row],[Código]],TB_Produtos[Código],TB_Produtos[Categoria])</f>
        <v>Acessórios</v>
      </c>
      <c r="D718" s="1">
        <v>3</v>
      </c>
      <c r="E718" s="36">
        <f>_xlfn.XLOOKUP(TB_Vendas[[#This Row],[Código]],TB_Produtos[Código],TB_Produtos[Preço Unitário])</f>
        <v>800</v>
      </c>
      <c r="F718" s="41">
        <f>INDEX(desc_tabela,MATCH(TB_Vendas[[#This Row],[Qtde]],desc_quantidade,1),MATCH(_xlfn.XLOOKUP(TB_Vendas[[#This Row],[Código]],TB_Produtos[Código],TB_Produtos[Categoria]),desc_categorias,0))</f>
        <v>0.15</v>
      </c>
      <c r="G718" s="41" cm="1">
        <f t="array" ref="G718">_xlfn.XLOOKUP(TB_Vendas[[#This Row],[Vendedor]],TB_Vendedores[[#All],[Código]],TB_Vendedores[[#All],[Desc. Máximo]])</f>
        <v>0.18</v>
      </c>
      <c r="H718" s="41">
        <f>IF(TB_Vendas[[#This Row],[Desc.]]&gt;TB_Vendas[[#This Row],[Desc. Vend.]],TB_Vendas[[#This Row],[Desc. Vend.]],TB_Vendas[[#This Row],[Desc.]])</f>
        <v>0.15</v>
      </c>
      <c r="I718" s="9">
        <f>TB_Vendas[[#This Row],[Preço Unitário]]*TB_Vendas[[#This Row],[Qtde]]</f>
        <v>2400</v>
      </c>
      <c r="J718" s="9">
        <f>TB_Vendas[[#This Row],[Total]]-(TB_Vendas[[#This Row],[Total]]*TB_Vendas[[#This Row],[Desconto]])</f>
        <v>2040</v>
      </c>
      <c r="K718" s="9" t="s">
        <v>117</v>
      </c>
    </row>
    <row r="719" spans="1:11" x14ac:dyDescent="0.25">
      <c r="A719" s="8">
        <v>45191</v>
      </c>
      <c r="B719" t="s">
        <v>7</v>
      </c>
      <c r="C719" t="str">
        <f>_xlfn.XLOOKUP(TB_Vendas[[#This Row],[Código]],TB_Produtos[Código],TB_Produtos[Categoria])</f>
        <v>Acessórios</v>
      </c>
      <c r="D719" s="1">
        <v>4</v>
      </c>
      <c r="E719" s="36">
        <f>_xlfn.XLOOKUP(TB_Vendas[[#This Row],[Código]],TB_Produtos[Código],TB_Produtos[Preço Unitário])</f>
        <v>50</v>
      </c>
      <c r="F719" s="41">
        <f>INDEX(desc_tabela,MATCH(TB_Vendas[[#This Row],[Qtde]],desc_quantidade,1),MATCH(_xlfn.XLOOKUP(TB_Vendas[[#This Row],[Código]],TB_Produtos[Código],TB_Produtos[Categoria]),desc_categorias,0))</f>
        <v>0.15</v>
      </c>
      <c r="G719" s="41" cm="1">
        <f t="array" ref="G719">_xlfn.XLOOKUP(TB_Vendas[[#This Row],[Vendedor]],TB_Vendedores[[#All],[Código]],TB_Vendedores[[#All],[Desc. Máximo]])</f>
        <v>0.08</v>
      </c>
      <c r="H719" s="41">
        <f>IF(TB_Vendas[[#This Row],[Desc.]]&gt;TB_Vendas[[#This Row],[Desc. Vend.]],TB_Vendas[[#This Row],[Desc. Vend.]],TB_Vendas[[#This Row],[Desc.]])</f>
        <v>0.08</v>
      </c>
      <c r="I719" s="9">
        <f>TB_Vendas[[#This Row],[Preço Unitário]]*TB_Vendas[[#This Row],[Qtde]]</f>
        <v>200</v>
      </c>
      <c r="J719" s="9">
        <f>TB_Vendas[[#This Row],[Total]]-(TB_Vendas[[#This Row],[Total]]*TB_Vendas[[#This Row],[Desconto]])</f>
        <v>184</v>
      </c>
      <c r="K719" s="9" t="s">
        <v>111</v>
      </c>
    </row>
    <row r="720" spans="1:11" x14ac:dyDescent="0.25">
      <c r="A720" s="8">
        <v>45191</v>
      </c>
      <c r="B720" t="s">
        <v>50</v>
      </c>
      <c r="C720" t="str">
        <f>_xlfn.XLOOKUP(TB_Vendas[[#This Row],[Código]],TB_Produtos[Código],TB_Produtos[Categoria])</f>
        <v>Periféricos</v>
      </c>
      <c r="D720" s="1">
        <v>1</v>
      </c>
      <c r="E720" s="36">
        <f>_xlfn.XLOOKUP(TB_Vendas[[#This Row],[Código]],TB_Produtos[Código],TB_Produtos[Preço Unitário])</f>
        <v>300</v>
      </c>
      <c r="F720" s="41">
        <f>INDEX(desc_tabela,MATCH(TB_Vendas[[#This Row],[Qtde]],desc_quantidade,1),MATCH(_xlfn.XLOOKUP(TB_Vendas[[#This Row],[Código]],TB_Produtos[Código],TB_Produtos[Categoria]),desc_categorias,0))</f>
        <v>0</v>
      </c>
      <c r="G720" s="41" cm="1">
        <f t="array" ref="G720">_xlfn.XLOOKUP(TB_Vendas[[#This Row],[Vendedor]],TB_Vendedores[[#All],[Código]],TB_Vendedores[[#All],[Desc. Máximo]])</f>
        <v>0.18</v>
      </c>
      <c r="H720" s="41">
        <f>IF(TB_Vendas[[#This Row],[Desc.]]&gt;TB_Vendas[[#This Row],[Desc. Vend.]],TB_Vendas[[#This Row],[Desc. Vend.]],TB_Vendas[[#This Row],[Desc.]])</f>
        <v>0</v>
      </c>
      <c r="I720" s="9">
        <f>TB_Vendas[[#This Row],[Preço Unitário]]*TB_Vendas[[#This Row],[Qtde]]</f>
        <v>300</v>
      </c>
      <c r="J720" s="9">
        <f>TB_Vendas[[#This Row],[Total]]-(TB_Vendas[[#This Row],[Total]]*TB_Vendas[[#This Row],[Desconto]])</f>
        <v>300</v>
      </c>
      <c r="K720" s="9" t="s">
        <v>117</v>
      </c>
    </row>
    <row r="721" spans="1:11" x14ac:dyDescent="0.25">
      <c r="A721" s="8">
        <v>45191</v>
      </c>
      <c r="B721" t="s">
        <v>37</v>
      </c>
      <c r="C721" t="str">
        <f>_xlfn.XLOOKUP(TB_Vendas[[#This Row],[Código]],TB_Produtos[Código],TB_Produtos[Categoria])</f>
        <v>Notebooks</v>
      </c>
      <c r="D721" s="1">
        <v>5</v>
      </c>
      <c r="E721" s="36">
        <f>_xlfn.XLOOKUP(TB_Vendas[[#This Row],[Código]],TB_Produtos[Código],TB_Produtos[Preço Unitário])</f>
        <v>4000</v>
      </c>
      <c r="F721" s="41">
        <f>INDEX(desc_tabela,MATCH(TB_Vendas[[#This Row],[Qtde]],desc_quantidade,1),MATCH(_xlfn.XLOOKUP(TB_Vendas[[#This Row],[Código]],TB_Produtos[Código],TB_Produtos[Categoria]),desc_categorias,0))</f>
        <v>0.25</v>
      </c>
      <c r="G721" s="41" cm="1">
        <f t="array" ref="G721">_xlfn.XLOOKUP(TB_Vendas[[#This Row],[Vendedor]],TB_Vendedores[[#All],[Código]],TB_Vendedores[[#All],[Desc. Máximo]])</f>
        <v>0.18</v>
      </c>
      <c r="H721" s="41">
        <f>IF(TB_Vendas[[#This Row],[Desc.]]&gt;TB_Vendas[[#This Row],[Desc. Vend.]],TB_Vendas[[#This Row],[Desc. Vend.]],TB_Vendas[[#This Row],[Desc.]])</f>
        <v>0.18</v>
      </c>
      <c r="I721" s="9">
        <f>TB_Vendas[[#This Row],[Preço Unitário]]*TB_Vendas[[#This Row],[Qtde]]</f>
        <v>20000</v>
      </c>
      <c r="J721" s="9">
        <f>TB_Vendas[[#This Row],[Total]]-(TB_Vendas[[#This Row],[Total]]*TB_Vendas[[#This Row],[Desconto]])</f>
        <v>16400</v>
      </c>
      <c r="K721" s="9" t="s">
        <v>117</v>
      </c>
    </row>
    <row r="722" spans="1:11" x14ac:dyDescent="0.25">
      <c r="A722" s="8">
        <v>45191</v>
      </c>
      <c r="B722" t="s">
        <v>35</v>
      </c>
      <c r="C722" t="str">
        <f>_xlfn.XLOOKUP(TB_Vendas[[#This Row],[Código]],TB_Produtos[Código],TB_Produtos[Categoria])</f>
        <v>Notebooks</v>
      </c>
      <c r="D722" s="1">
        <v>5</v>
      </c>
      <c r="E722" s="36">
        <f>_xlfn.XLOOKUP(TB_Vendas[[#This Row],[Código]],TB_Produtos[Código],TB_Produtos[Preço Unitário])</f>
        <v>12000</v>
      </c>
      <c r="F722" s="41">
        <f>INDEX(desc_tabela,MATCH(TB_Vendas[[#This Row],[Qtde]],desc_quantidade,1),MATCH(_xlfn.XLOOKUP(TB_Vendas[[#This Row],[Código]],TB_Produtos[Código],TB_Produtos[Categoria]),desc_categorias,0))</f>
        <v>0.25</v>
      </c>
      <c r="G722" s="41" cm="1">
        <f t="array" ref="G722">_xlfn.XLOOKUP(TB_Vendas[[#This Row],[Vendedor]],TB_Vendedores[[#All],[Código]],TB_Vendedores[[#All],[Desc. Máximo]])</f>
        <v>0.09</v>
      </c>
      <c r="H722" s="41">
        <f>IF(TB_Vendas[[#This Row],[Desc.]]&gt;TB_Vendas[[#This Row],[Desc. Vend.]],TB_Vendas[[#This Row],[Desc. Vend.]],TB_Vendas[[#This Row],[Desc.]])</f>
        <v>0.09</v>
      </c>
      <c r="I722" s="9">
        <f>TB_Vendas[[#This Row],[Preço Unitário]]*TB_Vendas[[#This Row],[Qtde]]</f>
        <v>60000</v>
      </c>
      <c r="J722" s="9">
        <f>TB_Vendas[[#This Row],[Total]]-(TB_Vendas[[#This Row],[Total]]*TB_Vendas[[#This Row],[Desconto]])</f>
        <v>54600</v>
      </c>
      <c r="K722" s="9" t="s">
        <v>113</v>
      </c>
    </row>
    <row r="723" spans="1:11" x14ac:dyDescent="0.25">
      <c r="A723" s="8">
        <v>45192</v>
      </c>
      <c r="B723" t="s">
        <v>73</v>
      </c>
      <c r="C723" t="str">
        <f>_xlfn.XLOOKUP(TB_Vendas[[#This Row],[Código]],TB_Produtos[Código],TB_Produtos[Categoria])</f>
        <v>Smartphones e Tablets</v>
      </c>
      <c r="D723" s="1">
        <v>4</v>
      </c>
      <c r="E723" s="36">
        <f>_xlfn.XLOOKUP(TB_Vendas[[#This Row],[Código]],TB_Produtos[Código],TB_Produtos[Preço Unitário])</f>
        <v>2200</v>
      </c>
      <c r="F723" s="41">
        <f>INDEX(desc_tabela,MATCH(TB_Vendas[[#This Row],[Qtde]],desc_quantidade,1),MATCH(_xlfn.XLOOKUP(TB_Vendas[[#This Row],[Código]],TB_Produtos[Código],TB_Produtos[Categoria]),desc_categorias,0))</f>
        <v>0.15</v>
      </c>
      <c r="G723" s="41" cm="1">
        <f t="array" ref="G723">_xlfn.XLOOKUP(TB_Vendas[[#This Row],[Vendedor]],TB_Vendedores[[#All],[Código]],TB_Vendedores[[#All],[Desc. Máximo]])</f>
        <v>0.08</v>
      </c>
      <c r="H723" s="41">
        <f>IF(TB_Vendas[[#This Row],[Desc.]]&gt;TB_Vendas[[#This Row],[Desc. Vend.]],TB_Vendas[[#This Row],[Desc. Vend.]],TB_Vendas[[#This Row],[Desc.]])</f>
        <v>0.08</v>
      </c>
      <c r="I723" s="9">
        <f>TB_Vendas[[#This Row],[Preço Unitário]]*TB_Vendas[[#This Row],[Qtde]]</f>
        <v>8800</v>
      </c>
      <c r="J723" s="9">
        <f>TB_Vendas[[#This Row],[Total]]-(TB_Vendas[[#This Row],[Total]]*TB_Vendas[[#This Row],[Desconto]])</f>
        <v>8096</v>
      </c>
      <c r="K723" s="9" t="s">
        <v>100</v>
      </c>
    </row>
    <row r="724" spans="1:11" x14ac:dyDescent="0.25">
      <c r="A724" s="8">
        <v>45192</v>
      </c>
      <c r="B724" t="s">
        <v>11</v>
      </c>
      <c r="C724" t="str">
        <f>_xlfn.XLOOKUP(TB_Vendas[[#This Row],[Código]],TB_Produtos[Código],TB_Produtos[Categoria])</f>
        <v>Acessórios</v>
      </c>
      <c r="D724" s="1">
        <v>2</v>
      </c>
      <c r="E724" s="36">
        <f>_xlfn.XLOOKUP(TB_Vendas[[#This Row],[Código]],TB_Produtos[Código],TB_Produtos[Preço Unitário])</f>
        <v>150</v>
      </c>
      <c r="F724" s="41">
        <f>INDEX(desc_tabela,MATCH(TB_Vendas[[#This Row],[Qtde]],desc_quantidade,1),MATCH(_xlfn.XLOOKUP(TB_Vendas[[#This Row],[Código]],TB_Produtos[Código],TB_Produtos[Categoria]),desc_categorias,0))</f>
        <v>0.05</v>
      </c>
      <c r="G724" s="41" cm="1">
        <f t="array" ref="G724">_xlfn.XLOOKUP(TB_Vendas[[#This Row],[Vendedor]],TB_Vendedores[[#All],[Código]],TB_Vendedores[[#All],[Desc. Máximo]])</f>
        <v>0.08</v>
      </c>
      <c r="H724" s="41">
        <f>IF(TB_Vendas[[#This Row],[Desc.]]&gt;TB_Vendas[[#This Row],[Desc. Vend.]],TB_Vendas[[#This Row],[Desc. Vend.]],TB_Vendas[[#This Row],[Desc.]])</f>
        <v>0.05</v>
      </c>
      <c r="I724" s="9">
        <f>TB_Vendas[[#This Row],[Preço Unitário]]*TB_Vendas[[#This Row],[Qtde]]</f>
        <v>300</v>
      </c>
      <c r="J724" s="9">
        <f>TB_Vendas[[#This Row],[Total]]-(TB_Vendas[[#This Row],[Total]]*TB_Vendas[[#This Row],[Desconto]])</f>
        <v>285</v>
      </c>
      <c r="K724" s="9" t="s">
        <v>100</v>
      </c>
    </row>
    <row r="725" spans="1:11" x14ac:dyDescent="0.25">
      <c r="A725" s="8">
        <v>45192</v>
      </c>
      <c r="B725" t="s">
        <v>64</v>
      </c>
      <c r="C725" t="str">
        <f>_xlfn.XLOOKUP(TB_Vendas[[#This Row],[Código]],TB_Produtos[Código],TB_Produtos[Categoria])</f>
        <v>Redes e Conectividade</v>
      </c>
      <c r="D725" s="1">
        <v>3</v>
      </c>
      <c r="E725" s="36">
        <f>_xlfn.XLOOKUP(TB_Vendas[[#This Row],[Código]],TB_Produtos[Código],TB_Produtos[Preço Unitário])</f>
        <v>250</v>
      </c>
      <c r="F725" s="41">
        <f>INDEX(desc_tabela,MATCH(TB_Vendas[[#This Row],[Qtde]],desc_quantidade,1),MATCH(_xlfn.XLOOKUP(TB_Vendas[[#This Row],[Código]],TB_Produtos[Código],TB_Produtos[Categoria]),desc_categorias,0))</f>
        <v>0.2</v>
      </c>
      <c r="G725" s="41" cm="1">
        <f t="array" ref="G725">_xlfn.XLOOKUP(TB_Vendas[[#This Row],[Vendedor]],TB_Vendedores[[#All],[Código]],TB_Vendedores[[#All],[Desc. Máximo]])</f>
        <v>0.08</v>
      </c>
      <c r="H725" s="41">
        <f>IF(TB_Vendas[[#This Row],[Desc.]]&gt;TB_Vendas[[#This Row],[Desc. Vend.]],TB_Vendas[[#This Row],[Desc. Vend.]],TB_Vendas[[#This Row],[Desc.]])</f>
        <v>0.08</v>
      </c>
      <c r="I725" s="9">
        <f>TB_Vendas[[#This Row],[Preço Unitário]]*TB_Vendas[[#This Row],[Qtde]]</f>
        <v>750</v>
      </c>
      <c r="J725" s="9">
        <f>TB_Vendas[[#This Row],[Total]]-(TB_Vendas[[#This Row],[Total]]*TB_Vendas[[#This Row],[Desconto]])</f>
        <v>690</v>
      </c>
      <c r="K725" s="9" t="s">
        <v>100</v>
      </c>
    </row>
    <row r="726" spans="1:11" x14ac:dyDescent="0.25">
      <c r="A726" s="8">
        <v>45192</v>
      </c>
      <c r="B726" t="s">
        <v>40</v>
      </c>
      <c r="C726" t="str">
        <f>_xlfn.XLOOKUP(TB_Vendas[[#This Row],[Código]],TB_Produtos[Código],TB_Produtos[Categoria])</f>
        <v>Eletrônicos Gerais</v>
      </c>
      <c r="D726" s="1">
        <v>5</v>
      </c>
      <c r="E726" s="36">
        <f>_xlfn.XLOOKUP(TB_Vendas[[#This Row],[Código]],TB_Produtos[Código],TB_Produtos[Preço Unitário])</f>
        <v>4800</v>
      </c>
      <c r="F726" s="41">
        <f>INDEX(desc_tabela,MATCH(TB_Vendas[[#This Row],[Qtde]],desc_quantidade,1),MATCH(_xlfn.XLOOKUP(TB_Vendas[[#This Row],[Código]],TB_Produtos[Código],TB_Produtos[Categoria]),desc_categorias,0))</f>
        <v>0.25</v>
      </c>
      <c r="G726" s="41" cm="1">
        <f t="array" ref="G726">_xlfn.XLOOKUP(TB_Vendas[[#This Row],[Vendedor]],TB_Vendedores[[#All],[Código]],TB_Vendedores[[#All],[Desc. Máximo]])</f>
        <v>0.13</v>
      </c>
      <c r="H726" s="41">
        <f>IF(TB_Vendas[[#This Row],[Desc.]]&gt;TB_Vendas[[#This Row],[Desc. Vend.]],TB_Vendas[[#This Row],[Desc. Vend.]],TB_Vendas[[#This Row],[Desc.]])</f>
        <v>0.13</v>
      </c>
      <c r="I726" s="9">
        <f>TB_Vendas[[#This Row],[Preço Unitário]]*TB_Vendas[[#This Row],[Qtde]]</f>
        <v>24000</v>
      </c>
      <c r="J726" s="9">
        <f>TB_Vendas[[#This Row],[Total]]-(TB_Vendas[[#This Row],[Total]]*TB_Vendas[[#This Row],[Desconto]])</f>
        <v>20880</v>
      </c>
      <c r="K726" s="9" t="s">
        <v>94</v>
      </c>
    </row>
    <row r="727" spans="1:11" x14ac:dyDescent="0.25">
      <c r="A727" s="8">
        <v>45192</v>
      </c>
      <c r="B727" t="s">
        <v>75</v>
      </c>
      <c r="C727" t="str">
        <f>_xlfn.XLOOKUP(TB_Vendas[[#This Row],[Código]],TB_Produtos[Código],TB_Produtos[Categoria])</f>
        <v>Smartphones e Tablets</v>
      </c>
      <c r="D727" s="1">
        <v>3</v>
      </c>
      <c r="E727" s="36">
        <f>_xlfn.XLOOKUP(TB_Vendas[[#This Row],[Código]],TB_Produtos[Código],TB_Produtos[Preço Unitário])</f>
        <v>3800</v>
      </c>
      <c r="F727" s="41">
        <f>INDEX(desc_tabela,MATCH(TB_Vendas[[#This Row],[Qtde]],desc_quantidade,1),MATCH(_xlfn.XLOOKUP(TB_Vendas[[#This Row],[Código]],TB_Produtos[Código],TB_Produtos[Categoria]),desc_categorias,0))</f>
        <v>0.15</v>
      </c>
      <c r="G727" s="41" cm="1">
        <f t="array" ref="G727">_xlfn.XLOOKUP(TB_Vendas[[#This Row],[Vendedor]],TB_Vendedores[[#All],[Código]],TB_Vendedores[[#All],[Desc. Máximo]])</f>
        <v>0.14000000000000001</v>
      </c>
      <c r="H727" s="41">
        <f>IF(TB_Vendas[[#This Row],[Desc.]]&gt;TB_Vendas[[#This Row],[Desc. Vend.]],TB_Vendas[[#This Row],[Desc. Vend.]],TB_Vendas[[#This Row],[Desc.]])</f>
        <v>0.14000000000000001</v>
      </c>
      <c r="I727" s="9">
        <f>TB_Vendas[[#This Row],[Preço Unitário]]*TB_Vendas[[#This Row],[Qtde]]</f>
        <v>11400</v>
      </c>
      <c r="J727" s="9">
        <f>TB_Vendas[[#This Row],[Total]]-(TB_Vendas[[#This Row],[Total]]*TB_Vendas[[#This Row],[Desconto]])</f>
        <v>9804</v>
      </c>
      <c r="K727" s="9" t="s">
        <v>107</v>
      </c>
    </row>
    <row r="728" spans="1:11" x14ac:dyDescent="0.25">
      <c r="A728" s="8">
        <v>45193</v>
      </c>
      <c r="B728" t="s">
        <v>64</v>
      </c>
      <c r="C728" t="str">
        <f>_xlfn.XLOOKUP(TB_Vendas[[#This Row],[Código]],TB_Produtos[Código],TB_Produtos[Categoria])</f>
        <v>Redes e Conectividade</v>
      </c>
      <c r="D728" s="1">
        <v>5</v>
      </c>
      <c r="E728" s="36">
        <f>_xlfn.XLOOKUP(TB_Vendas[[#This Row],[Código]],TB_Produtos[Código],TB_Produtos[Preço Unitário])</f>
        <v>250</v>
      </c>
      <c r="F728" s="41">
        <f>INDEX(desc_tabela,MATCH(TB_Vendas[[#This Row],[Qtde]],desc_quantidade,1),MATCH(_xlfn.XLOOKUP(TB_Vendas[[#This Row],[Código]],TB_Produtos[Código],TB_Produtos[Categoria]),desc_categorias,0))</f>
        <v>0.25</v>
      </c>
      <c r="G728" s="41" cm="1">
        <f t="array" ref="G728">_xlfn.XLOOKUP(TB_Vendas[[#This Row],[Vendedor]],TB_Vendedores[[#All],[Código]],TB_Vendedores[[#All],[Desc. Máximo]])</f>
        <v>0.08</v>
      </c>
      <c r="H728" s="41">
        <f>IF(TB_Vendas[[#This Row],[Desc.]]&gt;TB_Vendas[[#This Row],[Desc. Vend.]],TB_Vendas[[#This Row],[Desc. Vend.]],TB_Vendas[[#This Row],[Desc.]])</f>
        <v>0.08</v>
      </c>
      <c r="I728" s="9">
        <f>TB_Vendas[[#This Row],[Preço Unitário]]*TB_Vendas[[#This Row],[Qtde]]</f>
        <v>1250</v>
      </c>
      <c r="J728" s="9">
        <f>TB_Vendas[[#This Row],[Total]]-(TB_Vendas[[#This Row],[Total]]*TB_Vendas[[#This Row],[Desconto]])</f>
        <v>1150</v>
      </c>
      <c r="K728" s="9" t="s">
        <v>100</v>
      </c>
    </row>
    <row r="729" spans="1:11" x14ac:dyDescent="0.25">
      <c r="A729" s="8">
        <v>45193</v>
      </c>
      <c r="B729" t="s">
        <v>71</v>
      </c>
      <c r="C729" t="str">
        <f>_xlfn.XLOOKUP(TB_Vendas[[#This Row],[Código]],TB_Produtos[Código],TB_Produtos[Categoria])</f>
        <v>Smartphones e Tablets</v>
      </c>
      <c r="D729" s="1">
        <v>4</v>
      </c>
      <c r="E729" s="36">
        <f>_xlfn.XLOOKUP(TB_Vendas[[#This Row],[Código]],TB_Produtos[Código],TB_Produtos[Preço Unitário])</f>
        <v>7500</v>
      </c>
      <c r="F729" s="41">
        <f>INDEX(desc_tabela,MATCH(TB_Vendas[[#This Row],[Qtde]],desc_quantidade,1),MATCH(_xlfn.XLOOKUP(TB_Vendas[[#This Row],[Código]],TB_Produtos[Código],TB_Produtos[Categoria]),desc_categorias,0))</f>
        <v>0.15</v>
      </c>
      <c r="G729" s="41" cm="1">
        <f t="array" ref="G729">_xlfn.XLOOKUP(TB_Vendas[[#This Row],[Vendedor]],TB_Vendedores[[#All],[Código]],TB_Vendedores[[#All],[Desc. Máximo]])</f>
        <v>7.0000000000000007E-2</v>
      </c>
      <c r="H729" s="41">
        <f>IF(TB_Vendas[[#This Row],[Desc.]]&gt;TB_Vendas[[#This Row],[Desc. Vend.]],TB_Vendas[[#This Row],[Desc. Vend.]],TB_Vendas[[#This Row],[Desc.]])</f>
        <v>7.0000000000000007E-2</v>
      </c>
      <c r="I729" s="9">
        <f>TB_Vendas[[#This Row],[Preço Unitário]]*TB_Vendas[[#This Row],[Qtde]]</f>
        <v>30000</v>
      </c>
      <c r="J729" s="9">
        <f>TB_Vendas[[#This Row],[Total]]-(TB_Vendas[[#This Row],[Total]]*TB_Vendas[[#This Row],[Desconto]])</f>
        <v>27900</v>
      </c>
      <c r="K729" s="9" t="s">
        <v>119</v>
      </c>
    </row>
    <row r="730" spans="1:11" x14ac:dyDescent="0.25">
      <c r="A730" s="8">
        <v>45193</v>
      </c>
      <c r="B730" t="s">
        <v>31</v>
      </c>
      <c r="C730" t="str">
        <f>_xlfn.XLOOKUP(TB_Vendas[[#This Row],[Código]],TB_Produtos[Código],TB_Produtos[Categoria])</f>
        <v>Notebooks</v>
      </c>
      <c r="D730" s="1">
        <v>1</v>
      </c>
      <c r="E730" s="36">
        <f>_xlfn.XLOOKUP(TB_Vendas[[#This Row],[Código]],TB_Produtos[Código],TB_Produtos[Preço Unitário])</f>
        <v>4200</v>
      </c>
      <c r="F730" s="41">
        <f>INDEX(desc_tabela,MATCH(TB_Vendas[[#This Row],[Qtde]],desc_quantidade,1),MATCH(_xlfn.XLOOKUP(TB_Vendas[[#This Row],[Código]],TB_Produtos[Código],TB_Produtos[Categoria]),desc_categorias,0))</f>
        <v>0</v>
      </c>
      <c r="G730" s="41" cm="1">
        <f t="array" ref="G730">_xlfn.XLOOKUP(TB_Vendas[[#This Row],[Vendedor]],TB_Vendedores[[#All],[Código]],TB_Vendedores[[#All],[Desc. Máximo]])</f>
        <v>0.08</v>
      </c>
      <c r="H730" s="41">
        <f>IF(TB_Vendas[[#This Row],[Desc.]]&gt;TB_Vendas[[#This Row],[Desc. Vend.]],TB_Vendas[[#This Row],[Desc. Vend.]],TB_Vendas[[#This Row],[Desc.]])</f>
        <v>0</v>
      </c>
      <c r="I730" s="9">
        <f>TB_Vendas[[#This Row],[Preço Unitário]]*TB_Vendas[[#This Row],[Qtde]]</f>
        <v>4200</v>
      </c>
      <c r="J730" s="9">
        <f>TB_Vendas[[#This Row],[Total]]-(TB_Vendas[[#This Row],[Total]]*TB_Vendas[[#This Row],[Desconto]])</f>
        <v>4200</v>
      </c>
      <c r="K730" s="9" t="s">
        <v>100</v>
      </c>
    </row>
    <row r="731" spans="1:11" x14ac:dyDescent="0.25">
      <c r="A731" s="8">
        <v>45193</v>
      </c>
      <c r="B731" t="s">
        <v>86</v>
      </c>
      <c r="C731" t="str">
        <f>_xlfn.XLOOKUP(TB_Vendas[[#This Row],[Código]],TB_Produtos[Código],TB_Produtos[Categoria])</f>
        <v>Wearables</v>
      </c>
      <c r="D731" s="1">
        <v>1</v>
      </c>
      <c r="E731" s="36">
        <f>_xlfn.XLOOKUP(TB_Vendas[[#This Row],[Código]],TB_Produtos[Código],TB_Produtos[Preço Unitário])</f>
        <v>1500</v>
      </c>
      <c r="F731" s="41">
        <f>INDEX(desc_tabela,MATCH(TB_Vendas[[#This Row],[Qtde]],desc_quantidade,1),MATCH(_xlfn.XLOOKUP(TB_Vendas[[#This Row],[Código]],TB_Produtos[Código],TB_Produtos[Categoria]),desc_categorias,0))</f>
        <v>0</v>
      </c>
      <c r="G731" s="41" cm="1">
        <f t="array" ref="G731">_xlfn.XLOOKUP(TB_Vendas[[#This Row],[Vendedor]],TB_Vendedores[[#All],[Código]],TB_Vendedores[[#All],[Desc. Máximo]])</f>
        <v>0.18</v>
      </c>
      <c r="H731" s="41">
        <f>IF(TB_Vendas[[#This Row],[Desc.]]&gt;TB_Vendas[[#This Row],[Desc. Vend.]],TB_Vendas[[#This Row],[Desc. Vend.]],TB_Vendas[[#This Row],[Desc.]])</f>
        <v>0</v>
      </c>
      <c r="I731" s="9">
        <f>TB_Vendas[[#This Row],[Preço Unitário]]*TB_Vendas[[#This Row],[Qtde]]</f>
        <v>1500</v>
      </c>
      <c r="J731" s="9">
        <f>TB_Vendas[[#This Row],[Total]]-(TB_Vendas[[#This Row],[Total]]*TB_Vendas[[#This Row],[Desconto]])</f>
        <v>1500</v>
      </c>
      <c r="K731" s="9" t="s">
        <v>117</v>
      </c>
    </row>
    <row r="732" spans="1:11" x14ac:dyDescent="0.25">
      <c r="A732" s="8">
        <v>45194</v>
      </c>
      <c r="B732" t="s">
        <v>68</v>
      </c>
      <c r="C732" t="str">
        <f>_xlfn.XLOOKUP(TB_Vendas[[#This Row],[Código]],TB_Produtos[Código],TB_Produtos[Categoria])</f>
        <v>Smartphones e Tablets</v>
      </c>
      <c r="D732" s="1">
        <v>1</v>
      </c>
      <c r="E732" s="36">
        <f>_xlfn.XLOOKUP(TB_Vendas[[#This Row],[Código]],TB_Produtos[Código],TB_Produtos[Preço Unitário])</f>
        <v>4500</v>
      </c>
      <c r="F732" s="41">
        <f>INDEX(desc_tabela,MATCH(TB_Vendas[[#This Row],[Qtde]],desc_quantidade,1),MATCH(_xlfn.XLOOKUP(TB_Vendas[[#This Row],[Código]],TB_Produtos[Código],TB_Produtos[Categoria]),desc_categorias,0))</f>
        <v>0</v>
      </c>
      <c r="G732" s="41" cm="1">
        <f t="array" ref="G732">_xlfn.XLOOKUP(TB_Vendas[[#This Row],[Vendedor]],TB_Vendedores[[#All],[Código]],TB_Vendedores[[#All],[Desc. Máximo]])</f>
        <v>0.12</v>
      </c>
      <c r="H732" s="41">
        <f>IF(TB_Vendas[[#This Row],[Desc.]]&gt;TB_Vendas[[#This Row],[Desc. Vend.]],TB_Vendas[[#This Row],[Desc. Vend.]],TB_Vendas[[#This Row],[Desc.]])</f>
        <v>0</v>
      </c>
      <c r="I732" s="9">
        <f>TB_Vendas[[#This Row],[Preço Unitário]]*TB_Vendas[[#This Row],[Qtde]]</f>
        <v>4500</v>
      </c>
      <c r="J732" s="9">
        <f>TB_Vendas[[#This Row],[Total]]-(TB_Vendas[[#This Row],[Total]]*TB_Vendas[[#This Row],[Desconto]])</f>
        <v>4500</v>
      </c>
      <c r="K732" s="9" t="s">
        <v>103</v>
      </c>
    </row>
    <row r="733" spans="1:11" x14ac:dyDescent="0.25">
      <c r="A733" s="8">
        <v>45194</v>
      </c>
      <c r="B733" t="s">
        <v>56</v>
      </c>
      <c r="C733" t="str">
        <f>_xlfn.XLOOKUP(TB_Vendas[[#This Row],[Código]],TB_Produtos[Código],TB_Produtos[Categoria])</f>
        <v>Periféricos</v>
      </c>
      <c r="D733" s="1">
        <v>3</v>
      </c>
      <c r="E733" s="36">
        <f>_xlfn.XLOOKUP(TB_Vendas[[#This Row],[Código]],TB_Produtos[Código],TB_Produtos[Preço Unitário])</f>
        <v>200</v>
      </c>
      <c r="F733" s="41">
        <f>INDEX(desc_tabela,MATCH(TB_Vendas[[#This Row],[Qtde]],desc_quantidade,1),MATCH(_xlfn.XLOOKUP(TB_Vendas[[#This Row],[Código]],TB_Produtos[Código],TB_Produtos[Categoria]),desc_categorias,0))</f>
        <v>0.15</v>
      </c>
      <c r="G733" s="41" cm="1">
        <f t="array" ref="G733">_xlfn.XLOOKUP(TB_Vendas[[#This Row],[Vendedor]],TB_Vendedores[[#All],[Código]],TB_Vendedores[[#All],[Desc. Máximo]])</f>
        <v>0.09</v>
      </c>
      <c r="H733" s="41">
        <f>IF(TB_Vendas[[#This Row],[Desc.]]&gt;TB_Vendas[[#This Row],[Desc. Vend.]],TB_Vendas[[#This Row],[Desc. Vend.]],TB_Vendas[[#This Row],[Desc.]])</f>
        <v>0.09</v>
      </c>
      <c r="I733" s="9">
        <f>TB_Vendas[[#This Row],[Preço Unitário]]*TB_Vendas[[#This Row],[Qtde]]</f>
        <v>600</v>
      </c>
      <c r="J733" s="9">
        <f>TB_Vendas[[#This Row],[Total]]-(TB_Vendas[[#This Row],[Total]]*TB_Vendas[[#This Row],[Desconto]])</f>
        <v>546</v>
      </c>
      <c r="K733" s="9" t="s">
        <v>113</v>
      </c>
    </row>
    <row r="734" spans="1:11" x14ac:dyDescent="0.25">
      <c r="A734" s="8">
        <v>45195</v>
      </c>
      <c r="B734" t="s">
        <v>77</v>
      </c>
      <c r="C734" t="str">
        <f>_xlfn.XLOOKUP(TB_Vendas[[#This Row],[Código]],TB_Produtos[Código],TB_Produtos[Categoria])</f>
        <v>Smartphones e Tablets</v>
      </c>
      <c r="D734" s="1">
        <v>2</v>
      </c>
      <c r="E734" s="36">
        <f>_xlfn.XLOOKUP(TB_Vendas[[#This Row],[Código]],TB_Produtos[Código],TB_Produtos[Preço Unitário])</f>
        <v>5000</v>
      </c>
      <c r="F734" s="41">
        <f>INDEX(desc_tabela,MATCH(TB_Vendas[[#This Row],[Qtde]],desc_quantidade,1),MATCH(_xlfn.XLOOKUP(TB_Vendas[[#This Row],[Código]],TB_Produtos[Código],TB_Produtos[Categoria]),desc_categorias,0))</f>
        <v>0.1</v>
      </c>
      <c r="G734" s="41" cm="1">
        <f t="array" ref="G734">_xlfn.XLOOKUP(TB_Vendas[[#This Row],[Vendedor]],TB_Vendedores[[#All],[Código]],TB_Vendedores[[#All],[Desc. Máximo]])</f>
        <v>0.11</v>
      </c>
      <c r="H734" s="41">
        <f>IF(TB_Vendas[[#This Row],[Desc.]]&gt;TB_Vendas[[#This Row],[Desc. Vend.]],TB_Vendas[[#This Row],[Desc. Vend.]],TB_Vendas[[#This Row],[Desc.]])</f>
        <v>0.1</v>
      </c>
      <c r="I734" s="9">
        <f>TB_Vendas[[#This Row],[Preço Unitário]]*TB_Vendas[[#This Row],[Qtde]]</f>
        <v>10000</v>
      </c>
      <c r="J734" s="9">
        <f>TB_Vendas[[#This Row],[Total]]-(TB_Vendas[[#This Row],[Total]]*TB_Vendas[[#This Row],[Desconto]])</f>
        <v>9000</v>
      </c>
      <c r="K734" s="9" t="s">
        <v>115</v>
      </c>
    </row>
    <row r="735" spans="1:11" x14ac:dyDescent="0.25">
      <c r="A735" s="8">
        <v>45195</v>
      </c>
      <c r="B735" t="s">
        <v>60</v>
      </c>
      <c r="C735" t="str">
        <f>_xlfn.XLOOKUP(TB_Vendas[[#This Row],[Código]],TB_Produtos[Código],TB_Produtos[Categoria])</f>
        <v>Redes e Conectividade</v>
      </c>
      <c r="D735" s="1">
        <v>5</v>
      </c>
      <c r="E735" s="36">
        <f>_xlfn.XLOOKUP(TB_Vendas[[#This Row],[Código]],TB_Produtos[Código],TB_Produtos[Preço Unitário])</f>
        <v>100</v>
      </c>
      <c r="F735" s="41">
        <f>INDEX(desc_tabela,MATCH(TB_Vendas[[#This Row],[Qtde]],desc_quantidade,1),MATCH(_xlfn.XLOOKUP(TB_Vendas[[#This Row],[Código]],TB_Produtos[Código],TB_Produtos[Categoria]),desc_categorias,0))</f>
        <v>0.25</v>
      </c>
      <c r="G735" s="41" cm="1">
        <f t="array" ref="G735">_xlfn.XLOOKUP(TB_Vendas[[#This Row],[Vendedor]],TB_Vendedores[[#All],[Código]],TB_Vendedores[[#All],[Desc. Máximo]])</f>
        <v>0.12</v>
      </c>
      <c r="H735" s="41">
        <f>IF(TB_Vendas[[#This Row],[Desc.]]&gt;TB_Vendas[[#This Row],[Desc. Vend.]],TB_Vendas[[#This Row],[Desc. Vend.]],TB_Vendas[[#This Row],[Desc.]])</f>
        <v>0.12</v>
      </c>
      <c r="I735" s="9">
        <f>TB_Vendas[[#This Row],[Preço Unitário]]*TB_Vendas[[#This Row],[Qtde]]</f>
        <v>500</v>
      </c>
      <c r="J735" s="9">
        <f>TB_Vendas[[#This Row],[Total]]-(TB_Vendas[[#This Row],[Total]]*TB_Vendas[[#This Row],[Desconto]])</f>
        <v>440</v>
      </c>
      <c r="K735" s="9" t="s">
        <v>103</v>
      </c>
    </row>
    <row r="736" spans="1:11" x14ac:dyDescent="0.25">
      <c r="A736" s="8">
        <v>45195</v>
      </c>
      <c r="B736" t="s">
        <v>50</v>
      </c>
      <c r="C736" t="str">
        <f>_xlfn.XLOOKUP(TB_Vendas[[#This Row],[Código]],TB_Produtos[Código],TB_Produtos[Categoria])</f>
        <v>Periféricos</v>
      </c>
      <c r="D736" s="1">
        <v>2</v>
      </c>
      <c r="E736" s="36">
        <f>_xlfn.XLOOKUP(TB_Vendas[[#This Row],[Código]],TB_Produtos[Código],TB_Produtos[Preço Unitário])</f>
        <v>300</v>
      </c>
      <c r="F736" s="41">
        <f>INDEX(desc_tabela,MATCH(TB_Vendas[[#This Row],[Qtde]],desc_quantidade,1),MATCH(_xlfn.XLOOKUP(TB_Vendas[[#This Row],[Código]],TB_Produtos[Código],TB_Produtos[Categoria]),desc_categorias,0))</f>
        <v>0.05</v>
      </c>
      <c r="G736" s="41" cm="1">
        <f t="array" ref="G736">_xlfn.XLOOKUP(TB_Vendas[[#This Row],[Vendedor]],TB_Vendedores[[#All],[Código]],TB_Vendedores[[#All],[Desc. Máximo]])</f>
        <v>0.18</v>
      </c>
      <c r="H736" s="41">
        <f>IF(TB_Vendas[[#This Row],[Desc.]]&gt;TB_Vendas[[#This Row],[Desc. Vend.]],TB_Vendas[[#This Row],[Desc. Vend.]],TB_Vendas[[#This Row],[Desc.]])</f>
        <v>0.05</v>
      </c>
      <c r="I736" s="9">
        <f>TB_Vendas[[#This Row],[Preço Unitário]]*TB_Vendas[[#This Row],[Qtde]]</f>
        <v>600</v>
      </c>
      <c r="J736" s="9">
        <f>TB_Vendas[[#This Row],[Total]]-(TB_Vendas[[#This Row],[Total]]*TB_Vendas[[#This Row],[Desconto]])</f>
        <v>570</v>
      </c>
      <c r="K736" s="9" t="s">
        <v>117</v>
      </c>
    </row>
    <row r="737" spans="1:11" x14ac:dyDescent="0.25">
      <c r="A737" s="8">
        <v>45195</v>
      </c>
      <c r="B737" t="s">
        <v>50</v>
      </c>
      <c r="C737" t="str">
        <f>_xlfn.XLOOKUP(TB_Vendas[[#This Row],[Código]],TB_Produtos[Código],TB_Produtos[Categoria])</f>
        <v>Periféricos</v>
      </c>
      <c r="D737" s="1">
        <v>5</v>
      </c>
      <c r="E737" s="36">
        <f>_xlfn.XLOOKUP(TB_Vendas[[#This Row],[Código]],TB_Produtos[Código],TB_Produtos[Preço Unitário])</f>
        <v>300</v>
      </c>
      <c r="F737" s="41">
        <f>INDEX(desc_tabela,MATCH(TB_Vendas[[#This Row],[Qtde]],desc_quantidade,1),MATCH(_xlfn.XLOOKUP(TB_Vendas[[#This Row],[Código]],TB_Produtos[Código],TB_Produtos[Categoria]),desc_categorias,0))</f>
        <v>0.25</v>
      </c>
      <c r="G737" s="41" cm="1">
        <f t="array" ref="G737">_xlfn.XLOOKUP(TB_Vendas[[#This Row],[Vendedor]],TB_Vendedores[[#All],[Código]],TB_Vendedores[[#All],[Desc. Máximo]])</f>
        <v>0.13</v>
      </c>
      <c r="H737" s="41">
        <f>IF(TB_Vendas[[#This Row],[Desc.]]&gt;TB_Vendas[[#This Row],[Desc. Vend.]],TB_Vendas[[#This Row],[Desc. Vend.]],TB_Vendas[[#This Row],[Desc.]])</f>
        <v>0.13</v>
      </c>
      <c r="I737" s="9">
        <f>TB_Vendas[[#This Row],[Preço Unitário]]*TB_Vendas[[#This Row],[Qtde]]</f>
        <v>1500</v>
      </c>
      <c r="J737" s="9">
        <f>TB_Vendas[[#This Row],[Total]]-(TB_Vendas[[#This Row],[Total]]*TB_Vendas[[#This Row],[Desconto]])</f>
        <v>1305</v>
      </c>
      <c r="K737" s="9" t="s">
        <v>94</v>
      </c>
    </row>
    <row r="738" spans="1:11" x14ac:dyDescent="0.25">
      <c r="A738" s="8">
        <v>45196</v>
      </c>
      <c r="B738" t="s">
        <v>71</v>
      </c>
      <c r="C738" t="str">
        <f>_xlfn.XLOOKUP(TB_Vendas[[#This Row],[Código]],TB_Produtos[Código],TB_Produtos[Categoria])</f>
        <v>Smartphones e Tablets</v>
      </c>
      <c r="D738" s="1">
        <v>4</v>
      </c>
      <c r="E738" s="36">
        <f>_xlfn.XLOOKUP(TB_Vendas[[#This Row],[Código]],TB_Produtos[Código],TB_Produtos[Preço Unitário])</f>
        <v>7500</v>
      </c>
      <c r="F738" s="41">
        <f>INDEX(desc_tabela,MATCH(TB_Vendas[[#This Row],[Qtde]],desc_quantidade,1),MATCH(_xlfn.XLOOKUP(TB_Vendas[[#This Row],[Código]],TB_Produtos[Código],TB_Produtos[Categoria]),desc_categorias,0))</f>
        <v>0.15</v>
      </c>
      <c r="G738" s="41" cm="1">
        <f t="array" ref="G738">_xlfn.XLOOKUP(TB_Vendas[[#This Row],[Vendedor]],TB_Vendedores[[#All],[Código]],TB_Vendedores[[#All],[Desc. Máximo]])</f>
        <v>0.14000000000000001</v>
      </c>
      <c r="H738" s="41">
        <f>IF(TB_Vendas[[#This Row],[Desc.]]&gt;TB_Vendas[[#This Row],[Desc. Vend.]],TB_Vendas[[#This Row],[Desc. Vend.]],TB_Vendas[[#This Row],[Desc.]])</f>
        <v>0.14000000000000001</v>
      </c>
      <c r="I738" s="9">
        <f>TB_Vendas[[#This Row],[Preço Unitário]]*TB_Vendas[[#This Row],[Qtde]]</f>
        <v>30000</v>
      </c>
      <c r="J738" s="9">
        <f>TB_Vendas[[#This Row],[Total]]-(TB_Vendas[[#This Row],[Total]]*TB_Vendas[[#This Row],[Desconto]])</f>
        <v>25800</v>
      </c>
      <c r="K738" s="9" t="s">
        <v>107</v>
      </c>
    </row>
    <row r="739" spans="1:11" x14ac:dyDescent="0.25">
      <c r="A739" s="8">
        <v>45196</v>
      </c>
      <c r="B739" t="s">
        <v>50</v>
      </c>
      <c r="C739" t="str">
        <f>_xlfn.XLOOKUP(TB_Vendas[[#This Row],[Código]],TB_Produtos[Código],TB_Produtos[Categoria])</f>
        <v>Periféricos</v>
      </c>
      <c r="D739" s="1">
        <v>5</v>
      </c>
      <c r="E739" s="36">
        <f>_xlfn.XLOOKUP(TB_Vendas[[#This Row],[Código]],TB_Produtos[Código],TB_Produtos[Preço Unitário])</f>
        <v>300</v>
      </c>
      <c r="F739" s="41">
        <f>INDEX(desc_tabela,MATCH(TB_Vendas[[#This Row],[Qtde]],desc_quantidade,1),MATCH(_xlfn.XLOOKUP(TB_Vendas[[#This Row],[Código]],TB_Produtos[Código],TB_Produtos[Categoria]),desc_categorias,0))</f>
        <v>0.25</v>
      </c>
      <c r="G739" s="41" cm="1">
        <f t="array" ref="G739">_xlfn.XLOOKUP(TB_Vendas[[#This Row],[Vendedor]],TB_Vendedores[[#All],[Código]],TB_Vendedores[[#All],[Desc. Máximo]])</f>
        <v>0.3</v>
      </c>
      <c r="H739" s="41">
        <f>IF(TB_Vendas[[#This Row],[Desc.]]&gt;TB_Vendas[[#This Row],[Desc. Vend.]],TB_Vendas[[#This Row],[Desc. Vend.]],TB_Vendas[[#This Row],[Desc.]])</f>
        <v>0.25</v>
      </c>
      <c r="I739" s="9">
        <f>TB_Vendas[[#This Row],[Preço Unitário]]*TB_Vendas[[#This Row],[Qtde]]</f>
        <v>1500</v>
      </c>
      <c r="J739" s="9">
        <f>TB_Vendas[[#This Row],[Total]]-(TB_Vendas[[#This Row],[Total]]*TB_Vendas[[#This Row],[Desconto]])</f>
        <v>1125</v>
      </c>
      <c r="K739" s="9" t="s">
        <v>121</v>
      </c>
    </row>
    <row r="740" spans="1:11" x14ac:dyDescent="0.25">
      <c r="A740" s="8">
        <v>45197</v>
      </c>
      <c r="B740" t="s">
        <v>46</v>
      </c>
      <c r="C740" t="str">
        <f>_xlfn.XLOOKUP(TB_Vendas[[#This Row],[Código]],TB_Produtos[Código],TB_Produtos[Categoria])</f>
        <v>Eletrônicos Gerais</v>
      </c>
      <c r="D740" s="1">
        <v>5</v>
      </c>
      <c r="E740" s="36">
        <f>_xlfn.XLOOKUP(TB_Vendas[[#This Row],[Código]],TB_Produtos[Código],TB_Produtos[Preço Unitário])</f>
        <v>2800</v>
      </c>
      <c r="F740" s="41">
        <f>INDEX(desc_tabela,MATCH(TB_Vendas[[#This Row],[Qtde]],desc_quantidade,1),MATCH(_xlfn.XLOOKUP(TB_Vendas[[#This Row],[Código]],TB_Produtos[Código],TB_Produtos[Categoria]),desc_categorias,0))</f>
        <v>0.25</v>
      </c>
      <c r="G740" s="41" cm="1">
        <f t="array" ref="G740">_xlfn.XLOOKUP(TB_Vendas[[#This Row],[Vendedor]],TB_Vendedores[[#All],[Código]],TB_Vendedores[[#All],[Desc. Máximo]])</f>
        <v>0.19</v>
      </c>
      <c r="H740" s="41">
        <f>IF(TB_Vendas[[#This Row],[Desc.]]&gt;TB_Vendas[[#This Row],[Desc. Vend.]],TB_Vendas[[#This Row],[Desc. Vend.]],TB_Vendas[[#This Row],[Desc.]])</f>
        <v>0.19</v>
      </c>
      <c r="I740" s="9">
        <f>TB_Vendas[[#This Row],[Preço Unitário]]*TB_Vendas[[#This Row],[Qtde]]</f>
        <v>14000</v>
      </c>
      <c r="J740" s="9">
        <f>TB_Vendas[[#This Row],[Total]]-(TB_Vendas[[#This Row],[Total]]*TB_Vendas[[#This Row],[Desconto]])</f>
        <v>11340</v>
      </c>
      <c r="K740" s="9" t="s">
        <v>109</v>
      </c>
    </row>
    <row r="741" spans="1:11" x14ac:dyDescent="0.25">
      <c r="A741" s="8">
        <v>45197</v>
      </c>
      <c r="B741" t="s">
        <v>58</v>
      </c>
      <c r="C741" t="str">
        <f>_xlfn.XLOOKUP(TB_Vendas[[#This Row],[Código]],TB_Produtos[Código],TB_Produtos[Categoria])</f>
        <v>Periféricos</v>
      </c>
      <c r="D741" s="1">
        <v>5</v>
      </c>
      <c r="E741" s="36">
        <f>_xlfn.XLOOKUP(TB_Vendas[[#This Row],[Código]],TB_Produtos[Código],TB_Produtos[Preço Unitário])</f>
        <v>450</v>
      </c>
      <c r="F741" s="41">
        <f>INDEX(desc_tabela,MATCH(TB_Vendas[[#This Row],[Qtde]],desc_quantidade,1),MATCH(_xlfn.XLOOKUP(TB_Vendas[[#This Row],[Código]],TB_Produtos[Código],TB_Produtos[Categoria]),desc_categorias,0))</f>
        <v>0.25</v>
      </c>
      <c r="G741" s="41" cm="1">
        <f t="array" ref="G741">_xlfn.XLOOKUP(TB_Vendas[[#This Row],[Vendedor]],TB_Vendedores[[#All],[Código]],TB_Vendedores[[#All],[Desc. Máximo]])</f>
        <v>0.19</v>
      </c>
      <c r="H741" s="41">
        <f>IF(TB_Vendas[[#This Row],[Desc.]]&gt;TB_Vendas[[#This Row],[Desc. Vend.]],TB_Vendas[[#This Row],[Desc. Vend.]],TB_Vendas[[#This Row],[Desc.]])</f>
        <v>0.19</v>
      </c>
      <c r="I741" s="9">
        <f>TB_Vendas[[#This Row],[Preço Unitário]]*TB_Vendas[[#This Row],[Qtde]]</f>
        <v>2250</v>
      </c>
      <c r="J741" s="9">
        <f>TB_Vendas[[#This Row],[Total]]-(TB_Vendas[[#This Row],[Total]]*TB_Vendas[[#This Row],[Desconto]])</f>
        <v>1822.5</v>
      </c>
      <c r="K741" s="9" t="s">
        <v>109</v>
      </c>
    </row>
    <row r="742" spans="1:11" x14ac:dyDescent="0.25">
      <c r="A742" s="8">
        <v>45198</v>
      </c>
      <c r="B742" t="s">
        <v>79</v>
      </c>
      <c r="C742" t="str">
        <f>_xlfn.XLOOKUP(TB_Vendas[[#This Row],[Código]],TB_Produtos[Código],TB_Produtos[Categoria])</f>
        <v>Wearables</v>
      </c>
      <c r="D742" s="1">
        <v>4</v>
      </c>
      <c r="E742" s="36">
        <f>_xlfn.XLOOKUP(TB_Vendas[[#This Row],[Código]],TB_Produtos[Código],TB_Produtos[Preço Unitário])</f>
        <v>400</v>
      </c>
      <c r="F742" s="41">
        <f>INDEX(desc_tabela,MATCH(TB_Vendas[[#This Row],[Qtde]],desc_quantidade,1),MATCH(_xlfn.XLOOKUP(TB_Vendas[[#This Row],[Código]],TB_Produtos[Código],TB_Produtos[Categoria]),desc_categorias,0))</f>
        <v>0.15</v>
      </c>
      <c r="G742" s="41" cm="1">
        <f t="array" ref="G742">_xlfn.XLOOKUP(TB_Vendas[[#This Row],[Vendedor]],TB_Vendedores[[#All],[Código]],TB_Vendedores[[#All],[Desc. Máximo]])</f>
        <v>7.0000000000000007E-2</v>
      </c>
      <c r="H742" s="41">
        <f>IF(TB_Vendas[[#This Row],[Desc.]]&gt;TB_Vendas[[#This Row],[Desc. Vend.]],TB_Vendas[[#This Row],[Desc. Vend.]],TB_Vendas[[#This Row],[Desc.]])</f>
        <v>7.0000000000000007E-2</v>
      </c>
      <c r="I742" s="9">
        <f>TB_Vendas[[#This Row],[Preço Unitário]]*TB_Vendas[[#This Row],[Qtde]]</f>
        <v>1600</v>
      </c>
      <c r="J742" s="9">
        <f>TB_Vendas[[#This Row],[Total]]-(TB_Vendas[[#This Row],[Total]]*TB_Vendas[[#This Row],[Desconto]])</f>
        <v>1488</v>
      </c>
      <c r="K742" s="9" t="s">
        <v>119</v>
      </c>
    </row>
    <row r="743" spans="1:11" x14ac:dyDescent="0.25">
      <c r="A743" s="8">
        <v>45199</v>
      </c>
      <c r="B743" t="s">
        <v>37</v>
      </c>
      <c r="C743" t="str">
        <f>_xlfn.XLOOKUP(TB_Vendas[[#This Row],[Código]],TB_Produtos[Código],TB_Produtos[Categoria])</f>
        <v>Notebooks</v>
      </c>
      <c r="D743" s="1">
        <v>2</v>
      </c>
      <c r="E743" s="36">
        <f>_xlfn.XLOOKUP(TB_Vendas[[#This Row],[Código]],TB_Produtos[Código],TB_Produtos[Preço Unitário])</f>
        <v>4000</v>
      </c>
      <c r="F743" s="41">
        <f>INDEX(desc_tabela,MATCH(TB_Vendas[[#This Row],[Qtde]],desc_quantidade,1),MATCH(_xlfn.XLOOKUP(TB_Vendas[[#This Row],[Código]],TB_Produtos[Código],TB_Produtos[Categoria]),desc_categorias,0))</f>
        <v>0.1</v>
      </c>
      <c r="G743" s="41" cm="1">
        <f t="array" ref="G743">_xlfn.XLOOKUP(TB_Vendas[[#This Row],[Vendedor]],TB_Vendedores[[#All],[Código]],TB_Vendedores[[#All],[Desc. Máximo]])</f>
        <v>0.09</v>
      </c>
      <c r="H743" s="41">
        <f>IF(TB_Vendas[[#This Row],[Desc.]]&gt;TB_Vendas[[#This Row],[Desc. Vend.]],TB_Vendas[[#This Row],[Desc. Vend.]],TB_Vendas[[#This Row],[Desc.]])</f>
        <v>0.09</v>
      </c>
      <c r="I743" s="9">
        <f>TB_Vendas[[#This Row],[Preço Unitário]]*TB_Vendas[[#This Row],[Qtde]]</f>
        <v>8000</v>
      </c>
      <c r="J743" s="9">
        <f>TB_Vendas[[#This Row],[Total]]-(TB_Vendas[[#This Row],[Total]]*TB_Vendas[[#This Row],[Desconto]])</f>
        <v>7280</v>
      </c>
      <c r="K743" s="9" t="s">
        <v>113</v>
      </c>
    </row>
    <row r="744" spans="1:11" x14ac:dyDescent="0.25">
      <c r="A744" s="8">
        <v>45199</v>
      </c>
      <c r="B744" t="s">
        <v>83</v>
      </c>
      <c r="C744" t="str">
        <f>_xlfn.XLOOKUP(TB_Vendas[[#This Row],[Código]],TB_Produtos[Código],TB_Produtos[Categoria])</f>
        <v>Wearables</v>
      </c>
      <c r="D744" s="1">
        <v>2</v>
      </c>
      <c r="E744" s="36">
        <f>_xlfn.XLOOKUP(TB_Vendas[[#This Row],[Código]],TB_Produtos[Código],TB_Produtos[Preço Unitário])</f>
        <v>350</v>
      </c>
      <c r="F744" s="41">
        <f>INDEX(desc_tabela,MATCH(TB_Vendas[[#This Row],[Qtde]],desc_quantidade,1),MATCH(_xlfn.XLOOKUP(TB_Vendas[[#This Row],[Código]],TB_Produtos[Código],TB_Produtos[Categoria]),desc_categorias,0))</f>
        <v>0.05</v>
      </c>
      <c r="G744" s="41" cm="1">
        <f t="array" ref="G744">_xlfn.XLOOKUP(TB_Vendas[[#This Row],[Vendedor]],TB_Vendedores[[#All],[Código]],TB_Vendedores[[#All],[Desc. Máximo]])</f>
        <v>0.3</v>
      </c>
      <c r="H744" s="41">
        <f>IF(TB_Vendas[[#This Row],[Desc.]]&gt;TB_Vendas[[#This Row],[Desc. Vend.]],TB_Vendas[[#This Row],[Desc. Vend.]],TB_Vendas[[#This Row],[Desc.]])</f>
        <v>0.05</v>
      </c>
      <c r="I744" s="9">
        <f>TB_Vendas[[#This Row],[Preço Unitário]]*TB_Vendas[[#This Row],[Qtde]]</f>
        <v>700</v>
      </c>
      <c r="J744" s="9">
        <f>TB_Vendas[[#This Row],[Total]]-(TB_Vendas[[#This Row],[Total]]*TB_Vendas[[#This Row],[Desconto]])</f>
        <v>665</v>
      </c>
      <c r="K744" s="9" t="s">
        <v>121</v>
      </c>
    </row>
    <row r="745" spans="1:11" x14ac:dyDescent="0.25">
      <c r="A745" s="8">
        <v>45200</v>
      </c>
      <c r="B745" t="s">
        <v>28</v>
      </c>
      <c r="C745" t="str">
        <f>_xlfn.XLOOKUP(TB_Vendas[[#This Row],[Código]],TB_Produtos[Código],TB_Produtos[Categoria])</f>
        <v>Periféricos</v>
      </c>
      <c r="D745" s="1">
        <v>3</v>
      </c>
      <c r="E745" s="36">
        <f>_xlfn.XLOOKUP(TB_Vendas[[#This Row],[Código]],TB_Produtos[Código],TB_Produtos[Preço Unitário])</f>
        <v>1200</v>
      </c>
      <c r="F745" s="41">
        <f>INDEX(desc_tabela,MATCH(TB_Vendas[[#This Row],[Qtde]],desc_quantidade,1),MATCH(_xlfn.XLOOKUP(TB_Vendas[[#This Row],[Código]],TB_Produtos[Código],TB_Produtos[Categoria]),desc_categorias,0))</f>
        <v>0.15</v>
      </c>
      <c r="G745" s="41" cm="1">
        <f t="array" ref="G745">_xlfn.XLOOKUP(TB_Vendas[[#This Row],[Vendedor]],TB_Vendedores[[#All],[Código]],TB_Vendedores[[#All],[Desc. Máximo]])</f>
        <v>0.09</v>
      </c>
      <c r="H745" s="41">
        <f>IF(TB_Vendas[[#This Row],[Desc.]]&gt;TB_Vendas[[#This Row],[Desc. Vend.]],TB_Vendas[[#This Row],[Desc. Vend.]],TB_Vendas[[#This Row],[Desc.]])</f>
        <v>0.09</v>
      </c>
      <c r="I745" s="9">
        <f>TB_Vendas[[#This Row],[Preço Unitário]]*TB_Vendas[[#This Row],[Qtde]]</f>
        <v>3600</v>
      </c>
      <c r="J745" s="9">
        <f>TB_Vendas[[#This Row],[Total]]-(TB_Vendas[[#This Row],[Total]]*TB_Vendas[[#This Row],[Desconto]])</f>
        <v>3276</v>
      </c>
      <c r="K745" s="9" t="s">
        <v>113</v>
      </c>
    </row>
    <row r="746" spans="1:11" x14ac:dyDescent="0.25">
      <c r="A746" s="8">
        <v>45200</v>
      </c>
      <c r="B746" t="s">
        <v>40</v>
      </c>
      <c r="C746" t="str">
        <f>_xlfn.XLOOKUP(TB_Vendas[[#This Row],[Código]],TB_Produtos[Código],TB_Produtos[Categoria])</f>
        <v>Eletrônicos Gerais</v>
      </c>
      <c r="D746" s="1">
        <v>3</v>
      </c>
      <c r="E746" s="36">
        <f>_xlfn.XLOOKUP(TB_Vendas[[#This Row],[Código]],TB_Produtos[Código],TB_Produtos[Preço Unitário])</f>
        <v>4800</v>
      </c>
      <c r="F746" s="41">
        <f>INDEX(desc_tabela,MATCH(TB_Vendas[[#This Row],[Qtde]],desc_quantidade,1),MATCH(_xlfn.XLOOKUP(TB_Vendas[[#This Row],[Código]],TB_Produtos[Código],TB_Produtos[Categoria]),desc_categorias,0))</f>
        <v>0.2</v>
      </c>
      <c r="G746" s="41" cm="1">
        <f t="array" ref="G746">_xlfn.XLOOKUP(TB_Vendas[[#This Row],[Vendedor]],TB_Vendedores[[#All],[Código]],TB_Vendedores[[#All],[Desc. Máximo]])</f>
        <v>7.0000000000000007E-2</v>
      </c>
      <c r="H746" s="41">
        <f>IF(TB_Vendas[[#This Row],[Desc.]]&gt;TB_Vendas[[#This Row],[Desc. Vend.]],TB_Vendas[[#This Row],[Desc. Vend.]],TB_Vendas[[#This Row],[Desc.]])</f>
        <v>7.0000000000000007E-2</v>
      </c>
      <c r="I746" s="9">
        <f>TB_Vendas[[#This Row],[Preço Unitário]]*TB_Vendas[[#This Row],[Qtde]]</f>
        <v>14400</v>
      </c>
      <c r="J746" s="9">
        <f>TB_Vendas[[#This Row],[Total]]-(TB_Vendas[[#This Row],[Total]]*TB_Vendas[[#This Row],[Desconto]])</f>
        <v>13392</v>
      </c>
      <c r="K746" s="9" t="s">
        <v>119</v>
      </c>
    </row>
    <row r="747" spans="1:11" x14ac:dyDescent="0.25">
      <c r="A747" s="8">
        <v>45201</v>
      </c>
      <c r="B747" t="s">
        <v>64</v>
      </c>
      <c r="C747" t="str">
        <f>_xlfn.XLOOKUP(TB_Vendas[[#This Row],[Código]],TB_Produtos[Código],TB_Produtos[Categoria])</f>
        <v>Redes e Conectividade</v>
      </c>
      <c r="D747" s="1">
        <v>3</v>
      </c>
      <c r="E747" s="36">
        <f>_xlfn.XLOOKUP(TB_Vendas[[#This Row],[Código]],TB_Produtos[Código],TB_Produtos[Preço Unitário])</f>
        <v>250</v>
      </c>
      <c r="F747" s="41">
        <f>INDEX(desc_tabela,MATCH(TB_Vendas[[#This Row],[Qtde]],desc_quantidade,1),MATCH(_xlfn.XLOOKUP(TB_Vendas[[#This Row],[Código]],TB_Produtos[Código],TB_Produtos[Categoria]),desc_categorias,0))</f>
        <v>0.2</v>
      </c>
      <c r="G747" s="41" cm="1">
        <f t="array" ref="G747">_xlfn.XLOOKUP(TB_Vendas[[#This Row],[Vendedor]],TB_Vendedores[[#All],[Código]],TB_Vendedores[[#All],[Desc. Máximo]])</f>
        <v>0.19</v>
      </c>
      <c r="H747" s="41">
        <f>IF(TB_Vendas[[#This Row],[Desc.]]&gt;TB_Vendas[[#This Row],[Desc. Vend.]],TB_Vendas[[#This Row],[Desc. Vend.]],TB_Vendas[[#This Row],[Desc.]])</f>
        <v>0.19</v>
      </c>
      <c r="I747" s="9">
        <f>TB_Vendas[[#This Row],[Preço Unitário]]*TB_Vendas[[#This Row],[Qtde]]</f>
        <v>750</v>
      </c>
      <c r="J747" s="9">
        <f>TB_Vendas[[#This Row],[Total]]-(TB_Vendas[[#This Row],[Total]]*TB_Vendas[[#This Row],[Desconto]])</f>
        <v>607.5</v>
      </c>
      <c r="K747" s="9" t="s">
        <v>109</v>
      </c>
    </row>
    <row r="748" spans="1:11" x14ac:dyDescent="0.25">
      <c r="A748" s="8">
        <v>45201</v>
      </c>
      <c r="B748" t="s">
        <v>37</v>
      </c>
      <c r="C748" t="str">
        <f>_xlfn.XLOOKUP(TB_Vendas[[#This Row],[Código]],TB_Produtos[Código],TB_Produtos[Categoria])</f>
        <v>Notebooks</v>
      </c>
      <c r="D748" s="1">
        <v>1</v>
      </c>
      <c r="E748" s="36">
        <f>_xlfn.XLOOKUP(TB_Vendas[[#This Row],[Código]],TB_Produtos[Código],TB_Produtos[Preço Unitário])</f>
        <v>4000</v>
      </c>
      <c r="F748" s="41">
        <f>INDEX(desc_tabela,MATCH(TB_Vendas[[#This Row],[Qtde]],desc_quantidade,1),MATCH(_xlfn.XLOOKUP(TB_Vendas[[#This Row],[Código]],TB_Produtos[Código],TB_Produtos[Categoria]),desc_categorias,0))</f>
        <v>0</v>
      </c>
      <c r="G748" s="41" cm="1">
        <f t="array" ref="G748">_xlfn.XLOOKUP(TB_Vendas[[#This Row],[Vendedor]],TB_Vendedores[[#All],[Código]],TB_Vendedores[[#All],[Desc. Máximo]])</f>
        <v>0.11</v>
      </c>
      <c r="H748" s="41">
        <f>IF(TB_Vendas[[#This Row],[Desc.]]&gt;TB_Vendas[[#This Row],[Desc. Vend.]],TB_Vendas[[#This Row],[Desc. Vend.]],TB_Vendas[[#This Row],[Desc.]])</f>
        <v>0</v>
      </c>
      <c r="I748" s="9">
        <f>TB_Vendas[[#This Row],[Preço Unitário]]*TB_Vendas[[#This Row],[Qtde]]</f>
        <v>4000</v>
      </c>
      <c r="J748" s="9">
        <f>TB_Vendas[[#This Row],[Total]]-(TB_Vendas[[#This Row],[Total]]*TB_Vendas[[#This Row],[Desconto]])</f>
        <v>4000</v>
      </c>
      <c r="K748" s="9" t="s">
        <v>115</v>
      </c>
    </row>
    <row r="749" spans="1:11" x14ac:dyDescent="0.25">
      <c r="A749" s="8">
        <v>45201</v>
      </c>
      <c r="B749" t="s">
        <v>77</v>
      </c>
      <c r="C749" t="str">
        <f>_xlfn.XLOOKUP(TB_Vendas[[#This Row],[Código]],TB_Produtos[Código],TB_Produtos[Categoria])</f>
        <v>Smartphones e Tablets</v>
      </c>
      <c r="D749" s="1">
        <v>2</v>
      </c>
      <c r="E749" s="36">
        <f>_xlfn.XLOOKUP(TB_Vendas[[#This Row],[Código]],TB_Produtos[Código],TB_Produtos[Preço Unitário])</f>
        <v>5000</v>
      </c>
      <c r="F749" s="41">
        <f>INDEX(desc_tabela,MATCH(TB_Vendas[[#This Row],[Qtde]],desc_quantidade,1),MATCH(_xlfn.XLOOKUP(TB_Vendas[[#This Row],[Código]],TB_Produtos[Código],TB_Produtos[Categoria]),desc_categorias,0))</f>
        <v>0.1</v>
      </c>
      <c r="G749" s="41" cm="1">
        <f t="array" ref="G749">_xlfn.XLOOKUP(TB_Vendas[[#This Row],[Vendedor]],TB_Vendedores[[#All],[Código]],TB_Vendedores[[#All],[Desc. Máximo]])</f>
        <v>0.13</v>
      </c>
      <c r="H749" s="41">
        <f>IF(TB_Vendas[[#This Row],[Desc.]]&gt;TB_Vendas[[#This Row],[Desc. Vend.]],TB_Vendas[[#This Row],[Desc. Vend.]],TB_Vendas[[#This Row],[Desc.]])</f>
        <v>0.1</v>
      </c>
      <c r="I749" s="9">
        <f>TB_Vendas[[#This Row],[Preço Unitário]]*TB_Vendas[[#This Row],[Qtde]]</f>
        <v>10000</v>
      </c>
      <c r="J749" s="9">
        <f>TB_Vendas[[#This Row],[Total]]-(TB_Vendas[[#This Row],[Total]]*TB_Vendas[[#This Row],[Desconto]])</f>
        <v>9000</v>
      </c>
      <c r="K749" s="9" t="s">
        <v>97</v>
      </c>
    </row>
    <row r="750" spans="1:11" x14ac:dyDescent="0.25">
      <c r="A750" s="8">
        <v>45201</v>
      </c>
      <c r="B750" t="s">
        <v>48</v>
      </c>
      <c r="C750" t="str">
        <f>_xlfn.XLOOKUP(TB_Vendas[[#This Row],[Código]],TB_Produtos[Código],TB_Produtos[Categoria])</f>
        <v>Eletrônicos Gerais</v>
      </c>
      <c r="D750" s="1">
        <v>1</v>
      </c>
      <c r="E750" s="36">
        <f>_xlfn.XLOOKUP(TB_Vendas[[#This Row],[Código]],TB_Produtos[Código],TB_Produtos[Preço Unitário])</f>
        <v>5500</v>
      </c>
      <c r="F750" s="41">
        <f>INDEX(desc_tabela,MATCH(TB_Vendas[[#This Row],[Qtde]],desc_quantidade,1),MATCH(_xlfn.XLOOKUP(TB_Vendas[[#This Row],[Código]],TB_Produtos[Código],TB_Produtos[Categoria]),desc_categorias,0))</f>
        <v>0.1</v>
      </c>
      <c r="G750" s="41" cm="1">
        <f t="array" ref="G750">_xlfn.XLOOKUP(TB_Vendas[[#This Row],[Vendedor]],TB_Vendedores[[#All],[Código]],TB_Vendedores[[#All],[Desc. Máximo]])</f>
        <v>0.13</v>
      </c>
      <c r="H750" s="41">
        <f>IF(TB_Vendas[[#This Row],[Desc.]]&gt;TB_Vendas[[#This Row],[Desc. Vend.]],TB_Vendas[[#This Row],[Desc. Vend.]],TB_Vendas[[#This Row],[Desc.]])</f>
        <v>0.1</v>
      </c>
      <c r="I750" s="9">
        <f>TB_Vendas[[#This Row],[Preço Unitário]]*TB_Vendas[[#This Row],[Qtde]]</f>
        <v>5500</v>
      </c>
      <c r="J750" s="9">
        <f>TB_Vendas[[#This Row],[Total]]-(TB_Vendas[[#This Row],[Total]]*TB_Vendas[[#This Row],[Desconto]])</f>
        <v>4950</v>
      </c>
      <c r="K750" s="9" t="s">
        <v>97</v>
      </c>
    </row>
    <row r="751" spans="1:11" x14ac:dyDescent="0.25">
      <c r="A751" s="8">
        <v>45201</v>
      </c>
      <c r="B751" t="s">
        <v>86</v>
      </c>
      <c r="C751" t="str">
        <f>_xlfn.XLOOKUP(TB_Vendas[[#This Row],[Código]],TB_Produtos[Código],TB_Produtos[Categoria])</f>
        <v>Wearables</v>
      </c>
      <c r="D751" s="1">
        <v>5</v>
      </c>
      <c r="E751" s="36">
        <f>_xlfn.XLOOKUP(TB_Vendas[[#This Row],[Código]],TB_Produtos[Código],TB_Produtos[Preço Unitário])</f>
        <v>1500</v>
      </c>
      <c r="F751" s="41">
        <f>INDEX(desc_tabela,MATCH(TB_Vendas[[#This Row],[Qtde]],desc_quantidade,1),MATCH(_xlfn.XLOOKUP(TB_Vendas[[#This Row],[Código]],TB_Produtos[Código],TB_Produtos[Categoria]),desc_categorias,0))</f>
        <v>0.25</v>
      </c>
      <c r="G751" s="41" cm="1">
        <f t="array" ref="G751">_xlfn.XLOOKUP(TB_Vendas[[#This Row],[Vendedor]],TB_Vendedores[[#All],[Código]],TB_Vendedores[[#All],[Desc. Máximo]])</f>
        <v>0.08</v>
      </c>
      <c r="H751" s="41">
        <f>IF(TB_Vendas[[#This Row],[Desc.]]&gt;TB_Vendas[[#This Row],[Desc. Vend.]],TB_Vendas[[#This Row],[Desc. Vend.]],TB_Vendas[[#This Row],[Desc.]])</f>
        <v>0.08</v>
      </c>
      <c r="I751" s="9">
        <f>TB_Vendas[[#This Row],[Preço Unitário]]*TB_Vendas[[#This Row],[Qtde]]</f>
        <v>7500</v>
      </c>
      <c r="J751" s="9">
        <f>TB_Vendas[[#This Row],[Total]]-(TB_Vendas[[#This Row],[Total]]*TB_Vendas[[#This Row],[Desconto]])</f>
        <v>6900</v>
      </c>
      <c r="K751" s="9" t="s">
        <v>111</v>
      </c>
    </row>
    <row r="752" spans="1:11" x14ac:dyDescent="0.25">
      <c r="A752" s="8">
        <v>45201</v>
      </c>
      <c r="B752" t="s">
        <v>25</v>
      </c>
      <c r="C752" t="str">
        <f>_xlfn.XLOOKUP(TB_Vendas[[#This Row],[Código]],TB_Produtos[Código],TB_Produtos[Categoria])</f>
        <v>Periféricos</v>
      </c>
      <c r="D752" s="1">
        <v>2</v>
      </c>
      <c r="E752" s="36">
        <f>_xlfn.XLOOKUP(TB_Vendas[[#This Row],[Código]],TB_Produtos[Código],TB_Produtos[Preço Unitário])</f>
        <v>900</v>
      </c>
      <c r="F752" s="41">
        <f>INDEX(desc_tabela,MATCH(TB_Vendas[[#This Row],[Qtde]],desc_quantidade,1),MATCH(_xlfn.XLOOKUP(TB_Vendas[[#This Row],[Código]],TB_Produtos[Código],TB_Produtos[Categoria]),desc_categorias,0))</f>
        <v>0.05</v>
      </c>
      <c r="G752" s="41" cm="1">
        <f t="array" ref="G752">_xlfn.XLOOKUP(TB_Vendas[[#This Row],[Vendedor]],TB_Vendedores[[#All],[Código]],TB_Vendedores[[#All],[Desc. Máximo]])</f>
        <v>0.13</v>
      </c>
      <c r="H752" s="41">
        <f>IF(TB_Vendas[[#This Row],[Desc.]]&gt;TB_Vendas[[#This Row],[Desc. Vend.]],TB_Vendas[[#This Row],[Desc. Vend.]],TB_Vendas[[#This Row],[Desc.]])</f>
        <v>0.05</v>
      </c>
      <c r="I752" s="9">
        <f>TB_Vendas[[#This Row],[Preço Unitário]]*TB_Vendas[[#This Row],[Qtde]]</f>
        <v>1800</v>
      </c>
      <c r="J752" s="9">
        <f>TB_Vendas[[#This Row],[Total]]-(TB_Vendas[[#This Row],[Total]]*TB_Vendas[[#This Row],[Desconto]])</f>
        <v>1710</v>
      </c>
      <c r="K752" s="9" t="s">
        <v>94</v>
      </c>
    </row>
    <row r="753" spans="1:11" x14ac:dyDescent="0.25">
      <c r="A753" s="8">
        <v>45202</v>
      </c>
      <c r="B753" t="s">
        <v>83</v>
      </c>
      <c r="C753" t="str">
        <f>_xlfn.XLOOKUP(TB_Vendas[[#This Row],[Código]],TB_Produtos[Código],TB_Produtos[Categoria])</f>
        <v>Wearables</v>
      </c>
      <c r="D753" s="1">
        <v>3</v>
      </c>
      <c r="E753" s="36">
        <f>_xlfn.XLOOKUP(TB_Vendas[[#This Row],[Código]],TB_Produtos[Código],TB_Produtos[Preço Unitário])</f>
        <v>350</v>
      </c>
      <c r="F753" s="41">
        <f>INDEX(desc_tabela,MATCH(TB_Vendas[[#This Row],[Qtde]],desc_quantidade,1),MATCH(_xlfn.XLOOKUP(TB_Vendas[[#This Row],[Código]],TB_Produtos[Código],TB_Produtos[Categoria]),desc_categorias,0))</f>
        <v>0.15</v>
      </c>
      <c r="G753" s="41" cm="1">
        <f t="array" ref="G753">_xlfn.XLOOKUP(TB_Vendas[[#This Row],[Vendedor]],TB_Vendedores[[#All],[Código]],TB_Vendedores[[#All],[Desc. Máximo]])</f>
        <v>0.12</v>
      </c>
      <c r="H753" s="41">
        <f>IF(TB_Vendas[[#This Row],[Desc.]]&gt;TB_Vendas[[#This Row],[Desc. Vend.]],TB_Vendas[[#This Row],[Desc. Vend.]],TB_Vendas[[#This Row],[Desc.]])</f>
        <v>0.12</v>
      </c>
      <c r="I753" s="9">
        <f>TB_Vendas[[#This Row],[Preço Unitário]]*TB_Vendas[[#This Row],[Qtde]]</f>
        <v>1050</v>
      </c>
      <c r="J753" s="9">
        <f>TB_Vendas[[#This Row],[Total]]-(TB_Vendas[[#This Row],[Total]]*TB_Vendas[[#This Row],[Desconto]])</f>
        <v>924</v>
      </c>
      <c r="K753" s="9" t="s">
        <v>103</v>
      </c>
    </row>
    <row r="754" spans="1:11" x14ac:dyDescent="0.25">
      <c r="A754" s="8">
        <v>45202</v>
      </c>
      <c r="B754" t="s">
        <v>58</v>
      </c>
      <c r="C754" t="str">
        <f>_xlfn.XLOOKUP(TB_Vendas[[#This Row],[Código]],TB_Produtos[Código],TB_Produtos[Categoria])</f>
        <v>Periféricos</v>
      </c>
      <c r="D754" s="1">
        <v>2</v>
      </c>
      <c r="E754" s="36">
        <f>_xlfn.XLOOKUP(TB_Vendas[[#This Row],[Código]],TB_Produtos[Código],TB_Produtos[Preço Unitário])</f>
        <v>450</v>
      </c>
      <c r="F754" s="41">
        <f>INDEX(desc_tabela,MATCH(TB_Vendas[[#This Row],[Qtde]],desc_quantidade,1),MATCH(_xlfn.XLOOKUP(TB_Vendas[[#This Row],[Código]],TB_Produtos[Código],TB_Produtos[Categoria]),desc_categorias,0))</f>
        <v>0.05</v>
      </c>
      <c r="G754" s="41" cm="1">
        <f t="array" ref="G754">_xlfn.XLOOKUP(TB_Vendas[[#This Row],[Vendedor]],TB_Vendedores[[#All],[Código]],TB_Vendedores[[#All],[Desc. Máximo]])</f>
        <v>0.12</v>
      </c>
      <c r="H754" s="41">
        <f>IF(TB_Vendas[[#This Row],[Desc.]]&gt;TB_Vendas[[#This Row],[Desc. Vend.]],TB_Vendas[[#This Row],[Desc. Vend.]],TB_Vendas[[#This Row],[Desc.]])</f>
        <v>0.05</v>
      </c>
      <c r="I754" s="9">
        <f>TB_Vendas[[#This Row],[Preço Unitário]]*TB_Vendas[[#This Row],[Qtde]]</f>
        <v>900</v>
      </c>
      <c r="J754" s="9">
        <f>TB_Vendas[[#This Row],[Total]]-(TB_Vendas[[#This Row],[Total]]*TB_Vendas[[#This Row],[Desconto]])</f>
        <v>855</v>
      </c>
      <c r="K754" s="9" t="s">
        <v>103</v>
      </c>
    </row>
    <row r="755" spans="1:11" x14ac:dyDescent="0.25">
      <c r="A755" s="8">
        <v>45202</v>
      </c>
      <c r="B755" t="s">
        <v>25</v>
      </c>
      <c r="C755" t="str">
        <f>_xlfn.XLOOKUP(TB_Vendas[[#This Row],[Código]],TB_Produtos[Código],TB_Produtos[Categoria])</f>
        <v>Periféricos</v>
      </c>
      <c r="D755" s="1">
        <v>2</v>
      </c>
      <c r="E755" s="36">
        <f>_xlfn.XLOOKUP(TB_Vendas[[#This Row],[Código]],TB_Produtos[Código],TB_Produtos[Preço Unitário])</f>
        <v>900</v>
      </c>
      <c r="F755" s="41">
        <f>INDEX(desc_tabela,MATCH(TB_Vendas[[#This Row],[Qtde]],desc_quantidade,1),MATCH(_xlfn.XLOOKUP(TB_Vendas[[#This Row],[Código]],TB_Produtos[Código],TB_Produtos[Categoria]),desc_categorias,0))</f>
        <v>0.05</v>
      </c>
      <c r="G755" s="41" cm="1">
        <f t="array" ref="G755">_xlfn.XLOOKUP(TB_Vendas[[#This Row],[Vendedor]],TB_Vendedores[[#All],[Código]],TB_Vendedores[[#All],[Desc. Máximo]])</f>
        <v>0.08</v>
      </c>
      <c r="H755" s="41">
        <f>IF(TB_Vendas[[#This Row],[Desc.]]&gt;TB_Vendas[[#This Row],[Desc. Vend.]],TB_Vendas[[#This Row],[Desc. Vend.]],TB_Vendas[[#This Row],[Desc.]])</f>
        <v>0.05</v>
      </c>
      <c r="I755" s="9">
        <f>TB_Vendas[[#This Row],[Preço Unitário]]*TB_Vendas[[#This Row],[Qtde]]</f>
        <v>1800</v>
      </c>
      <c r="J755" s="9">
        <f>TB_Vendas[[#This Row],[Total]]-(TB_Vendas[[#This Row],[Total]]*TB_Vendas[[#This Row],[Desconto]])</f>
        <v>1710</v>
      </c>
      <c r="K755" s="9" t="s">
        <v>100</v>
      </c>
    </row>
    <row r="756" spans="1:11" x14ac:dyDescent="0.25">
      <c r="A756" s="8">
        <v>45203</v>
      </c>
      <c r="B756" t="s">
        <v>79</v>
      </c>
      <c r="C756" t="str">
        <f>_xlfn.XLOOKUP(TB_Vendas[[#This Row],[Código]],TB_Produtos[Código],TB_Produtos[Categoria])</f>
        <v>Wearables</v>
      </c>
      <c r="D756" s="1">
        <v>1</v>
      </c>
      <c r="E756" s="36">
        <f>_xlfn.XLOOKUP(TB_Vendas[[#This Row],[Código]],TB_Produtos[Código],TB_Produtos[Preço Unitário])</f>
        <v>400</v>
      </c>
      <c r="F756" s="41">
        <f>INDEX(desc_tabela,MATCH(TB_Vendas[[#This Row],[Qtde]],desc_quantidade,1),MATCH(_xlfn.XLOOKUP(TB_Vendas[[#This Row],[Código]],TB_Produtos[Código],TB_Produtos[Categoria]),desc_categorias,0))</f>
        <v>0</v>
      </c>
      <c r="G756" s="41" cm="1">
        <f t="array" ref="G756">_xlfn.XLOOKUP(TB_Vendas[[#This Row],[Vendedor]],TB_Vendedores[[#All],[Código]],TB_Vendedores[[#All],[Desc. Máximo]])</f>
        <v>0.08</v>
      </c>
      <c r="H756" s="41">
        <f>IF(TB_Vendas[[#This Row],[Desc.]]&gt;TB_Vendas[[#This Row],[Desc. Vend.]],TB_Vendas[[#This Row],[Desc. Vend.]],TB_Vendas[[#This Row],[Desc.]])</f>
        <v>0</v>
      </c>
      <c r="I756" s="9">
        <f>TB_Vendas[[#This Row],[Preço Unitário]]*TB_Vendas[[#This Row],[Qtde]]</f>
        <v>400</v>
      </c>
      <c r="J756" s="9">
        <f>TB_Vendas[[#This Row],[Total]]-(TB_Vendas[[#This Row],[Total]]*TB_Vendas[[#This Row],[Desconto]])</f>
        <v>400</v>
      </c>
      <c r="K756" s="9" t="s">
        <v>111</v>
      </c>
    </row>
    <row r="757" spans="1:11" x14ac:dyDescent="0.25">
      <c r="A757" s="8">
        <v>45204</v>
      </c>
      <c r="B757" t="s">
        <v>11</v>
      </c>
      <c r="C757" t="str">
        <f>_xlfn.XLOOKUP(TB_Vendas[[#This Row],[Código]],TB_Produtos[Código],TB_Produtos[Categoria])</f>
        <v>Acessórios</v>
      </c>
      <c r="D757" s="1">
        <v>5</v>
      </c>
      <c r="E757" s="36">
        <f>_xlfn.XLOOKUP(TB_Vendas[[#This Row],[Código]],TB_Produtos[Código],TB_Produtos[Preço Unitário])</f>
        <v>150</v>
      </c>
      <c r="F757" s="41">
        <f>INDEX(desc_tabela,MATCH(TB_Vendas[[#This Row],[Qtde]],desc_quantidade,1),MATCH(_xlfn.XLOOKUP(TB_Vendas[[#This Row],[Código]],TB_Produtos[Código],TB_Produtos[Categoria]),desc_categorias,0))</f>
        <v>0.25</v>
      </c>
      <c r="G757" s="41" cm="1">
        <f t="array" ref="G757">_xlfn.XLOOKUP(TB_Vendas[[#This Row],[Vendedor]],TB_Vendedores[[#All],[Código]],TB_Vendedores[[#All],[Desc. Máximo]])</f>
        <v>0.13</v>
      </c>
      <c r="H757" s="41">
        <f>IF(TB_Vendas[[#This Row],[Desc.]]&gt;TB_Vendas[[#This Row],[Desc. Vend.]],TB_Vendas[[#This Row],[Desc. Vend.]],TB_Vendas[[#This Row],[Desc.]])</f>
        <v>0.13</v>
      </c>
      <c r="I757" s="9">
        <f>TB_Vendas[[#This Row],[Preço Unitário]]*TB_Vendas[[#This Row],[Qtde]]</f>
        <v>750</v>
      </c>
      <c r="J757" s="9">
        <f>TB_Vendas[[#This Row],[Total]]-(TB_Vendas[[#This Row],[Total]]*TB_Vendas[[#This Row],[Desconto]])</f>
        <v>652.5</v>
      </c>
      <c r="K757" s="9" t="s">
        <v>94</v>
      </c>
    </row>
    <row r="758" spans="1:11" x14ac:dyDescent="0.25">
      <c r="A758" s="8">
        <v>45204</v>
      </c>
      <c r="B758" t="s">
        <v>77</v>
      </c>
      <c r="C758" t="str">
        <f>_xlfn.XLOOKUP(TB_Vendas[[#This Row],[Código]],TB_Produtos[Código],TB_Produtos[Categoria])</f>
        <v>Smartphones e Tablets</v>
      </c>
      <c r="D758" s="1">
        <v>4</v>
      </c>
      <c r="E758" s="36">
        <f>_xlfn.XLOOKUP(TB_Vendas[[#This Row],[Código]],TB_Produtos[Código],TB_Produtos[Preço Unitário])</f>
        <v>5000</v>
      </c>
      <c r="F758" s="41">
        <f>INDEX(desc_tabela,MATCH(TB_Vendas[[#This Row],[Qtde]],desc_quantidade,1),MATCH(_xlfn.XLOOKUP(TB_Vendas[[#This Row],[Código]],TB_Produtos[Código],TB_Produtos[Categoria]),desc_categorias,0))</f>
        <v>0.15</v>
      </c>
      <c r="G758" s="41" cm="1">
        <f t="array" ref="G758">_xlfn.XLOOKUP(TB_Vendas[[#This Row],[Vendedor]],TB_Vendedores[[#All],[Código]],TB_Vendedores[[#All],[Desc. Máximo]])</f>
        <v>0.09</v>
      </c>
      <c r="H758" s="41">
        <f>IF(TB_Vendas[[#This Row],[Desc.]]&gt;TB_Vendas[[#This Row],[Desc. Vend.]],TB_Vendas[[#This Row],[Desc. Vend.]],TB_Vendas[[#This Row],[Desc.]])</f>
        <v>0.09</v>
      </c>
      <c r="I758" s="9">
        <f>TB_Vendas[[#This Row],[Preço Unitário]]*TB_Vendas[[#This Row],[Qtde]]</f>
        <v>20000</v>
      </c>
      <c r="J758" s="9">
        <f>TB_Vendas[[#This Row],[Total]]-(TB_Vendas[[#This Row],[Total]]*TB_Vendas[[#This Row],[Desconto]])</f>
        <v>18200</v>
      </c>
      <c r="K758" s="9" t="s">
        <v>113</v>
      </c>
    </row>
    <row r="759" spans="1:11" x14ac:dyDescent="0.25">
      <c r="A759" s="8">
        <v>45205</v>
      </c>
      <c r="B759" t="s">
        <v>53</v>
      </c>
      <c r="C759" t="str">
        <f>_xlfn.XLOOKUP(TB_Vendas[[#This Row],[Código]],TB_Produtos[Código],TB_Produtos[Categoria])</f>
        <v>Periféricos</v>
      </c>
      <c r="D759" s="1">
        <v>4</v>
      </c>
      <c r="E759" s="36">
        <f>_xlfn.XLOOKUP(TB_Vendas[[#This Row],[Código]],TB_Produtos[Código],TB_Produtos[Preço Unitário])</f>
        <v>350</v>
      </c>
      <c r="F759" s="41">
        <f>INDEX(desc_tabela,MATCH(TB_Vendas[[#This Row],[Qtde]],desc_quantidade,1),MATCH(_xlfn.XLOOKUP(TB_Vendas[[#This Row],[Código]],TB_Produtos[Código],TB_Produtos[Categoria]),desc_categorias,0))</f>
        <v>0.15</v>
      </c>
      <c r="G759" s="41" cm="1">
        <f t="array" ref="G759">_xlfn.XLOOKUP(TB_Vendas[[#This Row],[Vendedor]],TB_Vendedores[[#All],[Código]],TB_Vendedores[[#All],[Desc. Máximo]])</f>
        <v>0.12</v>
      </c>
      <c r="H759" s="41">
        <f>IF(TB_Vendas[[#This Row],[Desc.]]&gt;TB_Vendas[[#This Row],[Desc. Vend.]],TB_Vendas[[#This Row],[Desc. Vend.]],TB_Vendas[[#This Row],[Desc.]])</f>
        <v>0.12</v>
      </c>
      <c r="I759" s="9">
        <f>TB_Vendas[[#This Row],[Preço Unitário]]*TB_Vendas[[#This Row],[Qtde]]</f>
        <v>1400</v>
      </c>
      <c r="J759" s="9">
        <f>TB_Vendas[[#This Row],[Total]]-(TB_Vendas[[#This Row],[Total]]*TB_Vendas[[#This Row],[Desconto]])</f>
        <v>1232</v>
      </c>
      <c r="K759" s="9" t="s">
        <v>103</v>
      </c>
    </row>
    <row r="760" spans="1:11" x14ac:dyDescent="0.25">
      <c r="A760" s="8">
        <v>45205</v>
      </c>
      <c r="B760" t="s">
        <v>43</v>
      </c>
      <c r="C760" t="str">
        <f>_xlfn.XLOOKUP(TB_Vendas[[#This Row],[Código]],TB_Produtos[Código],TB_Produtos[Categoria])</f>
        <v>Eletrônicos Gerais</v>
      </c>
      <c r="D760" s="1">
        <v>3</v>
      </c>
      <c r="E760" s="36">
        <f>_xlfn.XLOOKUP(TB_Vendas[[#This Row],[Código]],TB_Produtos[Código],TB_Produtos[Preço Unitário])</f>
        <v>4500</v>
      </c>
      <c r="F760" s="41">
        <f>INDEX(desc_tabela,MATCH(TB_Vendas[[#This Row],[Qtde]],desc_quantidade,1),MATCH(_xlfn.XLOOKUP(TB_Vendas[[#This Row],[Código]],TB_Produtos[Código],TB_Produtos[Categoria]),desc_categorias,0))</f>
        <v>0.2</v>
      </c>
      <c r="G760" s="41" cm="1">
        <f t="array" ref="G760">_xlfn.XLOOKUP(TB_Vendas[[#This Row],[Vendedor]],TB_Vendedores[[#All],[Código]],TB_Vendedores[[#All],[Desc. Máximo]])</f>
        <v>0.19</v>
      </c>
      <c r="H760" s="41">
        <f>IF(TB_Vendas[[#This Row],[Desc.]]&gt;TB_Vendas[[#This Row],[Desc. Vend.]],TB_Vendas[[#This Row],[Desc. Vend.]],TB_Vendas[[#This Row],[Desc.]])</f>
        <v>0.19</v>
      </c>
      <c r="I760" s="9">
        <f>TB_Vendas[[#This Row],[Preço Unitário]]*TB_Vendas[[#This Row],[Qtde]]</f>
        <v>13500</v>
      </c>
      <c r="J760" s="9">
        <f>TB_Vendas[[#This Row],[Total]]-(TB_Vendas[[#This Row],[Total]]*TB_Vendas[[#This Row],[Desconto]])</f>
        <v>10935</v>
      </c>
      <c r="K760" s="9" t="s">
        <v>109</v>
      </c>
    </row>
    <row r="761" spans="1:11" x14ac:dyDescent="0.25">
      <c r="A761" s="8">
        <v>45205</v>
      </c>
      <c r="B761" t="s">
        <v>71</v>
      </c>
      <c r="C761" t="str">
        <f>_xlfn.XLOOKUP(TB_Vendas[[#This Row],[Código]],TB_Produtos[Código],TB_Produtos[Categoria])</f>
        <v>Smartphones e Tablets</v>
      </c>
      <c r="D761" s="1">
        <v>3</v>
      </c>
      <c r="E761" s="36">
        <f>_xlfn.XLOOKUP(TB_Vendas[[#This Row],[Código]],TB_Produtos[Código],TB_Produtos[Preço Unitário])</f>
        <v>7500</v>
      </c>
      <c r="F761" s="41">
        <f>INDEX(desc_tabela,MATCH(TB_Vendas[[#This Row],[Qtde]],desc_quantidade,1),MATCH(_xlfn.XLOOKUP(TB_Vendas[[#This Row],[Código]],TB_Produtos[Código],TB_Produtos[Categoria]),desc_categorias,0))</f>
        <v>0.15</v>
      </c>
      <c r="G761" s="41" cm="1">
        <f t="array" ref="G761">_xlfn.XLOOKUP(TB_Vendas[[#This Row],[Vendedor]],TB_Vendedores[[#All],[Código]],TB_Vendedores[[#All],[Desc. Máximo]])</f>
        <v>0.12</v>
      </c>
      <c r="H761" s="41">
        <f>IF(TB_Vendas[[#This Row],[Desc.]]&gt;TB_Vendas[[#This Row],[Desc. Vend.]],TB_Vendas[[#This Row],[Desc. Vend.]],TB_Vendas[[#This Row],[Desc.]])</f>
        <v>0.12</v>
      </c>
      <c r="I761" s="9">
        <f>TB_Vendas[[#This Row],[Preço Unitário]]*TB_Vendas[[#This Row],[Qtde]]</f>
        <v>22500</v>
      </c>
      <c r="J761" s="9">
        <f>TB_Vendas[[#This Row],[Total]]-(TB_Vendas[[#This Row],[Total]]*TB_Vendas[[#This Row],[Desconto]])</f>
        <v>19800</v>
      </c>
      <c r="K761" s="9" t="s">
        <v>103</v>
      </c>
    </row>
    <row r="762" spans="1:11" x14ac:dyDescent="0.25">
      <c r="A762" s="8">
        <v>45205</v>
      </c>
      <c r="B762" t="s">
        <v>20</v>
      </c>
      <c r="C762" t="str">
        <f>_xlfn.XLOOKUP(TB_Vendas[[#This Row],[Código]],TB_Produtos[Código],TB_Produtos[Categoria])</f>
        <v>Acessórios</v>
      </c>
      <c r="D762" s="1">
        <v>3</v>
      </c>
      <c r="E762" s="36">
        <f>_xlfn.XLOOKUP(TB_Vendas[[#This Row],[Código]],TB_Produtos[Código],TB_Produtos[Preço Unitário])</f>
        <v>250</v>
      </c>
      <c r="F762" s="41">
        <f>INDEX(desc_tabela,MATCH(TB_Vendas[[#This Row],[Qtde]],desc_quantidade,1),MATCH(_xlfn.XLOOKUP(TB_Vendas[[#This Row],[Código]],TB_Produtos[Código],TB_Produtos[Categoria]),desc_categorias,0))</f>
        <v>0.15</v>
      </c>
      <c r="G762" s="41" cm="1">
        <f t="array" ref="G762">_xlfn.XLOOKUP(TB_Vendas[[#This Row],[Vendedor]],TB_Vendedores[[#All],[Código]],TB_Vendedores[[#All],[Desc. Máximo]])</f>
        <v>0.18</v>
      </c>
      <c r="H762" s="41">
        <f>IF(TB_Vendas[[#This Row],[Desc.]]&gt;TB_Vendas[[#This Row],[Desc. Vend.]],TB_Vendas[[#This Row],[Desc. Vend.]],TB_Vendas[[#This Row],[Desc.]])</f>
        <v>0.15</v>
      </c>
      <c r="I762" s="9">
        <f>TB_Vendas[[#This Row],[Preço Unitário]]*TB_Vendas[[#This Row],[Qtde]]</f>
        <v>750</v>
      </c>
      <c r="J762" s="9">
        <f>TB_Vendas[[#This Row],[Total]]-(TB_Vendas[[#This Row],[Total]]*TB_Vendas[[#This Row],[Desconto]])</f>
        <v>637.5</v>
      </c>
      <c r="K762" s="9" t="s">
        <v>117</v>
      </c>
    </row>
    <row r="763" spans="1:11" x14ac:dyDescent="0.25">
      <c r="A763" s="8">
        <v>45205</v>
      </c>
      <c r="B763" t="s">
        <v>43</v>
      </c>
      <c r="C763" t="str">
        <f>_xlfn.XLOOKUP(TB_Vendas[[#This Row],[Código]],TB_Produtos[Código],TB_Produtos[Categoria])</f>
        <v>Eletrônicos Gerais</v>
      </c>
      <c r="D763" s="1">
        <v>1</v>
      </c>
      <c r="E763" s="36">
        <f>_xlfn.XLOOKUP(TB_Vendas[[#This Row],[Código]],TB_Produtos[Código],TB_Produtos[Preço Unitário])</f>
        <v>4500</v>
      </c>
      <c r="F763" s="41">
        <f>INDEX(desc_tabela,MATCH(TB_Vendas[[#This Row],[Qtde]],desc_quantidade,1),MATCH(_xlfn.XLOOKUP(TB_Vendas[[#This Row],[Código]],TB_Produtos[Código],TB_Produtos[Categoria]),desc_categorias,0))</f>
        <v>0.1</v>
      </c>
      <c r="G763" s="41" cm="1">
        <f t="array" ref="G763">_xlfn.XLOOKUP(TB_Vendas[[#This Row],[Vendedor]],TB_Vendedores[[#All],[Código]],TB_Vendedores[[#All],[Desc. Máximo]])</f>
        <v>0.13</v>
      </c>
      <c r="H763" s="41">
        <f>IF(TB_Vendas[[#This Row],[Desc.]]&gt;TB_Vendas[[#This Row],[Desc. Vend.]],TB_Vendas[[#This Row],[Desc. Vend.]],TB_Vendas[[#This Row],[Desc.]])</f>
        <v>0.1</v>
      </c>
      <c r="I763" s="9">
        <f>TB_Vendas[[#This Row],[Preço Unitário]]*TB_Vendas[[#This Row],[Qtde]]</f>
        <v>4500</v>
      </c>
      <c r="J763" s="9">
        <f>TB_Vendas[[#This Row],[Total]]-(TB_Vendas[[#This Row],[Total]]*TB_Vendas[[#This Row],[Desconto]])</f>
        <v>4050</v>
      </c>
      <c r="K763" s="9" t="s">
        <v>94</v>
      </c>
    </row>
    <row r="764" spans="1:11" x14ac:dyDescent="0.25">
      <c r="A764" s="8">
        <v>45205</v>
      </c>
      <c r="B764" t="s">
        <v>58</v>
      </c>
      <c r="C764" t="str">
        <f>_xlfn.XLOOKUP(TB_Vendas[[#This Row],[Código]],TB_Produtos[Código],TB_Produtos[Categoria])</f>
        <v>Periféricos</v>
      </c>
      <c r="D764" s="1">
        <v>4</v>
      </c>
      <c r="E764" s="36">
        <f>_xlfn.XLOOKUP(TB_Vendas[[#This Row],[Código]],TB_Produtos[Código],TB_Produtos[Preço Unitário])</f>
        <v>450</v>
      </c>
      <c r="F764" s="41">
        <f>INDEX(desc_tabela,MATCH(TB_Vendas[[#This Row],[Qtde]],desc_quantidade,1),MATCH(_xlfn.XLOOKUP(TB_Vendas[[#This Row],[Código]],TB_Produtos[Código],TB_Produtos[Categoria]),desc_categorias,0))</f>
        <v>0.15</v>
      </c>
      <c r="G764" s="41" cm="1">
        <f t="array" ref="G764">_xlfn.XLOOKUP(TB_Vendas[[#This Row],[Vendedor]],TB_Vendedores[[#All],[Código]],TB_Vendedores[[#All],[Desc. Máximo]])</f>
        <v>0.11</v>
      </c>
      <c r="H764" s="41">
        <f>IF(TB_Vendas[[#This Row],[Desc.]]&gt;TB_Vendas[[#This Row],[Desc. Vend.]],TB_Vendas[[#This Row],[Desc. Vend.]],TB_Vendas[[#This Row],[Desc.]])</f>
        <v>0.11</v>
      </c>
      <c r="I764" s="9">
        <f>TB_Vendas[[#This Row],[Preço Unitário]]*TB_Vendas[[#This Row],[Qtde]]</f>
        <v>1800</v>
      </c>
      <c r="J764" s="9">
        <f>TB_Vendas[[#This Row],[Total]]-(TB_Vendas[[#This Row],[Total]]*TB_Vendas[[#This Row],[Desconto]])</f>
        <v>1602</v>
      </c>
      <c r="K764" s="9" t="s">
        <v>115</v>
      </c>
    </row>
    <row r="765" spans="1:11" x14ac:dyDescent="0.25">
      <c r="A765" s="8">
        <v>45206</v>
      </c>
      <c r="B765" t="s">
        <v>11</v>
      </c>
      <c r="C765" t="str">
        <f>_xlfn.XLOOKUP(TB_Vendas[[#This Row],[Código]],TB_Produtos[Código],TB_Produtos[Categoria])</f>
        <v>Acessórios</v>
      </c>
      <c r="D765" s="1">
        <v>5</v>
      </c>
      <c r="E765" s="36">
        <f>_xlfn.XLOOKUP(TB_Vendas[[#This Row],[Código]],TB_Produtos[Código],TB_Produtos[Preço Unitário])</f>
        <v>150</v>
      </c>
      <c r="F765" s="41">
        <f>INDEX(desc_tabela,MATCH(TB_Vendas[[#This Row],[Qtde]],desc_quantidade,1),MATCH(_xlfn.XLOOKUP(TB_Vendas[[#This Row],[Código]],TB_Produtos[Código],TB_Produtos[Categoria]),desc_categorias,0))</f>
        <v>0.25</v>
      </c>
      <c r="G765" s="41" cm="1">
        <f t="array" ref="G765">_xlfn.XLOOKUP(TB_Vendas[[#This Row],[Vendedor]],TB_Vendedores[[#All],[Código]],TB_Vendedores[[#All],[Desc. Máximo]])</f>
        <v>0.13</v>
      </c>
      <c r="H765" s="41">
        <f>IF(TB_Vendas[[#This Row],[Desc.]]&gt;TB_Vendas[[#This Row],[Desc. Vend.]],TB_Vendas[[#This Row],[Desc. Vend.]],TB_Vendas[[#This Row],[Desc.]])</f>
        <v>0.13</v>
      </c>
      <c r="I765" s="9">
        <f>TB_Vendas[[#This Row],[Preço Unitário]]*TB_Vendas[[#This Row],[Qtde]]</f>
        <v>750</v>
      </c>
      <c r="J765" s="9">
        <f>TB_Vendas[[#This Row],[Total]]-(TB_Vendas[[#This Row],[Total]]*TB_Vendas[[#This Row],[Desconto]])</f>
        <v>652.5</v>
      </c>
      <c r="K765" s="9" t="s">
        <v>97</v>
      </c>
    </row>
    <row r="766" spans="1:11" x14ac:dyDescent="0.25">
      <c r="A766" s="8">
        <v>45206</v>
      </c>
      <c r="B766" t="s">
        <v>14</v>
      </c>
      <c r="C766" t="str">
        <f>_xlfn.XLOOKUP(TB_Vendas[[#This Row],[Código]],TB_Produtos[Código],TB_Produtos[Categoria])</f>
        <v>Acessórios</v>
      </c>
      <c r="D766" s="1">
        <v>3</v>
      </c>
      <c r="E766" s="36">
        <f>_xlfn.XLOOKUP(TB_Vendas[[#This Row],[Código]],TB_Produtos[Código],TB_Produtos[Preço Unitário])</f>
        <v>80</v>
      </c>
      <c r="F766" s="41">
        <f>INDEX(desc_tabela,MATCH(TB_Vendas[[#This Row],[Qtde]],desc_quantidade,1),MATCH(_xlfn.XLOOKUP(TB_Vendas[[#This Row],[Código]],TB_Produtos[Código],TB_Produtos[Categoria]),desc_categorias,0))</f>
        <v>0.15</v>
      </c>
      <c r="G766" s="41" cm="1">
        <f t="array" ref="G766">_xlfn.XLOOKUP(TB_Vendas[[#This Row],[Vendedor]],TB_Vendedores[[#All],[Código]],TB_Vendedores[[#All],[Desc. Máximo]])</f>
        <v>0.08</v>
      </c>
      <c r="H766" s="41">
        <f>IF(TB_Vendas[[#This Row],[Desc.]]&gt;TB_Vendas[[#This Row],[Desc. Vend.]],TB_Vendas[[#This Row],[Desc. Vend.]],TB_Vendas[[#This Row],[Desc.]])</f>
        <v>0.08</v>
      </c>
      <c r="I766" s="9">
        <f>TB_Vendas[[#This Row],[Preço Unitário]]*TB_Vendas[[#This Row],[Qtde]]</f>
        <v>240</v>
      </c>
      <c r="J766" s="9">
        <f>TB_Vendas[[#This Row],[Total]]-(TB_Vendas[[#This Row],[Total]]*TB_Vendas[[#This Row],[Desconto]])</f>
        <v>220.8</v>
      </c>
      <c r="K766" s="9" t="s">
        <v>111</v>
      </c>
    </row>
    <row r="767" spans="1:11" x14ac:dyDescent="0.25">
      <c r="A767" s="8">
        <v>45206</v>
      </c>
      <c r="B767" t="s">
        <v>46</v>
      </c>
      <c r="C767" t="str">
        <f>_xlfn.XLOOKUP(TB_Vendas[[#This Row],[Código]],TB_Produtos[Código],TB_Produtos[Categoria])</f>
        <v>Eletrônicos Gerais</v>
      </c>
      <c r="D767" s="1">
        <v>4</v>
      </c>
      <c r="E767" s="36">
        <f>_xlfn.XLOOKUP(TB_Vendas[[#This Row],[Código]],TB_Produtos[Código],TB_Produtos[Preço Unitário])</f>
        <v>2800</v>
      </c>
      <c r="F767" s="41">
        <f>INDEX(desc_tabela,MATCH(TB_Vendas[[#This Row],[Qtde]],desc_quantidade,1),MATCH(_xlfn.XLOOKUP(TB_Vendas[[#This Row],[Código]],TB_Produtos[Código],TB_Produtos[Categoria]),desc_categorias,0))</f>
        <v>0.2</v>
      </c>
      <c r="G767" s="41" cm="1">
        <f t="array" ref="G767">_xlfn.XLOOKUP(TB_Vendas[[#This Row],[Vendedor]],TB_Vendedores[[#All],[Código]],TB_Vendedores[[#All],[Desc. Máximo]])</f>
        <v>0.08</v>
      </c>
      <c r="H767" s="41">
        <f>IF(TB_Vendas[[#This Row],[Desc.]]&gt;TB_Vendas[[#This Row],[Desc. Vend.]],TB_Vendas[[#This Row],[Desc. Vend.]],TB_Vendas[[#This Row],[Desc.]])</f>
        <v>0.08</v>
      </c>
      <c r="I767" s="9">
        <f>TB_Vendas[[#This Row],[Preço Unitário]]*TB_Vendas[[#This Row],[Qtde]]</f>
        <v>11200</v>
      </c>
      <c r="J767" s="9">
        <f>TB_Vendas[[#This Row],[Total]]-(TB_Vendas[[#This Row],[Total]]*TB_Vendas[[#This Row],[Desconto]])</f>
        <v>10304</v>
      </c>
      <c r="K767" s="9" t="s">
        <v>100</v>
      </c>
    </row>
    <row r="768" spans="1:11" x14ac:dyDescent="0.25">
      <c r="A768" s="8">
        <v>45206</v>
      </c>
      <c r="B768" t="s">
        <v>73</v>
      </c>
      <c r="C768" t="str">
        <f>_xlfn.XLOOKUP(TB_Vendas[[#This Row],[Código]],TB_Produtos[Código],TB_Produtos[Categoria])</f>
        <v>Smartphones e Tablets</v>
      </c>
      <c r="D768" s="1">
        <v>3</v>
      </c>
      <c r="E768" s="36">
        <f>_xlfn.XLOOKUP(TB_Vendas[[#This Row],[Código]],TB_Produtos[Código],TB_Produtos[Preço Unitário])</f>
        <v>2200</v>
      </c>
      <c r="F768" s="41">
        <f>INDEX(desc_tabela,MATCH(TB_Vendas[[#This Row],[Qtde]],desc_quantidade,1),MATCH(_xlfn.XLOOKUP(TB_Vendas[[#This Row],[Código]],TB_Produtos[Código],TB_Produtos[Categoria]),desc_categorias,0))</f>
        <v>0.15</v>
      </c>
      <c r="G768" s="41" cm="1">
        <f t="array" ref="G768">_xlfn.XLOOKUP(TB_Vendas[[#This Row],[Vendedor]],TB_Vendedores[[#All],[Código]],TB_Vendedores[[#All],[Desc. Máximo]])</f>
        <v>0.17</v>
      </c>
      <c r="H768" s="41">
        <f>IF(TB_Vendas[[#This Row],[Desc.]]&gt;TB_Vendas[[#This Row],[Desc. Vend.]],TB_Vendas[[#This Row],[Desc. Vend.]],TB_Vendas[[#This Row],[Desc.]])</f>
        <v>0.15</v>
      </c>
      <c r="I768" s="9">
        <f>TB_Vendas[[#This Row],[Preço Unitário]]*TB_Vendas[[#This Row],[Qtde]]</f>
        <v>6600</v>
      </c>
      <c r="J768" s="9">
        <f>TB_Vendas[[#This Row],[Total]]-(TB_Vendas[[#This Row],[Total]]*TB_Vendas[[#This Row],[Desconto]])</f>
        <v>5610</v>
      </c>
      <c r="K768" s="9" t="s">
        <v>105</v>
      </c>
    </row>
    <row r="769" spans="1:11" x14ac:dyDescent="0.25">
      <c r="A769" s="8">
        <v>45206</v>
      </c>
      <c r="B769" t="s">
        <v>35</v>
      </c>
      <c r="C769" t="str">
        <f>_xlfn.XLOOKUP(TB_Vendas[[#This Row],[Código]],TB_Produtos[Código],TB_Produtos[Categoria])</f>
        <v>Notebooks</v>
      </c>
      <c r="D769" s="1">
        <v>5</v>
      </c>
      <c r="E769" s="36">
        <f>_xlfn.XLOOKUP(TB_Vendas[[#This Row],[Código]],TB_Produtos[Código],TB_Produtos[Preço Unitário])</f>
        <v>12000</v>
      </c>
      <c r="F769" s="41">
        <f>INDEX(desc_tabela,MATCH(TB_Vendas[[#This Row],[Qtde]],desc_quantidade,1),MATCH(_xlfn.XLOOKUP(TB_Vendas[[#This Row],[Código]],TB_Produtos[Código],TB_Produtos[Categoria]),desc_categorias,0))</f>
        <v>0.25</v>
      </c>
      <c r="G769" s="41" cm="1">
        <f t="array" ref="G769">_xlfn.XLOOKUP(TB_Vendas[[#This Row],[Vendedor]],TB_Vendedores[[#All],[Código]],TB_Vendedores[[#All],[Desc. Máximo]])</f>
        <v>0.12</v>
      </c>
      <c r="H769" s="41">
        <f>IF(TB_Vendas[[#This Row],[Desc.]]&gt;TB_Vendas[[#This Row],[Desc. Vend.]],TB_Vendas[[#This Row],[Desc. Vend.]],TB_Vendas[[#This Row],[Desc.]])</f>
        <v>0.12</v>
      </c>
      <c r="I769" s="9">
        <f>TB_Vendas[[#This Row],[Preço Unitário]]*TB_Vendas[[#This Row],[Qtde]]</f>
        <v>60000</v>
      </c>
      <c r="J769" s="9">
        <f>TB_Vendas[[#This Row],[Total]]-(TB_Vendas[[#This Row],[Total]]*TB_Vendas[[#This Row],[Desconto]])</f>
        <v>52800</v>
      </c>
      <c r="K769" s="9" t="s">
        <v>103</v>
      </c>
    </row>
    <row r="770" spans="1:11" x14ac:dyDescent="0.25">
      <c r="A770" s="8">
        <v>45206</v>
      </c>
      <c r="B770" t="s">
        <v>58</v>
      </c>
      <c r="C770" t="str">
        <f>_xlfn.XLOOKUP(TB_Vendas[[#This Row],[Código]],TB_Produtos[Código],TB_Produtos[Categoria])</f>
        <v>Periféricos</v>
      </c>
      <c r="D770" s="1">
        <v>5</v>
      </c>
      <c r="E770" s="36">
        <f>_xlfn.XLOOKUP(TB_Vendas[[#This Row],[Código]],TB_Produtos[Código],TB_Produtos[Preço Unitário])</f>
        <v>450</v>
      </c>
      <c r="F770" s="41">
        <f>INDEX(desc_tabela,MATCH(TB_Vendas[[#This Row],[Qtde]],desc_quantidade,1),MATCH(_xlfn.XLOOKUP(TB_Vendas[[#This Row],[Código]],TB_Produtos[Código],TB_Produtos[Categoria]),desc_categorias,0))</f>
        <v>0.25</v>
      </c>
      <c r="G770" s="41" cm="1">
        <f t="array" ref="G770">_xlfn.XLOOKUP(TB_Vendas[[#This Row],[Vendedor]],TB_Vendedores[[#All],[Código]],TB_Vendedores[[#All],[Desc. Máximo]])</f>
        <v>0.17</v>
      </c>
      <c r="H770" s="41">
        <f>IF(TB_Vendas[[#This Row],[Desc.]]&gt;TB_Vendas[[#This Row],[Desc. Vend.]],TB_Vendas[[#This Row],[Desc. Vend.]],TB_Vendas[[#This Row],[Desc.]])</f>
        <v>0.17</v>
      </c>
      <c r="I770" s="9">
        <f>TB_Vendas[[#This Row],[Preço Unitário]]*TB_Vendas[[#This Row],[Qtde]]</f>
        <v>2250</v>
      </c>
      <c r="J770" s="9">
        <f>TB_Vendas[[#This Row],[Total]]-(TB_Vendas[[#This Row],[Total]]*TB_Vendas[[#This Row],[Desconto]])</f>
        <v>1867.5</v>
      </c>
      <c r="K770" s="9" t="s">
        <v>105</v>
      </c>
    </row>
    <row r="771" spans="1:11" x14ac:dyDescent="0.25">
      <c r="A771" s="8">
        <v>45207</v>
      </c>
      <c r="B771" t="s">
        <v>60</v>
      </c>
      <c r="C771" t="str">
        <f>_xlfn.XLOOKUP(TB_Vendas[[#This Row],[Código]],TB_Produtos[Código],TB_Produtos[Categoria])</f>
        <v>Redes e Conectividade</v>
      </c>
      <c r="D771" s="1">
        <v>5</v>
      </c>
      <c r="E771" s="36">
        <f>_xlfn.XLOOKUP(TB_Vendas[[#This Row],[Código]],TB_Produtos[Código],TB_Produtos[Preço Unitário])</f>
        <v>100</v>
      </c>
      <c r="F771" s="41">
        <f>INDEX(desc_tabela,MATCH(TB_Vendas[[#This Row],[Qtde]],desc_quantidade,1),MATCH(_xlfn.XLOOKUP(TB_Vendas[[#This Row],[Código]],TB_Produtos[Código],TB_Produtos[Categoria]),desc_categorias,0))</f>
        <v>0.25</v>
      </c>
      <c r="G771" s="41" cm="1">
        <f t="array" ref="G771">_xlfn.XLOOKUP(TB_Vendas[[#This Row],[Vendedor]],TB_Vendedores[[#All],[Código]],TB_Vendedores[[#All],[Desc. Máximo]])</f>
        <v>0.3</v>
      </c>
      <c r="H771" s="41">
        <f>IF(TB_Vendas[[#This Row],[Desc.]]&gt;TB_Vendas[[#This Row],[Desc. Vend.]],TB_Vendas[[#This Row],[Desc. Vend.]],TB_Vendas[[#This Row],[Desc.]])</f>
        <v>0.25</v>
      </c>
      <c r="I771" s="9">
        <f>TB_Vendas[[#This Row],[Preço Unitário]]*TB_Vendas[[#This Row],[Qtde]]</f>
        <v>500</v>
      </c>
      <c r="J771" s="9">
        <f>TB_Vendas[[#This Row],[Total]]-(TB_Vendas[[#This Row],[Total]]*TB_Vendas[[#This Row],[Desconto]])</f>
        <v>375</v>
      </c>
      <c r="K771" s="9" t="s">
        <v>121</v>
      </c>
    </row>
    <row r="772" spans="1:11" x14ac:dyDescent="0.25">
      <c r="A772" s="8">
        <v>45207</v>
      </c>
      <c r="B772" t="s">
        <v>50</v>
      </c>
      <c r="C772" t="str">
        <f>_xlfn.XLOOKUP(TB_Vendas[[#This Row],[Código]],TB_Produtos[Código],TB_Produtos[Categoria])</f>
        <v>Periféricos</v>
      </c>
      <c r="D772" s="1">
        <v>2</v>
      </c>
      <c r="E772" s="36">
        <f>_xlfn.XLOOKUP(TB_Vendas[[#This Row],[Código]],TB_Produtos[Código],TB_Produtos[Preço Unitário])</f>
        <v>300</v>
      </c>
      <c r="F772" s="41">
        <f>INDEX(desc_tabela,MATCH(TB_Vendas[[#This Row],[Qtde]],desc_quantidade,1),MATCH(_xlfn.XLOOKUP(TB_Vendas[[#This Row],[Código]],TB_Produtos[Código],TB_Produtos[Categoria]),desc_categorias,0))</f>
        <v>0.05</v>
      </c>
      <c r="G772" s="41" cm="1">
        <f t="array" ref="G772">_xlfn.XLOOKUP(TB_Vendas[[#This Row],[Vendedor]],TB_Vendedores[[#All],[Código]],TB_Vendedores[[#All],[Desc. Máximo]])</f>
        <v>0.08</v>
      </c>
      <c r="H772" s="41">
        <f>IF(TB_Vendas[[#This Row],[Desc.]]&gt;TB_Vendas[[#This Row],[Desc. Vend.]],TB_Vendas[[#This Row],[Desc. Vend.]],TB_Vendas[[#This Row],[Desc.]])</f>
        <v>0.05</v>
      </c>
      <c r="I772" s="9">
        <f>TB_Vendas[[#This Row],[Preço Unitário]]*TB_Vendas[[#This Row],[Qtde]]</f>
        <v>600</v>
      </c>
      <c r="J772" s="9">
        <f>TB_Vendas[[#This Row],[Total]]-(TB_Vendas[[#This Row],[Total]]*TB_Vendas[[#This Row],[Desconto]])</f>
        <v>570</v>
      </c>
      <c r="K772" s="9" t="s">
        <v>111</v>
      </c>
    </row>
    <row r="773" spans="1:11" x14ac:dyDescent="0.25">
      <c r="A773" s="8">
        <v>45207</v>
      </c>
      <c r="B773" t="s">
        <v>60</v>
      </c>
      <c r="C773" t="str">
        <f>_xlfn.XLOOKUP(TB_Vendas[[#This Row],[Código]],TB_Produtos[Código],TB_Produtos[Categoria])</f>
        <v>Redes e Conectividade</v>
      </c>
      <c r="D773" s="1">
        <v>1</v>
      </c>
      <c r="E773" s="36">
        <f>_xlfn.XLOOKUP(TB_Vendas[[#This Row],[Código]],TB_Produtos[Código],TB_Produtos[Preço Unitário])</f>
        <v>100</v>
      </c>
      <c r="F773" s="41">
        <f>INDEX(desc_tabela,MATCH(TB_Vendas[[#This Row],[Qtde]],desc_quantidade,1),MATCH(_xlfn.XLOOKUP(TB_Vendas[[#This Row],[Código]],TB_Produtos[Código],TB_Produtos[Categoria]),desc_categorias,0))</f>
        <v>0.1</v>
      </c>
      <c r="G773" s="41" cm="1">
        <f t="array" ref="G773">_xlfn.XLOOKUP(TB_Vendas[[#This Row],[Vendedor]],TB_Vendedores[[#All],[Código]],TB_Vendedores[[#All],[Desc. Máximo]])</f>
        <v>7.0000000000000007E-2</v>
      </c>
      <c r="H773" s="41">
        <f>IF(TB_Vendas[[#This Row],[Desc.]]&gt;TB_Vendas[[#This Row],[Desc. Vend.]],TB_Vendas[[#This Row],[Desc. Vend.]],TB_Vendas[[#This Row],[Desc.]])</f>
        <v>7.0000000000000007E-2</v>
      </c>
      <c r="I773" s="9">
        <f>TB_Vendas[[#This Row],[Preço Unitário]]*TB_Vendas[[#This Row],[Qtde]]</f>
        <v>100</v>
      </c>
      <c r="J773" s="9">
        <f>TB_Vendas[[#This Row],[Total]]-(TB_Vendas[[#This Row],[Total]]*TB_Vendas[[#This Row],[Desconto]])</f>
        <v>93</v>
      </c>
      <c r="K773" s="9" t="s">
        <v>119</v>
      </c>
    </row>
    <row r="774" spans="1:11" x14ac:dyDescent="0.25">
      <c r="A774" s="8">
        <v>45207</v>
      </c>
      <c r="B774" t="s">
        <v>17</v>
      </c>
      <c r="C774" t="str">
        <f>_xlfn.XLOOKUP(TB_Vendas[[#This Row],[Código]],TB_Produtos[Código],TB_Produtos[Categoria])</f>
        <v>Acessórios</v>
      </c>
      <c r="D774" s="1">
        <v>3</v>
      </c>
      <c r="E774" s="36">
        <f>_xlfn.XLOOKUP(TB_Vendas[[#This Row],[Código]],TB_Produtos[Código],TB_Produtos[Preço Unitário])</f>
        <v>800</v>
      </c>
      <c r="F774" s="41">
        <f>INDEX(desc_tabela,MATCH(TB_Vendas[[#This Row],[Qtde]],desc_quantidade,1),MATCH(_xlfn.XLOOKUP(TB_Vendas[[#This Row],[Código]],TB_Produtos[Código],TB_Produtos[Categoria]),desc_categorias,0))</f>
        <v>0.15</v>
      </c>
      <c r="G774" s="41" cm="1">
        <f t="array" ref="G774">_xlfn.XLOOKUP(TB_Vendas[[#This Row],[Vendedor]],TB_Vendedores[[#All],[Código]],TB_Vendedores[[#All],[Desc. Máximo]])</f>
        <v>0.3</v>
      </c>
      <c r="H774" s="41">
        <f>IF(TB_Vendas[[#This Row],[Desc.]]&gt;TB_Vendas[[#This Row],[Desc. Vend.]],TB_Vendas[[#This Row],[Desc. Vend.]],TB_Vendas[[#This Row],[Desc.]])</f>
        <v>0.15</v>
      </c>
      <c r="I774" s="9">
        <f>TB_Vendas[[#This Row],[Preço Unitário]]*TB_Vendas[[#This Row],[Qtde]]</f>
        <v>2400</v>
      </c>
      <c r="J774" s="9">
        <f>TB_Vendas[[#This Row],[Total]]-(TB_Vendas[[#This Row],[Total]]*TB_Vendas[[#This Row],[Desconto]])</f>
        <v>2040</v>
      </c>
      <c r="K774" s="9" t="s">
        <v>121</v>
      </c>
    </row>
    <row r="775" spans="1:11" x14ac:dyDescent="0.25">
      <c r="A775" s="8">
        <v>45207</v>
      </c>
      <c r="B775" t="s">
        <v>68</v>
      </c>
      <c r="C775" t="str">
        <f>_xlfn.XLOOKUP(TB_Vendas[[#This Row],[Código]],TB_Produtos[Código],TB_Produtos[Categoria])</f>
        <v>Smartphones e Tablets</v>
      </c>
      <c r="D775" s="1">
        <v>4</v>
      </c>
      <c r="E775" s="36">
        <f>_xlfn.XLOOKUP(TB_Vendas[[#This Row],[Código]],TB_Produtos[Código],TB_Produtos[Preço Unitário])</f>
        <v>4500</v>
      </c>
      <c r="F775" s="41">
        <f>INDEX(desc_tabela,MATCH(TB_Vendas[[#This Row],[Qtde]],desc_quantidade,1),MATCH(_xlfn.XLOOKUP(TB_Vendas[[#This Row],[Código]],TB_Produtos[Código],TB_Produtos[Categoria]),desc_categorias,0))</f>
        <v>0.15</v>
      </c>
      <c r="G775" s="41" cm="1">
        <f t="array" ref="G775">_xlfn.XLOOKUP(TB_Vendas[[#This Row],[Vendedor]],TB_Vendedores[[#All],[Código]],TB_Vendedores[[#All],[Desc. Máximo]])</f>
        <v>0.11</v>
      </c>
      <c r="H775" s="41">
        <f>IF(TB_Vendas[[#This Row],[Desc.]]&gt;TB_Vendas[[#This Row],[Desc. Vend.]],TB_Vendas[[#This Row],[Desc. Vend.]],TB_Vendas[[#This Row],[Desc.]])</f>
        <v>0.11</v>
      </c>
      <c r="I775" s="9">
        <f>TB_Vendas[[#This Row],[Preço Unitário]]*TB_Vendas[[#This Row],[Qtde]]</f>
        <v>18000</v>
      </c>
      <c r="J775" s="9">
        <f>TB_Vendas[[#This Row],[Total]]-(TB_Vendas[[#This Row],[Total]]*TB_Vendas[[#This Row],[Desconto]])</f>
        <v>16020</v>
      </c>
      <c r="K775" s="9" t="s">
        <v>115</v>
      </c>
    </row>
    <row r="776" spans="1:11" x14ac:dyDescent="0.25">
      <c r="A776" s="8">
        <v>45207</v>
      </c>
      <c r="B776" t="s">
        <v>50</v>
      </c>
      <c r="C776" t="str">
        <f>_xlfn.XLOOKUP(TB_Vendas[[#This Row],[Código]],TB_Produtos[Código],TB_Produtos[Categoria])</f>
        <v>Periféricos</v>
      </c>
      <c r="D776" s="1">
        <v>2</v>
      </c>
      <c r="E776" s="36">
        <f>_xlfn.XLOOKUP(TB_Vendas[[#This Row],[Código]],TB_Produtos[Código],TB_Produtos[Preço Unitário])</f>
        <v>300</v>
      </c>
      <c r="F776" s="41">
        <f>INDEX(desc_tabela,MATCH(TB_Vendas[[#This Row],[Qtde]],desc_quantidade,1),MATCH(_xlfn.XLOOKUP(TB_Vendas[[#This Row],[Código]],TB_Produtos[Código],TB_Produtos[Categoria]),desc_categorias,0))</f>
        <v>0.05</v>
      </c>
      <c r="G776" s="41" cm="1">
        <f t="array" ref="G776">_xlfn.XLOOKUP(TB_Vendas[[#This Row],[Vendedor]],TB_Vendedores[[#All],[Código]],TB_Vendedores[[#All],[Desc. Máximo]])</f>
        <v>0.08</v>
      </c>
      <c r="H776" s="41">
        <f>IF(TB_Vendas[[#This Row],[Desc.]]&gt;TB_Vendas[[#This Row],[Desc. Vend.]],TB_Vendas[[#This Row],[Desc. Vend.]],TB_Vendas[[#This Row],[Desc.]])</f>
        <v>0.05</v>
      </c>
      <c r="I776" s="9">
        <f>TB_Vendas[[#This Row],[Preço Unitário]]*TB_Vendas[[#This Row],[Qtde]]</f>
        <v>600</v>
      </c>
      <c r="J776" s="9">
        <f>TB_Vendas[[#This Row],[Total]]-(TB_Vendas[[#This Row],[Total]]*TB_Vendas[[#This Row],[Desconto]])</f>
        <v>570</v>
      </c>
      <c r="K776" s="9" t="s">
        <v>111</v>
      </c>
    </row>
    <row r="777" spans="1:11" x14ac:dyDescent="0.25">
      <c r="A777" s="8">
        <v>45208</v>
      </c>
      <c r="B777" t="s">
        <v>14</v>
      </c>
      <c r="C777" t="str">
        <f>_xlfn.XLOOKUP(TB_Vendas[[#This Row],[Código]],TB_Produtos[Código],TB_Produtos[Categoria])</f>
        <v>Acessórios</v>
      </c>
      <c r="D777" s="1">
        <v>2</v>
      </c>
      <c r="E777" s="36">
        <f>_xlfn.XLOOKUP(TB_Vendas[[#This Row],[Código]],TB_Produtos[Código],TB_Produtos[Preço Unitário])</f>
        <v>80</v>
      </c>
      <c r="F777" s="41">
        <f>INDEX(desc_tabela,MATCH(TB_Vendas[[#This Row],[Qtde]],desc_quantidade,1),MATCH(_xlfn.XLOOKUP(TB_Vendas[[#This Row],[Código]],TB_Produtos[Código],TB_Produtos[Categoria]),desc_categorias,0))</f>
        <v>0.05</v>
      </c>
      <c r="G777" s="41" cm="1">
        <f t="array" ref="G777">_xlfn.XLOOKUP(TB_Vendas[[#This Row],[Vendedor]],TB_Vendedores[[#All],[Código]],TB_Vendedores[[#All],[Desc. Máximo]])</f>
        <v>0.18</v>
      </c>
      <c r="H777" s="41">
        <f>IF(TB_Vendas[[#This Row],[Desc.]]&gt;TB_Vendas[[#This Row],[Desc. Vend.]],TB_Vendas[[#This Row],[Desc. Vend.]],TB_Vendas[[#This Row],[Desc.]])</f>
        <v>0.05</v>
      </c>
      <c r="I777" s="9">
        <f>TB_Vendas[[#This Row],[Preço Unitário]]*TB_Vendas[[#This Row],[Qtde]]</f>
        <v>160</v>
      </c>
      <c r="J777" s="9">
        <f>TB_Vendas[[#This Row],[Total]]-(TB_Vendas[[#This Row],[Total]]*TB_Vendas[[#This Row],[Desconto]])</f>
        <v>152</v>
      </c>
      <c r="K777" s="9" t="s">
        <v>117</v>
      </c>
    </row>
    <row r="778" spans="1:11" x14ac:dyDescent="0.25">
      <c r="A778" s="8">
        <v>45209</v>
      </c>
      <c r="B778" t="s">
        <v>28</v>
      </c>
      <c r="C778" t="str">
        <f>_xlfn.XLOOKUP(TB_Vendas[[#This Row],[Código]],TB_Produtos[Código],TB_Produtos[Categoria])</f>
        <v>Periféricos</v>
      </c>
      <c r="D778" s="1">
        <v>3</v>
      </c>
      <c r="E778" s="36">
        <f>_xlfn.XLOOKUP(TB_Vendas[[#This Row],[Código]],TB_Produtos[Código],TB_Produtos[Preço Unitário])</f>
        <v>1200</v>
      </c>
      <c r="F778" s="41">
        <f>INDEX(desc_tabela,MATCH(TB_Vendas[[#This Row],[Qtde]],desc_quantidade,1),MATCH(_xlfn.XLOOKUP(TB_Vendas[[#This Row],[Código]],TB_Produtos[Código],TB_Produtos[Categoria]),desc_categorias,0))</f>
        <v>0.15</v>
      </c>
      <c r="G778" s="41" cm="1">
        <f t="array" ref="G778">_xlfn.XLOOKUP(TB_Vendas[[#This Row],[Vendedor]],TB_Vendedores[[#All],[Código]],TB_Vendedores[[#All],[Desc. Máximo]])</f>
        <v>0.17</v>
      </c>
      <c r="H778" s="41">
        <f>IF(TB_Vendas[[#This Row],[Desc.]]&gt;TB_Vendas[[#This Row],[Desc. Vend.]],TB_Vendas[[#This Row],[Desc. Vend.]],TB_Vendas[[#This Row],[Desc.]])</f>
        <v>0.15</v>
      </c>
      <c r="I778" s="9">
        <f>TB_Vendas[[#This Row],[Preço Unitário]]*TB_Vendas[[#This Row],[Qtde]]</f>
        <v>3600</v>
      </c>
      <c r="J778" s="9">
        <f>TB_Vendas[[#This Row],[Total]]-(TB_Vendas[[#This Row],[Total]]*TB_Vendas[[#This Row],[Desconto]])</f>
        <v>3060</v>
      </c>
      <c r="K778" s="9" t="s">
        <v>105</v>
      </c>
    </row>
    <row r="779" spans="1:11" x14ac:dyDescent="0.25">
      <c r="A779" s="8">
        <v>45209</v>
      </c>
      <c r="B779" t="s">
        <v>66</v>
      </c>
      <c r="C779" t="str">
        <f>_xlfn.XLOOKUP(TB_Vendas[[#This Row],[Código]],TB_Produtos[Código],TB_Produtos[Categoria])</f>
        <v>Redes e Conectividade</v>
      </c>
      <c r="D779" s="1">
        <v>4</v>
      </c>
      <c r="E779" s="36">
        <f>_xlfn.XLOOKUP(TB_Vendas[[#This Row],[Código]],TB_Produtos[Código],TB_Produtos[Preço Unitário])</f>
        <v>500</v>
      </c>
      <c r="F779" s="41">
        <f>INDEX(desc_tabela,MATCH(TB_Vendas[[#This Row],[Qtde]],desc_quantidade,1),MATCH(_xlfn.XLOOKUP(TB_Vendas[[#This Row],[Código]],TB_Produtos[Código],TB_Produtos[Categoria]),desc_categorias,0))</f>
        <v>0.2</v>
      </c>
      <c r="G779" s="41" cm="1">
        <f t="array" ref="G779">_xlfn.XLOOKUP(TB_Vendas[[#This Row],[Vendedor]],TB_Vendedores[[#All],[Código]],TB_Vendedores[[#All],[Desc. Máximo]])</f>
        <v>0.08</v>
      </c>
      <c r="H779" s="41">
        <f>IF(TB_Vendas[[#This Row],[Desc.]]&gt;TB_Vendas[[#This Row],[Desc. Vend.]],TB_Vendas[[#This Row],[Desc. Vend.]],TB_Vendas[[#This Row],[Desc.]])</f>
        <v>0.08</v>
      </c>
      <c r="I779" s="9">
        <f>TB_Vendas[[#This Row],[Preço Unitário]]*TB_Vendas[[#This Row],[Qtde]]</f>
        <v>2000</v>
      </c>
      <c r="J779" s="9">
        <f>TB_Vendas[[#This Row],[Total]]-(TB_Vendas[[#This Row],[Total]]*TB_Vendas[[#This Row],[Desconto]])</f>
        <v>1840</v>
      </c>
      <c r="K779" s="9" t="s">
        <v>100</v>
      </c>
    </row>
    <row r="780" spans="1:11" x14ac:dyDescent="0.25">
      <c r="A780" s="8">
        <v>45210</v>
      </c>
      <c r="B780" t="s">
        <v>50</v>
      </c>
      <c r="C780" t="str">
        <f>_xlfn.XLOOKUP(TB_Vendas[[#This Row],[Código]],TB_Produtos[Código],TB_Produtos[Categoria])</f>
        <v>Periféricos</v>
      </c>
      <c r="D780" s="1">
        <v>5</v>
      </c>
      <c r="E780" s="36">
        <f>_xlfn.XLOOKUP(TB_Vendas[[#This Row],[Código]],TB_Produtos[Código],TB_Produtos[Preço Unitário])</f>
        <v>300</v>
      </c>
      <c r="F780" s="41">
        <f>INDEX(desc_tabela,MATCH(TB_Vendas[[#This Row],[Qtde]],desc_quantidade,1),MATCH(_xlfn.XLOOKUP(TB_Vendas[[#This Row],[Código]],TB_Produtos[Código],TB_Produtos[Categoria]),desc_categorias,0))</f>
        <v>0.25</v>
      </c>
      <c r="G780" s="41" cm="1">
        <f t="array" ref="G780">_xlfn.XLOOKUP(TB_Vendas[[#This Row],[Vendedor]],TB_Vendedores[[#All],[Código]],TB_Vendedores[[#All],[Desc. Máximo]])</f>
        <v>0.08</v>
      </c>
      <c r="H780" s="41">
        <f>IF(TB_Vendas[[#This Row],[Desc.]]&gt;TB_Vendas[[#This Row],[Desc. Vend.]],TB_Vendas[[#This Row],[Desc. Vend.]],TB_Vendas[[#This Row],[Desc.]])</f>
        <v>0.08</v>
      </c>
      <c r="I780" s="9">
        <f>TB_Vendas[[#This Row],[Preço Unitário]]*TB_Vendas[[#This Row],[Qtde]]</f>
        <v>1500</v>
      </c>
      <c r="J780" s="9">
        <f>TB_Vendas[[#This Row],[Total]]-(TB_Vendas[[#This Row],[Total]]*TB_Vendas[[#This Row],[Desconto]])</f>
        <v>1380</v>
      </c>
      <c r="K780" s="9" t="s">
        <v>100</v>
      </c>
    </row>
    <row r="781" spans="1:11" x14ac:dyDescent="0.25">
      <c r="A781" s="8">
        <v>45210</v>
      </c>
      <c r="B781" t="s">
        <v>71</v>
      </c>
      <c r="C781" t="str">
        <f>_xlfn.XLOOKUP(TB_Vendas[[#This Row],[Código]],TB_Produtos[Código],TB_Produtos[Categoria])</f>
        <v>Smartphones e Tablets</v>
      </c>
      <c r="D781" s="1">
        <v>1</v>
      </c>
      <c r="E781" s="36">
        <f>_xlfn.XLOOKUP(TB_Vendas[[#This Row],[Código]],TB_Produtos[Código],TB_Produtos[Preço Unitário])</f>
        <v>7500</v>
      </c>
      <c r="F781" s="41">
        <f>INDEX(desc_tabela,MATCH(TB_Vendas[[#This Row],[Qtde]],desc_quantidade,1),MATCH(_xlfn.XLOOKUP(TB_Vendas[[#This Row],[Código]],TB_Produtos[Código],TB_Produtos[Categoria]),desc_categorias,0))</f>
        <v>0</v>
      </c>
      <c r="G781" s="41" cm="1">
        <f t="array" ref="G781">_xlfn.XLOOKUP(TB_Vendas[[#This Row],[Vendedor]],TB_Vendedores[[#All],[Código]],TB_Vendedores[[#All],[Desc. Máximo]])</f>
        <v>0.3</v>
      </c>
      <c r="H781" s="41">
        <f>IF(TB_Vendas[[#This Row],[Desc.]]&gt;TB_Vendas[[#This Row],[Desc. Vend.]],TB_Vendas[[#This Row],[Desc. Vend.]],TB_Vendas[[#This Row],[Desc.]])</f>
        <v>0</v>
      </c>
      <c r="I781" s="9">
        <f>TB_Vendas[[#This Row],[Preço Unitário]]*TB_Vendas[[#This Row],[Qtde]]</f>
        <v>7500</v>
      </c>
      <c r="J781" s="9">
        <f>TB_Vendas[[#This Row],[Total]]-(TB_Vendas[[#This Row],[Total]]*TB_Vendas[[#This Row],[Desconto]])</f>
        <v>7500</v>
      </c>
      <c r="K781" s="9" t="s">
        <v>121</v>
      </c>
    </row>
    <row r="782" spans="1:11" x14ac:dyDescent="0.25">
      <c r="A782" s="8">
        <v>45210</v>
      </c>
      <c r="B782" t="s">
        <v>25</v>
      </c>
      <c r="C782" t="str">
        <f>_xlfn.XLOOKUP(TB_Vendas[[#This Row],[Código]],TB_Produtos[Código],TB_Produtos[Categoria])</f>
        <v>Periféricos</v>
      </c>
      <c r="D782" s="1">
        <v>3</v>
      </c>
      <c r="E782" s="36">
        <f>_xlfn.XLOOKUP(TB_Vendas[[#This Row],[Código]],TB_Produtos[Código],TB_Produtos[Preço Unitário])</f>
        <v>900</v>
      </c>
      <c r="F782" s="41">
        <f>INDEX(desc_tabela,MATCH(TB_Vendas[[#This Row],[Qtde]],desc_quantidade,1),MATCH(_xlfn.XLOOKUP(TB_Vendas[[#This Row],[Código]],TB_Produtos[Código],TB_Produtos[Categoria]),desc_categorias,0))</f>
        <v>0.15</v>
      </c>
      <c r="G782" s="41" cm="1">
        <f t="array" ref="G782">_xlfn.XLOOKUP(TB_Vendas[[#This Row],[Vendedor]],TB_Vendedores[[#All],[Código]],TB_Vendedores[[#All],[Desc. Máximo]])</f>
        <v>0.18</v>
      </c>
      <c r="H782" s="41">
        <f>IF(TB_Vendas[[#This Row],[Desc.]]&gt;TB_Vendas[[#This Row],[Desc. Vend.]],TB_Vendas[[#This Row],[Desc. Vend.]],TB_Vendas[[#This Row],[Desc.]])</f>
        <v>0.15</v>
      </c>
      <c r="I782" s="9">
        <f>TB_Vendas[[#This Row],[Preço Unitário]]*TB_Vendas[[#This Row],[Qtde]]</f>
        <v>2700</v>
      </c>
      <c r="J782" s="9">
        <f>TB_Vendas[[#This Row],[Total]]-(TB_Vendas[[#This Row],[Total]]*TB_Vendas[[#This Row],[Desconto]])</f>
        <v>2295</v>
      </c>
      <c r="K782" s="9" t="s">
        <v>117</v>
      </c>
    </row>
    <row r="783" spans="1:11" x14ac:dyDescent="0.25">
      <c r="A783" s="8">
        <v>45210</v>
      </c>
      <c r="B783" t="s">
        <v>11</v>
      </c>
      <c r="C783" t="str">
        <f>_xlfn.XLOOKUP(TB_Vendas[[#This Row],[Código]],TB_Produtos[Código],TB_Produtos[Categoria])</f>
        <v>Acessórios</v>
      </c>
      <c r="D783" s="1">
        <v>3</v>
      </c>
      <c r="E783" s="36">
        <f>_xlfn.XLOOKUP(TB_Vendas[[#This Row],[Código]],TB_Produtos[Código],TB_Produtos[Preço Unitário])</f>
        <v>150</v>
      </c>
      <c r="F783" s="41">
        <f>INDEX(desc_tabela,MATCH(TB_Vendas[[#This Row],[Qtde]],desc_quantidade,1),MATCH(_xlfn.XLOOKUP(TB_Vendas[[#This Row],[Código]],TB_Produtos[Código],TB_Produtos[Categoria]),desc_categorias,0))</f>
        <v>0.15</v>
      </c>
      <c r="G783" s="41" cm="1">
        <f t="array" ref="G783">_xlfn.XLOOKUP(TB_Vendas[[#This Row],[Vendedor]],TB_Vendedores[[#All],[Código]],TB_Vendedores[[#All],[Desc. Máximo]])</f>
        <v>0.17</v>
      </c>
      <c r="H783" s="41">
        <f>IF(TB_Vendas[[#This Row],[Desc.]]&gt;TB_Vendas[[#This Row],[Desc. Vend.]],TB_Vendas[[#This Row],[Desc. Vend.]],TB_Vendas[[#This Row],[Desc.]])</f>
        <v>0.15</v>
      </c>
      <c r="I783" s="9">
        <f>TB_Vendas[[#This Row],[Preço Unitário]]*TB_Vendas[[#This Row],[Qtde]]</f>
        <v>450</v>
      </c>
      <c r="J783" s="9">
        <f>TB_Vendas[[#This Row],[Total]]-(TB_Vendas[[#This Row],[Total]]*TB_Vendas[[#This Row],[Desconto]])</f>
        <v>382.5</v>
      </c>
      <c r="K783" s="9" t="s">
        <v>105</v>
      </c>
    </row>
    <row r="784" spans="1:11" x14ac:dyDescent="0.25">
      <c r="A784" s="8">
        <v>45211</v>
      </c>
      <c r="B784" t="s">
        <v>64</v>
      </c>
      <c r="C784" t="str">
        <f>_xlfn.XLOOKUP(TB_Vendas[[#This Row],[Código]],TB_Produtos[Código],TB_Produtos[Categoria])</f>
        <v>Redes e Conectividade</v>
      </c>
      <c r="D784" s="1">
        <v>3</v>
      </c>
      <c r="E784" s="36">
        <f>_xlfn.XLOOKUP(TB_Vendas[[#This Row],[Código]],TB_Produtos[Código],TB_Produtos[Preço Unitário])</f>
        <v>250</v>
      </c>
      <c r="F784" s="41">
        <f>INDEX(desc_tabela,MATCH(TB_Vendas[[#This Row],[Qtde]],desc_quantidade,1),MATCH(_xlfn.XLOOKUP(TB_Vendas[[#This Row],[Código]],TB_Produtos[Código],TB_Produtos[Categoria]),desc_categorias,0))</f>
        <v>0.2</v>
      </c>
      <c r="G784" s="41" cm="1">
        <f t="array" ref="G784">_xlfn.XLOOKUP(TB_Vendas[[#This Row],[Vendedor]],TB_Vendedores[[#All],[Código]],TB_Vendedores[[#All],[Desc. Máximo]])</f>
        <v>0.12</v>
      </c>
      <c r="H784" s="41">
        <f>IF(TB_Vendas[[#This Row],[Desc.]]&gt;TB_Vendas[[#This Row],[Desc. Vend.]],TB_Vendas[[#This Row],[Desc. Vend.]],TB_Vendas[[#This Row],[Desc.]])</f>
        <v>0.12</v>
      </c>
      <c r="I784" s="9">
        <f>TB_Vendas[[#This Row],[Preço Unitário]]*TB_Vendas[[#This Row],[Qtde]]</f>
        <v>750</v>
      </c>
      <c r="J784" s="9">
        <f>TB_Vendas[[#This Row],[Total]]-(TB_Vendas[[#This Row],[Total]]*TB_Vendas[[#This Row],[Desconto]])</f>
        <v>660</v>
      </c>
      <c r="K784" s="9" t="s">
        <v>103</v>
      </c>
    </row>
    <row r="785" spans="1:11" x14ac:dyDescent="0.25">
      <c r="A785" s="8">
        <v>45212</v>
      </c>
      <c r="B785" t="s">
        <v>88</v>
      </c>
      <c r="C785" t="str">
        <f>_xlfn.XLOOKUP(TB_Vendas[[#This Row],[Código]],TB_Produtos[Código],TB_Produtos[Categoria])</f>
        <v>Wearables</v>
      </c>
      <c r="D785" s="1">
        <v>3</v>
      </c>
      <c r="E785" s="36">
        <f>_xlfn.XLOOKUP(TB_Vendas[[#This Row],[Código]],TB_Produtos[Código],TB_Produtos[Preço Unitário])</f>
        <v>2800</v>
      </c>
      <c r="F785" s="41">
        <f>INDEX(desc_tabela,MATCH(TB_Vendas[[#This Row],[Qtde]],desc_quantidade,1),MATCH(_xlfn.XLOOKUP(TB_Vendas[[#This Row],[Código]],TB_Produtos[Código],TB_Produtos[Categoria]),desc_categorias,0))</f>
        <v>0.15</v>
      </c>
      <c r="G785" s="41" cm="1">
        <f t="array" ref="G785">_xlfn.XLOOKUP(TB_Vendas[[#This Row],[Vendedor]],TB_Vendedores[[#All],[Código]],TB_Vendedores[[#All],[Desc. Máximo]])</f>
        <v>0.18</v>
      </c>
      <c r="H785" s="41">
        <f>IF(TB_Vendas[[#This Row],[Desc.]]&gt;TB_Vendas[[#This Row],[Desc. Vend.]],TB_Vendas[[#This Row],[Desc. Vend.]],TB_Vendas[[#This Row],[Desc.]])</f>
        <v>0.15</v>
      </c>
      <c r="I785" s="9">
        <f>TB_Vendas[[#This Row],[Preço Unitário]]*TB_Vendas[[#This Row],[Qtde]]</f>
        <v>8400</v>
      </c>
      <c r="J785" s="9">
        <f>TB_Vendas[[#This Row],[Total]]-(TB_Vendas[[#This Row],[Total]]*TB_Vendas[[#This Row],[Desconto]])</f>
        <v>7140</v>
      </c>
      <c r="K785" s="9" t="s">
        <v>117</v>
      </c>
    </row>
    <row r="786" spans="1:11" x14ac:dyDescent="0.25">
      <c r="A786" s="8">
        <v>45212</v>
      </c>
      <c r="B786" t="s">
        <v>83</v>
      </c>
      <c r="C786" t="str">
        <f>_xlfn.XLOOKUP(TB_Vendas[[#This Row],[Código]],TB_Produtos[Código],TB_Produtos[Categoria])</f>
        <v>Wearables</v>
      </c>
      <c r="D786" s="1">
        <v>1</v>
      </c>
      <c r="E786" s="36">
        <f>_xlfn.XLOOKUP(TB_Vendas[[#This Row],[Código]],TB_Produtos[Código],TB_Produtos[Preço Unitário])</f>
        <v>350</v>
      </c>
      <c r="F786" s="41">
        <f>INDEX(desc_tabela,MATCH(TB_Vendas[[#This Row],[Qtde]],desc_quantidade,1),MATCH(_xlfn.XLOOKUP(TB_Vendas[[#This Row],[Código]],TB_Produtos[Código],TB_Produtos[Categoria]),desc_categorias,0))</f>
        <v>0</v>
      </c>
      <c r="G786" s="41" cm="1">
        <f t="array" ref="G786">_xlfn.XLOOKUP(TB_Vendas[[#This Row],[Vendedor]],TB_Vendedores[[#All],[Código]],TB_Vendedores[[#All],[Desc. Máximo]])</f>
        <v>0.09</v>
      </c>
      <c r="H786" s="41">
        <f>IF(TB_Vendas[[#This Row],[Desc.]]&gt;TB_Vendas[[#This Row],[Desc. Vend.]],TB_Vendas[[#This Row],[Desc. Vend.]],TB_Vendas[[#This Row],[Desc.]])</f>
        <v>0</v>
      </c>
      <c r="I786" s="9">
        <f>TB_Vendas[[#This Row],[Preço Unitário]]*TB_Vendas[[#This Row],[Qtde]]</f>
        <v>350</v>
      </c>
      <c r="J786" s="9">
        <f>TB_Vendas[[#This Row],[Total]]-(TB_Vendas[[#This Row],[Total]]*TB_Vendas[[#This Row],[Desconto]])</f>
        <v>350</v>
      </c>
      <c r="K786" s="9" t="s">
        <v>113</v>
      </c>
    </row>
    <row r="787" spans="1:11" x14ac:dyDescent="0.25">
      <c r="A787" s="8">
        <v>45212</v>
      </c>
      <c r="B787" t="s">
        <v>48</v>
      </c>
      <c r="C787" t="str">
        <f>_xlfn.XLOOKUP(TB_Vendas[[#This Row],[Código]],TB_Produtos[Código],TB_Produtos[Categoria])</f>
        <v>Eletrônicos Gerais</v>
      </c>
      <c r="D787" s="1">
        <v>4</v>
      </c>
      <c r="E787" s="36">
        <f>_xlfn.XLOOKUP(TB_Vendas[[#This Row],[Código]],TB_Produtos[Código],TB_Produtos[Preço Unitário])</f>
        <v>5500</v>
      </c>
      <c r="F787" s="41">
        <f>INDEX(desc_tabela,MATCH(TB_Vendas[[#This Row],[Qtde]],desc_quantidade,1),MATCH(_xlfn.XLOOKUP(TB_Vendas[[#This Row],[Código]],TB_Produtos[Código],TB_Produtos[Categoria]),desc_categorias,0))</f>
        <v>0.2</v>
      </c>
      <c r="G787" s="41" cm="1">
        <f t="array" ref="G787">_xlfn.XLOOKUP(TB_Vendas[[#This Row],[Vendedor]],TB_Vendedores[[#All],[Código]],TB_Vendedores[[#All],[Desc. Máximo]])</f>
        <v>0.08</v>
      </c>
      <c r="H787" s="41">
        <f>IF(TB_Vendas[[#This Row],[Desc.]]&gt;TB_Vendas[[#This Row],[Desc. Vend.]],TB_Vendas[[#This Row],[Desc. Vend.]],TB_Vendas[[#This Row],[Desc.]])</f>
        <v>0.08</v>
      </c>
      <c r="I787" s="9">
        <f>TB_Vendas[[#This Row],[Preço Unitário]]*TB_Vendas[[#This Row],[Qtde]]</f>
        <v>22000</v>
      </c>
      <c r="J787" s="9">
        <f>TB_Vendas[[#This Row],[Total]]-(TB_Vendas[[#This Row],[Total]]*TB_Vendas[[#This Row],[Desconto]])</f>
        <v>20240</v>
      </c>
      <c r="K787" s="9" t="s">
        <v>111</v>
      </c>
    </row>
    <row r="788" spans="1:11" x14ac:dyDescent="0.25">
      <c r="A788" s="8">
        <v>45212</v>
      </c>
      <c r="B788" t="s">
        <v>71</v>
      </c>
      <c r="C788" t="str">
        <f>_xlfn.XLOOKUP(TB_Vendas[[#This Row],[Código]],TB_Produtos[Código],TB_Produtos[Categoria])</f>
        <v>Smartphones e Tablets</v>
      </c>
      <c r="D788" s="1">
        <v>3</v>
      </c>
      <c r="E788" s="36">
        <f>_xlfn.XLOOKUP(TB_Vendas[[#This Row],[Código]],TB_Produtos[Código],TB_Produtos[Preço Unitário])</f>
        <v>7500</v>
      </c>
      <c r="F788" s="41">
        <f>INDEX(desc_tabela,MATCH(TB_Vendas[[#This Row],[Qtde]],desc_quantidade,1),MATCH(_xlfn.XLOOKUP(TB_Vendas[[#This Row],[Código]],TB_Produtos[Código],TB_Produtos[Categoria]),desc_categorias,0))</f>
        <v>0.15</v>
      </c>
      <c r="G788" s="41" cm="1">
        <f t="array" ref="G788">_xlfn.XLOOKUP(TB_Vendas[[#This Row],[Vendedor]],TB_Vendedores[[#All],[Código]],TB_Vendedores[[#All],[Desc. Máximo]])</f>
        <v>0.17</v>
      </c>
      <c r="H788" s="41">
        <f>IF(TB_Vendas[[#This Row],[Desc.]]&gt;TB_Vendas[[#This Row],[Desc. Vend.]],TB_Vendas[[#This Row],[Desc. Vend.]],TB_Vendas[[#This Row],[Desc.]])</f>
        <v>0.15</v>
      </c>
      <c r="I788" s="9">
        <f>TB_Vendas[[#This Row],[Preço Unitário]]*TB_Vendas[[#This Row],[Qtde]]</f>
        <v>22500</v>
      </c>
      <c r="J788" s="9">
        <f>TB_Vendas[[#This Row],[Total]]-(TB_Vendas[[#This Row],[Total]]*TB_Vendas[[#This Row],[Desconto]])</f>
        <v>19125</v>
      </c>
      <c r="K788" s="9" t="s">
        <v>105</v>
      </c>
    </row>
    <row r="789" spans="1:11" x14ac:dyDescent="0.25">
      <c r="A789" s="8">
        <v>45212</v>
      </c>
      <c r="B789" t="s">
        <v>35</v>
      </c>
      <c r="C789" t="str">
        <f>_xlfn.XLOOKUP(TB_Vendas[[#This Row],[Código]],TB_Produtos[Código],TB_Produtos[Categoria])</f>
        <v>Notebooks</v>
      </c>
      <c r="D789" s="1">
        <v>4</v>
      </c>
      <c r="E789" s="36">
        <f>_xlfn.XLOOKUP(TB_Vendas[[#This Row],[Código]],TB_Produtos[Código],TB_Produtos[Preço Unitário])</f>
        <v>12000</v>
      </c>
      <c r="F789" s="41">
        <f>INDEX(desc_tabela,MATCH(TB_Vendas[[#This Row],[Qtde]],desc_quantidade,1),MATCH(_xlfn.XLOOKUP(TB_Vendas[[#This Row],[Código]],TB_Produtos[Código],TB_Produtos[Categoria]),desc_categorias,0))</f>
        <v>0.15</v>
      </c>
      <c r="G789" s="41" cm="1">
        <f t="array" ref="G789">_xlfn.XLOOKUP(TB_Vendas[[#This Row],[Vendedor]],TB_Vendedores[[#All],[Código]],TB_Vendedores[[#All],[Desc. Máximo]])</f>
        <v>0.12</v>
      </c>
      <c r="H789" s="41">
        <f>IF(TB_Vendas[[#This Row],[Desc.]]&gt;TB_Vendas[[#This Row],[Desc. Vend.]],TB_Vendas[[#This Row],[Desc. Vend.]],TB_Vendas[[#This Row],[Desc.]])</f>
        <v>0.12</v>
      </c>
      <c r="I789" s="9">
        <f>TB_Vendas[[#This Row],[Preço Unitário]]*TB_Vendas[[#This Row],[Qtde]]</f>
        <v>48000</v>
      </c>
      <c r="J789" s="9">
        <f>TB_Vendas[[#This Row],[Total]]-(TB_Vendas[[#This Row],[Total]]*TB_Vendas[[#This Row],[Desconto]])</f>
        <v>42240</v>
      </c>
      <c r="K789" s="9" t="s">
        <v>103</v>
      </c>
    </row>
    <row r="790" spans="1:11" x14ac:dyDescent="0.25">
      <c r="A790" s="8">
        <v>45212</v>
      </c>
      <c r="B790" t="s">
        <v>60</v>
      </c>
      <c r="C790" t="str">
        <f>_xlfn.XLOOKUP(TB_Vendas[[#This Row],[Código]],TB_Produtos[Código],TB_Produtos[Categoria])</f>
        <v>Redes e Conectividade</v>
      </c>
      <c r="D790" s="1">
        <v>2</v>
      </c>
      <c r="E790" s="36">
        <f>_xlfn.XLOOKUP(TB_Vendas[[#This Row],[Código]],TB_Produtos[Código],TB_Produtos[Preço Unitário])</f>
        <v>100</v>
      </c>
      <c r="F790" s="41">
        <f>INDEX(desc_tabela,MATCH(TB_Vendas[[#This Row],[Qtde]],desc_quantidade,1),MATCH(_xlfn.XLOOKUP(TB_Vendas[[#This Row],[Código]],TB_Produtos[Código],TB_Produtos[Categoria]),desc_categorias,0))</f>
        <v>0.15</v>
      </c>
      <c r="G790" s="41" cm="1">
        <f t="array" ref="G790">_xlfn.XLOOKUP(TB_Vendas[[#This Row],[Vendedor]],TB_Vendedores[[#All],[Código]],TB_Vendedores[[#All],[Desc. Máximo]])</f>
        <v>0.3</v>
      </c>
      <c r="H790" s="41">
        <f>IF(TB_Vendas[[#This Row],[Desc.]]&gt;TB_Vendas[[#This Row],[Desc. Vend.]],TB_Vendas[[#This Row],[Desc. Vend.]],TB_Vendas[[#This Row],[Desc.]])</f>
        <v>0.15</v>
      </c>
      <c r="I790" s="9">
        <f>TB_Vendas[[#This Row],[Preço Unitário]]*TB_Vendas[[#This Row],[Qtde]]</f>
        <v>200</v>
      </c>
      <c r="J790" s="9">
        <f>TB_Vendas[[#This Row],[Total]]-(TB_Vendas[[#This Row],[Total]]*TB_Vendas[[#This Row],[Desconto]])</f>
        <v>170</v>
      </c>
      <c r="K790" s="9" t="s">
        <v>121</v>
      </c>
    </row>
    <row r="791" spans="1:11" x14ac:dyDescent="0.25">
      <c r="A791" s="8">
        <v>45212</v>
      </c>
      <c r="B791" t="s">
        <v>43</v>
      </c>
      <c r="C791" t="str">
        <f>_xlfn.XLOOKUP(TB_Vendas[[#This Row],[Código]],TB_Produtos[Código],TB_Produtos[Categoria])</f>
        <v>Eletrônicos Gerais</v>
      </c>
      <c r="D791" s="1">
        <v>3</v>
      </c>
      <c r="E791" s="36">
        <f>_xlfn.XLOOKUP(TB_Vendas[[#This Row],[Código]],TB_Produtos[Código],TB_Produtos[Preço Unitário])</f>
        <v>4500</v>
      </c>
      <c r="F791" s="41">
        <f>INDEX(desc_tabela,MATCH(TB_Vendas[[#This Row],[Qtde]],desc_quantidade,1),MATCH(_xlfn.XLOOKUP(TB_Vendas[[#This Row],[Código]],TB_Produtos[Código],TB_Produtos[Categoria]),desc_categorias,0))</f>
        <v>0.2</v>
      </c>
      <c r="G791" s="41" cm="1">
        <f t="array" ref="G791">_xlfn.XLOOKUP(TB_Vendas[[#This Row],[Vendedor]],TB_Vendedores[[#All],[Código]],TB_Vendedores[[#All],[Desc. Máximo]])</f>
        <v>0.19</v>
      </c>
      <c r="H791" s="41">
        <f>IF(TB_Vendas[[#This Row],[Desc.]]&gt;TB_Vendas[[#This Row],[Desc. Vend.]],TB_Vendas[[#This Row],[Desc. Vend.]],TB_Vendas[[#This Row],[Desc.]])</f>
        <v>0.19</v>
      </c>
      <c r="I791" s="9">
        <f>TB_Vendas[[#This Row],[Preço Unitário]]*TB_Vendas[[#This Row],[Qtde]]</f>
        <v>13500</v>
      </c>
      <c r="J791" s="9">
        <f>TB_Vendas[[#This Row],[Total]]-(TB_Vendas[[#This Row],[Total]]*TB_Vendas[[#This Row],[Desconto]])</f>
        <v>10935</v>
      </c>
      <c r="K791" s="9" t="s">
        <v>109</v>
      </c>
    </row>
    <row r="792" spans="1:11" x14ac:dyDescent="0.25">
      <c r="A792" s="8">
        <v>45212</v>
      </c>
      <c r="B792" t="s">
        <v>48</v>
      </c>
      <c r="C792" t="str">
        <f>_xlfn.XLOOKUP(TB_Vendas[[#This Row],[Código]],TB_Produtos[Código],TB_Produtos[Categoria])</f>
        <v>Eletrônicos Gerais</v>
      </c>
      <c r="D792" s="1">
        <v>2</v>
      </c>
      <c r="E792" s="36">
        <f>_xlfn.XLOOKUP(TB_Vendas[[#This Row],[Código]],TB_Produtos[Código],TB_Produtos[Preço Unitário])</f>
        <v>5500</v>
      </c>
      <c r="F792" s="41">
        <f>INDEX(desc_tabela,MATCH(TB_Vendas[[#This Row],[Qtde]],desc_quantidade,1),MATCH(_xlfn.XLOOKUP(TB_Vendas[[#This Row],[Código]],TB_Produtos[Código],TB_Produtos[Categoria]),desc_categorias,0))</f>
        <v>0.15</v>
      </c>
      <c r="G792" s="41" cm="1">
        <f t="array" ref="G792">_xlfn.XLOOKUP(TB_Vendas[[#This Row],[Vendedor]],TB_Vendedores[[#All],[Código]],TB_Vendedores[[#All],[Desc. Máximo]])</f>
        <v>0.13</v>
      </c>
      <c r="H792" s="41">
        <f>IF(TB_Vendas[[#This Row],[Desc.]]&gt;TB_Vendas[[#This Row],[Desc. Vend.]],TB_Vendas[[#This Row],[Desc. Vend.]],TB_Vendas[[#This Row],[Desc.]])</f>
        <v>0.13</v>
      </c>
      <c r="I792" s="9">
        <f>TB_Vendas[[#This Row],[Preço Unitário]]*TB_Vendas[[#This Row],[Qtde]]</f>
        <v>11000</v>
      </c>
      <c r="J792" s="9">
        <f>TB_Vendas[[#This Row],[Total]]-(TB_Vendas[[#This Row],[Total]]*TB_Vendas[[#This Row],[Desconto]])</f>
        <v>9570</v>
      </c>
      <c r="K792" s="9" t="s">
        <v>94</v>
      </c>
    </row>
    <row r="793" spans="1:11" x14ac:dyDescent="0.25">
      <c r="A793" s="8">
        <v>45213</v>
      </c>
      <c r="B793" t="s">
        <v>58</v>
      </c>
      <c r="C793" t="str">
        <f>_xlfn.XLOOKUP(TB_Vendas[[#This Row],[Código]],TB_Produtos[Código],TB_Produtos[Categoria])</f>
        <v>Periféricos</v>
      </c>
      <c r="D793" s="1">
        <v>4</v>
      </c>
      <c r="E793" s="36">
        <f>_xlfn.XLOOKUP(TB_Vendas[[#This Row],[Código]],TB_Produtos[Código],TB_Produtos[Preço Unitário])</f>
        <v>450</v>
      </c>
      <c r="F793" s="41">
        <f>INDEX(desc_tabela,MATCH(TB_Vendas[[#This Row],[Qtde]],desc_quantidade,1),MATCH(_xlfn.XLOOKUP(TB_Vendas[[#This Row],[Código]],TB_Produtos[Código],TB_Produtos[Categoria]),desc_categorias,0))</f>
        <v>0.15</v>
      </c>
      <c r="G793" s="41" cm="1">
        <f t="array" ref="G793">_xlfn.XLOOKUP(TB_Vendas[[#This Row],[Vendedor]],TB_Vendedores[[#All],[Código]],TB_Vendedores[[#All],[Desc. Máximo]])</f>
        <v>0.18</v>
      </c>
      <c r="H793" s="41">
        <f>IF(TB_Vendas[[#This Row],[Desc.]]&gt;TB_Vendas[[#This Row],[Desc. Vend.]],TB_Vendas[[#This Row],[Desc. Vend.]],TB_Vendas[[#This Row],[Desc.]])</f>
        <v>0.15</v>
      </c>
      <c r="I793" s="9">
        <f>TB_Vendas[[#This Row],[Preço Unitário]]*TB_Vendas[[#This Row],[Qtde]]</f>
        <v>1800</v>
      </c>
      <c r="J793" s="9">
        <f>TB_Vendas[[#This Row],[Total]]-(TB_Vendas[[#This Row],[Total]]*TB_Vendas[[#This Row],[Desconto]])</f>
        <v>1530</v>
      </c>
      <c r="K793" s="9" t="s">
        <v>117</v>
      </c>
    </row>
    <row r="794" spans="1:11" x14ac:dyDescent="0.25">
      <c r="A794" s="8">
        <v>45213</v>
      </c>
      <c r="B794" t="s">
        <v>58</v>
      </c>
      <c r="C794" t="str">
        <f>_xlfn.XLOOKUP(TB_Vendas[[#This Row],[Código]],TB_Produtos[Código],TB_Produtos[Categoria])</f>
        <v>Periféricos</v>
      </c>
      <c r="D794" s="1">
        <v>1</v>
      </c>
      <c r="E794" s="36">
        <f>_xlfn.XLOOKUP(TB_Vendas[[#This Row],[Código]],TB_Produtos[Código],TB_Produtos[Preço Unitário])</f>
        <v>450</v>
      </c>
      <c r="F794" s="41">
        <f>INDEX(desc_tabela,MATCH(TB_Vendas[[#This Row],[Qtde]],desc_quantidade,1),MATCH(_xlfn.XLOOKUP(TB_Vendas[[#This Row],[Código]],TB_Produtos[Código],TB_Produtos[Categoria]),desc_categorias,0))</f>
        <v>0</v>
      </c>
      <c r="G794" s="41" cm="1">
        <f t="array" ref="G794">_xlfn.XLOOKUP(TB_Vendas[[#This Row],[Vendedor]],TB_Vendedores[[#All],[Código]],TB_Vendedores[[#All],[Desc. Máximo]])</f>
        <v>0.14000000000000001</v>
      </c>
      <c r="H794" s="41">
        <f>IF(TB_Vendas[[#This Row],[Desc.]]&gt;TB_Vendas[[#This Row],[Desc. Vend.]],TB_Vendas[[#This Row],[Desc. Vend.]],TB_Vendas[[#This Row],[Desc.]])</f>
        <v>0</v>
      </c>
      <c r="I794" s="9">
        <f>TB_Vendas[[#This Row],[Preço Unitário]]*TB_Vendas[[#This Row],[Qtde]]</f>
        <v>450</v>
      </c>
      <c r="J794" s="9">
        <f>TB_Vendas[[#This Row],[Total]]-(TB_Vendas[[#This Row],[Total]]*TB_Vendas[[#This Row],[Desconto]])</f>
        <v>450</v>
      </c>
      <c r="K794" s="9" t="s">
        <v>107</v>
      </c>
    </row>
    <row r="795" spans="1:11" x14ac:dyDescent="0.25">
      <c r="A795" s="8">
        <v>45214</v>
      </c>
      <c r="B795" t="s">
        <v>14</v>
      </c>
      <c r="C795" t="str">
        <f>_xlfn.XLOOKUP(TB_Vendas[[#This Row],[Código]],TB_Produtos[Código],TB_Produtos[Categoria])</f>
        <v>Acessórios</v>
      </c>
      <c r="D795" s="1">
        <v>2</v>
      </c>
      <c r="E795" s="36">
        <f>_xlfn.XLOOKUP(TB_Vendas[[#This Row],[Código]],TB_Produtos[Código],TB_Produtos[Preço Unitário])</f>
        <v>80</v>
      </c>
      <c r="F795" s="41">
        <f>INDEX(desc_tabela,MATCH(TB_Vendas[[#This Row],[Qtde]],desc_quantidade,1),MATCH(_xlfn.XLOOKUP(TB_Vendas[[#This Row],[Código]],TB_Produtos[Código],TB_Produtos[Categoria]),desc_categorias,0))</f>
        <v>0.05</v>
      </c>
      <c r="G795" s="41" cm="1">
        <f t="array" ref="G795">_xlfn.XLOOKUP(TB_Vendas[[#This Row],[Vendedor]],TB_Vendedores[[#All],[Código]],TB_Vendedores[[#All],[Desc. Máximo]])</f>
        <v>0.09</v>
      </c>
      <c r="H795" s="41">
        <f>IF(TB_Vendas[[#This Row],[Desc.]]&gt;TB_Vendas[[#This Row],[Desc. Vend.]],TB_Vendas[[#This Row],[Desc. Vend.]],TB_Vendas[[#This Row],[Desc.]])</f>
        <v>0.05</v>
      </c>
      <c r="I795" s="9">
        <f>TB_Vendas[[#This Row],[Preço Unitário]]*TB_Vendas[[#This Row],[Qtde]]</f>
        <v>160</v>
      </c>
      <c r="J795" s="9">
        <f>TB_Vendas[[#This Row],[Total]]-(TB_Vendas[[#This Row],[Total]]*TB_Vendas[[#This Row],[Desconto]])</f>
        <v>152</v>
      </c>
      <c r="K795" s="9" t="s">
        <v>113</v>
      </c>
    </row>
    <row r="796" spans="1:11" x14ac:dyDescent="0.25">
      <c r="A796" s="8">
        <v>45214</v>
      </c>
      <c r="B796" t="s">
        <v>22</v>
      </c>
      <c r="C796" t="str">
        <f>_xlfn.XLOOKUP(TB_Vendas[[#This Row],[Código]],TB_Produtos[Código],TB_Produtos[Categoria])</f>
        <v>Acessórios</v>
      </c>
      <c r="D796" s="1">
        <v>1</v>
      </c>
      <c r="E796" s="36">
        <f>_xlfn.XLOOKUP(TB_Vendas[[#This Row],[Código]],TB_Produtos[Código],TB_Produtos[Preço Unitário])</f>
        <v>1400</v>
      </c>
      <c r="F796" s="41">
        <f>INDEX(desc_tabela,MATCH(TB_Vendas[[#This Row],[Qtde]],desc_quantidade,1),MATCH(_xlfn.XLOOKUP(TB_Vendas[[#This Row],[Código]],TB_Produtos[Código],TB_Produtos[Categoria]),desc_categorias,0))</f>
        <v>0</v>
      </c>
      <c r="G796" s="41" cm="1">
        <f t="array" ref="G796">_xlfn.XLOOKUP(TB_Vendas[[#This Row],[Vendedor]],TB_Vendedores[[#All],[Código]],TB_Vendedores[[#All],[Desc. Máximo]])</f>
        <v>0.3</v>
      </c>
      <c r="H796" s="41">
        <f>IF(TB_Vendas[[#This Row],[Desc.]]&gt;TB_Vendas[[#This Row],[Desc. Vend.]],TB_Vendas[[#This Row],[Desc. Vend.]],TB_Vendas[[#This Row],[Desc.]])</f>
        <v>0</v>
      </c>
      <c r="I796" s="9">
        <f>TB_Vendas[[#This Row],[Preço Unitário]]*TB_Vendas[[#This Row],[Qtde]]</f>
        <v>1400</v>
      </c>
      <c r="J796" s="9">
        <f>TB_Vendas[[#This Row],[Total]]-(TB_Vendas[[#This Row],[Total]]*TB_Vendas[[#This Row],[Desconto]])</f>
        <v>1400</v>
      </c>
      <c r="K796" s="9" t="s">
        <v>121</v>
      </c>
    </row>
    <row r="797" spans="1:11" x14ac:dyDescent="0.25">
      <c r="A797" s="8">
        <v>45214</v>
      </c>
      <c r="B797" t="s">
        <v>28</v>
      </c>
      <c r="C797" t="str">
        <f>_xlfn.XLOOKUP(TB_Vendas[[#This Row],[Código]],TB_Produtos[Código],TB_Produtos[Categoria])</f>
        <v>Periféricos</v>
      </c>
      <c r="D797" s="1">
        <v>1</v>
      </c>
      <c r="E797" s="36">
        <f>_xlfn.XLOOKUP(TB_Vendas[[#This Row],[Código]],TB_Produtos[Código],TB_Produtos[Preço Unitário])</f>
        <v>1200</v>
      </c>
      <c r="F797" s="41">
        <f>INDEX(desc_tabela,MATCH(TB_Vendas[[#This Row],[Qtde]],desc_quantidade,1),MATCH(_xlfn.XLOOKUP(TB_Vendas[[#This Row],[Código]],TB_Produtos[Código],TB_Produtos[Categoria]),desc_categorias,0))</f>
        <v>0</v>
      </c>
      <c r="G797" s="41" cm="1">
        <f t="array" ref="G797">_xlfn.XLOOKUP(TB_Vendas[[#This Row],[Vendedor]],TB_Vendedores[[#All],[Código]],TB_Vendedores[[#All],[Desc. Máximo]])</f>
        <v>0.3</v>
      </c>
      <c r="H797" s="41">
        <f>IF(TB_Vendas[[#This Row],[Desc.]]&gt;TB_Vendas[[#This Row],[Desc. Vend.]],TB_Vendas[[#This Row],[Desc. Vend.]],TB_Vendas[[#This Row],[Desc.]])</f>
        <v>0</v>
      </c>
      <c r="I797" s="9">
        <f>TB_Vendas[[#This Row],[Preço Unitário]]*TB_Vendas[[#This Row],[Qtde]]</f>
        <v>1200</v>
      </c>
      <c r="J797" s="9">
        <f>TB_Vendas[[#This Row],[Total]]-(TB_Vendas[[#This Row],[Total]]*TB_Vendas[[#This Row],[Desconto]])</f>
        <v>1200</v>
      </c>
      <c r="K797" s="9" t="s">
        <v>121</v>
      </c>
    </row>
    <row r="798" spans="1:11" x14ac:dyDescent="0.25">
      <c r="A798" s="8">
        <v>45214</v>
      </c>
      <c r="B798" t="s">
        <v>22</v>
      </c>
      <c r="C798" t="str">
        <f>_xlfn.XLOOKUP(TB_Vendas[[#This Row],[Código]],TB_Produtos[Código],TB_Produtos[Categoria])</f>
        <v>Acessórios</v>
      </c>
      <c r="D798" s="1">
        <v>5</v>
      </c>
      <c r="E798" s="36">
        <f>_xlfn.XLOOKUP(TB_Vendas[[#This Row],[Código]],TB_Produtos[Código],TB_Produtos[Preço Unitário])</f>
        <v>1400</v>
      </c>
      <c r="F798" s="41">
        <f>INDEX(desc_tabela,MATCH(TB_Vendas[[#This Row],[Qtde]],desc_quantidade,1),MATCH(_xlfn.XLOOKUP(TB_Vendas[[#This Row],[Código]],TB_Produtos[Código],TB_Produtos[Categoria]),desc_categorias,0))</f>
        <v>0.25</v>
      </c>
      <c r="G798" s="41" cm="1">
        <f t="array" ref="G798">_xlfn.XLOOKUP(TB_Vendas[[#This Row],[Vendedor]],TB_Vendedores[[#All],[Código]],TB_Vendedores[[#All],[Desc. Máximo]])</f>
        <v>0.13</v>
      </c>
      <c r="H798" s="41">
        <f>IF(TB_Vendas[[#This Row],[Desc.]]&gt;TB_Vendas[[#This Row],[Desc. Vend.]],TB_Vendas[[#This Row],[Desc. Vend.]],TB_Vendas[[#This Row],[Desc.]])</f>
        <v>0.13</v>
      </c>
      <c r="I798" s="9">
        <f>TB_Vendas[[#This Row],[Preço Unitário]]*TB_Vendas[[#This Row],[Qtde]]</f>
        <v>7000</v>
      </c>
      <c r="J798" s="9">
        <f>TB_Vendas[[#This Row],[Total]]-(TB_Vendas[[#This Row],[Total]]*TB_Vendas[[#This Row],[Desconto]])</f>
        <v>6090</v>
      </c>
      <c r="K798" s="9" t="s">
        <v>97</v>
      </c>
    </row>
    <row r="799" spans="1:11" x14ac:dyDescent="0.25">
      <c r="A799" s="8">
        <v>45214</v>
      </c>
      <c r="B799" t="s">
        <v>20</v>
      </c>
      <c r="C799" t="str">
        <f>_xlfn.XLOOKUP(TB_Vendas[[#This Row],[Código]],TB_Produtos[Código],TB_Produtos[Categoria])</f>
        <v>Acessórios</v>
      </c>
      <c r="D799" s="1">
        <v>4</v>
      </c>
      <c r="E799" s="36">
        <f>_xlfn.XLOOKUP(TB_Vendas[[#This Row],[Código]],TB_Produtos[Código],TB_Produtos[Preço Unitário])</f>
        <v>250</v>
      </c>
      <c r="F799" s="41">
        <f>INDEX(desc_tabela,MATCH(TB_Vendas[[#This Row],[Qtde]],desc_quantidade,1),MATCH(_xlfn.XLOOKUP(TB_Vendas[[#This Row],[Código]],TB_Produtos[Código],TB_Produtos[Categoria]),desc_categorias,0))</f>
        <v>0.15</v>
      </c>
      <c r="G799" s="41" cm="1">
        <f t="array" ref="G799">_xlfn.XLOOKUP(TB_Vendas[[#This Row],[Vendedor]],TB_Vendedores[[#All],[Código]],TB_Vendedores[[#All],[Desc. Máximo]])</f>
        <v>0.19</v>
      </c>
      <c r="H799" s="41">
        <f>IF(TB_Vendas[[#This Row],[Desc.]]&gt;TB_Vendas[[#This Row],[Desc. Vend.]],TB_Vendas[[#This Row],[Desc. Vend.]],TB_Vendas[[#This Row],[Desc.]])</f>
        <v>0.15</v>
      </c>
      <c r="I799" s="9">
        <f>TB_Vendas[[#This Row],[Preço Unitário]]*TB_Vendas[[#This Row],[Qtde]]</f>
        <v>1000</v>
      </c>
      <c r="J799" s="9">
        <f>TB_Vendas[[#This Row],[Total]]-(TB_Vendas[[#This Row],[Total]]*TB_Vendas[[#This Row],[Desconto]])</f>
        <v>850</v>
      </c>
      <c r="K799" s="9" t="s">
        <v>109</v>
      </c>
    </row>
    <row r="800" spans="1:11" x14ac:dyDescent="0.25">
      <c r="A800" s="8">
        <v>45215</v>
      </c>
      <c r="B800" t="s">
        <v>71</v>
      </c>
      <c r="C800" t="str">
        <f>_xlfn.XLOOKUP(TB_Vendas[[#This Row],[Código]],TB_Produtos[Código],TB_Produtos[Categoria])</f>
        <v>Smartphones e Tablets</v>
      </c>
      <c r="D800" s="1">
        <v>3</v>
      </c>
      <c r="E800" s="36">
        <f>_xlfn.XLOOKUP(TB_Vendas[[#This Row],[Código]],TB_Produtos[Código],TB_Produtos[Preço Unitário])</f>
        <v>7500</v>
      </c>
      <c r="F800" s="41">
        <f>INDEX(desc_tabela,MATCH(TB_Vendas[[#This Row],[Qtde]],desc_quantidade,1),MATCH(_xlfn.XLOOKUP(TB_Vendas[[#This Row],[Código]],TB_Produtos[Código],TB_Produtos[Categoria]),desc_categorias,0))</f>
        <v>0.15</v>
      </c>
      <c r="G800" s="41" cm="1">
        <f t="array" ref="G800">_xlfn.XLOOKUP(TB_Vendas[[#This Row],[Vendedor]],TB_Vendedores[[#All],[Código]],TB_Vendedores[[#All],[Desc. Máximo]])</f>
        <v>0.08</v>
      </c>
      <c r="H800" s="41">
        <f>IF(TB_Vendas[[#This Row],[Desc.]]&gt;TB_Vendas[[#This Row],[Desc. Vend.]],TB_Vendas[[#This Row],[Desc. Vend.]],TB_Vendas[[#This Row],[Desc.]])</f>
        <v>0.08</v>
      </c>
      <c r="I800" s="9">
        <f>TB_Vendas[[#This Row],[Preço Unitário]]*TB_Vendas[[#This Row],[Qtde]]</f>
        <v>22500</v>
      </c>
      <c r="J800" s="9">
        <f>TB_Vendas[[#This Row],[Total]]-(TB_Vendas[[#This Row],[Total]]*TB_Vendas[[#This Row],[Desconto]])</f>
        <v>20700</v>
      </c>
      <c r="K800" s="9" t="s">
        <v>100</v>
      </c>
    </row>
    <row r="801" spans="1:11" x14ac:dyDescent="0.25">
      <c r="A801" s="8">
        <v>45215</v>
      </c>
      <c r="B801" t="s">
        <v>7</v>
      </c>
      <c r="C801" t="str">
        <f>_xlfn.XLOOKUP(TB_Vendas[[#This Row],[Código]],TB_Produtos[Código],TB_Produtos[Categoria])</f>
        <v>Acessórios</v>
      </c>
      <c r="D801" s="1">
        <v>2</v>
      </c>
      <c r="E801" s="36">
        <f>_xlfn.XLOOKUP(TB_Vendas[[#This Row],[Código]],TB_Produtos[Código],TB_Produtos[Preço Unitário])</f>
        <v>50</v>
      </c>
      <c r="F801" s="41">
        <f>INDEX(desc_tabela,MATCH(TB_Vendas[[#This Row],[Qtde]],desc_quantidade,1),MATCH(_xlfn.XLOOKUP(TB_Vendas[[#This Row],[Código]],TB_Produtos[Código],TB_Produtos[Categoria]),desc_categorias,0))</f>
        <v>0.05</v>
      </c>
      <c r="G801" s="41" cm="1">
        <f t="array" ref="G801">_xlfn.XLOOKUP(TB_Vendas[[#This Row],[Vendedor]],TB_Vendedores[[#All],[Código]],TB_Vendedores[[#All],[Desc. Máximo]])</f>
        <v>0.13</v>
      </c>
      <c r="H801" s="41">
        <f>IF(TB_Vendas[[#This Row],[Desc.]]&gt;TB_Vendas[[#This Row],[Desc. Vend.]],TB_Vendas[[#This Row],[Desc. Vend.]],TB_Vendas[[#This Row],[Desc.]])</f>
        <v>0.05</v>
      </c>
      <c r="I801" s="9">
        <f>TB_Vendas[[#This Row],[Preço Unitário]]*TB_Vendas[[#This Row],[Qtde]]</f>
        <v>100</v>
      </c>
      <c r="J801" s="9">
        <f>TB_Vendas[[#This Row],[Total]]-(TB_Vendas[[#This Row],[Total]]*TB_Vendas[[#This Row],[Desconto]])</f>
        <v>95</v>
      </c>
      <c r="K801" s="9" t="s">
        <v>97</v>
      </c>
    </row>
    <row r="802" spans="1:11" x14ac:dyDescent="0.25">
      <c r="A802" s="8">
        <v>45215</v>
      </c>
      <c r="B802" t="s">
        <v>50</v>
      </c>
      <c r="C802" t="str">
        <f>_xlfn.XLOOKUP(TB_Vendas[[#This Row],[Código]],TB_Produtos[Código],TB_Produtos[Categoria])</f>
        <v>Periféricos</v>
      </c>
      <c r="D802" s="1">
        <v>2</v>
      </c>
      <c r="E802" s="36">
        <f>_xlfn.XLOOKUP(TB_Vendas[[#This Row],[Código]],TB_Produtos[Código],TB_Produtos[Preço Unitário])</f>
        <v>300</v>
      </c>
      <c r="F802" s="41">
        <f>INDEX(desc_tabela,MATCH(TB_Vendas[[#This Row],[Qtde]],desc_quantidade,1),MATCH(_xlfn.XLOOKUP(TB_Vendas[[#This Row],[Código]],TB_Produtos[Código],TB_Produtos[Categoria]),desc_categorias,0))</f>
        <v>0.05</v>
      </c>
      <c r="G802" s="41" cm="1">
        <f t="array" ref="G802">_xlfn.XLOOKUP(TB_Vendas[[#This Row],[Vendedor]],TB_Vendedores[[#All],[Código]],TB_Vendedores[[#All],[Desc. Máximo]])</f>
        <v>0.13</v>
      </c>
      <c r="H802" s="41">
        <f>IF(TB_Vendas[[#This Row],[Desc.]]&gt;TB_Vendas[[#This Row],[Desc. Vend.]],TB_Vendas[[#This Row],[Desc. Vend.]],TB_Vendas[[#This Row],[Desc.]])</f>
        <v>0.05</v>
      </c>
      <c r="I802" s="9">
        <f>TB_Vendas[[#This Row],[Preço Unitário]]*TB_Vendas[[#This Row],[Qtde]]</f>
        <v>600</v>
      </c>
      <c r="J802" s="9">
        <f>TB_Vendas[[#This Row],[Total]]-(TB_Vendas[[#This Row],[Total]]*TB_Vendas[[#This Row],[Desconto]])</f>
        <v>570</v>
      </c>
      <c r="K802" s="9" t="s">
        <v>97</v>
      </c>
    </row>
    <row r="803" spans="1:11" x14ac:dyDescent="0.25">
      <c r="A803" s="8">
        <v>45215</v>
      </c>
      <c r="B803" t="s">
        <v>60</v>
      </c>
      <c r="C803" t="str">
        <f>_xlfn.XLOOKUP(TB_Vendas[[#This Row],[Código]],TB_Produtos[Código],TB_Produtos[Categoria])</f>
        <v>Redes e Conectividade</v>
      </c>
      <c r="D803" s="1">
        <v>5</v>
      </c>
      <c r="E803" s="36">
        <f>_xlfn.XLOOKUP(TB_Vendas[[#This Row],[Código]],TB_Produtos[Código],TB_Produtos[Preço Unitário])</f>
        <v>100</v>
      </c>
      <c r="F803" s="41">
        <f>INDEX(desc_tabela,MATCH(TB_Vendas[[#This Row],[Qtde]],desc_quantidade,1),MATCH(_xlfn.XLOOKUP(TB_Vendas[[#This Row],[Código]],TB_Produtos[Código],TB_Produtos[Categoria]),desc_categorias,0))</f>
        <v>0.25</v>
      </c>
      <c r="G803" s="41" cm="1">
        <f t="array" ref="G803">_xlfn.XLOOKUP(TB_Vendas[[#This Row],[Vendedor]],TB_Vendedores[[#All],[Código]],TB_Vendedores[[#All],[Desc. Máximo]])</f>
        <v>0.14000000000000001</v>
      </c>
      <c r="H803" s="41">
        <f>IF(TB_Vendas[[#This Row],[Desc.]]&gt;TB_Vendas[[#This Row],[Desc. Vend.]],TB_Vendas[[#This Row],[Desc. Vend.]],TB_Vendas[[#This Row],[Desc.]])</f>
        <v>0.14000000000000001</v>
      </c>
      <c r="I803" s="9">
        <f>TB_Vendas[[#This Row],[Preço Unitário]]*TB_Vendas[[#This Row],[Qtde]]</f>
        <v>500</v>
      </c>
      <c r="J803" s="9">
        <f>TB_Vendas[[#This Row],[Total]]-(TB_Vendas[[#This Row],[Total]]*TB_Vendas[[#This Row],[Desconto]])</f>
        <v>430</v>
      </c>
      <c r="K803" s="9" t="s">
        <v>107</v>
      </c>
    </row>
    <row r="804" spans="1:11" x14ac:dyDescent="0.25">
      <c r="A804" s="8">
        <v>45215</v>
      </c>
      <c r="B804" t="s">
        <v>64</v>
      </c>
      <c r="C804" t="str">
        <f>_xlfn.XLOOKUP(TB_Vendas[[#This Row],[Código]],TB_Produtos[Código],TB_Produtos[Categoria])</f>
        <v>Redes e Conectividade</v>
      </c>
      <c r="D804" s="1">
        <v>4</v>
      </c>
      <c r="E804" s="36">
        <f>_xlfn.XLOOKUP(TB_Vendas[[#This Row],[Código]],TB_Produtos[Código],TB_Produtos[Preço Unitário])</f>
        <v>250</v>
      </c>
      <c r="F804" s="41">
        <f>INDEX(desc_tabela,MATCH(TB_Vendas[[#This Row],[Qtde]],desc_quantidade,1),MATCH(_xlfn.XLOOKUP(TB_Vendas[[#This Row],[Código]],TB_Produtos[Código],TB_Produtos[Categoria]),desc_categorias,0))</f>
        <v>0.2</v>
      </c>
      <c r="G804" s="41" cm="1">
        <f t="array" ref="G804">_xlfn.XLOOKUP(TB_Vendas[[#This Row],[Vendedor]],TB_Vendedores[[#All],[Código]],TB_Vendedores[[#All],[Desc. Máximo]])</f>
        <v>0.12</v>
      </c>
      <c r="H804" s="41">
        <f>IF(TB_Vendas[[#This Row],[Desc.]]&gt;TB_Vendas[[#This Row],[Desc. Vend.]],TB_Vendas[[#This Row],[Desc. Vend.]],TB_Vendas[[#This Row],[Desc.]])</f>
        <v>0.12</v>
      </c>
      <c r="I804" s="9">
        <f>TB_Vendas[[#This Row],[Preço Unitário]]*TB_Vendas[[#This Row],[Qtde]]</f>
        <v>1000</v>
      </c>
      <c r="J804" s="9">
        <f>TB_Vendas[[#This Row],[Total]]-(TB_Vendas[[#This Row],[Total]]*TB_Vendas[[#This Row],[Desconto]])</f>
        <v>880</v>
      </c>
      <c r="K804" s="9" t="s">
        <v>103</v>
      </c>
    </row>
    <row r="805" spans="1:11" x14ac:dyDescent="0.25">
      <c r="A805" s="8">
        <v>45217</v>
      </c>
      <c r="B805" t="s">
        <v>73</v>
      </c>
      <c r="C805" t="str">
        <f>_xlfn.XLOOKUP(TB_Vendas[[#This Row],[Código]],TB_Produtos[Código],TB_Produtos[Categoria])</f>
        <v>Smartphones e Tablets</v>
      </c>
      <c r="D805" s="1">
        <v>4</v>
      </c>
      <c r="E805" s="36">
        <f>_xlfn.XLOOKUP(TB_Vendas[[#This Row],[Código]],TB_Produtos[Código],TB_Produtos[Preço Unitário])</f>
        <v>2200</v>
      </c>
      <c r="F805" s="41">
        <f>INDEX(desc_tabela,MATCH(TB_Vendas[[#This Row],[Qtde]],desc_quantidade,1),MATCH(_xlfn.XLOOKUP(TB_Vendas[[#This Row],[Código]],TB_Produtos[Código],TB_Produtos[Categoria]),desc_categorias,0))</f>
        <v>0.15</v>
      </c>
      <c r="G805" s="41" cm="1">
        <f t="array" ref="G805">_xlfn.XLOOKUP(TB_Vendas[[#This Row],[Vendedor]],TB_Vendedores[[#All],[Código]],TB_Vendedores[[#All],[Desc. Máximo]])</f>
        <v>7.0000000000000007E-2</v>
      </c>
      <c r="H805" s="41">
        <f>IF(TB_Vendas[[#This Row],[Desc.]]&gt;TB_Vendas[[#This Row],[Desc. Vend.]],TB_Vendas[[#This Row],[Desc. Vend.]],TB_Vendas[[#This Row],[Desc.]])</f>
        <v>7.0000000000000007E-2</v>
      </c>
      <c r="I805" s="9">
        <f>TB_Vendas[[#This Row],[Preço Unitário]]*TB_Vendas[[#This Row],[Qtde]]</f>
        <v>8800</v>
      </c>
      <c r="J805" s="9">
        <f>TB_Vendas[[#This Row],[Total]]-(TB_Vendas[[#This Row],[Total]]*TB_Vendas[[#This Row],[Desconto]])</f>
        <v>8184</v>
      </c>
      <c r="K805" s="9" t="s">
        <v>119</v>
      </c>
    </row>
    <row r="806" spans="1:11" x14ac:dyDescent="0.25">
      <c r="A806" s="8">
        <v>45218</v>
      </c>
      <c r="B806" t="s">
        <v>58</v>
      </c>
      <c r="C806" t="str">
        <f>_xlfn.XLOOKUP(TB_Vendas[[#This Row],[Código]],TB_Produtos[Código],TB_Produtos[Categoria])</f>
        <v>Periféricos</v>
      </c>
      <c r="D806" s="1">
        <v>1</v>
      </c>
      <c r="E806" s="36">
        <f>_xlfn.XLOOKUP(TB_Vendas[[#This Row],[Código]],TB_Produtos[Código],TB_Produtos[Preço Unitário])</f>
        <v>450</v>
      </c>
      <c r="F806" s="41">
        <f>INDEX(desc_tabela,MATCH(TB_Vendas[[#This Row],[Qtde]],desc_quantidade,1),MATCH(_xlfn.XLOOKUP(TB_Vendas[[#This Row],[Código]],TB_Produtos[Código],TB_Produtos[Categoria]),desc_categorias,0))</f>
        <v>0</v>
      </c>
      <c r="G806" s="41" cm="1">
        <f t="array" ref="G806">_xlfn.XLOOKUP(TB_Vendas[[#This Row],[Vendedor]],TB_Vendedores[[#All],[Código]],TB_Vendedores[[#All],[Desc. Máximo]])</f>
        <v>0.17</v>
      </c>
      <c r="H806" s="41">
        <f>IF(TB_Vendas[[#This Row],[Desc.]]&gt;TB_Vendas[[#This Row],[Desc. Vend.]],TB_Vendas[[#This Row],[Desc. Vend.]],TB_Vendas[[#This Row],[Desc.]])</f>
        <v>0</v>
      </c>
      <c r="I806" s="9">
        <f>TB_Vendas[[#This Row],[Preço Unitário]]*TB_Vendas[[#This Row],[Qtde]]</f>
        <v>450</v>
      </c>
      <c r="J806" s="9">
        <f>TB_Vendas[[#This Row],[Total]]-(TB_Vendas[[#This Row],[Total]]*TB_Vendas[[#This Row],[Desconto]])</f>
        <v>450</v>
      </c>
      <c r="K806" s="9" t="s">
        <v>105</v>
      </c>
    </row>
    <row r="807" spans="1:11" x14ac:dyDescent="0.25">
      <c r="A807" s="8">
        <v>45218</v>
      </c>
      <c r="B807" t="s">
        <v>28</v>
      </c>
      <c r="C807" t="str">
        <f>_xlfn.XLOOKUP(TB_Vendas[[#This Row],[Código]],TB_Produtos[Código],TB_Produtos[Categoria])</f>
        <v>Periféricos</v>
      </c>
      <c r="D807" s="1">
        <v>1</v>
      </c>
      <c r="E807" s="36">
        <f>_xlfn.XLOOKUP(TB_Vendas[[#This Row],[Código]],TB_Produtos[Código],TB_Produtos[Preço Unitário])</f>
        <v>1200</v>
      </c>
      <c r="F807" s="41">
        <f>INDEX(desc_tabela,MATCH(TB_Vendas[[#This Row],[Qtde]],desc_quantidade,1),MATCH(_xlfn.XLOOKUP(TB_Vendas[[#This Row],[Código]],TB_Produtos[Código],TB_Produtos[Categoria]),desc_categorias,0))</f>
        <v>0</v>
      </c>
      <c r="G807" s="41" cm="1">
        <f t="array" ref="G807">_xlfn.XLOOKUP(TB_Vendas[[#This Row],[Vendedor]],TB_Vendedores[[#All],[Código]],TB_Vendedores[[#All],[Desc. Máximo]])</f>
        <v>0.3</v>
      </c>
      <c r="H807" s="41">
        <f>IF(TB_Vendas[[#This Row],[Desc.]]&gt;TB_Vendas[[#This Row],[Desc. Vend.]],TB_Vendas[[#This Row],[Desc. Vend.]],TB_Vendas[[#This Row],[Desc.]])</f>
        <v>0</v>
      </c>
      <c r="I807" s="9">
        <f>TB_Vendas[[#This Row],[Preço Unitário]]*TB_Vendas[[#This Row],[Qtde]]</f>
        <v>1200</v>
      </c>
      <c r="J807" s="9">
        <f>TB_Vendas[[#This Row],[Total]]-(TB_Vendas[[#This Row],[Total]]*TB_Vendas[[#This Row],[Desconto]])</f>
        <v>1200</v>
      </c>
      <c r="K807" s="9" t="s">
        <v>121</v>
      </c>
    </row>
    <row r="808" spans="1:11" x14ac:dyDescent="0.25">
      <c r="A808" s="8">
        <v>45218</v>
      </c>
      <c r="B808" t="s">
        <v>75</v>
      </c>
      <c r="C808" t="str">
        <f>_xlfn.XLOOKUP(TB_Vendas[[#This Row],[Código]],TB_Produtos[Código],TB_Produtos[Categoria])</f>
        <v>Smartphones e Tablets</v>
      </c>
      <c r="D808" s="1">
        <v>4</v>
      </c>
      <c r="E808" s="36">
        <f>_xlfn.XLOOKUP(TB_Vendas[[#This Row],[Código]],TB_Produtos[Código],TB_Produtos[Preço Unitário])</f>
        <v>3800</v>
      </c>
      <c r="F808" s="41">
        <f>INDEX(desc_tabela,MATCH(TB_Vendas[[#This Row],[Qtde]],desc_quantidade,1),MATCH(_xlfn.XLOOKUP(TB_Vendas[[#This Row],[Código]],TB_Produtos[Código],TB_Produtos[Categoria]),desc_categorias,0))</f>
        <v>0.15</v>
      </c>
      <c r="G808" s="41" cm="1">
        <f t="array" ref="G808">_xlfn.XLOOKUP(TB_Vendas[[#This Row],[Vendedor]],TB_Vendedores[[#All],[Código]],TB_Vendedores[[#All],[Desc. Máximo]])</f>
        <v>7.0000000000000007E-2</v>
      </c>
      <c r="H808" s="41">
        <f>IF(TB_Vendas[[#This Row],[Desc.]]&gt;TB_Vendas[[#This Row],[Desc. Vend.]],TB_Vendas[[#This Row],[Desc. Vend.]],TB_Vendas[[#This Row],[Desc.]])</f>
        <v>7.0000000000000007E-2</v>
      </c>
      <c r="I808" s="9">
        <f>TB_Vendas[[#This Row],[Preço Unitário]]*TB_Vendas[[#This Row],[Qtde]]</f>
        <v>15200</v>
      </c>
      <c r="J808" s="9">
        <f>TB_Vendas[[#This Row],[Total]]-(TB_Vendas[[#This Row],[Total]]*TB_Vendas[[#This Row],[Desconto]])</f>
        <v>14136</v>
      </c>
      <c r="K808" s="9" t="s">
        <v>119</v>
      </c>
    </row>
    <row r="809" spans="1:11" x14ac:dyDescent="0.25">
      <c r="A809" s="8">
        <v>45218</v>
      </c>
      <c r="B809" t="s">
        <v>7</v>
      </c>
      <c r="C809" t="str">
        <f>_xlfn.XLOOKUP(TB_Vendas[[#This Row],[Código]],TB_Produtos[Código],TB_Produtos[Categoria])</f>
        <v>Acessórios</v>
      </c>
      <c r="D809" s="1">
        <v>3</v>
      </c>
      <c r="E809" s="36">
        <f>_xlfn.XLOOKUP(TB_Vendas[[#This Row],[Código]],TB_Produtos[Código],TB_Produtos[Preço Unitário])</f>
        <v>50</v>
      </c>
      <c r="F809" s="41">
        <f>INDEX(desc_tabela,MATCH(TB_Vendas[[#This Row],[Qtde]],desc_quantidade,1),MATCH(_xlfn.XLOOKUP(TB_Vendas[[#This Row],[Código]],TB_Produtos[Código],TB_Produtos[Categoria]),desc_categorias,0))</f>
        <v>0.15</v>
      </c>
      <c r="G809" s="41" cm="1">
        <f t="array" ref="G809">_xlfn.XLOOKUP(TB_Vendas[[#This Row],[Vendedor]],TB_Vendedores[[#All],[Código]],TB_Vendedores[[#All],[Desc. Máximo]])</f>
        <v>0.13</v>
      </c>
      <c r="H809" s="41">
        <f>IF(TB_Vendas[[#This Row],[Desc.]]&gt;TB_Vendas[[#This Row],[Desc. Vend.]],TB_Vendas[[#This Row],[Desc. Vend.]],TB_Vendas[[#This Row],[Desc.]])</f>
        <v>0.13</v>
      </c>
      <c r="I809" s="9">
        <f>TB_Vendas[[#This Row],[Preço Unitário]]*TB_Vendas[[#This Row],[Qtde]]</f>
        <v>150</v>
      </c>
      <c r="J809" s="9">
        <f>TB_Vendas[[#This Row],[Total]]-(TB_Vendas[[#This Row],[Total]]*TB_Vendas[[#This Row],[Desconto]])</f>
        <v>130.5</v>
      </c>
      <c r="K809" s="9" t="s">
        <v>94</v>
      </c>
    </row>
    <row r="810" spans="1:11" x14ac:dyDescent="0.25">
      <c r="A810" s="8">
        <v>45218</v>
      </c>
      <c r="B810" t="s">
        <v>11</v>
      </c>
      <c r="C810" t="str">
        <f>_xlfn.XLOOKUP(TB_Vendas[[#This Row],[Código]],TB_Produtos[Código],TB_Produtos[Categoria])</f>
        <v>Acessórios</v>
      </c>
      <c r="D810" s="1">
        <v>4</v>
      </c>
      <c r="E810" s="36">
        <f>_xlfn.XLOOKUP(TB_Vendas[[#This Row],[Código]],TB_Produtos[Código],TB_Produtos[Preço Unitário])</f>
        <v>150</v>
      </c>
      <c r="F810" s="41">
        <f>INDEX(desc_tabela,MATCH(TB_Vendas[[#This Row],[Qtde]],desc_quantidade,1),MATCH(_xlfn.XLOOKUP(TB_Vendas[[#This Row],[Código]],TB_Produtos[Código],TB_Produtos[Categoria]),desc_categorias,0))</f>
        <v>0.15</v>
      </c>
      <c r="G810" s="41" cm="1">
        <f t="array" ref="G810">_xlfn.XLOOKUP(TB_Vendas[[#This Row],[Vendedor]],TB_Vendedores[[#All],[Código]],TB_Vendedores[[#All],[Desc. Máximo]])</f>
        <v>0.08</v>
      </c>
      <c r="H810" s="41">
        <f>IF(TB_Vendas[[#This Row],[Desc.]]&gt;TB_Vendas[[#This Row],[Desc. Vend.]],TB_Vendas[[#This Row],[Desc. Vend.]],TB_Vendas[[#This Row],[Desc.]])</f>
        <v>0.08</v>
      </c>
      <c r="I810" s="9">
        <f>TB_Vendas[[#This Row],[Preço Unitário]]*TB_Vendas[[#This Row],[Qtde]]</f>
        <v>600</v>
      </c>
      <c r="J810" s="9">
        <f>TB_Vendas[[#This Row],[Total]]-(TB_Vendas[[#This Row],[Total]]*TB_Vendas[[#This Row],[Desconto]])</f>
        <v>552</v>
      </c>
      <c r="K810" s="9" t="s">
        <v>111</v>
      </c>
    </row>
    <row r="811" spans="1:11" x14ac:dyDescent="0.25">
      <c r="A811" s="8">
        <v>45218</v>
      </c>
      <c r="B811" t="s">
        <v>22</v>
      </c>
      <c r="C811" t="str">
        <f>_xlfn.XLOOKUP(TB_Vendas[[#This Row],[Código]],TB_Produtos[Código],TB_Produtos[Categoria])</f>
        <v>Acessórios</v>
      </c>
      <c r="D811" s="1">
        <v>4</v>
      </c>
      <c r="E811" s="36">
        <f>_xlfn.XLOOKUP(TB_Vendas[[#This Row],[Código]],TB_Produtos[Código],TB_Produtos[Preço Unitário])</f>
        <v>1400</v>
      </c>
      <c r="F811" s="41">
        <f>INDEX(desc_tabela,MATCH(TB_Vendas[[#This Row],[Qtde]],desc_quantidade,1),MATCH(_xlfn.XLOOKUP(TB_Vendas[[#This Row],[Código]],TB_Produtos[Código],TB_Produtos[Categoria]),desc_categorias,0))</f>
        <v>0.15</v>
      </c>
      <c r="G811" s="41" cm="1">
        <f t="array" ref="G811">_xlfn.XLOOKUP(TB_Vendas[[#This Row],[Vendedor]],TB_Vendedores[[#All],[Código]],TB_Vendedores[[#All],[Desc. Máximo]])</f>
        <v>0.19</v>
      </c>
      <c r="H811" s="41">
        <f>IF(TB_Vendas[[#This Row],[Desc.]]&gt;TB_Vendas[[#This Row],[Desc. Vend.]],TB_Vendas[[#This Row],[Desc. Vend.]],TB_Vendas[[#This Row],[Desc.]])</f>
        <v>0.15</v>
      </c>
      <c r="I811" s="9">
        <f>TB_Vendas[[#This Row],[Preço Unitário]]*TB_Vendas[[#This Row],[Qtde]]</f>
        <v>5600</v>
      </c>
      <c r="J811" s="9">
        <f>TB_Vendas[[#This Row],[Total]]-(TB_Vendas[[#This Row],[Total]]*TB_Vendas[[#This Row],[Desconto]])</f>
        <v>4760</v>
      </c>
      <c r="K811" s="9" t="s">
        <v>109</v>
      </c>
    </row>
    <row r="812" spans="1:11" x14ac:dyDescent="0.25">
      <c r="A812" s="8">
        <v>45219</v>
      </c>
      <c r="B812" t="s">
        <v>43</v>
      </c>
      <c r="C812" t="str">
        <f>_xlfn.XLOOKUP(TB_Vendas[[#This Row],[Código]],TB_Produtos[Código],TB_Produtos[Categoria])</f>
        <v>Eletrônicos Gerais</v>
      </c>
      <c r="D812" s="1">
        <v>5</v>
      </c>
      <c r="E812" s="36">
        <f>_xlfn.XLOOKUP(TB_Vendas[[#This Row],[Código]],TB_Produtos[Código],TB_Produtos[Preço Unitário])</f>
        <v>4500</v>
      </c>
      <c r="F812" s="41">
        <f>INDEX(desc_tabela,MATCH(TB_Vendas[[#This Row],[Qtde]],desc_quantidade,1),MATCH(_xlfn.XLOOKUP(TB_Vendas[[#This Row],[Código]],TB_Produtos[Código],TB_Produtos[Categoria]),desc_categorias,0))</f>
        <v>0.25</v>
      </c>
      <c r="G812" s="41" cm="1">
        <f t="array" ref="G812">_xlfn.XLOOKUP(TB_Vendas[[#This Row],[Vendedor]],TB_Vendedores[[#All],[Código]],TB_Vendedores[[#All],[Desc. Máximo]])</f>
        <v>0.12</v>
      </c>
      <c r="H812" s="41">
        <f>IF(TB_Vendas[[#This Row],[Desc.]]&gt;TB_Vendas[[#This Row],[Desc. Vend.]],TB_Vendas[[#This Row],[Desc. Vend.]],TB_Vendas[[#This Row],[Desc.]])</f>
        <v>0.12</v>
      </c>
      <c r="I812" s="9">
        <f>TB_Vendas[[#This Row],[Preço Unitário]]*TB_Vendas[[#This Row],[Qtde]]</f>
        <v>22500</v>
      </c>
      <c r="J812" s="9">
        <f>TB_Vendas[[#This Row],[Total]]-(TB_Vendas[[#This Row],[Total]]*TB_Vendas[[#This Row],[Desconto]])</f>
        <v>19800</v>
      </c>
      <c r="K812" s="9" t="s">
        <v>103</v>
      </c>
    </row>
    <row r="813" spans="1:11" x14ac:dyDescent="0.25">
      <c r="A813" s="8">
        <v>45220</v>
      </c>
      <c r="B813" t="s">
        <v>43</v>
      </c>
      <c r="C813" t="str">
        <f>_xlfn.XLOOKUP(TB_Vendas[[#This Row],[Código]],TB_Produtos[Código],TB_Produtos[Categoria])</f>
        <v>Eletrônicos Gerais</v>
      </c>
      <c r="D813" s="1">
        <v>4</v>
      </c>
      <c r="E813" s="36">
        <f>_xlfn.XLOOKUP(TB_Vendas[[#This Row],[Código]],TB_Produtos[Código],TB_Produtos[Preço Unitário])</f>
        <v>4500</v>
      </c>
      <c r="F813" s="41">
        <f>INDEX(desc_tabela,MATCH(TB_Vendas[[#This Row],[Qtde]],desc_quantidade,1),MATCH(_xlfn.XLOOKUP(TB_Vendas[[#This Row],[Código]],TB_Produtos[Código],TB_Produtos[Categoria]),desc_categorias,0))</f>
        <v>0.2</v>
      </c>
      <c r="G813" s="41" cm="1">
        <f t="array" ref="G813">_xlfn.XLOOKUP(TB_Vendas[[#This Row],[Vendedor]],TB_Vendedores[[#All],[Código]],TB_Vendedores[[#All],[Desc. Máximo]])</f>
        <v>0.19</v>
      </c>
      <c r="H813" s="41">
        <f>IF(TB_Vendas[[#This Row],[Desc.]]&gt;TB_Vendas[[#This Row],[Desc. Vend.]],TB_Vendas[[#This Row],[Desc. Vend.]],TB_Vendas[[#This Row],[Desc.]])</f>
        <v>0.19</v>
      </c>
      <c r="I813" s="9">
        <f>TB_Vendas[[#This Row],[Preço Unitário]]*TB_Vendas[[#This Row],[Qtde]]</f>
        <v>18000</v>
      </c>
      <c r="J813" s="9">
        <f>TB_Vendas[[#This Row],[Total]]-(TB_Vendas[[#This Row],[Total]]*TB_Vendas[[#This Row],[Desconto]])</f>
        <v>14580</v>
      </c>
      <c r="K813" s="9" t="s">
        <v>109</v>
      </c>
    </row>
    <row r="814" spans="1:11" x14ac:dyDescent="0.25">
      <c r="A814" s="8">
        <v>45220</v>
      </c>
      <c r="B814" t="s">
        <v>64</v>
      </c>
      <c r="C814" t="str">
        <f>_xlfn.XLOOKUP(TB_Vendas[[#This Row],[Código]],TB_Produtos[Código],TB_Produtos[Categoria])</f>
        <v>Redes e Conectividade</v>
      </c>
      <c r="D814" s="1">
        <v>3</v>
      </c>
      <c r="E814" s="36">
        <f>_xlfn.XLOOKUP(TB_Vendas[[#This Row],[Código]],TB_Produtos[Código],TB_Produtos[Preço Unitário])</f>
        <v>250</v>
      </c>
      <c r="F814" s="41">
        <f>INDEX(desc_tabela,MATCH(TB_Vendas[[#This Row],[Qtde]],desc_quantidade,1),MATCH(_xlfn.XLOOKUP(TB_Vendas[[#This Row],[Código]],TB_Produtos[Código],TB_Produtos[Categoria]),desc_categorias,0))</f>
        <v>0.2</v>
      </c>
      <c r="G814" s="41" cm="1">
        <f t="array" ref="G814">_xlfn.XLOOKUP(TB_Vendas[[#This Row],[Vendedor]],TB_Vendedores[[#All],[Código]],TB_Vendedores[[#All],[Desc. Máximo]])</f>
        <v>0.08</v>
      </c>
      <c r="H814" s="41">
        <f>IF(TB_Vendas[[#This Row],[Desc.]]&gt;TB_Vendas[[#This Row],[Desc. Vend.]],TB_Vendas[[#This Row],[Desc. Vend.]],TB_Vendas[[#This Row],[Desc.]])</f>
        <v>0.08</v>
      </c>
      <c r="I814" s="9">
        <f>TB_Vendas[[#This Row],[Preço Unitário]]*TB_Vendas[[#This Row],[Qtde]]</f>
        <v>750</v>
      </c>
      <c r="J814" s="9">
        <f>TB_Vendas[[#This Row],[Total]]-(TB_Vendas[[#This Row],[Total]]*TB_Vendas[[#This Row],[Desconto]])</f>
        <v>690</v>
      </c>
      <c r="K814" s="9" t="s">
        <v>111</v>
      </c>
    </row>
    <row r="815" spans="1:11" x14ac:dyDescent="0.25">
      <c r="A815" s="8">
        <v>45220</v>
      </c>
      <c r="B815" t="s">
        <v>77</v>
      </c>
      <c r="C815" t="str">
        <f>_xlfn.XLOOKUP(TB_Vendas[[#This Row],[Código]],TB_Produtos[Código],TB_Produtos[Categoria])</f>
        <v>Smartphones e Tablets</v>
      </c>
      <c r="D815" s="1">
        <v>3</v>
      </c>
      <c r="E815" s="36">
        <f>_xlfn.XLOOKUP(TB_Vendas[[#This Row],[Código]],TB_Produtos[Código],TB_Produtos[Preço Unitário])</f>
        <v>5000</v>
      </c>
      <c r="F815" s="41">
        <f>INDEX(desc_tabela,MATCH(TB_Vendas[[#This Row],[Qtde]],desc_quantidade,1),MATCH(_xlfn.XLOOKUP(TB_Vendas[[#This Row],[Código]],TB_Produtos[Código],TB_Produtos[Categoria]),desc_categorias,0))</f>
        <v>0.15</v>
      </c>
      <c r="G815" s="41" cm="1">
        <f t="array" ref="G815">_xlfn.XLOOKUP(TB_Vendas[[#This Row],[Vendedor]],TB_Vendedores[[#All],[Código]],TB_Vendedores[[#All],[Desc. Máximo]])</f>
        <v>0.08</v>
      </c>
      <c r="H815" s="41">
        <f>IF(TB_Vendas[[#This Row],[Desc.]]&gt;TB_Vendas[[#This Row],[Desc. Vend.]],TB_Vendas[[#This Row],[Desc. Vend.]],TB_Vendas[[#This Row],[Desc.]])</f>
        <v>0.08</v>
      </c>
      <c r="I815" s="9">
        <f>TB_Vendas[[#This Row],[Preço Unitário]]*TB_Vendas[[#This Row],[Qtde]]</f>
        <v>15000</v>
      </c>
      <c r="J815" s="9">
        <f>TB_Vendas[[#This Row],[Total]]-(TB_Vendas[[#This Row],[Total]]*TB_Vendas[[#This Row],[Desconto]])</f>
        <v>13800</v>
      </c>
      <c r="K815" s="9" t="s">
        <v>100</v>
      </c>
    </row>
    <row r="816" spans="1:11" x14ac:dyDescent="0.25">
      <c r="A816" s="8">
        <v>45220</v>
      </c>
      <c r="B816" t="s">
        <v>56</v>
      </c>
      <c r="C816" t="str">
        <f>_xlfn.XLOOKUP(TB_Vendas[[#This Row],[Código]],TB_Produtos[Código],TB_Produtos[Categoria])</f>
        <v>Periféricos</v>
      </c>
      <c r="D816" s="1">
        <v>2</v>
      </c>
      <c r="E816" s="36">
        <f>_xlfn.XLOOKUP(TB_Vendas[[#This Row],[Código]],TB_Produtos[Código],TB_Produtos[Preço Unitário])</f>
        <v>200</v>
      </c>
      <c r="F816" s="41">
        <f>INDEX(desc_tabela,MATCH(TB_Vendas[[#This Row],[Qtde]],desc_quantidade,1),MATCH(_xlfn.XLOOKUP(TB_Vendas[[#This Row],[Código]],TB_Produtos[Código],TB_Produtos[Categoria]),desc_categorias,0))</f>
        <v>0.05</v>
      </c>
      <c r="G816" s="41" cm="1">
        <f t="array" ref="G816">_xlfn.XLOOKUP(TB_Vendas[[#This Row],[Vendedor]],TB_Vendedores[[#All],[Código]],TB_Vendedores[[#All],[Desc. Máximo]])</f>
        <v>0.08</v>
      </c>
      <c r="H816" s="41">
        <f>IF(TB_Vendas[[#This Row],[Desc.]]&gt;TB_Vendas[[#This Row],[Desc. Vend.]],TB_Vendas[[#This Row],[Desc. Vend.]],TB_Vendas[[#This Row],[Desc.]])</f>
        <v>0.05</v>
      </c>
      <c r="I816" s="9">
        <f>TB_Vendas[[#This Row],[Preço Unitário]]*TB_Vendas[[#This Row],[Qtde]]</f>
        <v>400</v>
      </c>
      <c r="J816" s="9">
        <f>TB_Vendas[[#This Row],[Total]]-(TB_Vendas[[#This Row],[Total]]*TB_Vendas[[#This Row],[Desconto]])</f>
        <v>380</v>
      </c>
      <c r="K816" s="9" t="s">
        <v>111</v>
      </c>
    </row>
    <row r="817" spans="1:11" x14ac:dyDescent="0.25">
      <c r="A817" s="8">
        <v>45221</v>
      </c>
      <c r="B817" t="s">
        <v>14</v>
      </c>
      <c r="C817" t="str">
        <f>_xlfn.XLOOKUP(TB_Vendas[[#This Row],[Código]],TB_Produtos[Código],TB_Produtos[Categoria])</f>
        <v>Acessórios</v>
      </c>
      <c r="D817" s="1">
        <v>5</v>
      </c>
      <c r="E817" s="36">
        <f>_xlfn.XLOOKUP(TB_Vendas[[#This Row],[Código]],TB_Produtos[Código],TB_Produtos[Preço Unitário])</f>
        <v>80</v>
      </c>
      <c r="F817" s="41">
        <f>INDEX(desc_tabela,MATCH(TB_Vendas[[#This Row],[Qtde]],desc_quantidade,1),MATCH(_xlfn.XLOOKUP(TB_Vendas[[#This Row],[Código]],TB_Produtos[Código],TB_Produtos[Categoria]),desc_categorias,0))</f>
        <v>0.25</v>
      </c>
      <c r="G817" s="41" cm="1">
        <f t="array" ref="G817">_xlfn.XLOOKUP(TB_Vendas[[#This Row],[Vendedor]],TB_Vendedores[[#All],[Código]],TB_Vendedores[[#All],[Desc. Máximo]])</f>
        <v>0.18</v>
      </c>
      <c r="H817" s="41">
        <f>IF(TB_Vendas[[#This Row],[Desc.]]&gt;TB_Vendas[[#This Row],[Desc. Vend.]],TB_Vendas[[#This Row],[Desc. Vend.]],TB_Vendas[[#This Row],[Desc.]])</f>
        <v>0.18</v>
      </c>
      <c r="I817" s="9">
        <f>TB_Vendas[[#This Row],[Preço Unitário]]*TB_Vendas[[#This Row],[Qtde]]</f>
        <v>400</v>
      </c>
      <c r="J817" s="9">
        <f>TB_Vendas[[#This Row],[Total]]-(TB_Vendas[[#This Row],[Total]]*TB_Vendas[[#This Row],[Desconto]])</f>
        <v>328</v>
      </c>
      <c r="K817" s="9" t="s">
        <v>117</v>
      </c>
    </row>
    <row r="818" spans="1:11" x14ac:dyDescent="0.25">
      <c r="A818" s="8">
        <v>45221</v>
      </c>
      <c r="B818" t="s">
        <v>14</v>
      </c>
      <c r="C818" t="str">
        <f>_xlfn.XLOOKUP(TB_Vendas[[#This Row],[Código]],TB_Produtos[Código],TB_Produtos[Categoria])</f>
        <v>Acessórios</v>
      </c>
      <c r="D818" s="1">
        <v>3</v>
      </c>
      <c r="E818" s="36">
        <f>_xlfn.XLOOKUP(TB_Vendas[[#This Row],[Código]],TB_Produtos[Código],TB_Produtos[Preço Unitário])</f>
        <v>80</v>
      </c>
      <c r="F818" s="41">
        <f>INDEX(desc_tabela,MATCH(TB_Vendas[[#This Row],[Qtde]],desc_quantidade,1),MATCH(_xlfn.XLOOKUP(TB_Vendas[[#This Row],[Código]],TB_Produtos[Código],TB_Produtos[Categoria]),desc_categorias,0))</f>
        <v>0.15</v>
      </c>
      <c r="G818" s="41" cm="1">
        <f t="array" ref="G818">_xlfn.XLOOKUP(TB_Vendas[[#This Row],[Vendedor]],TB_Vendedores[[#All],[Código]],TB_Vendedores[[#All],[Desc. Máximo]])</f>
        <v>0.14000000000000001</v>
      </c>
      <c r="H818" s="41">
        <f>IF(TB_Vendas[[#This Row],[Desc.]]&gt;TB_Vendas[[#This Row],[Desc. Vend.]],TB_Vendas[[#This Row],[Desc. Vend.]],TB_Vendas[[#This Row],[Desc.]])</f>
        <v>0.14000000000000001</v>
      </c>
      <c r="I818" s="9">
        <f>TB_Vendas[[#This Row],[Preço Unitário]]*TB_Vendas[[#This Row],[Qtde]]</f>
        <v>240</v>
      </c>
      <c r="J818" s="9">
        <f>TB_Vendas[[#This Row],[Total]]-(TB_Vendas[[#This Row],[Total]]*TB_Vendas[[#This Row],[Desconto]])</f>
        <v>206.4</v>
      </c>
      <c r="K818" s="9" t="s">
        <v>107</v>
      </c>
    </row>
    <row r="819" spans="1:11" x14ac:dyDescent="0.25">
      <c r="A819" s="8">
        <v>45221</v>
      </c>
      <c r="B819" t="s">
        <v>64</v>
      </c>
      <c r="C819" t="str">
        <f>_xlfn.XLOOKUP(TB_Vendas[[#This Row],[Código]],TB_Produtos[Código],TB_Produtos[Categoria])</f>
        <v>Redes e Conectividade</v>
      </c>
      <c r="D819" s="1">
        <v>3</v>
      </c>
      <c r="E819" s="36">
        <f>_xlfn.XLOOKUP(TB_Vendas[[#This Row],[Código]],TB_Produtos[Código],TB_Produtos[Preço Unitário])</f>
        <v>250</v>
      </c>
      <c r="F819" s="41">
        <f>INDEX(desc_tabela,MATCH(TB_Vendas[[#This Row],[Qtde]],desc_quantidade,1),MATCH(_xlfn.XLOOKUP(TB_Vendas[[#This Row],[Código]],TB_Produtos[Código],TB_Produtos[Categoria]),desc_categorias,0))</f>
        <v>0.2</v>
      </c>
      <c r="G819" s="41" cm="1">
        <f t="array" ref="G819">_xlfn.XLOOKUP(TB_Vendas[[#This Row],[Vendedor]],TB_Vendedores[[#All],[Código]],TB_Vendedores[[#All],[Desc. Máximo]])</f>
        <v>0.3</v>
      </c>
      <c r="H819" s="41">
        <f>IF(TB_Vendas[[#This Row],[Desc.]]&gt;TB_Vendas[[#This Row],[Desc. Vend.]],TB_Vendas[[#This Row],[Desc. Vend.]],TB_Vendas[[#This Row],[Desc.]])</f>
        <v>0.2</v>
      </c>
      <c r="I819" s="9">
        <f>TB_Vendas[[#This Row],[Preço Unitário]]*TB_Vendas[[#This Row],[Qtde]]</f>
        <v>750</v>
      </c>
      <c r="J819" s="9">
        <f>TB_Vendas[[#This Row],[Total]]-(TB_Vendas[[#This Row],[Total]]*TB_Vendas[[#This Row],[Desconto]])</f>
        <v>600</v>
      </c>
      <c r="K819" s="9" t="s">
        <v>121</v>
      </c>
    </row>
    <row r="820" spans="1:11" x14ac:dyDescent="0.25">
      <c r="A820" s="8">
        <v>45222</v>
      </c>
      <c r="B820" t="s">
        <v>71</v>
      </c>
      <c r="C820" t="str">
        <f>_xlfn.XLOOKUP(TB_Vendas[[#This Row],[Código]],TB_Produtos[Código],TB_Produtos[Categoria])</f>
        <v>Smartphones e Tablets</v>
      </c>
      <c r="D820" s="1">
        <v>5</v>
      </c>
      <c r="E820" s="36">
        <f>_xlfn.XLOOKUP(TB_Vendas[[#This Row],[Código]],TB_Produtos[Código],TB_Produtos[Preço Unitário])</f>
        <v>7500</v>
      </c>
      <c r="F820" s="41">
        <f>INDEX(desc_tabela,MATCH(TB_Vendas[[#This Row],[Qtde]],desc_quantidade,1),MATCH(_xlfn.XLOOKUP(TB_Vendas[[#This Row],[Código]],TB_Produtos[Código],TB_Produtos[Categoria]),desc_categorias,0))</f>
        <v>0.25</v>
      </c>
      <c r="G820" s="41" cm="1">
        <f t="array" ref="G820">_xlfn.XLOOKUP(TB_Vendas[[#This Row],[Vendedor]],TB_Vendedores[[#All],[Código]],TB_Vendedores[[#All],[Desc. Máximo]])</f>
        <v>0.13</v>
      </c>
      <c r="H820" s="41">
        <f>IF(TB_Vendas[[#This Row],[Desc.]]&gt;TB_Vendas[[#This Row],[Desc. Vend.]],TB_Vendas[[#This Row],[Desc. Vend.]],TB_Vendas[[#This Row],[Desc.]])</f>
        <v>0.13</v>
      </c>
      <c r="I820" s="9">
        <f>TB_Vendas[[#This Row],[Preço Unitário]]*TB_Vendas[[#This Row],[Qtde]]</f>
        <v>37500</v>
      </c>
      <c r="J820" s="9">
        <f>TB_Vendas[[#This Row],[Total]]-(TB_Vendas[[#This Row],[Total]]*TB_Vendas[[#This Row],[Desconto]])</f>
        <v>32625</v>
      </c>
      <c r="K820" s="9" t="s">
        <v>94</v>
      </c>
    </row>
    <row r="821" spans="1:11" x14ac:dyDescent="0.25">
      <c r="A821" s="8">
        <v>45223</v>
      </c>
      <c r="B821" t="s">
        <v>31</v>
      </c>
      <c r="C821" t="str">
        <f>_xlfn.XLOOKUP(TB_Vendas[[#This Row],[Código]],TB_Produtos[Código],TB_Produtos[Categoria])</f>
        <v>Notebooks</v>
      </c>
      <c r="D821" s="1">
        <v>1</v>
      </c>
      <c r="E821" s="36">
        <f>_xlfn.XLOOKUP(TB_Vendas[[#This Row],[Código]],TB_Produtos[Código],TB_Produtos[Preço Unitário])</f>
        <v>4200</v>
      </c>
      <c r="F821" s="41">
        <f>INDEX(desc_tabela,MATCH(TB_Vendas[[#This Row],[Qtde]],desc_quantidade,1),MATCH(_xlfn.XLOOKUP(TB_Vendas[[#This Row],[Código]],TB_Produtos[Código],TB_Produtos[Categoria]),desc_categorias,0))</f>
        <v>0</v>
      </c>
      <c r="G821" s="41" cm="1">
        <f t="array" ref="G821">_xlfn.XLOOKUP(TB_Vendas[[#This Row],[Vendedor]],TB_Vendedores[[#All],[Código]],TB_Vendedores[[#All],[Desc. Máximo]])</f>
        <v>0.08</v>
      </c>
      <c r="H821" s="41">
        <f>IF(TB_Vendas[[#This Row],[Desc.]]&gt;TB_Vendas[[#This Row],[Desc. Vend.]],TB_Vendas[[#This Row],[Desc. Vend.]],TB_Vendas[[#This Row],[Desc.]])</f>
        <v>0</v>
      </c>
      <c r="I821" s="9">
        <f>TB_Vendas[[#This Row],[Preço Unitário]]*TB_Vendas[[#This Row],[Qtde]]</f>
        <v>4200</v>
      </c>
      <c r="J821" s="9">
        <f>TB_Vendas[[#This Row],[Total]]-(TB_Vendas[[#This Row],[Total]]*TB_Vendas[[#This Row],[Desconto]])</f>
        <v>4200</v>
      </c>
      <c r="K821" s="9" t="s">
        <v>100</v>
      </c>
    </row>
    <row r="822" spans="1:11" x14ac:dyDescent="0.25">
      <c r="A822" s="8">
        <v>45224</v>
      </c>
      <c r="B822" t="s">
        <v>56</v>
      </c>
      <c r="C822" t="str">
        <f>_xlfn.XLOOKUP(TB_Vendas[[#This Row],[Código]],TB_Produtos[Código],TB_Produtos[Categoria])</f>
        <v>Periféricos</v>
      </c>
      <c r="D822" s="1">
        <v>3</v>
      </c>
      <c r="E822" s="36">
        <f>_xlfn.XLOOKUP(TB_Vendas[[#This Row],[Código]],TB_Produtos[Código],TB_Produtos[Preço Unitário])</f>
        <v>200</v>
      </c>
      <c r="F822" s="41">
        <f>INDEX(desc_tabela,MATCH(TB_Vendas[[#This Row],[Qtde]],desc_quantidade,1),MATCH(_xlfn.XLOOKUP(TB_Vendas[[#This Row],[Código]],TB_Produtos[Código],TB_Produtos[Categoria]),desc_categorias,0))</f>
        <v>0.15</v>
      </c>
      <c r="G822" s="41" cm="1">
        <f t="array" ref="G822">_xlfn.XLOOKUP(TB_Vendas[[#This Row],[Vendedor]],TB_Vendedores[[#All],[Código]],TB_Vendedores[[#All],[Desc. Máximo]])</f>
        <v>0.11</v>
      </c>
      <c r="H822" s="41">
        <f>IF(TB_Vendas[[#This Row],[Desc.]]&gt;TB_Vendas[[#This Row],[Desc. Vend.]],TB_Vendas[[#This Row],[Desc. Vend.]],TB_Vendas[[#This Row],[Desc.]])</f>
        <v>0.11</v>
      </c>
      <c r="I822" s="9">
        <f>TB_Vendas[[#This Row],[Preço Unitário]]*TB_Vendas[[#This Row],[Qtde]]</f>
        <v>600</v>
      </c>
      <c r="J822" s="9">
        <f>TB_Vendas[[#This Row],[Total]]-(TB_Vendas[[#This Row],[Total]]*TB_Vendas[[#This Row],[Desconto]])</f>
        <v>534</v>
      </c>
      <c r="K822" s="9" t="s">
        <v>115</v>
      </c>
    </row>
    <row r="823" spans="1:11" x14ac:dyDescent="0.25">
      <c r="A823" s="8">
        <v>45225</v>
      </c>
      <c r="B823" t="s">
        <v>37</v>
      </c>
      <c r="C823" t="str">
        <f>_xlfn.XLOOKUP(TB_Vendas[[#This Row],[Código]],TB_Produtos[Código],TB_Produtos[Categoria])</f>
        <v>Notebooks</v>
      </c>
      <c r="D823" s="1">
        <v>3</v>
      </c>
      <c r="E823" s="36">
        <f>_xlfn.XLOOKUP(TB_Vendas[[#This Row],[Código]],TB_Produtos[Código],TB_Produtos[Preço Unitário])</f>
        <v>4000</v>
      </c>
      <c r="F823" s="41">
        <f>INDEX(desc_tabela,MATCH(TB_Vendas[[#This Row],[Qtde]],desc_quantidade,1),MATCH(_xlfn.XLOOKUP(TB_Vendas[[#This Row],[Código]],TB_Produtos[Código],TB_Produtos[Categoria]),desc_categorias,0))</f>
        <v>0.15</v>
      </c>
      <c r="G823" s="41" cm="1">
        <f t="array" ref="G823">_xlfn.XLOOKUP(TB_Vendas[[#This Row],[Vendedor]],TB_Vendedores[[#All],[Código]],TB_Vendedores[[#All],[Desc. Máximo]])</f>
        <v>0.12</v>
      </c>
      <c r="H823" s="41">
        <f>IF(TB_Vendas[[#This Row],[Desc.]]&gt;TB_Vendas[[#This Row],[Desc. Vend.]],TB_Vendas[[#This Row],[Desc. Vend.]],TB_Vendas[[#This Row],[Desc.]])</f>
        <v>0.12</v>
      </c>
      <c r="I823" s="9">
        <f>TB_Vendas[[#This Row],[Preço Unitário]]*TB_Vendas[[#This Row],[Qtde]]</f>
        <v>12000</v>
      </c>
      <c r="J823" s="9">
        <f>TB_Vendas[[#This Row],[Total]]-(TB_Vendas[[#This Row],[Total]]*TB_Vendas[[#This Row],[Desconto]])</f>
        <v>10560</v>
      </c>
      <c r="K823" s="9" t="s">
        <v>103</v>
      </c>
    </row>
    <row r="824" spans="1:11" x14ac:dyDescent="0.25">
      <c r="A824" s="8">
        <v>45225</v>
      </c>
      <c r="B824" t="s">
        <v>79</v>
      </c>
      <c r="C824" t="str">
        <f>_xlfn.XLOOKUP(TB_Vendas[[#This Row],[Código]],TB_Produtos[Código],TB_Produtos[Categoria])</f>
        <v>Wearables</v>
      </c>
      <c r="D824" s="1">
        <v>4</v>
      </c>
      <c r="E824" s="36">
        <f>_xlfn.XLOOKUP(TB_Vendas[[#This Row],[Código]],TB_Produtos[Código],TB_Produtos[Preço Unitário])</f>
        <v>400</v>
      </c>
      <c r="F824" s="41">
        <f>INDEX(desc_tabela,MATCH(TB_Vendas[[#This Row],[Qtde]],desc_quantidade,1),MATCH(_xlfn.XLOOKUP(TB_Vendas[[#This Row],[Código]],TB_Produtos[Código],TB_Produtos[Categoria]),desc_categorias,0))</f>
        <v>0.15</v>
      </c>
      <c r="G824" s="41" cm="1">
        <f t="array" ref="G824">_xlfn.XLOOKUP(TB_Vendas[[#This Row],[Vendedor]],TB_Vendedores[[#All],[Código]],TB_Vendedores[[#All],[Desc. Máximo]])</f>
        <v>0.3</v>
      </c>
      <c r="H824" s="41">
        <f>IF(TB_Vendas[[#This Row],[Desc.]]&gt;TB_Vendas[[#This Row],[Desc. Vend.]],TB_Vendas[[#This Row],[Desc. Vend.]],TB_Vendas[[#This Row],[Desc.]])</f>
        <v>0.15</v>
      </c>
      <c r="I824" s="9">
        <f>TB_Vendas[[#This Row],[Preço Unitário]]*TB_Vendas[[#This Row],[Qtde]]</f>
        <v>1600</v>
      </c>
      <c r="J824" s="9">
        <f>TB_Vendas[[#This Row],[Total]]-(TB_Vendas[[#This Row],[Total]]*TB_Vendas[[#This Row],[Desconto]])</f>
        <v>1360</v>
      </c>
      <c r="K824" s="9" t="s">
        <v>121</v>
      </c>
    </row>
    <row r="825" spans="1:11" x14ac:dyDescent="0.25">
      <c r="A825" s="8">
        <v>45226</v>
      </c>
      <c r="B825" t="s">
        <v>35</v>
      </c>
      <c r="C825" t="str">
        <f>_xlfn.XLOOKUP(TB_Vendas[[#This Row],[Código]],TB_Produtos[Código],TB_Produtos[Categoria])</f>
        <v>Notebooks</v>
      </c>
      <c r="D825" s="1">
        <v>5</v>
      </c>
      <c r="E825" s="36">
        <f>_xlfn.XLOOKUP(TB_Vendas[[#This Row],[Código]],TB_Produtos[Código],TB_Produtos[Preço Unitário])</f>
        <v>12000</v>
      </c>
      <c r="F825" s="41">
        <f>INDEX(desc_tabela,MATCH(TB_Vendas[[#This Row],[Qtde]],desc_quantidade,1),MATCH(_xlfn.XLOOKUP(TB_Vendas[[#This Row],[Código]],TB_Produtos[Código],TB_Produtos[Categoria]),desc_categorias,0))</f>
        <v>0.25</v>
      </c>
      <c r="G825" s="41" cm="1">
        <f t="array" ref="G825">_xlfn.XLOOKUP(TB_Vendas[[#This Row],[Vendedor]],TB_Vendedores[[#All],[Código]],TB_Vendedores[[#All],[Desc. Máximo]])</f>
        <v>7.0000000000000007E-2</v>
      </c>
      <c r="H825" s="41">
        <f>IF(TB_Vendas[[#This Row],[Desc.]]&gt;TB_Vendas[[#This Row],[Desc. Vend.]],TB_Vendas[[#This Row],[Desc. Vend.]],TB_Vendas[[#This Row],[Desc.]])</f>
        <v>7.0000000000000007E-2</v>
      </c>
      <c r="I825" s="9">
        <f>TB_Vendas[[#This Row],[Preço Unitário]]*TB_Vendas[[#This Row],[Qtde]]</f>
        <v>60000</v>
      </c>
      <c r="J825" s="9">
        <f>TB_Vendas[[#This Row],[Total]]-(TB_Vendas[[#This Row],[Total]]*TB_Vendas[[#This Row],[Desconto]])</f>
        <v>55800</v>
      </c>
      <c r="K825" s="9" t="s">
        <v>119</v>
      </c>
    </row>
    <row r="826" spans="1:11" x14ac:dyDescent="0.25">
      <c r="A826" s="8">
        <v>45226</v>
      </c>
      <c r="B826" t="s">
        <v>71</v>
      </c>
      <c r="C826" t="str">
        <f>_xlfn.XLOOKUP(TB_Vendas[[#This Row],[Código]],TB_Produtos[Código],TB_Produtos[Categoria])</f>
        <v>Smartphones e Tablets</v>
      </c>
      <c r="D826" s="1">
        <v>4</v>
      </c>
      <c r="E826" s="36">
        <f>_xlfn.XLOOKUP(TB_Vendas[[#This Row],[Código]],TB_Produtos[Código],TB_Produtos[Preço Unitário])</f>
        <v>7500</v>
      </c>
      <c r="F826" s="41">
        <f>INDEX(desc_tabela,MATCH(TB_Vendas[[#This Row],[Qtde]],desc_quantidade,1),MATCH(_xlfn.XLOOKUP(TB_Vendas[[#This Row],[Código]],TB_Produtos[Código],TB_Produtos[Categoria]),desc_categorias,0))</f>
        <v>0.15</v>
      </c>
      <c r="G826" s="41" cm="1">
        <f t="array" ref="G826">_xlfn.XLOOKUP(TB_Vendas[[#This Row],[Vendedor]],TB_Vendedores[[#All],[Código]],TB_Vendedores[[#All],[Desc. Máximo]])</f>
        <v>0.19</v>
      </c>
      <c r="H826" s="41">
        <f>IF(TB_Vendas[[#This Row],[Desc.]]&gt;TB_Vendas[[#This Row],[Desc. Vend.]],TB_Vendas[[#This Row],[Desc. Vend.]],TB_Vendas[[#This Row],[Desc.]])</f>
        <v>0.15</v>
      </c>
      <c r="I826" s="9">
        <f>TB_Vendas[[#This Row],[Preço Unitário]]*TB_Vendas[[#This Row],[Qtde]]</f>
        <v>30000</v>
      </c>
      <c r="J826" s="9">
        <f>TB_Vendas[[#This Row],[Total]]-(TB_Vendas[[#This Row],[Total]]*TB_Vendas[[#This Row],[Desconto]])</f>
        <v>25500</v>
      </c>
      <c r="K826" s="9" t="s">
        <v>109</v>
      </c>
    </row>
    <row r="827" spans="1:11" x14ac:dyDescent="0.25">
      <c r="A827" s="8">
        <v>45226</v>
      </c>
      <c r="B827" t="s">
        <v>28</v>
      </c>
      <c r="C827" t="str">
        <f>_xlfn.XLOOKUP(TB_Vendas[[#This Row],[Código]],TB_Produtos[Código],TB_Produtos[Categoria])</f>
        <v>Periféricos</v>
      </c>
      <c r="D827" s="1">
        <v>3</v>
      </c>
      <c r="E827" s="36">
        <f>_xlfn.XLOOKUP(TB_Vendas[[#This Row],[Código]],TB_Produtos[Código],TB_Produtos[Preço Unitário])</f>
        <v>1200</v>
      </c>
      <c r="F827" s="41">
        <f>INDEX(desc_tabela,MATCH(TB_Vendas[[#This Row],[Qtde]],desc_quantidade,1),MATCH(_xlfn.XLOOKUP(TB_Vendas[[#This Row],[Código]],TB_Produtos[Código],TB_Produtos[Categoria]),desc_categorias,0))</f>
        <v>0.15</v>
      </c>
      <c r="G827" s="41" cm="1">
        <f t="array" ref="G827">_xlfn.XLOOKUP(TB_Vendas[[#This Row],[Vendedor]],TB_Vendedores[[#All],[Código]],TB_Vendedores[[#All],[Desc. Máximo]])</f>
        <v>0.13</v>
      </c>
      <c r="H827" s="41">
        <f>IF(TB_Vendas[[#This Row],[Desc.]]&gt;TB_Vendas[[#This Row],[Desc. Vend.]],TB_Vendas[[#This Row],[Desc. Vend.]],TB_Vendas[[#This Row],[Desc.]])</f>
        <v>0.13</v>
      </c>
      <c r="I827" s="9">
        <f>TB_Vendas[[#This Row],[Preço Unitário]]*TB_Vendas[[#This Row],[Qtde]]</f>
        <v>3600</v>
      </c>
      <c r="J827" s="9">
        <f>TB_Vendas[[#This Row],[Total]]-(TB_Vendas[[#This Row],[Total]]*TB_Vendas[[#This Row],[Desconto]])</f>
        <v>3132</v>
      </c>
      <c r="K827" s="9" t="s">
        <v>97</v>
      </c>
    </row>
    <row r="828" spans="1:11" x14ac:dyDescent="0.25">
      <c r="A828" s="8">
        <v>45227</v>
      </c>
      <c r="B828" t="s">
        <v>46</v>
      </c>
      <c r="C828" t="str">
        <f>_xlfn.XLOOKUP(TB_Vendas[[#This Row],[Código]],TB_Produtos[Código],TB_Produtos[Categoria])</f>
        <v>Eletrônicos Gerais</v>
      </c>
      <c r="D828" s="1">
        <v>1</v>
      </c>
      <c r="E828" s="36">
        <f>_xlfn.XLOOKUP(TB_Vendas[[#This Row],[Código]],TB_Produtos[Código],TB_Produtos[Preço Unitário])</f>
        <v>2800</v>
      </c>
      <c r="F828" s="41">
        <f>INDEX(desc_tabela,MATCH(TB_Vendas[[#This Row],[Qtde]],desc_quantidade,1),MATCH(_xlfn.XLOOKUP(TB_Vendas[[#This Row],[Código]],TB_Produtos[Código],TB_Produtos[Categoria]),desc_categorias,0))</f>
        <v>0.1</v>
      </c>
      <c r="G828" s="41" cm="1">
        <f t="array" ref="G828">_xlfn.XLOOKUP(TB_Vendas[[#This Row],[Vendedor]],TB_Vendedores[[#All],[Código]],TB_Vendedores[[#All],[Desc. Máximo]])</f>
        <v>0.08</v>
      </c>
      <c r="H828" s="41">
        <f>IF(TB_Vendas[[#This Row],[Desc.]]&gt;TB_Vendas[[#This Row],[Desc. Vend.]],TB_Vendas[[#This Row],[Desc. Vend.]],TB_Vendas[[#This Row],[Desc.]])</f>
        <v>0.08</v>
      </c>
      <c r="I828" s="9">
        <f>TB_Vendas[[#This Row],[Preço Unitário]]*TB_Vendas[[#This Row],[Qtde]]</f>
        <v>2800</v>
      </c>
      <c r="J828" s="9">
        <f>TB_Vendas[[#This Row],[Total]]-(TB_Vendas[[#This Row],[Total]]*TB_Vendas[[#This Row],[Desconto]])</f>
        <v>2576</v>
      </c>
      <c r="K828" s="9" t="s">
        <v>100</v>
      </c>
    </row>
    <row r="829" spans="1:11" x14ac:dyDescent="0.25">
      <c r="A829" s="8">
        <v>45227</v>
      </c>
      <c r="B829" t="s">
        <v>53</v>
      </c>
      <c r="C829" t="str">
        <f>_xlfn.XLOOKUP(TB_Vendas[[#This Row],[Código]],TB_Produtos[Código],TB_Produtos[Categoria])</f>
        <v>Periféricos</v>
      </c>
      <c r="D829" s="1">
        <v>1</v>
      </c>
      <c r="E829" s="36">
        <f>_xlfn.XLOOKUP(TB_Vendas[[#This Row],[Código]],TB_Produtos[Código],TB_Produtos[Preço Unitário])</f>
        <v>350</v>
      </c>
      <c r="F829" s="41">
        <f>INDEX(desc_tabela,MATCH(TB_Vendas[[#This Row],[Qtde]],desc_quantidade,1),MATCH(_xlfn.XLOOKUP(TB_Vendas[[#This Row],[Código]],TB_Produtos[Código],TB_Produtos[Categoria]),desc_categorias,0))</f>
        <v>0</v>
      </c>
      <c r="G829" s="41" cm="1">
        <f t="array" ref="G829">_xlfn.XLOOKUP(TB_Vendas[[#This Row],[Vendedor]],TB_Vendedores[[#All],[Código]],TB_Vendedores[[#All],[Desc. Máximo]])</f>
        <v>0.08</v>
      </c>
      <c r="H829" s="41">
        <f>IF(TB_Vendas[[#This Row],[Desc.]]&gt;TB_Vendas[[#This Row],[Desc. Vend.]],TB_Vendas[[#This Row],[Desc. Vend.]],TB_Vendas[[#This Row],[Desc.]])</f>
        <v>0</v>
      </c>
      <c r="I829" s="9">
        <f>TB_Vendas[[#This Row],[Preço Unitário]]*TB_Vendas[[#This Row],[Qtde]]</f>
        <v>350</v>
      </c>
      <c r="J829" s="9">
        <f>TB_Vendas[[#This Row],[Total]]-(TB_Vendas[[#This Row],[Total]]*TB_Vendas[[#This Row],[Desconto]])</f>
        <v>350</v>
      </c>
      <c r="K829" s="9" t="s">
        <v>100</v>
      </c>
    </row>
    <row r="830" spans="1:11" x14ac:dyDescent="0.25">
      <c r="A830" s="8">
        <v>45228</v>
      </c>
      <c r="B830" t="s">
        <v>56</v>
      </c>
      <c r="C830" t="str">
        <f>_xlfn.XLOOKUP(TB_Vendas[[#This Row],[Código]],TB_Produtos[Código],TB_Produtos[Categoria])</f>
        <v>Periféricos</v>
      </c>
      <c r="D830" s="1">
        <v>1</v>
      </c>
      <c r="E830" s="36">
        <f>_xlfn.XLOOKUP(TB_Vendas[[#This Row],[Código]],TB_Produtos[Código],TB_Produtos[Preço Unitário])</f>
        <v>200</v>
      </c>
      <c r="F830" s="41">
        <f>INDEX(desc_tabela,MATCH(TB_Vendas[[#This Row],[Qtde]],desc_quantidade,1),MATCH(_xlfn.XLOOKUP(TB_Vendas[[#This Row],[Código]],TB_Produtos[Código],TB_Produtos[Categoria]),desc_categorias,0))</f>
        <v>0</v>
      </c>
      <c r="G830" s="41" cm="1">
        <f t="array" ref="G830">_xlfn.XLOOKUP(TB_Vendas[[#This Row],[Vendedor]],TB_Vendedores[[#All],[Código]],TB_Vendedores[[#All],[Desc. Máximo]])</f>
        <v>0.13</v>
      </c>
      <c r="H830" s="41">
        <f>IF(TB_Vendas[[#This Row],[Desc.]]&gt;TB_Vendas[[#This Row],[Desc. Vend.]],TB_Vendas[[#This Row],[Desc. Vend.]],TB_Vendas[[#This Row],[Desc.]])</f>
        <v>0</v>
      </c>
      <c r="I830" s="9">
        <f>TB_Vendas[[#This Row],[Preço Unitário]]*TB_Vendas[[#This Row],[Qtde]]</f>
        <v>200</v>
      </c>
      <c r="J830" s="9">
        <f>TB_Vendas[[#This Row],[Total]]-(TB_Vendas[[#This Row],[Total]]*TB_Vendas[[#This Row],[Desconto]])</f>
        <v>200</v>
      </c>
      <c r="K830" s="9" t="s">
        <v>94</v>
      </c>
    </row>
    <row r="831" spans="1:11" x14ac:dyDescent="0.25">
      <c r="A831" s="8">
        <v>45228</v>
      </c>
      <c r="B831" t="s">
        <v>37</v>
      </c>
      <c r="C831" t="str">
        <f>_xlfn.XLOOKUP(TB_Vendas[[#This Row],[Código]],TB_Produtos[Código],TB_Produtos[Categoria])</f>
        <v>Notebooks</v>
      </c>
      <c r="D831" s="1">
        <v>3</v>
      </c>
      <c r="E831" s="36">
        <f>_xlfn.XLOOKUP(TB_Vendas[[#This Row],[Código]],TB_Produtos[Código],TB_Produtos[Preço Unitário])</f>
        <v>4000</v>
      </c>
      <c r="F831" s="41">
        <f>INDEX(desc_tabela,MATCH(TB_Vendas[[#This Row],[Qtde]],desc_quantidade,1),MATCH(_xlfn.XLOOKUP(TB_Vendas[[#This Row],[Código]],TB_Produtos[Código],TB_Produtos[Categoria]),desc_categorias,0))</f>
        <v>0.15</v>
      </c>
      <c r="G831" s="41" cm="1">
        <f t="array" ref="G831">_xlfn.XLOOKUP(TB_Vendas[[#This Row],[Vendedor]],TB_Vendedores[[#All],[Código]],TB_Vendedores[[#All],[Desc. Máximo]])</f>
        <v>0.08</v>
      </c>
      <c r="H831" s="41">
        <f>IF(TB_Vendas[[#This Row],[Desc.]]&gt;TB_Vendas[[#This Row],[Desc. Vend.]],TB_Vendas[[#This Row],[Desc. Vend.]],TB_Vendas[[#This Row],[Desc.]])</f>
        <v>0.08</v>
      </c>
      <c r="I831" s="9">
        <f>TB_Vendas[[#This Row],[Preço Unitário]]*TB_Vendas[[#This Row],[Qtde]]</f>
        <v>12000</v>
      </c>
      <c r="J831" s="9">
        <f>TB_Vendas[[#This Row],[Total]]-(TB_Vendas[[#This Row],[Total]]*TB_Vendas[[#This Row],[Desconto]])</f>
        <v>11040</v>
      </c>
      <c r="K831" s="9" t="s">
        <v>100</v>
      </c>
    </row>
    <row r="832" spans="1:11" x14ac:dyDescent="0.25">
      <c r="A832" s="8">
        <v>45229</v>
      </c>
      <c r="B832" t="s">
        <v>83</v>
      </c>
      <c r="C832" t="str">
        <f>_xlfn.XLOOKUP(TB_Vendas[[#This Row],[Código]],TB_Produtos[Código],TB_Produtos[Categoria])</f>
        <v>Wearables</v>
      </c>
      <c r="D832" s="1">
        <v>5</v>
      </c>
      <c r="E832" s="36">
        <f>_xlfn.XLOOKUP(TB_Vendas[[#This Row],[Código]],TB_Produtos[Código],TB_Produtos[Preço Unitário])</f>
        <v>350</v>
      </c>
      <c r="F832" s="41">
        <f>INDEX(desc_tabela,MATCH(TB_Vendas[[#This Row],[Qtde]],desc_quantidade,1),MATCH(_xlfn.XLOOKUP(TB_Vendas[[#This Row],[Código]],TB_Produtos[Código],TB_Produtos[Categoria]),desc_categorias,0))</f>
        <v>0.25</v>
      </c>
      <c r="G832" s="41" cm="1">
        <f t="array" ref="G832">_xlfn.XLOOKUP(TB_Vendas[[#This Row],[Vendedor]],TB_Vendedores[[#All],[Código]],TB_Vendedores[[#All],[Desc. Máximo]])</f>
        <v>0.13</v>
      </c>
      <c r="H832" s="41">
        <f>IF(TB_Vendas[[#This Row],[Desc.]]&gt;TB_Vendas[[#This Row],[Desc. Vend.]],TB_Vendas[[#This Row],[Desc. Vend.]],TB_Vendas[[#This Row],[Desc.]])</f>
        <v>0.13</v>
      </c>
      <c r="I832" s="9">
        <f>TB_Vendas[[#This Row],[Preço Unitário]]*TB_Vendas[[#This Row],[Qtde]]</f>
        <v>1750</v>
      </c>
      <c r="J832" s="9">
        <f>TB_Vendas[[#This Row],[Total]]-(TB_Vendas[[#This Row],[Total]]*TB_Vendas[[#This Row],[Desconto]])</f>
        <v>1522.5</v>
      </c>
      <c r="K832" s="9" t="s">
        <v>97</v>
      </c>
    </row>
    <row r="833" spans="1:11" x14ac:dyDescent="0.25">
      <c r="A833" s="8">
        <v>45229</v>
      </c>
      <c r="B833" t="s">
        <v>25</v>
      </c>
      <c r="C833" t="str">
        <f>_xlfn.XLOOKUP(TB_Vendas[[#This Row],[Código]],TB_Produtos[Código],TB_Produtos[Categoria])</f>
        <v>Periféricos</v>
      </c>
      <c r="D833" s="1">
        <v>5</v>
      </c>
      <c r="E833" s="36">
        <f>_xlfn.XLOOKUP(TB_Vendas[[#This Row],[Código]],TB_Produtos[Código],TB_Produtos[Preço Unitário])</f>
        <v>900</v>
      </c>
      <c r="F833" s="41">
        <f>INDEX(desc_tabela,MATCH(TB_Vendas[[#This Row],[Qtde]],desc_quantidade,1),MATCH(_xlfn.XLOOKUP(TB_Vendas[[#This Row],[Código]],TB_Produtos[Código],TB_Produtos[Categoria]),desc_categorias,0))</f>
        <v>0.25</v>
      </c>
      <c r="G833" s="41" cm="1">
        <f t="array" ref="G833">_xlfn.XLOOKUP(TB_Vendas[[#This Row],[Vendedor]],TB_Vendedores[[#All],[Código]],TB_Vendedores[[#All],[Desc. Máximo]])</f>
        <v>0.09</v>
      </c>
      <c r="H833" s="41">
        <f>IF(TB_Vendas[[#This Row],[Desc.]]&gt;TB_Vendas[[#This Row],[Desc. Vend.]],TB_Vendas[[#This Row],[Desc. Vend.]],TB_Vendas[[#This Row],[Desc.]])</f>
        <v>0.09</v>
      </c>
      <c r="I833" s="9">
        <f>TB_Vendas[[#This Row],[Preço Unitário]]*TB_Vendas[[#This Row],[Qtde]]</f>
        <v>4500</v>
      </c>
      <c r="J833" s="9">
        <f>TB_Vendas[[#This Row],[Total]]-(TB_Vendas[[#This Row],[Total]]*TB_Vendas[[#This Row],[Desconto]])</f>
        <v>4095</v>
      </c>
      <c r="K833" s="9" t="s">
        <v>113</v>
      </c>
    </row>
    <row r="834" spans="1:11" x14ac:dyDescent="0.25">
      <c r="A834" s="8">
        <v>45230</v>
      </c>
      <c r="B834" t="s">
        <v>64</v>
      </c>
      <c r="C834" t="str">
        <f>_xlfn.XLOOKUP(TB_Vendas[[#This Row],[Código]],TB_Produtos[Código],TB_Produtos[Categoria])</f>
        <v>Redes e Conectividade</v>
      </c>
      <c r="D834" s="1">
        <v>3</v>
      </c>
      <c r="E834" s="36">
        <f>_xlfn.XLOOKUP(TB_Vendas[[#This Row],[Código]],TB_Produtos[Código],TB_Produtos[Preço Unitário])</f>
        <v>250</v>
      </c>
      <c r="F834" s="41">
        <f>INDEX(desc_tabela,MATCH(TB_Vendas[[#This Row],[Qtde]],desc_quantidade,1),MATCH(_xlfn.XLOOKUP(TB_Vendas[[#This Row],[Código]],TB_Produtos[Código],TB_Produtos[Categoria]),desc_categorias,0))</f>
        <v>0.2</v>
      </c>
      <c r="G834" s="41" cm="1">
        <f t="array" ref="G834">_xlfn.XLOOKUP(TB_Vendas[[#This Row],[Vendedor]],TB_Vendedores[[#All],[Código]],TB_Vendedores[[#All],[Desc. Máximo]])</f>
        <v>0.08</v>
      </c>
      <c r="H834" s="41">
        <f>IF(TB_Vendas[[#This Row],[Desc.]]&gt;TB_Vendas[[#This Row],[Desc. Vend.]],TB_Vendas[[#This Row],[Desc. Vend.]],TB_Vendas[[#This Row],[Desc.]])</f>
        <v>0.08</v>
      </c>
      <c r="I834" s="9">
        <f>TB_Vendas[[#This Row],[Preço Unitário]]*TB_Vendas[[#This Row],[Qtde]]</f>
        <v>750</v>
      </c>
      <c r="J834" s="9">
        <f>TB_Vendas[[#This Row],[Total]]-(TB_Vendas[[#This Row],[Total]]*TB_Vendas[[#This Row],[Desconto]])</f>
        <v>690</v>
      </c>
      <c r="K834" s="9" t="s">
        <v>100</v>
      </c>
    </row>
    <row r="835" spans="1:11" x14ac:dyDescent="0.25">
      <c r="A835" s="8">
        <v>45230</v>
      </c>
      <c r="B835" t="s">
        <v>53</v>
      </c>
      <c r="C835" t="str">
        <f>_xlfn.XLOOKUP(TB_Vendas[[#This Row],[Código]],TB_Produtos[Código],TB_Produtos[Categoria])</f>
        <v>Periféricos</v>
      </c>
      <c r="D835" s="1">
        <v>1</v>
      </c>
      <c r="E835" s="36">
        <f>_xlfn.XLOOKUP(TB_Vendas[[#This Row],[Código]],TB_Produtos[Código],TB_Produtos[Preço Unitário])</f>
        <v>350</v>
      </c>
      <c r="F835" s="41">
        <f>INDEX(desc_tabela,MATCH(TB_Vendas[[#This Row],[Qtde]],desc_quantidade,1),MATCH(_xlfn.XLOOKUP(TB_Vendas[[#This Row],[Código]],TB_Produtos[Código],TB_Produtos[Categoria]),desc_categorias,0))</f>
        <v>0</v>
      </c>
      <c r="G835" s="41" cm="1">
        <f t="array" ref="G835">_xlfn.XLOOKUP(TB_Vendas[[#This Row],[Vendedor]],TB_Vendedores[[#All],[Código]],TB_Vendedores[[#All],[Desc. Máximo]])</f>
        <v>0.13</v>
      </c>
      <c r="H835" s="41">
        <f>IF(TB_Vendas[[#This Row],[Desc.]]&gt;TB_Vendas[[#This Row],[Desc. Vend.]],TB_Vendas[[#This Row],[Desc. Vend.]],TB_Vendas[[#This Row],[Desc.]])</f>
        <v>0</v>
      </c>
      <c r="I835" s="9">
        <f>TB_Vendas[[#This Row],[Preço Unitário]]*TB_Vendas[[#This Row],[Qtde]]</f>
        <v>350</v>
      </c>
      <c r="J835" s="9">
        <f>TB_Vendas[[#This Row],[Total]]-(TB_Vendas[[#This Row],[Total]]*TB_Vendas[[#This Row],[Desconto]])</f>
        <v>350</v>
      </c>
      <c r="K835" s="9" t="s">
        <v>97</v>
      </c>
    </row>
    <row r="836" spans="1:11" x14ac:dyDescent="0.25">
      <c r="A836" s="8">
        <v>45230</v>
      </c>
      <c r="B836" t="s">
        <v>28</v>
      </c>
      <c r="C836" t="str">
        <f>_xlfn.XLOOKUP(TB_Vendas[[#This Row],[Código]],TB_Produtos[Código],TB_Produtos[Categoria])</f>
        <v>Periféricos</v>
      </c>
      <c r="D836" s="1">
        <v>2</v>
      </c>
      <c r="E836" s="36">
        <f>_xlfn.XLOOKUP(TB_Vendas[[#This Row],[Código]],TB_Produtos[Código],TB_Produtos[Preço Unitário])</f>
        <v>1200</v>
      </c>
      <c r="F836" s="41">
        <f>INDEX(desc_tabela,MATCH(TB_Vendas[[#This Row],[Qtde]],desc_quantidade,1),MATCH(_xlfn.XLOOKUP(TB_Vendas[[#This Row],[Código]],TB_Produtos[Código],TB_Produtos[Categoria]),desc_categorias,0))</f>
        <v>0.05</v>
      </c>
      <c r="G836" s="41" cm="1">
        <f t="array" ref="G836">_xlfn.XLOOKUP(TB_Vendas[[#This Row],[Vendedor]],TB_Vendedores[[#All],[Código]],TB_Vendedores[[#All],[Desc. Máximo]])</f>
        <v>0.08</v>
      </c>
      <c r="H836" s="41">
        <f>IF(TB_Vendas[[#This Row],[Desc.]]&gt;TB_Vendas[[#This Row],[Desc. Vend.]],TB_Vendas[[#This Row],[Desc. Vend.]],TB_Vendas[[#This Row],[Desc.]])</f>
        <v>0.05</v>
      </c>
      <c r="I836" s="9">
        <f>TB_Vendas[[#This Row],[Preço Unitário]]*TB_Vendas[[#This Row],[Qtde]]</f>
        <v>2400</v>
      </c>
      <c r="J836" s="9">
        <f>TB_Vendas[[#This Row],[Total]]-(TB_Vendas[[#This Row],[Total]]*TB_Vendas[[#This Row],[Desconto]])</f>
        <v>2280</v>
      </c>
      <c r="K836" s="9" t="s">
        <v>100</v>
      </c>
    </row>
    <row r="837" spans="1:11" x14ac:dyDescent="0.25">
      <c r="A837" s="8">
        <v>45231</v>
      </c>
      <c r="B837" t="s">
        <v>86</v>
      </c>
      <c r="C837" t="str">
        <f>_xlfn.XLOOKUP(TB_Vendas[[#This Row],[Código]],TB_Produtos[Código],TB_Produtos[Categoria])</f>
        <v>Wearables</v>
      </c>
      <c r="D837" s="1">
        <v>3</v>
      </c>
      <c r="E837" s="36">
        <f>_xlfn.XLOOKUP(TB_Vendas[[#This Row],[Código]],TB_Produtos[Código],TB_Produtos[Preço Unitário])</f>
        <v>1500</v>
      </c>
      <c r="F837" s="41">
        <f>INDEX(desc_tabela,MATCH(TB_Vendas[[#This Row],[Qtde]],desc_quantidade,1),MATCH(_xlfn.XLOOKUP(TB_Vendas[[#This Row],[Código]],TB_Produtos[Código],TB_Produtos[Categoria]),desc_categorias,0))</f>
        <v>0.15</v>
      </c>
      <c r="G837" s="41" cm="1">
        <f t="array" ref="G837">_xlfn.XLOOKUP(TB_Vendas[[#This Row],[Vendedor]],TB_Vendedores[[#All],[Código]],TB_Vendedores[[#All],[Desc. Máximo]])</f>
        <v>0.08</v>
      </c>
      <c r="H837" s="41">
        <f>IF(TB_Vendas[[#This Row],[Desc.]]&gt;TB_Vendas[[#This Row],[Desc. Vend.]],TB_Vendas[[#This Row],[Desc. Vend.]],TB_Vendas[[#This Row],[Desc.]])</f>
        <v>0.08</v>
      </c>
      <c r="I837" s="9">
        <f>TB_Vendas[[#This Row],[Preço Unitário]]*TB_Vendas[[#This Row],[Qtde]]</f>
        <v>4500</v>
      </c>
      <c r="J837" s="9">
        <f>TB_Vendas[[#This Row],[Total]]-(TB_Vendas[[#This Row],[Total]]*TB_Vendas[[#This Row],[Desconto]])</f>
        <v>4140</v>
      </c>
      <c r="K837" s="9" t="s">
        <v>111</v>
      </c>
    </row>
    <row r="838" spans="1:11" x14ac:dyDescent="0.25">
      <c r="A838" s="8">
        <v>45231</v>
      </c>
      <c r="B838" t="s">
        <v>37</v>
      </c>
      <c r="C838" t="str">
        <f>_xlfn.XLOOKUP(TB_Vendas[[#This Row],[Código]],TB_Produtos[Código],TB_Produtos[Categoria])</f>
        <v>Notebooks</v>
      </c>
      <c r="D838" s="1">
        <v>3</v>
      </c>
      <c r="E838" s="36">
        <f>_xlfn.XLOOKUP(TB_Vendas[[#This Row],[Código]],TB_Produtos[Código],TB_Produtos[Preço Unitário])</f>
        <v>4000</v>
      </c>
      <c r="F838" s="41">
        <f>INDEX(desc_tabela,MATCH(TB_Vendas[[#This Row],[Qtde]],desc_quantidade,1),MATCH(_xlfn.XLOOKUP(TB_Vendas[[#This Row],[Código]],TB_Produtos[Código],TB_Produtos[Categoria]),desc_categorias,0))</f>
        <v>0.15</v>
      </c>
      <c r="G838" s="41" cm="1">
        <f t="array" ref="G838">_xlfn.XLOOKUP(TB_Vendas[[#This Row],[Vendedor]],TB_Vendedores[[#All],[Código]],TB_Vendedores[[#All],[Desc. Máximo]])</f>
        <v>0.13</v>
      </c>
      <c r="H838" s="41">
        <f>IF(TB_Vendas[[#This Row],[Desc.]]&gt;TB_Vendas[[#This Row],[Desc. Vend.]],TB_Vendas[[#This Row],[Desc. Vend.]],TB_Vendas[[#This Row],[Desc.]])</f>
        <v>0.13</v>
      </c>
      <c r="I838" s="9">
        <f>TB_Vendas[[#This Row],[Preço Unitário]]*TB_Vendas[[#This Row],[Qtde]]</f>
        <v>12000</v>
      </c>
      <c r="J838" s="9">
        <f>TB_Vendas[[#This Row],[Total]]-(TB_Vendas[[#This Row],[Total]]*TB_Vendas[[#This Row],[Desconto]])</f>
        <v>10440</v>
      </c>
      <c r="K838" s="9" t="s">
        <v>97</v>
      </c>
    </row>
    <row r="839" spans="1:11" x14ac:dyDescent="0.25">
      <c r="A839" s="8">
        <v>45231</v>
      </c>
      <c r="B839" t="s">
        <v>83</v>
      </c>
      <c r="C839" t="str">
        <f>_xlfn.XLOOKUP(TB_Vendas[[#This Row],[Código]],TB_Produtos[Código],TB_Produtos[Categoria])</f>
        <v>Wearables</v>
      </c>
      <c r="D839" s="1">
        <v>2</v>
      </c>
      <c r="E839" s="36">
        <f>_xlfn.XLOOKUP(TB_Vendas[[#This Row],[Código]],TB_Produtos[Código],TB_Produtos[Preço Unitário])</f>
        <v>350</v>
      </c>
      <c r="F839" s="41">
        <f>INDEX(desc_tabela,MATCH(TB_Vendas[[#This Row],[Qtde]],desc_quantidade,1),MATCH(_xlfn.XLOOKUP(TB_Vendas[[#This Row],[Código]],TB_Produtos[Código],TB_Produtos[Categoria]),desc_categorias,0))</f>
        <v>0.05</v>
      </c>
      <c r="G839" s="41" cm="1">
        <f t="array" ref="G839">_xlfn.XLOOKUP(TB_Vendas[[#This Row],[Vendedor]],TB_Vendedores[[#All],[Código]],TB_Vendedores[[#All],[Desc. Máximo]])</f>
        <v>0.3</v>
      </c>
      <c r="H839" s="41">
        <f>IF(TB_Vendas[[#This Row],[Desc.]]&gt;TB_Vendas[[#This Row],[Desc. Vend.]],TB_Vendas[[#This Row],[Desc. Vend.]],TB_Vendas[[#This Row],[Desc.]])</f>
        <v>0.05</v>
      </c>
      <c r="I839" s="9">
        <f>TB_Vendas[[#This Row],[Preço Unitário]]*TB_Vendas[[#This Row],[Qtde]]</f>
        <v>700</v>
      </c>
      <c r="J839" s="9">
        <f>TB_Vendas[[#This Row],[Total]]-(TB_Vendas[[#This Row],[Total]]*TB_Vendas[[#This Row],[Desconto]])</f>
        <v>665</v>
      </c>
      <c r="K839" s="9" t="s">
        <v>121</v>
      </c>
    </row>
    <row r="840" spans="1:11" x14ac:dyDescent="0.25">
      <c r="A840" s="8">
        <v>45231</v>
      </c>
      <c r="B840" t="s">
        <v>25</v>
      </c>
      <c r="C840" t="str">
        <f>_xlfn.XLOOKUP(TB_Vendas[[#This Row],[Código]],TB_Produtos[Código],TB_Produtos[Categoria])</f>
        <v>Periféricos</v>
      </c>
      <c r="D840" s="1">
        <v>4</v>
      </c>
      <c r="E840" s="36">
        <f>_xlfn.XLOOKUP(TB_Vendas[[#This Row],[Código]],TB_Produtos[Código],TB_Produtos[Preço Unitário])</f>
        <v>900</v>
      </c>
      <c r="F840" s="41">
        <f>INDEX(desc_tabela,MATCH(TB_Vendas[[#This Row],[Qtde]],desc_quantidade,1),MATCH(_xlfn.XLOOKUP(TB_Vendas[[#This Row],[Código]],TB_Produtos[Código],TB_Produtos[Categoria]),desc_categorias,0))</f>
        <v>0.15</v>
      </c>
      <c r="G840" s="41" cm="1">
        <f t="array" ref="G840">_xlfn.XLOOKUP(TB_Vendas[[#This Row],[Vendedor]],TB_Vendedores[[#All],[Código]],TB_Vendedores[[#All],[Desc. Máximo]])</f>
        <v>0.13</v>
      </c>
      <c r="H840" s="41">
        <f>IF(TB_Vendas[[#This Row],[Desc.]]&gt;TB_Vendas[[#This Row],[Desc. Vend.]],TB_Vendas[[#This Row],[Desc. Vend.]],TB_Vendas[[#This Row],[Desc.]])</f>
        <v>0.13</v>
      </c>
      <c r="I840" s="9">
        <f>TB_Vendas[[#This Row],[Preço Unitário]]*TB_Vendas[[#This Row],[Qtde]]</f>
        <v>3600</v>
      </c>
      <c r="J840" s="9">
        <f>TB_Vendas[[#This Row],[Total]]-(TB_Vendas[[#This Row],[Total]]*TB_Vendas[[#This Row],[Desconto]])</f>
        <v>3132</v>
      </c>
      <c r="K840" s="9" t="s">
        <v>97</v>
      </c>
    </row>
    <row r="841" spans="1:11" x14ac:dyDescent="0.25">
      <c r="A841" s="8">
        <v>45231</v>
      </c>
      <c r="B841" t="s">
        <v>56</v>
      </c>
      <c r="C841" t="str">
        <f>_xlfn.XLOOKUP(TB_Vendas[[#This Row],[Código]],TB_Produtos[Código],TB_Produtos[Categoria])</f>
        <v>Periféricos</v>
      </c>
      <c r="D841" s="1">
        <v>2</v>
      </c>
      <c r="E841" s="36">
        <f>_xlfn.XLOOKUP(TB_Vendas[[#This Row],[Código]],TB_Produtos[Código],TB_Produtos[Preço Unitário])</f>
        <v>200</v>
      </c>
      <c r="F841" s="41">
        <f>INDEX(desc_tabela,MATCH(TB_Vendas[[#This Row],[Qtde]],desc_quantidade,1),MATCH(_xlfn.XLOOKUP(TB_Vendas[[#This Row],[Código]],TB_Produtos[Código],TB_Produtos[Categoria]),desc_categorias,0))</f>
        <v>0.05</v>
      </c>
      <c r="G841" s="41" cm="1">
        <f t="array" ref="G841">_xlfn.XLOOKUP(TB_Vendas[[#This Row],[Vendedor]],TB_Vendedores[[#All],[Código]],TB_Vendedores[[#All],[Desc. Máximo]])</f>
        <v>0.08</v>
      </c>
      <c r="H841" s="41">
        <f>IF(TB_Vendas[[#This Row],[Desc.]]&gt;TB_Vendas[[#This Row],[Desc. Vend.]],TB_Vendas[[#This Row],[Desc. Vend.]],TB_Vendas[[#This Row],[Desc.]])</f>
        <v>0.05</v>
      </c>
      <c r="I841" s="9">
        <f>TB_Vendas[[#This Row],[Preço Unitário]]*TB_Vendas[[#This Row],[Qtde]]</f>
        <v>400</v>
      </c>
      <c r="J841" s="9">
        <f>TB_Vendas[[#This Row],[Total]]-(TB_Vendas[[#This Row],[Total]]*TB_Vendas[[#This Row],[Desconto]])</f>
        <v>380</v>
      </c>
      <c r="K841" s="9" t="s">
        <v>100</v>
      </c>
    </row>
    <row r="842" spans="1:11" x14ac:dyDescent="0.25">
      <c r="A842" s="8">
        <v>45232</v>
      </c>
      <c r="B842" t="s">
        <v>7</v>
      </c>
      <c r="C842" t="str">
        <f>_xlfn.XLOOKUP(TB_Vendas[[#This Row],[Código]],TB_Produtos[Código],TB_Produtos[Categoria])</f>
        <v>Acessórios</v>
      </c>
      <c r="D842" s="1">
        <v>4</v>
      </c>
      <c r="E842" s="36">
        <f>_xlfn.XLOOKUP(TB_Vendas[[#This Row],[Código]],TB_Produtos[Código],TB_Produtos[Preço Unitário])</f>
        <v>50</v>
      </c>
      <c r="F842" s="41">
        <f>INDEX(desc_tabela,MATCH(TB_Vendas[[#This Row],[Qtde]],desc_quantidade,1),MATCH(_xlfn.XLOOKUP(TB_Vendas[[#This Row],[Código]],TB_Produtos[Código],TB_Produtos[Categoria]),desc_categorias,0))</f>
        <v>0.15</v>
      </c>
      <c r="G842" s="41" cm="1">
        <f t="array" ref="G842">_xlfn.XLOOKUP(TB_Vendas[[#This Row],[Vendedor]],TB_Vendedores[[#All],[Código]],TB_Vendedores[[#All],[Desc. Máximo]])</f>
        <v>0.08</v>
      </c>
      <c r="H842" s="41">
        <f>IF(TB_Vendas[[#This Row],[Desc.]]&gt;TB_Vendas[[#This Row],[Desc. Vend.]],TB_Vendas[[#This Row],[Desc. Vend.]],TB_Vendas[[#This Row],[Desc.]])</f>
        <v>0.08</v>
      </c>
      <c r="I842" s="9">
        <f>TB_Vendas[[#This Row],[Preço Unitário]]*TB_Vendas[[#This Row],[Qtde]]</f>
        <v>200</v>
      </c>
      <c r="J842" s="9">
        <f>TB_Vendas[[#This Row],[Total]]-(TB_Vendas[[#This Row],[Total]]*TB_Vendas[[#This Row],[Desconto]])</f>
        <v>184</v>
      </c>
      <c r="K842" s="9" t="s">
        <v>100</v>
      </c>
    </row>
    <row r="843" spans="1:11" x14ac:dyDescent="0.25">
      <c r="A843" s="8">
        <v>45232</v>
      </c>
      <c r="B843" t="s">
        <v>86</v>
      </c>
      <c r="C843" t="str">
        <f>_xlfn.XLOOKUP(TB_Vendas[[#This Row],[Código]],TB_Produtos[Código],TB_Produtos[Categoria])</f>
        <v>Wearables</v>
      </c>
      <c r="D843" s="1">
        <v>1</v>
      </c>
      <c r="E843" s="36">
        <f>_xlfn.XLOOKUP(TB_Vendas[[#This Row],[Código]],TB_Produtos[Código],TB_Produtos[Preço Unitário])</f>
        <v>1500</v>
      </c>
      <c r="F843" s="41">
        <f>INDEX(desc_tabela,MATCH(TB_Vendas[[#This Row],[Qtde]],desc_quantidade,1),MATCH(_xlfn.XLOOKUP(TB_Vendas[[#This Row],[Código]],TB_Produtos[Código],TB_Produtos[Categoria]),desc_categorias,0))</f>
        <v>0</v>
      </c>
      <c r="G843" s="41" cm="1">
        <f t="array" ref="G843">_xlfn.XLOOKUP(TB_Vendas[[#This Row],[Vendedor]],TB_Vendedores[[#All],[Código]],TB_Vendedores[[#All],[Desc. Máximo]])</f>
        <v>0.09</v>
      </c>
      <c r="H843" s="41">
        <f>IF(TB_Vendas[[#This Row],[Desc.]]&gt;TB_Vendas[[#This Row],[Desc. Vend.]],TB_Vendas[[#This Row],[Desc. Vend.]],TB_Vendas[[#This Row],[Desc.]])</f>
        <v>0</v>
      </c>
      <c r="I843" s="9">
        <f>TB_Vendas[[#This Row],[Preço Unitário]]*TB_Vendas[[#This Row],[Qtde]]</f>
        <v>1500</v>
      </c>
      <c r="J843" s="9">
        <f>TB_Vendas[[#This Row],[Total]]-(TB_Vendas[[#This Row],[Total]]*TB_Vendas[[#This Row],[Desconto]])</f>
        <v>1500</v>
      </c>
      <c r="K843" s="9" t="s">
        <v>113</v>
      </c>
    </row>
    <row r="844" spans="1:11" x14ac:dyDescent="0.25">
      <c r="A844" s="8">
        <v>45233</v>
      </c>
      <c r="B844" t="s">
        <v>66</v>
      </c>
      <c r="C844" t="str">
        <f>_xlfn.XLOOKUP(TB_Vendas[[#This Row],[Código]],TB_Produtos[Código],TB_Produtos[Categoria])</f>
        <v>Redes e Conectividade</v>
      </c>
      <c r="D844" s="1">
        <v>3</v>
      </c>
      <c r="E844" s="36">
        <f>_xlfn.XLOOKUP(TB_Vendas[[#This Row],[Código]],TB_Produtos[Código],TB_Produtos[Preço Unitário])</f>
        <v>500</v>
      </c>
      <c r="F844" s="41">
        <f>INDEX(desc_tabela,MATCH(TB_Vendas[[#This Row],[Qtde]],desc_quantidade,1),MATCH(_xlfn.XLOOKUP(TB_Vendas[[#This Row],[Código]],TB_Produtos[Código],TB_Produtos[Categoria]),desc_categorias,0))</f>
        <v>0.2</v>
      </c>
      <c r="G844" s="41" cm="1">
        <f t="array" ref="G844">_xlfn.XLOOKUP(TB_Vendas[[#This Row],[Vendedor]],TB_Vendedores[[#All],[Código]],TB_Vendedores[[#All],[Desc. Máximo]])</f>
        <v>0.08</v>
      </c>
      <c r="H844" s="41">
        <f>IF(TB_Vendas[[#This Row],[Desc.]]&gt;TB_Vendas[[#This Row],[Desc. Vend.]],TB_Vendas[[#This Row],[Desc. Vend.]],TB_Vendas[[#This Row],[Desc.]])</f>
        <v>0.08</v>
      </c>
      <c r="I844" s="9">
        <f>TB_Vendas[[#This Row],[Preço Unitário]]*TB_Vendas[[#This Row],[Qtde]]</f>
        <v>1500</v>
      </c>
      <c r="J844" s="9">
        <f>TB_Vendas[[#This Row],[Total]]-(TB_Vendas[[#This Row],[Total]]*TB_Vendas[[#This Row],[Desconto]])</f>
        <v>1380</v>
      </c>
      <c r="K844" s="9" t="s">
        <v>100</v>
      </c>
    </row>
    <row r="845" spans="1:11" x14ac:dyDescent="0.25">
      <c r="A845" s="8">
        <v>45233</v>
      </c>
      <c r="B845" t="s">
        <v>28</v>
      </c>
      <c r="C845" t="str">
        <f>_xlfn.XLOOKUP(TB_Vendas[[#This Row],[Código]],TB_Produtos[Código],TB_Produtos[Categoria])</f>
        <v>Periféricos</v>
      </c>
      <c r="D845" s="1">
        <v>5</v>
      </c>
      <c r="E845" s="36">
        <f>_xlfn.XLOOKUP(TB_Vendas[[#This Row],[Código]],TB_Produtos[Código],TB_Produtos[Preço Unitário])</f>
        <v>1200</v>
      </c>
      <c r="F845" s="41">
        <f>INDEX(desc_tabela,MATCH(TB_Vendas[[#This Row],[Qtde]],desc_quantidade,1),MATCH(_xlfn.XLOOKUP(TB_Vendas[[#This Row],[Código]],TB_Produtos[Código],TB_Produtos[Categoria]),desc_categorias,0))</f>
        <v>0.25</v>
      </c>
      <c r="G845" s="41" cm="1">
        <f t="array" ref="G845">_xlfn.XLOOKUP(TB_Vendas[[#This Row],[Vendedor]],TB_Vendedores[[#All],[Código]],TB_Vendedores[[#All],[Desc. Máximo]])</f>
        <v>0.17</v>
      </c>
      <c r="H845" s="41">
        <f>IF(TB_Vendas[[#This Row],[Desc.]]&gt;TB_Vendas[[#This Row],[Desc. Vend.]],TB_Vendas[[#This Row],[Desc. Vend.]],TB_Vendas[[#This Row],[Desc.]])</f>
        <v>0.17</v>
      </c>
      <c r="I845" s="9">
        <f>TB_Vendas[[#This Row],[Preço Unitário]]*TB_Vendas[[#This Row],[Qtde]]</f>
        <v>6000</v>
      </c>
      <c r="J845" s="9">
        <f>TB_Vendas[[#This Row],[Total]]-(TB_Vendas[[#This Row],[Total]]*TB_Vendas[[#This Row],[Desconto]])</f>
        <v>4980</v>
      </c>
      <c r="K845" s="9" t="s">
        <v>105</v>
      </c>
    </row>
    <row r="846" spans="1:11" x14ac:dyDescent="0.25">
      <c r="A846" s="8">
        <v>45233</v>
      </c>
      <c r="B846" t="s">
        <v>28</v>
      </c>
      <c r="C846" t="str">
        <f>_xlfn.XLOOKUP(TB_Vendas[[#This Row],[Código]],TB_Produtos[Código],TB_Produtos[Categoria])</f>
        <v>Periféricos</v>
      </c>
      <c r="D846" s="1">
        <v>4</v>
      </c>
      <c r="E846" s="36">
        <f>_xlfn.XLOOKUP(TB_Vendas[[#This Row],[Código]],TB_Produtos[Código],TB_Produtos[Preço Unitário])</f>
        <v>1200</v>
      </c>
      <c r="F846" s="41">
        <f>INDEX(desc_tabela,MATCH(TB_Vendas[[#This Row],[Qtde]],desc_quantidade,1),MATCH(_xlfn.XLOOKUP(TB_Vendas[[#This Row],[Código]],TB_Produtos[Código],TB_Produtos[Categoria]),desc_categorias,0))</f>
        <v>0.15</v>
      </c>
      <c r="G846" s="41" cm="1">
        <f t="array" ref="G846">_xlfn.XLOOKUP(TB_Vendas[[#This Row],[Vendedor]],TB_Vendedores[[#All],[Código]],TB_Vendedores[[#All],[Desc. Máximo]])</f>
        <v>0.13</v>
      </c>
      <c r="H846" s="41">
        <f>IF(TB_Vendas[[#This Row],[Desc.]]&gt;TB_Vendas[[#This Row],[Desc. Vend.]],TB_Vendas[[#This Row],[Desc. Vend.]],TB_Vendas[[#This Row],[Desc.]])</f>
        <v>0.13</v>
      </c>
      <c r="I846" s="9">
        <f>TB_Vendas[[#This Row],[Preço Unitário]]*TB_Vendas[[#This Row],[Qtde]]</f>
        <v>4800</v>
      </c>
      <c r="J846" s="9">
        <f>TB_Vendas[[#This Row],[Total]]-(TB_Vendas[[#This Row],[Total]]*TB_Vendas[[#This Row],[Desconto]])</f>
        <v>4176</v>
      </c>
      <c r="K846" s="9" t="s">
        <v>94</v>
      </c>
    </row>
    <row r="847" spans="1:11" x14ac:dyDescent="0.25">
      <c r="A847" s="8">
        <v>45233</v>
      </c>
      <c r="B847" t="s">
        <v>40</v>
      </c>
      <c r="C847" t="str">
        <f>_xlfn.XLOOKUP(TB_Vendas[[#This Row],[Código]],TB_Produtos[Código],TB_Produtos[Categoria])</f>
        <v>Eletrônicos Gerais</v>
      </c>
      <c r="D847" s="1">
        <v>5</v>
      </c>
      <c r="E847" s="36">
        <f>_xlfn.XLOOKUP(TB_Vendas[[#This Row],[Código]],TB_Produtos[Código],TB_Produtos[Preço Unitário])</f>
        <v>4800</v>
      </c>
      <c r="F847" s="41">
        <f>INDEX(desc_tabela,MATCH(TB_Vendas[[#This Row],[Qtde]],desc_quantidade,1),MATCH(_xlfn.XLOOKUP(TB_Vendas[[#This Row],[Código]],TB_Produtos[Código],TB_Produtos[Categoria]),desc_categorias,0))</f>
        <v>0.25</v>
      </c>
      <c r="G847" s="41" cm="1">
        <f t="array" ref="G847">_xlfn.XLOOKUP(TB_Vendas[[#This Row],[Vendedor]],TB_Vendedores[[#All],[Código]],TB_Vendedores[[#All],[Desc. Máximo]])</f>
        <v>0.11</v>
      </c>
      <c r="H847" s="41">
        <f>IF(TB_Vendas[[#This Row],[Desc.]]&gt;TB_Vendas[[#This Row],[Desc. Vend.]],TB_Vendas[[#This Row],[Desc. Vend.]],TB_Vendas[[#This Row],[Desc.]])</f>
        <v>0.11</v>
      </c>
      <c r="I847" s="9">
        <f>TB_Vendas[[#This Row],[Preço Unitário]]*TB_Vendas[[#This Row],[Qtde]]</f>
        <v>24000</v>
      </c>
      <c r="J847" s="9">
        <f>TB_Vendas[[#This Row],[Total]]-(TB_Vendas[[#This Row],[Total]]*TB_Vendas[[#This Row],[Desconto]])</f>
        <v>21360</v>
      </c>
      <c r="K847" s="9" t="s">
        <v>115</v>
      </c>
    </row>
    <row r="848" spans="1:11" x14ac:dyDescent="0.25">
      <c r="A848" s="8">
        <v>45233</v>
      </c>
      <c r="B848" t="s">
        <v>56</v>
      </c>
      <c r="C848" t="str">
        <f>_xlfn.XLOOKUP(TB_Vendas[[#This Row],[Código]],TB_Produtos[Código],TB_Produtos[Categoria])</f>
        <v>Periféricos</v>
      </c>
      <c r="D848" s="1">
        <v>1</v>
      </c>
      <c r="E848" s="36">
        <f>_xlfn.XLOOKUP(TB_Vendas[[#This Row],[Código]],TB_Produtos[Código],TB_Produtos[Preço Unitário])</f>
        <v>200</v>
      </c>
      <c r="F848" s="41">
        <f>INDEX(desc_tabela,MATCH(TB_Vendas[[#This Row],[Qtde]],desc_quantidade,1),MATCH(_xlfn.XLOOKUP(TB_Vendas[[#This Row],[Código]],TB_Produtos[Código],TB_Produtos[Categoria]),desc_categorias,0))</f>
        <v>0</v>
      </c>
      <c r="G848" s="41" cm="1">
        <f t="array" ref="G848">_xlfn.XLOOKUP(TB_Vendas[[#This Row],[Vendedor]],TB_Vendedores[[#All],[Código]],TB_Vendedores[[#All],[Desc. Máximo]])</f>
        <v>0.14000000000000001</v>
      </c>
      <c r="H848" s="41">
        <f>IF(TB_Vendas[[#This Row],[Desc.]]&gt;TB_Vendas[[#This Row],[Desc. Vend.]],TB_Vendas[[#This Row],[Desc. Vend.]],TB_Vendas[[#This Row],[Desc.]])</f>
        <v>0</v>
      </c>
      <c r="I848" s="9">
        <f>TB_Vendas[[#This Row],[Preço Unitário]]*TB_Vendas[[#This Row],[Qtde]]</f>
        <v>200</v>
      </c>
      <c r="J848" s="9">
        <f>TB_Vendas[[#This Row],[Total]]-(TB_Vendas[[#This Row],[Total]]*TB_Vendas[[#This Row],[Desconto]])</f>
        <v>200</v>
      </c>
      <c r="K848" s="9" t="s">
        <v>107</v>
      </c>
    </row>
    <row r="849" spans="1:11" x14ac:dyDescent="0.25">
      <c r="A849" s="8">
        <v>45234</v>
      </c>
      <c r="B849" t="s">
        <v>71</v>
      </c>
      <c r="C849" t="str">
        <f>_xlfn.XLOOKUP(TB_Vendas[[#This Row],[Código]],TB_Produtos[Código],TB_Produtos[Categoria])</f>
        <v>Smartphones e Tablets</v>
      </c>
      <c r="D849" s="1">
        <v>2</v>
      </c>
      <c r="E849" s="36">
        <f>_xlfn.XLOOKUP(TB_Vendas[[#This Row],[Código]],TB_Produtos[Código],TB_Produtos[Preço Unitário])</f>
        <v>7500</v>
      </c>
      <c r="F849" s="41">
        <f>INDEX(desc_tabela,MATCH(TB_Vendas[[#This Row],[Qtde]],desc_quantidade,1),MATCH(_xlfn.XLOOKUP(TB_Vendas[[#This Row],[Código]],TB_Produtos[Código],TB_Produtos[Categoria]),desc_categorias,0))</f>
        <v>0.1</v>
      </c>
      <c r="G849" s="41" cm="1">
        <f t="array" ref="G849">_xlfn.XLOOKUP(TB_Vendas[[#This Row],[Vendedor]],TB_Vendedores[[#All],[Código]],TB_Vendedores[[#All],[Desc. Máximo]])</f>
        <v>0.13</v>
      </c>
      <c r="H849" s="41">
        <f>IF(TB_Vendas[[#This Row],[Desc.]]&gt;TB_Vendas[[#This Row],[Desc. Vend.]],TB_Vendas[[#This Row],[Desc. Vend.]],TB_Vendas[[#This Row],[Desc.]])</f>
        <v>0.1</v>
      </c>
      <c r="I849" s="9">
        <f>TB_Vendas[[#This Row],[Preço Unitário]]*TB_Vendas[[#This Row],[Qtde]]</f>
        <v>15000</v>
      </c>
      <c r="J849" s="9">
        <f>TB_Vendas[[#This Row],[Total]]-(TB_Vendas[[#This Row],[Total]]*TB_Vendas[[#This Row],[Desconto]])</f>
        <v>13500</v>
      </c>
      <c r="K849" s="9" t="s">
        <v>97</v>
      </c>
    </row>
    <row r="850" spans="1:11" x14ac:dyDescent="0.25">
      <c r="A850" s="8">
        <v>45235</v>
      </c>
      <c r="B850" t="s">
        <v>64</v>
      </c>
      <c r="C850" t="str">
        <f>_xlfn.XLOOKUP(TB_Vendas[[#This Row],[Código]],TB_Produtos[Código],TB_Produtos[Categoria])</f>
        <v>Redes e Conectividade</v>
      </c>
      <c r="D850" s="1">
        <v>4</v>
      </c>
      <c r="E850" s="36">
        <f>_xlfn.XLOOKUP(TB_Vendas[[#This Row],[Código]],TB_Produtos[Código],TB_Produtos[Preço Unitário])</f>
        <v>250</v>
      </c>
      <c r="F850" s="41">
        <f>INDEX(desc_tabela,MATCH(TB_Vendas[[#This Row],[Qtde]],desc_quantidade,1),MATCH(_xlfn.XLOOKUP(TB_Vendas[[#This Row],[Código]],TB_Produtos[Código],TB_Produtos[Categoria]),desc_categorias,0))</f>
        <v>0.2</v>
      </c>
      <c r="G850" s="41" cm="1">
        <f t="array" ref="G850">_xlfn.XLOOKUP(TB_Vendas[[#This Row],[Vendedor]],TB_Vendedores[[#All],[Código]],TB_Vendedores[[#All],[Desc. Máximo]])</f>
        <v>7.0000000000000007E-2</v>
      </c>
      <c r="H850" s="41">
        <f>IF(TB_Vendas[[#This Row],[Desc.]]&gt;TB_Vendas[[#This Row],[Desc. Vend.]],TB_Vendas[[#This Row],[Desc. Vend.]],TB_Vendas[[#This Row],[Desc.]])</f>
        <v>7.0000000000000007E-2</v>
      </c>
      <c r="I850" s="9">
        <f>TB_Vendas[[#This Row],[Preço Unitário]]*TB_Vendas[[#This Row],[Qtde]]</f>
        <v>1000</v>
      </c>
      <c r="J850" s="9">
        <f>TB_Vendas[[#This Row],[Total]]-(TB_Vendas[[#This Row],[Total]]*TB_Vendas[[#This Row],[Desconto]])</f>
        <v>930</v>
      </c>
      <c r="K850" s="9" t="s">
        <v>119</v>
      </c>
    </row>
    <row r="851" spans="1:11" x14ac:dyDescent="0.25">
      <c r="A851" s="8">
        <v>45235</v>
      </c>
      <c r="B851" t="s">
        <v>22</v>
      </c>
      <c r="C851" t="str">
        <f>_xlfn.XLOOKUP(TB_Vendas[[#This Row],[Código]],TB_Produtos[Código],TB_Produtos[Categoria])</f>
        <v>Acessórios</v>
      </c>
      <c r="D851" s="1">
        <v>4</v>
      </c>
      <c r="E851" s="36">
        <f>_xlfn.XLOOKUP(TB_Vendas[[#This Row],[Código]],TB_Produtos[Código],TB_Produtos[Preço Unitário])</f>
        <v>1400</v>
      </c>
      <c r="F851" s="41">
        <f>INDEX(desc_tabela,MATCH(TB_Vendas[[#This Row],[Qtde]],desc_quantidade,1),MATCH(_xlfn.XLOOKUP(TB_Vendas[[#This Row],[Código]],TB_Produtos[Código],TB_Produtos[Categoria]),desc_categorias,0))</f>
        <v>0.15</v>
      </c>
      <c r="G851" s="41" cm="1">
        <f t="array" ref="G851">_xlfn.XLOOKUP(TB_Vendas[[#This Row],[Vendedor]],TB_Vendedores[[#All],[Código]],TB_Vendedores[[#All],[Desc. Máximo]])</f>
        <v>0.08</v>
      </c>
      <c r="H851" s="41">
        <f>IF(TB_Vendas[[#This Row],[Desc.]]&gt;TB_Vendas[[#This Row],[Desc. Vend.]],TB_Vendas[[#This Row],[Desc. Vend.]],TB_Vendas[[#This Row],[Desc.]])</f>
        <v>0.08</v>
      </c>
      <c r="I851" s="9">
        <f>TB_Vendas[[#This Row],[Preço Unitário]]*TB_Vendas[[#This Row],[Qtde]]</f>
        <v>5600</v>
      </c>
      <c r="J851" s="9">
        <f>TB_Vendas[[#This Row],[Total]]-(TB_Vendas[[#This Row],[Total]]*TB_Vendas[[#This Row],[Desconto]])</f>
        <v>5152</v>
      </c>
      <c r="K851" s="9" t="s">
        <v>111</v>
      </c>
    </row>
    <row r="852" spans="1:11" x14ac:dyDescent="0.25">
      <c r="A852" s="8">
        <v>45236</v>
      </c>
      <c r="B852" t="s">
        <v>71</v>
      </c>
      <c r="C852" t="str">
        <f>_xlfn.XLOOKUP(TB_Vendas[[#This Row],[Código]],TB_Produtos[Código],TB_Produtos[Categoria])</f>
        <v>Smartphones e Tablets</v>
      </c>
      <c r="D852" s="1">
        <v>1</v>
      </c>
      <c r="E852" s="36">
        <f>_xlfn.XLOOKUP(TB_Vendas[[#This Row],[Código]],TB_Produtos[Código],TB_Produtos[Preço Unitário])</f>
        <v>7500</v>
      </c>
      <c r="F852" s="41">
        <f>INDEX(desc_tabela,MATCH(TB_Vendas[[#This Row],[Qtde]],desc_quantidade,1),MATCH(_xlfn.XLOOKUP(TB_Vendas[[#This Row],[Código]],TB_Produtos[Código],TB_Produtos[Categoria]),desc_categorias,0))</f>
        <v>0</v>
      </c>
      <c r="G852" s="41" cm="1">
        <f t="array" ref="G852">_xlfn.XLOOKUP(TB_Vendas[[#This Row],[Vendedor]],TB_Vendedores[[#All],[Código]],TB_Vendedores[[#All],[Desc. Máximo]])</f>
        <v>0.13</v>
      </c>
      <c r="H852" s="41">
        <f>IF(TB_Vendas[[#This Row],[Desc.]]&gt;TB_Vendas[[#This Row],[Desc. Vend.]],TB_Vendas[[#This Row],[Desc. Vend.]],TB_Vendas[[#This Row],[Desc.]])</f>
        <v>0</v>
      </c>
      <c r="I852" s="9">
        <f>TB_Vendas[[#This Row],[Preço Unitário]]*TB_Vendas[[#This Row],[Qtde]]</f>
        <v>7500</v>
      </c>
      <c r="J852" s="9">
        <f>TB_Vendas[[#This Row],[Total]]-(TB_Vendas[[#This Row],[Total]]*TB_Vendas[[#This Row],[Desconto]])</f>
        <v>7500</v>
      </c>
      <c r="K852" s="9" t="s">
        <v>97</v>
      </c>
    </row>
    <row r="853" spans="1:11" x14ac:dyDescent="0.25">
      <c r="A853" s="8">
        <v>45237</v>
      </c>
      <c r="B853" t="s">
        <v>60</v>
      </c>
      <c r="C853" t="str">
        <f>_xlfn.XLOOKUP(TB_Vendas[[#This Row],[Código]],TB_Produtos[Código],TB_Produtos[Categoria])</f>
        <v>Redes e Conectividade</v>
      </c>
      <c r="D853" s="1">
        <v>1</v>
      </c>
      <c r="E853" s="36">
        <f>_xlfn.XLOOKUP(TB_Vendas[[#This Row],[Código]],TB_Produtos[Código],TB_Produtos[Preço Unitário])</f>
        <v>100</v>
      </c>
      <c r="F853" s="41">
        <f>INDEX(desc_tabela,MATCH(TB_Vendas[[#This Row],[Qtde]],desc_quantidade,1),MATCH(_xlfn.XLOOKUP(TB_Vendas[[#This Row],[Código]],TB_Produtos[Código],TB_Produtos[Categoria]),desc_categorias,0))</f>
        <v>0.1</v>
      </c>
      <c r="G853" s="41" cm="1">
        <f t="array" ref="G853">_xlfn.XLOOKUP(TB_Vendas[[#This Row],[Vendedor]],TB_Vendedores[[#All],[Código]],TB_Vendedores[[#All],[Desc. Máximo]])</f>
        <v>0.08</v>
      </c>
      <c r="H853" s="41">
        <f>IF(TB_Vendas[[#This Row],[Desc.]]&gt;TB_Vendas[[#This Row],[Desc. Vend.]],TB_Vendas[[#This Row],[Desc. Vend.]],TB_Vendas[[#This Row],[Desc.]])</f>
        <v>0.08</v>
      </c>
      <c r="I853" s="9">
        <f>TB_Vendas[[#This Row],[Preço Unitário]]*TB_Vendas[[#This Row],[Qtde]]</f>
        <v>100</v>
      </c>
      <c r="J853" s="9">
        <f>TB_Vendas[[#This Row],[Total]]-(TB_Vendas[[#This Row],[Total]]*TB_Vendas[[#This Row],[Desconto]])</f>
        <v>92</v>
      </c>
      <c r="K853" s="9" t="s">
        <v>100</v>
      </c>
    </row>
    <row r="854" spans="1:11" x14ac:dyDescent="0.25">
      <c r="A854" s="8">
        <v>45237</v>
      </c>
      <c r="B854" t="s">
        <v>20</v>
      </c>
      <c r="C854" t="str">
        <f>_xlfn.XLOOKUP(TB_Vendas[[#This Row],[Código]],TB_Produtos[Código],TB_Produtos[Categoria])</f>
        <v>Acessórios</v>
      </c>
      <c r="D854" s="1">
        <v>1</v>
      </c>
      <c r="E854" s="36">
        <f>_xlfn.XLOOKUP(TB_Vendas[[#This Row],[Código]],TB_Produtos[Código],TB_Produtos[Preço Unitário])</f>
        <v>250</v>
      </c>
      <c r="F854" s="41">
        <f>INDEX(desc_tabela,MATCH(TB_Vendas[[#This Row],[Qtde]],desc_quantidade,1),MATCH(_xlfn.XLOOKUP(TB_Vendas[[#This Row],[Código]],TB_Produtos[Código],TB_Produtos[Categoria]),desc_categorias,0))</f>
        <v>0</v>
      </c>
      <c r="G854" s="41" cm="1">
        <f t="array" ref="G854">_xlfn.XLOOKUP(TB_Vendas[[#This Row],[Vendedor]],TB_Vendedores[[#All],[Código]],TB_Vendedores[[#All],[Desc. Máximo]])</f>
        <v>0.19</v>
      </c>
      <c r="H854" s="41">
        <f>IF(TB_Vendas[[#This Row],[Desc.]]&gt;TB_Vendas[[#This Row],[Desc. Vend.]],TB_Vendas[[#This Row],[Desc. Vend.]],TB_Vendas[[#This Row],[Desc.]])</f>
        <v>0</v>
      </c>
      <c r="I854" s="9">
        <f>TB_Vendas[[#This Row],[Preço Unitário]]*TB_Vendas[[#This Row],[Qtde]]</f>
        <v>250</v>
      </c>
      <c r="J854" s="9">
        <f>TB_Vendas[[#This Row],[Total]]-(TB_Vendas[[#This Row],[Total]]*TB_Vendas[[#This Row],[Desconto]])</f>
        <v>250</v>
      </c>
      <c r="K854" s="9" t="s">
        <v>109</v>
      </c>
    </row>
    <row r="855" spans="1:11" x14ac:dyDescent="0.25">
      <c r="A855" s="8">
        <v>45237</v>
      </c>
      <c r="B855" t="s">
        <v>68</v>
      </c>
      <c r="C855" t="str">
        <f>_xlfn.XLOOKUP(TB_Vendas[[#This Row],[Código]],TB_Produtos[Código],TB_Produtos[Categoria])</f>
        <v>Smartphones e Tablets</v>
      </c>
      <c r="D855" s="1">
        <v>4</v>
      </c>
      <c r="E855" s="36">
        <f>_xlfn.XLOOKUP(TB_Vendas[[#This Row],[Código]],TB_Produtos[Código],TB_Produtos[Preço Unitário])</f>
        <v>4500</v>
      </c>
      <c r="F855" s="41">
        <f>INDEX(desc_tabela,MATCH(TB_Vendas[[#This Row],[Qtde]],desc_quantidade,1),MATCH(_xlfn.XLOOKUP(TB_Vendas[[#This Row],[Código]],TB_Produtos[Código],TB_Produtos[Categoria]),desc_categorias,0))</f>
        <v>0.15</v>
      </c>
      <c r="G855" s="41" cm="1">
        <f t="array" ref="G855">_xlfn.XLOOKUP(TB_Vendas[[#This Row],[Vendedor]],TB_Vendedores[[#All],[Código]],TB_Vendedores[[#All],[Desc. Máximo]])</f>
        <v>0.17</v>
      </c>
      <c r="H855" s="41">
        <f>IF(TB_Vendas[[#This Row],[Desc.]]&gt;TB_Vendas[[#This Row],[Desc. Vend.]],TB_Vendas[[#This Row],[Desc. Vend.]],TB_Vendas[[#This Row],[Desc.]])</f>
        <v>0.15</v>
      </c>
      <c r="I855" s="9">
        <f>TB_Vendas[[#This Row],[Preço Unitário]]*TB_Vendas[[#This Row],[Qtde]]</f>
        <v>18000</v>
      </c>
      <c r="J855" s="9">
        <f>TB_Vendas[[#This Row],[Total]]-(TB_Vendas[[#This Row],[Total]]*TB_Vendas[[#This Row],[Desconto]])</f>
        <v>15300</v>
      </c>
      <c r="K855" s="9" t="s">
        <v>105</v>
      </c>
    </row>
    <row r="856" spans="1:11" x14ac:dyDescent="0.25">
      <c r="A856" s="8">
        <v>45238</v>
      </c>
      <c r="B856" t="s">
        <v>66</v>
      </c>
      <c r="C856" t="str">
        <f>_xlfn.XLOOKUP(TB_Vendas[[#This Row],[Código]],TB_Produtos[Código],TB_Produtos[Categoria])</f>
        <v>Redes e Conectividade</v>
      </c>
      <c r="D856" s="1">
        <v>4</v>
      </c>
      <c r="E856" s="36">
        <f>_xlfn.XLOOKUP(TB_Vendas[[#This Row],[Código]],TB_Produtos[Código],TB_Produtos[Preço Unitário])</f>
        <v>500</v>
      </c>
      <c r="F856" s="41">
        <f>INDEX(desc_tabela,MATCH(TB_Vendas[[#This Row],[Qtde]],desc_quantidade,1),MATCH(_xlfn.XLOOKUP(TB_Vendas[[#This Row],[Código]],TB_Produtos[Código],TB_Produtos[Categoria]),desc_categorias,0))</f>
        <v>0.2</v>
      </c>
      <c r="G856" s="41" cm="1">
        <f t="array" ref="G856">_xlfn.XLOOKUP(TB_Vendas[[#This Row],[Vendedor]],TB_Vendedores[[#All],[Código]],TB_Vendedores[[#All],[Desc. Máximo]])</f>
        <v>0.17</v>
      </c>
      <c r="H856" s="41">
        <f>IF(TB_Vendas[[#This Row],[Desc.]]&gt;TB_Vendas[[#This Row],[Desc. Vend.]],TB_Vendas[[#This Row],[Desc. Vend.]],TB_Vendas[[#This Row],[Desc.]])</f>
        <v>0.17</v>
      </c>
      <c r="I856" s="9">
        <f>TB_Vendas[[#This Row],[Preço Unitário]]*TB_Vendas[[#This Row],[Qtde]]</f>
        <v>2000</v>
      </c>
      <c r="J856" s="9">
        <f>TB_Vendas[[#This Row],[Total]]-(TB_Vendas[[#This Row],[Total]]*TB_Vendas[[#This Row],[Desconto]])</f>
        <v>1660</v>
      </c>
      <c r="K856" s="9" t="s">
        <v>105</v>
      </c>
    </row>
    <row r="857" spans="1:11" x14ac:dyDescent="0.25">
      <c r="A857" s="8">
        <v>45239</v>
      </c>
      <c r="B857" t="s">
        <v>83</v>
      </c>
      <c r="C857" t="str">
        <f>_xlfn.XLOOKUP(TB_Vendas[[#This Row],[Código]],TB_Produtos[Código],TB_Produtos[Categoria])</f>
        <v>Wearables</v>
      </c>
      <c r="D857" s="1">
        <v>4</v>
      </c>
      <c r="E857" s="36">
        <f>_xlfn.XLOOKUP(TB_Vendas[[#This Row],[Código]],TB_Produtos[Código],TB_Produtos[Preço Unitário])</f>
        <v>350</v>
      </c>
      <c r="F857" s="41">
        <f>INDEX(desc_tabela,MATCH(TB_Vendas[[#This Row],[Qtde]],desc_quantidade,1),MATCH(_xlfn.XLOOKUP(TB_Vendas[[#This Row],[Código]],TB_Produtos[Código],TB_Produtos[Categoria]),desc_categorias,0))</f>
        <v>0.15</v>
      </c>
      <c r="G857" s="41" cm="1">
        <f t="array" ref="G857">_xlfn.XLOOKUP(TB_Vendas[[#This Row],[Vendedor]],TB_Vendedores[[#All],[Código]],TB_Vendedores[[#All],[Desc. Máximo]])</f>
        <v>0.11</v>
      </c>
      <c r="H857" s="41">
        <f>IF(TB_Vendas[[#This Row],[Desc.]]&gt;TB_Vendas[[#This Row],[Desc. Vend.]],TB_Vendas[[#This Row],[Desc. Vend.]],TB_Vendas[[#This Row],[Desc.]])</f>
        <v>0.11</v>
      </c>
      <c r="I857" s="9">
        <f>TB_Vendas[[#This Row],[Preço Unitário]]*TB_Vendas[[#This Row],[Qtde]]</f>
        <v>1400</v>
      </c>
      <c r="J857" s="9">
        <f>TB_Vendas[[#This Row],[Total]]-(TB_Vendas[[#This Row],[Total]]*TB_Vendas[[#This Row],[Desconto]])</f>
        <v>1246</v>
      </c>
      <c r="K857" s="9" t="s">
        <v>115</v>
      </c>
    </row>
    <row r="858" spans="1:11" x14ac:dyDescent="0.25">
      <c r="A858" s="8">
        <v>45239</v>
      </c>
      <c r="B858" t="s">
        <v>14</v>
      </c>
      <c r="C858" t="str">
        <f>_xlfn.XLOOKUP(TB_Vendas[[#This Row],[Código]],TB_Produtos[Código],TB_Produtos[Categoria])</f>
        <v>Acessórios</v>
      </c>
      <c r="D858" s="1">
        <v>1</v>
      </c>
      <c r="E858" s="36">
        <f>_xlfn.XLOOKUP(TB_Vendas[[#This Row],[Código]],TB_Produtos[Código],TB_Produtos[Preço Unitário])</f>
        <v>80</v>
      </c>
      <c r="F858" s="41">
        <f>INDEX(desc_tabela,MATCH(TB_Vendas[[#This Row],[Qtde]],desc_quantidade,1),MATCH(_xlfn.XLOOKUP(TB_Vendas[[#This Row],[Código]],TB_Produtos[Código],TB_Produtos[Categoria]),desc_categorias,0))</f>
        <v>0</v>
      </c>
      <c r="G858" s="41" cm="1">
        <f t="array" ref="G858">_xlfn.XLOOKUP(TB_Vendas[[#This Row],[Vendedor]],TB_Vendedores[[#All],[Código]],TB_Vendedores[[#All],[Desc. Máximo]])</f>
        <v>0.19</v>
      </c>
      <c r="H858" s="41">
        <f>IF(TB_Vendas[[#This Row],[Desc.]]&gt;TB_Vendas[[#This Row],[Desc. Vend.]],TB_Vendas[[#This Row],[Desc. Vend.]],TB_Vendas[[#This Row],[Desc.]])</f>
        <v>0</v>
      </c>
      <c r="I858" s="9">
        <f>TB_Vendas[[#This Row],[Preço Unitário]]*TB_Vendas[[#This Row],[Qtde]]</f>
        <v>80</v>
      </c>
      <c r="J858" s="9">
        <f>TB_Vendas[[#This Row],[Total]]-(TB_Vendas[[#This Row],[Total]]*TB_Vendas[[#This Row],[Desconto]])</f>
        <v>80</v>
      </c>
      <c r="K858" s="9" t="s">
        <v>109</v>
      </c>
    </row>
    <row r="859" spans="1:11" x14ac:dyDescent="0.25">
      <c r="A859" s="8">
        <v>45239</v>
      </c>
      <c r="B859" t="s">
        <v>46</v>
      </c>
      <c r="C859" t="str">
        <f>_xlfn.XLOOKUP(TB_Vendas[[#This Row],[Código]],TB_Produtos[Código],TB_Produtos[Categoria])</f>
        <v>Eletrônicos Gerais</v>
      </c>
      <c r="D859" s="1">
        <v>2</v>
      </c>
      <c r="E859" s="36">
        <f>_xlfn.XLOOKUP(TB_Vendas[[#This Row],[Código]],TB_Produtos[Código],TB_Produtos[Preço Unitário])</f>
        <v>2800</v>
      </c>
      <c r="F859" s="41">
        <f>INDEX(desc_tabela,MATCH(TB_Vendas[[#This Row],[Qtde]],desc_quantidade,1),MATCH(_xlfn.XLOOKUP(TB_Vendas[[#This Row],[Código]],TB_Produtos[Código],TB_Produtos[Categoria]),desc_categorias,0))</f>
        <v>0.15</v>
      </c>
      <c r="G859" s="41" cm="1">
        <f t="array" ref="G859">_xlfn.XLOOKUP(TB_Vendas[[#This Row],[Vendedor]],TB_Vendedores[[#All],[Código]],TB_Vendedores[[#All],[Desc. Máximo]])</f>
        <v>0.18</v>
      </c>
      <c r="H859" s="41">
        <f>IF(TB_Vendas[[#This Row],[Desc.]]&gt;TB_Vendas[[#This Row],[Desc. Vend.]],TB_Vendas[[#This Row],[Desc. Vend.]],TB_Vendas[[#This Row],[Desc.]])</f>
        <v>0.15</v>
      </c>
      <c r="I859" s="9">
        <f>TB_Vendas[[#This Row],[Preço Unitário]]*TB_Vendas[[#This Row],[Qtde]]</f>
        <v>5600</v>
      </c>
      <c r="J859" s="9">
        <f>TB_Vendas[[#This Row],[Total]]-(TB_Vendas[[#This Row],[Total]]*TB_Vendas[[#This Row],[Desconto]])</f>
        <v>4760</v>
      </c>
      <c r="K859" s="9" t="s">
        <v>117</v>
      </c>
    </row>
    <row r="860" spans="1:11" x14ac:dyDescent="0.25">
      <c r="A860" s="8">
        <v>45240</v>
      </c>
      <c r="B860" t="s">
        <v>14</v>
      </c>
      <c r="C860" t="str">
        <f>_xlfn.XLOOKUP(TB_Vendas[[#This Row],[Código]],TB_Produtos[Código],TB_Produtos[Categoria])</f>
        <v>Acessórios</v>
      </c>
      <c r="D860" s="1">
        <v>4</v>
      </c>
      <c r="E860" s="36">
        <f>_xlfn.XLOOKUP(TB_Vendas[[#This Row],[Código]],TB_Produtos[Código],TB_Produtos[Preço Unitário])</f>
        <v>80</v>
      </c>
      <c r="F860" s="41">
        <f>INDEX(desc_tabela,MATCH(TB_Vendas[[#This Row],[Qtde]],desc_quantidade,1),MATCH(_xlfn.XLOOKUP(TB_Vendas[[#This Row],[Código]],TB_Produtos[Código],TB_Produtos[Categoria]),desc_categorias,0))</f>
        <v>0.15</v>
      </c>
      <c r="G860" s="41" cm="1">
        <f t="array" ref="G860">_xlfn.XLOOKUP(TB_Vendas[[#This Row],[Vendedor]],TB_Vendedores[[#All],[Código]],TB_Vendedores[[#All],[Desc. Máximo]])</f>
        <v>0.11</v>
      </c>
      <c r="H860" s="41">
        <f>IF(TB_Vendas[[#This Row],[Desc.]]&gt;TB_Vendas[[#This Row],[Desc. Vend.]],TB_Vendas[[#This Row],[Desc. Vend.]],TB_Vendas[[#This Row],[Desc.]])</f>
        <v>0.11</v>
      </c>
      <c r="I860" s="9">
        <f>TB_Vendas[[#This Row],[Preço Unitário]]*TB_Vendas[[#This Row],[Qtde]]</f>
        <v>320</v>
      </c>
      <c r="J860" s="9">
        <f>TB_Vendas[[#This Row],[Total]]-(TB_Vendas[[#This Row],[Total]]*TB_Vendas[[#This Row],[Desconto]])</f>
        <v>284.8</v>
      </c>
      <c r="K860" s="9" t="s">
        <v>115</v>
      </c>
    </row>
    <row r="861" spans="1:11" x14ac:dyDescent="0.25">
      <c r="A861" s="8">
        <v>45240</v>
      </c>
      <c r="B861" t="s">
        <v>53</v>
      </c>
      <c r="C861" t="str">
        <f>_xlfn.XLOOKUP(TB_Vendas[[#This Row],[Código]],TB_Produtos[Código],TB_Produtos[Categoria])</f>
        <v>Periféricos</v>
      </c>
      <c r="D861" s="1">
        <v>4</v>
      </c>
      <c r="E861" s="36">
        <f>_xlfn.XLOOKUP(TB_Vendas[[#This Row],[Código]],TB_Produtos[Código],TB_Produtos[Preço Unitário])</f>
        <v>350</v>
      </c>
      <c r="F861" s="41">
        <f>INDEX(desc_tabela,MATCH(TB_Vendas[[#This Row],[Qtde]],desc_quantidade,1),MATCH(_xlfn.XLOOKUP(TB_Vendas[[#This Row],[Código]],TB_Produtos[Código],TB_Produtos[Categoria]),desc_categorias,0))</f>
        <v>0.15</v>
      </c>
      <c r="G861" s="41" cm="1">
        <f t="array" ref="G861">_xlfn.XLOOKUP(TB_Vendas[[#This Row],[Vendedor]],TB_Vendedores[[#All],[Código]],TB_Vendedores[[#All],[Desc. Máximo]])</f>
        <v>0.11</v>
      </c>
      <c r="H861" s="41">
        <f>IF(TB_Vendas[[#This Row],[Desc.]]&gt;TB_Vendas[[#This Row],[Desc. Vend.]],TB_Vendas[[#This Row],[Desc. Vend.]],TB_Vendas[[#This Row],[Desc.]])</f>
        <v>0.11</v>
      </c>
      <c r="I861" s="9">
        <f>TB_Vendas[[#This Row],[Preço Unitário]]*TB_Vendas[[#This Row],[Qtde]]</f>
        <v>1400</v>
      </c>
      <c r="J861" s="9">
        <f>TB_Vendas[[#This Row],[Total]]-(TB_Vendas[[#This Row],[Total]]*TB_Vendas[[#This Row],[Desconto]])</f>
        <v>1246</v>
      </c>
      <c r="K861" s="9" t="s">
        <v>115</v>
      </c>
    </row>
    <row r="862" spans="1:11" x14ac:dyDescent="0.25">
      <c r="A862" s="8">
        <v>45240</v>
      </c>
      <c r="B862" t="s">
        <v>48</v>
      </c>
      <c r="C862" t="str">
        <f>_xlfn.XLOOKUP(TB_Vendas[[#This Row],[Código]],TB_Produtos[Código],TB_Produtos[Categoria])</f>
        <v>Eletrônicos Gerais</v>
      </c>
      <c r="D862" s="1">
        <v>2</v>
      </c>
      <c r="E862" s="36">
        <f>_xlfn.XLOOKUP(TB_Vendas[[#This Row],[Código]],TB_Produtos[Código],TB_Produtos[Preço Unitário])</f>
        <v>5500</v>
      </c>
      <c r="F862" s="41">
        <f>INDEX(desc_tabela,MATCH(TB_Vendas[[#This Row],[Qtde]],desc_quantidade,1),MATCH(_xlfn.XLOOKUP(TB_Vendas[[#This Row],[Código]],TB_Produtos[Código],TB_Produtos[Categoria]),desc_categorias,0))</f>
        <v>0.15</v>
      </c>
      <c r="G862" s="41" cm="1">
        <f t="array" ref="G862">_xlfn.XLOOKUP(TB_Vendas[[#This Row],[Vendedor]],TB_Vendedores[[#All],[Código]],TB_Vendedores[[#All],[Desc. Máximo]])</f>
        <v>0.13</v>
      </c>
      <c r="H862" s="41">
        <f>IF(TB_Vendas[[#This Row],[Desc.]]&gt;TB_Vendas[[#This Row],[Desc. Vend.]],TB_Vendas[[#This Row],[Desc. Vend.]],TB_Vendas[[#This Row],[Desc.]])</f>
        <v>0.13</v>
      </c>
      <c r="I862" s="9">
        <f>TB_Vendas[[#This Row],[Preço Unitário]]*TB_Vendas[[#This Row],[Qtde]]</f>
        <v>11000</v>
      </c>
      <c r="J862" s="9">
        <f>TB_Vendas[[#This Row],[Total]]-(TB_Vendas[[#This Row],[Total]]*TB_Vendas[[#This Row],[Desconto]])</f>
        <v>9570</v>
      </c>
      <c r="K862" s="9" t="s">
        <v>94</v>
      </c>
    </row>
    <row r="863" spans="1:11" x14ac:dyDescent="0.25">
      <c r="A863" s="8">
        <v>45241</v>
      </c>
      <c r="B863" t="s">
        <v>17</v>
      </c>
      <c r="C863" t="str">
        <f>_xlfn.XLOOKUP(TB_Vendas[[#This Row],[Código]],TB_Produtos[Código],TB_Produtos[Categoria])</f>
        <v>Acessórios</v>
      </c>
      <c r="D863" s="1">
        <v>2</v>
      </c>
      <c r="E863" s="36">
        <f>_xlfn.XLOOKUP(TB_Vendas[[#This Row],[Código]],TB_Produtos[Código],TB_Produtos[Preço Unitário])</f>
        <v>800</v>
      </c>
      <c r="F863" s="41">
        <f>INDEX(desc_tabela,MATCH(TB_Vendas[[#This Row],[Qtde]],desc_quantidade,1),MATCH(_xlfn.XLOOKUP(TB_Vendas[[#This Row],[Código]],TB_Produtos[Código],TB_Produtos[Categoria]),desc_categorias,0))</f>
        <v>0.05</v>
      </c>
      <c r="G863" s="41" cm="1">
        <f t="array" ref="G863">_xlfn.XLOOKUP(TB_Vendas[[#This Row],[Vendedor]],TB_Vendedores[[#All],[Código]],TB_Vendedores[[#All],[Desc. Máximo]])</f>
        <v>0.19</v>
      </c>
      <c r="H863" s="41">
        <f>IF(TB_Vendas[[#This Row],[Desc.]]&gt;TB_Vendas[[#This Row],[Desc. Vend.]],TB_Vendas[[#This Row],[Desc. Vend.]],TB_Vendas[[#This Row],[Desc.]])</f>
        <v>0.05</v>
      </c>
      <c r="I863" s="9">
        <f>TB_Vendas[[#This Row],[Preço Unitário]]*TB_Vendas[[#This Row],[Qtde]]</f>
        <v>1600</v>
      </c>
      <c r="J863" s="9">
        <f>TB_Vendas[[#This Row],[Total]]-(TB_Vendas[[#This Row],[Total]]*TB_Vendas[[#This Row],[Desconto]])</f>
        <v>1520</v>
      </c>
      <c r="K863" s="9" t="s">
        <v>109</v>
      </c>
    </row>
    <row r="864" spans="1:11" x14ac:dyDescent="0.25">
      <c r="A864" s="8">
        <v>45242</v>
      </c>
      <c r="B864" t="s">
        <v>86</v>
      </c>
      <c r="C864" t="str">
        <f>_xlfn.XLOOKUP(TB_Vendas[[#This Row],[Código]],TB_Produtos[Código],TB_Produtos[Categoria])</f>
        <v>Wearables</v>
      </c>
      <c r="D864" s="1">
        <v>2</v>
      </c>
      <c r="E864" s="36">
        <f>_xlfn.XLOOKUP(TB_Vendas[[#This Row],[Código]],TB_Produtos[Código],TB_Produtos[Preço Unitário])</f>
        <v>1500</v>
      </c>
      <c r="F864" s="41">
        <f>INDEX(desc_tabela,MATCH(TB_Vendas[[#This Row],[Qtde]],desc_quantidade,1),MATCH(_xlfn.XLOOKUP(TB_Vendas[[#This Row],[Código]],TB_Produtos[Código],TB_Produtos[Categoria]),desc_categorias,0))</f>
        <v>0.05</v>
      </c>
      <c r="G864" s="41" cm="1">
        <f t="array" ref="G864">_xlfn.XLOOKUP(TB_Vendas[[#This Row],[Vendedor]],TB_Vendedores[[#All],[Código]],TB_Vendedores[[#All],[Desc. Máximo]])</f>
        <v>0.18</v>
      </c>
      <c r="H864" s="41">
        <f>IF(TB_Vendas[[#This Row],[Desc.]]&gt;TB_Vendas[[#This Row],[Desc. Vend.]],TB_Vendas[[#This Row],[Desc. Vend.]],TB_Vendas[[#This Row],[Desc.]])</f>
        <v>0.05</v>
      </c>
      <c r="I864" s="9">
        <f>TB_Vendas[[#This Row],[Preço Unitário]]*TB_Vendas[[#This Row],[Qtde]]</f>
        <v>3000</v>
      </c>
      <c r="J864" s="9">
        <f>TB_Vendas[[#This Row],[Total]]-(TB_Vendas[[#This Row],[Total]]*TB_Vendas[[#This Row],[Desconto]])</f>
        <v>2850</v>
      </c>
      <c r="K864" s="9" t="s">
        <v>117</v>
      </c>
    </row>
    <row r="865" spans="1:11" x14ac:dyDescent="0.25">
      <c r="A865" s="8">
        <v>45242</v>
      </c>
      <c r="B865" t="s">
        <v>58</v>
      </c>
      <c r="C865" t="str">
        <f>_xlfn.XLOOKUP(TB_Vendas[[#This Row],[Código]],TB_Produtos[Código],TB_Produtos[Categoria])</f>
        <v>Periféricos</v>
      </c>
      <c r="D865" s="1">
        <v>2</v>
      </c>
      <c r="E865" s="36">
        <f>_xlfn.XLOOKUP(TB_Vendas[[#This Row],[Código]],TB_Produtos[Código],TB_Produtos[Preço Unitário])</f>
        <v>450</v>
      </c>
      <c r="F865" s="41">
        <f>INDEX(desc_tabela,MATCH(TB_Vendas[[#This Row],[Qtde]],desc_quantidade,1),MATCH(_xlfn.XLOOKUP(TB_Vendas[[#This Row],[Código]],TB_Produtos[Código],TB_Produtos[Categoria]),desc_categorias,0))</f>
        <v>0.05</v>
      </c>
      <c r="G865" s="41" cm="1">
        <f t="array" ref="G865">_xlfn.XLOOKUP(TB_Vendas[[#This Row],[Vendedor]],TB_Vendedores[[#All],[Código]],TB_Vendedores[[#All],[Desc. Máximo]])</f>
        <v>0.08</v>
      </c>
      <c r="H865" s="41">
        <f>IF(TB_Vendas[[#This Row],[Desc.]]&gt;TB_Vendas[[#This Row],[Desc. Vend.]],TB_Vendas[[#This Row],[Desc. Vend.]],TB_Vendas[[#This Row],[Desc.]])</f>
        <v>0.05</v>
      </c>
      <c r="I865" s="9">
        <f>TB_Vendas[[#This Row],[Preço Unitário]]*TB_Vendas[[#This Row],[Qtde]]</f>
        <v>900</v>
      </c>
      <c r="J865" s="9">
        <f>TB_Vendas[[#This Row],[Total]]-(TB_Vendas[[#This Row],[Total]]*TB_Vendas[[#This Row],[Desconto]])</f>
        <v>855</v>
      </c>
      <c r="K865" s="9" t="s">
        <v>111</v>
      </c>
    </row>
    <row r="866" spans="1:11" x14ac:dyDescent="0.25">
      <c r="A866" s="8">
        <v>45243</v>
      </c>
      <c r="B866" t="s">
        <v>11</v>
      </c>
      <c r="C866" t="str">
        <f>_xlfn.XLOOKUP(TB_Vendas[[#This Row],[Código]],TB_Produtos[Código],TB_Produtos[Categoria])</f>
        <v>Acessórios</v>
      </c>
      <c r="D866" s="1">
        <v>3</v>
      </c>
      <c r="E866" s="36">
        <f>_xlfn.XLOOKUP(TB_Vendas[[#This Row],[Código]],TB_Produtos[Código],TB_Produtos[Preço Unitário])</f>
        <v>150</v>
      </c>
      <c r="F866" s="41">
        <f>INDEX(desc_tabela,MATCH(TB_Vendas[[#This Row],[Qtde]],desc_quantidade,1),MATCH(_xlfn.XLOOKUP(TB_Vendas[[#This Row],[Código]],TB_Produtos[Código],TB_Produtos[Categoria]),desc_categorias,0))</f>
        <v>0.15</v>
      </c>
      <c r="G866" s="41" cm="1">
        <f t="array" ref="G866">_xlfn.XLOOKUP(TB_Vendas[[#This Row],[Vendedor]],TB_Vendedores[[#All],[Código]],TB_Vendedores[[#All],[Desc. Máximo]])</f>
        <v>0.13</v>
      </c>
      <c r="H866" s="41">
        <f>IF(TB_Vendas[[#This Row],[Desc.]]&gt;TB_Vendas[[#This Row],[Desc. Vend.]],TB_Vendas[[#This Row],[Desc. Vend.]],TB_Vendas[[#This Row],[Desc.]])</f>
        <v>0.13</v>
      </c>
      <c r="I866" s="9">
        <f>TB_Vendas[[#This Row],[Preço Unitário]]*TB_Vendas[[#This Row],[Qtde]]</f>
        <v>450</v>
      </c>
      <c r="J866" s="9">
        <f>TB_Vendas[[#This Row],[Total]]-(TB_Vendas[[#This Row],[Total]]*TB_Vendas[[#This Row],[Desconto]])</f>
        <v>391.5</v>
      </c>
      <c r="K866" s="9" t="s">
        <v>94</v>
      </c>
    </row>
    <row r="867" spans="1:11" x14ac:dyDescent="0.25">
      <c r="A867" s="8">
        <v>45243</v>
      </c>
      <c r="B867" t="s">
        <v>58</v>
      </c>
      <c r="C867" t="str">
        <f>_xlfn.XLOOKUP(TB_Vendas[[#This Row],[Código]],TB_Produtos[Código],TB_Produtos[Categoria])</f>
        <v>Periféricos</v>
      </c>
      <c r="D867" s="1">
        <v>3</v>
      </c>
      <c r="E867" s="36">
        <f>_xlfn.XLOOKUP(TB_Vendas[[#This Row],[Código]],TB_Produtos[Código],TB_Produtos[Preço Unitário])</f>
        <v>450</v>
      </c>
      <c r="F867" s="41">
        <f>INDEX(desc_tabela,MATCH(TB_Vendas[[#This Row],[Qtde]],desc_quantidade,1),MATCH(_xlfn.XLOOKUP(TB_Vendas[[#This Row],[Código]],TB_Produtos[Código],TB_Produtos[Categoria]),desc_categorias,0))</f>
        <v>0.15</v>
      </c>
      <c r="G867" s="41" cm="1">
        <f t="array" ref="G867">_xlfn.XLOOKUP(TB_Vendas[[#This Row],[Vendedor]],TB_Vendedores[[#All],[Código]],TB_Vendedores[[#All],[Desc. Máximo]])</f>
        <v>0.19</v>
      </c>
      <c r="H867" s="41">
        <f>IF(TB_Vendas[[#This Row],[Desc.]]&gt;TB_Vendas[[#This Row],[Desc. Vend.]],TB_Vendas[[#This Row],[Desc. Vend.]],TB_Vendas[[#This Row],[Desc.]])</f>
        <v>0.15</v>
      </c>
      <c r="I867" s="9">
        <f>TB_Vendas[[#This Row],[Preço Unitário]]*TB_Vendas[[#This Row],[Qtde]]</f>
        <v>1350</v>
      </c>
      <c r="J867" s="9">
        <f>TB_Vendas[[#This Row],[Total]]-(TB_Vendas[[#This Row],[Total]]*TB_Vendas[[#This Row],[Desconto]])</f>
        <v>1147.5</v>
      </c>
      <c r="K867" s="9" t="s">
        <v>109</v>
      </c>
    </row>
    <row r="868" spans="1:11" x14ac:dyDescent="0.25">
      <c r="A868" s="8">
        <v>45243</v>
      </c>
      <c r="B868" t="s">
        <v>25</v>
      </c>
      <c r="C868" t="str">
        <f>_xlfn.XLOOKUP(TB_Vendas[[#This Row],[Código]],TB_Produtos[Código],TB_Produtos[Categoria])</f>
        <v>Periféricos</v>
      </c>
      <c r="D868" s="1">
        <v>1</v>
      </c>
      <c r="E868" s="36">
        <f>_xlfn.XLOOKUP(TB_Vendas[[#This Row],[Código]],TB_Produtos[Código],TB_Produtos[Preço Unitário])</f>
        <v>900</v>
      </c>
      <c r="F868" s="41">
        <f>INDEX(desc_tabela,MATCH(TB_Vendas[[#This Row],[Qtde]],desc_quantidade,1),MATCH(_xlfn.XLOOKUP(TB_Vendas[[#This Row],[Código]],TB_Produtos[Código],TB_Produtos[Categoria]),desc_categorias,0))</f>
        <v>0</v>
      </c>
      <c r="G868" s="41" cm="1">
        <f t="array" ref="G868">_xlfn.XLOOKUP(TB_Vendas[[#This Row],[Vendedor]],TB_Vendedores[[#All],[Código]],TB_Vendedores[[#All],[Desc. Máximo]])</f>
        <v>0.11</v>
      </c>
      <c r="H868" s="41">
        <f>IF(TB_Vendas[[#This Row],[Desc.]]&gt;TB_Vendas[[#This Row],[Desc. Vend.]],TB_Vendas[[#This Row],[Desc. Vend.]],TB_Vendas[[#This Row],[Desc.]])</f>
        <v>0</v>
      </c>
      <c r="I868" s="9">
        <f>TB_Vendas[[#This Row],[Preço Unitário]]*TB_Vendas[[#This Row],[Qtde]]</f>
        <v>900</v>
      </c>
      <c r="J868" s="9">
        <f>TB_Vendas[[#This Row],[Total]]-(TB_Vendas[[#This Row],[Total]]*TB_Vendas[[#This Row],[Desconto]])</f>
        <v>900</v>
      </c>
      <c r="K868" s="9" t="s">
        <v>115</v>
      </c>
    </row>
    <row r="869" spans="1:11" x14ac:dyDescent="0.25">
      <c r="A869" s="8">
        <v>45243</v>
      </c>
      <c r="B869" t="s">
        <v>73</v>
      </c>
      <c r="C869" t="str">
        <f>_xlfn.XLOOKUP(TB_Vendas[[#This Row],[Código]],TB_Produtos[Código],TB_Produtos[Categoria])</f>
        <v>Smartphones e Tablets</v>
      </c>
      <c r="D869" s="1">
        <v>4</v>
      </c>
      <c r="E869" s="36">
        <f>_xlfn.XLOOKUP(TB_Vendas[[#This Row],[Código]],TB_Produtos[Código],TB_Produtos[Preço Unitário])</f>
        <v>2200</v>
      </c>
      <c r="F869" s="41">
        <f>INDEX(desc_tabela,MATCH(TB_Vendas[[#This Row],[Qtde]],desc_quantidade,1),MATCH(_xlfn.XLOOKUP(TB_Vendas[[#This Row],[Código]],TB_Produtos[Código],TB_Produtos[Categoria]),desc_categorias,0))</f>
        <v>0.15</v>
      </c>
      <c r="G869" s="41" cm="1">
        <f t="array" ref="G869">_xlfn.XLOOKUP(TB_Vendas[[#This Row],[Vendedor]],TB_Vendedores[[#All],[Código]],TB_Vendedores[[#All],[Desc. Máximo]])</f>
        <v>0.19</v>
      </c>
      <c r="H869" s="41">
        <f>IF(TB_Vendas[[#This Row],[Desc.]]&gt;TB_Vendas[[#This Row],[Desc. Vend.]],TB_Vendas[[#This Row],[Desc. Vend.]],TB_Vendas[[#This Row],[Desc.]])</f>
        <v>0.15</v>
      </c>
      <c r="I869" s="9">
        <f>TB_Vendas[[#This Row],[Preço Unitário]]*TB_Vendas[[#This Row],[Qtde]]</f>
        <v>8800</v>
      </c>
      <c r="J869" s="9">
        <f>TB_Vendas[[#This Row],[Total]]-(TB_Vendas[[#This Row],[Total]]*TB_Vendas[[#This Row],[Desconto]])</f>
        <v>7480</v>
      </c>
      <c r="K869" s="9" t="s">
        <v>109</v>
      </c>
    </row>
    <row r="870" spans="1:11" x14ac:dyDescent="0.25">
      <c r="A870" s="8">
        <v>45244</v>
      </c>
      <c r="B870" t="s">
        <v>71</v>
      </c>
      <c r="C870" t="str">
        <f>_xlfn.XLOOKUP(TB_Vendas[[#This Row],[Código]],TB_Produtos[Código],TB_Produtos[Categoria])</f>
        <v>Smartphones e Tablets</v>
      </c>
      <c r="D870" s="1">
        <v>2</v>
      </c>
      <c r="E870" s="36">
        <f>_xlfn.XLOOKUP(TB_Vendas[[#This Row],[Código]],TB_Produtos[Código],TB_Produtos[Preço Unitário])</f>
        <v>7500</v>
      </c>
      <c r="F870" s="41">
        <f>INDEX(desc_tabela,MATCH(TB_Vendas[[#This Row],[Qtde]],desc_quantidade,1),MATCH(_xlfn.XLOOKUP(TB_Vendas[[#This Row],[Código]],TB_Produtos[Código],TB_Produtos[Categoria]),desc_categorias,0))</f>
        <v>0.1</v>
      </c>
      <c r="G870" s="41" cm="1">
        <f t="array" ref="G870">_xlfn.XLOOKUP(TB_Vendas[[#This Row],[Vendedor]],TB_Vendedores[[#All],[Código]],TB_Vendedores[[#All],[Desc. Máximo]])</f>
        <v>0.12</v>
      </c>
      <c r="H870" s="41">
        <f>IF(TB_Vendas[[#This Row],[Desc.]]&gt;TB_Vendas[[#This Row],[Desc. Vend.]],TB_Vendas[[#This Row],[Desc. Vend.]],TB_Vendas[[#This Row],[Desc.]])</f>
        <v>0.1</v>
      </c>
      <c r="I870" s="9">
        <f>TB_Vendas[[#This Row],[Preço Unitário]]*TB_Vendas[[#This Row],[Qtde]]</f>
        <v>15000</v>
      </c>
      <c r="J870" s="9">
        <f>TB_Vendas[[#This Row],[Total]]-(TB_Vendas[[#This Row],[Total]]*TB_Vendas[[#This Row],[Desconto]])</f>
        <v>13500</v>
      </c>
      <c r="K870" s="9" t="s">
        <v>103</v>
      </c>
    </row>
    <row r="871" spans="1:11" x14ac:dyDescent="0.25">
      <c r="A871" s="8">
        <v>45244</v>
      </c>
      <c r="B871" t="s">
        <v>79</v>
      </c>
      <c r="C871" t="str">
        <f>_xlfn.XLOOKUP(TB_Vendas[[#This Row],[Código]],TB_Produtos[Código],TB_Produtos[Categoria])</f>
        <v>Wearables</v>
      </c>
      <c r="D871" s="1">
        <v>4</v>
      </c>
      <c r="E871" s="36">
        <f>_xlfn.XLOOKUP(TB_Vendas[[#This Row],[Código]],TB_Produtos[Código],TB_Produtos[Preço Unitário])</f>
        <v>400</v>
      </c>
      <c r="F871" s="41">
        <f>INDEX(desc_tabela,MATCH(TB_Vendas[[#This Row],[Qtde]],desc_quantidade,1),MATCH(_xlfn.XLOOKUP(TB_Vendas[[#This Row],[Código]],TB_Produtos[Código],TB_Produtos[Categoria]),desc_categorias,0))</f>
        <v>0.15</v>
      </c>
      <c r="G871" s="41" cm="1">
        <f t="array" ref="G871">_xlfn.XLOOKUP(TB_Vendas[[#This Row],[Vendedor]],TB_Vendedores[[#All],[Código]],TB_Vendedores[[#All],[Desc. Máximo]])</f>
        <v>0.17</v>
      </c>
      <c r="H871" s="41">
        <f>IF(TB_Vendas[[#This Row],[Desc.]]&gt;TB_Vendas[[#This Row],[Desc. Vend.]],TB_Vendas[[#This Row],[Desc. Vend.]],TB_Vendas[[#This Row],[Desc.]])</f>
        <v>0.15</v>
      </c>
      <c r="I871" s="9">
        <f>TB_Vendas[[#This Row],[Preço Unitário]]*TB_Vendas[[#This Row],[Qtde]]</f>
        <v>1600</v>
      </c>
      <c r="J871" s="9">
        <f>TB_Vendas[[#This Row],[Total]]-(TB_Vendas[[#This Row],[Total]]*TB_Vendas[[#This Row],[Desconto]])</f>
        <v>1360</v>
      </c>
      <c r="K871" s="9" t="s">
        <v>105</v>
      </c>
    </row>
    <row r="872" spans="1:11" x14ac:dyDescent="0.25">
      <c r="A872" s="8">
        <v>45245</v>
      </c>
      <c r="B872" t="s">
        <v>37</v>
      </c>
      <c r="C872" t="str">
        <f>_xlfn.XLOOKUP(TB_Vendas[[#This Row],[Código]],TB_Produtos[Código],TB_Produtos[Categoria])</f>
        <v>Notebooks</v>
      </c>
      <c r="D872" s="1">
        <v>5</v>
      </c>
      <c r="E872" s="36">
        <f>_xlfn.XLOOKUP(TB_Vendas[[#This Row],[Código]],TB_Produtos[Código],TB_Produtos[Preço Unitário])</f>
        <v>4000</v>
      </c>
      <c r="F872" s="41">
        <f>INDEX(desc_tabela,MATCH(TB_Vendas[[#This Row],[Qtde]],desc_quantidade,1),MATCH(_xlfn.XLOOKUP(TB_Vendas[[#This Row],[Código]],TB_Produtos[Código],TB_Produtos[Categoria]),desc_categorias,0))</f>
        <v>0.25</v>
      </c>
      <c r="G872" s="41" cm="1">
        <f t="array" ref="G872">_xlfn.XLOOKUP(TB_Vendas[[#This Row],[Vendedor]],TB_Vendedores[[#All],[Código]],TB_Vendedores[[#All],[Desc. Máximo]])</f>
        <v>0.19</v>
      </c>
      <c r="H872" s="41">
        <f>IF(TB_Vendas[[#This Row],[Desc.]]&gt;TB_Vendas[[#This Row],[Desc. Vend.]],TB_Vendas[[#This Row],[Desc. Vend.]],TB_Vendas[[#This Row],[Desc.]])</f>
        <v>0.19</v>
      </c>
      <c r="I872" s="9">
        <f>TB_Vendas[[#This Row],[Preço Unitário]]*TB_Vendas[[#This Row],[Qtde]]</f>
        <v>20000</v>
      </c>
      <c r="J872" s="9">
        <f>TB_Vendas[[#This Row],[Total]]-(TB_Vendas[[#This Row],[Total]]*TB_Vendas[[#This Row],[Desconto]])</f>
        <v>16200</v>
      </c>
      <c r="K872" s="9" t="s">
        <v>109</v>
      </c>
    </row>
    <row r="873" spans="1:11" x14ac:dyDescent="0.25">
      <c r="A873" s="8">
        <v>45245</v>
      </c>
      <c r="B873" t="s">
        <v>83</v>
      </c>
      <c r="C873" t="str">
        <f>_xlfn.XLOOKUP(TB_Vendas[[#This Row],[Código]],TB_Produtos[Código],TB_Produtos[Categoria])</f>
        <v>Wearables</v>
      </c>
      <c r="D873" s="1">
        <v>5</v>
      </c>
      <c r="E873" s="36">
        <f>_xlfn.XLOOKUP(TB_Vendas[[#This Row],[Código]],TB_Produtos[Código],TB_Produtos[Preço Unitário])</f>
        <v>350</v>
      </c>
      <c r="F873" s="41">
        <f>INDEX(desc_tabela,MATCH(TB_Vendas[[#This Row],[Qtde]],desc_quantidade,1),MATCH(_xlfn.XLOOKUP(TB_Vendas[[#This Row],[Código]],TB_Produtos[Código],TB_Produtos[Categoria]),desc_categorias,0))</f>
        <v>0.25</v>
      </c>
      <c r="G873" s="41" cm="1">
        <f t="array" ref="G873">_xlfn.XLOOKUP(TB_Vendas[[#This Row],[Vendedor]],TB_Vendedores[[#All],[Código]],TB_Vendedores[[#All],[Desc. Máximo]])</f>
        <v>0.13</v>
      </c>
      <c r="H873" s="41">
        <f>IF(TB_Vendas[[#This Row],[Desc.]]&gt;TB_Vendas[[#This Row],[Desc. Vend.]],TB_Vendas[[#This Row],[Desc. Vend.]],TB_Vendas[[#This Row],[Desc.]])</f>
        <v>0.13</v>
      </c>
      <c r="I873" s="9">
        <f>TB_Vendas[[#This Row],[Preço Unitário]]*TB_Vendas[[#This Row],[Qtde]]</f>
        <v>1750</v>
      </c>
      <c r="J873" s="9">
        <f>TB_Vendas[[#This Row],[Total]]-(TB_Vendas[[#This Row],[Total]]*TB_Vendas[[#This Row],[Desconto]])</f>
        <v>1522.5</v>
      </c>
      <c r="K873" s="9" t="s">
        <v>94</v>
      </c>
    </row>
    <row r="874" spans="1:11" x14ac:dyDescent="0.25">
      <c r="A874" s="8">
        <v>45246</v>
      </c>
      <c r="B874" t="s">
        <v>20</v>
      </c>
      <c r="C874" t="str">
        <f>_xlfn.XLOOKUP(TB_Vendas[[#This Row],[Código]],TB_Produtos[Código],TB_Produtos[Categoria])</f>
        <v>Acessórios</v>
      </c>
      <c r="D874" s="1">
        <v>2</v>
      </c>
      <c r="E874" s="36">
        <f>_xlfn.XLOOKUP(TB_Vendas[[#This Row],[Código]],TB_Produtos[Código],TB_Produtos[Preço Unitário])</f>
        <v>250</v>
      </c>
      <c r="F874" s="41">
        <f>INDEX(desc_tabela,MATCH(TB_Vendas[[#This Row],[Qtde]],desc_quantidade,1),MATCH(_xlfn.XLOOKUP(TB_Vendas[[#This Row],[Código]],TB_Produtos[Código],TB_Produtos[Categoria]),desc_categorias,0))</f>
        <v>0.05</v>
      </c>
      <c r="G874" s="41" cm="1">
        <f t="array" ref="G874">_xlfn.XLOOKUP(TB_Vendas[[#This Row],[Vendedor]],TB_Vendedores[[#All],[Código]],TB_Vendedores[[#All],[Desc. Máximo]])</f>
        <v>0.18</v>
      </c>
      <c r="H874" s="41">
        <f>IF(TB_Vendas[[#This Row],[Desc.]]&gt;TB_Vendas[[#This Row],[Desc. Vend.]],TB_Vendas[[#This Row],[Desc. Vend.]],TB_Vendas[[#This Row],[Desc.]])</f>
        <v>0.05</v>
      </c>
      <c r="I874" s="9">
        <f>TB_Vendas[[#This Row],[Preço Unitário]]*TB_Vendas[[#This Row],[Qtde]]</f>
        <v>500</v>
      </c>
      <c r="J874" s="9">
        <f>TB_Vendas[[#This Row],[Total]]-(TB_Vendas[[#This Row],[Total]]*TB_Vendas[[#This Row],[Desconto]])</f>
        <v>475</v>
      </c>
      <c r="K874" s="9" t="s">
        <v>117</v>
      </c>
    </row>
    <row r="875" spans="1:11" x14ac:dyDescent="0.25">
      <c r="A875" s="8">
        <v>45247</v>
      </c>
      <c r="B875" t="s">
        <v>88</v>
      </c>
      <c r="C875" t="str">
        <f>_xlfn.XLOOKUP(TB_Vendas[[#This Row],[Código]],TB_Produtos[Código],TB_Produtos[Categoria])</f>
        <v>Wearables</v>
      </c>
      <c r="D875" s="1">
        <v>3</v>
      </c>
      <c r="E875" s="36">
        <f>_xlfn.XLOOKUP(TB_Vendas[[#This Row],[Código]],TB_Produtos[Código],TB_Produtos[Preço Unitário])</f>
        <v>2800</v>
      </c>
      <c r="F875" s="41">
        <f>INDEX(desc_tabela,MATCH(TB_Vendas[[#This Row],[Qtde]],desc_quantidade,1),MATCH(_xlfn.XLOOKUP(TB_Vendas[[#This Row],[Código]],TB_Produtos[Código],TB_Produtos[Categoria]),desc_categorias,0))</f>
        <v>0.15</v>
      </c>
      <c r="G875" s="41" cm="1">
        <f t="array" ref="G875">_xlfn.XLOOKUP(TB_Vendas[[#This Row],[Vendedor]],TB_Vendedores[[#All],[Código]],TB_Vendedores[[#All],[Desc. Máximo]])</f>
        <v>0.12</v>
      </c>
      <c r="H875" s="41">
        <f>IF(TB_Vendas[[#This Row],[Desc.]]&gt;TB_Vendas[[#This Row],[Desc. Vend.]],TB_Vendas[[#This Row],[Desc. Vend.]],TB_Vendas[[#This Row],[Desc.]])</f>
        <v>0.12</v>
      </c>
      <c r="I875" s="9">
        <f>TB_Vendas[[#This Row],[Preço Unitário]]*TB_Vendas[[#This Row],[Qtde]]</f>
        <v>8400</v>
      </c>
      <c r="J875" s="9">
        <f>TB_Vendas[[#This Row],[Total]]-(TB_Vendas[[#This Row],[Total]]*TB_Vendas[[#This Row],[Desconto]])</f>
        <v>7392</v>
      </c>
      <c r="K875" s="9" t="s">
        <v>103</v>
      </c>
    </row>
    <row r="876" spans="1:11" x14ac:dyDescent="0.25">
      <c r="A876" s="8">
        <v>45247</v>
      </c>
      <c r="B876" t="s">
        <v>71</v>
      </c>
      <c r="C876" t="str">
        <f>_xlfn.XLOOKUP(TB_Vendas[[#This Row],[Código]],TB_Produtos[Código],TB_Produtos[Categoria])</f>
        <v>Smartphones e Tablets</v>
      </c>
      <c r="D876" s="1">
        <v>5</v>
      </c>
      <c r="E876" s="36">
        <f>_xlfn.XLOOKUP(TB_Vendas[[#This Row],[Código]],TB_Produtos[Código],TB_Produtos[Preço Unitário])</f>
        <v>7500</v>
      </c>
      <c r="F876" s="41">
        <f>INDEX(desc_tabela,MATCH(TB_Vendas[[#This Row],[Qtde]],desc_quantidade,1),MATCH(_xlfn.XLOOKUP(TB_Vendas[[#This Row],[Código]],TB_Produtos[Código],TB_Produtos[Categoria]),desc_categorias,0))</f>
        <v>0.25</v>
      </c>
      <c r="G876" s="41" cm="1">
        <f t="array" ref="G876">_xlfn.XLOOKUP(TB_Vendas[[#This Row],[Vendedor]],TB_Vendedores[[#All],[Código]],TB_Vendedores[[#All],[Desc. Máximo]])</f>
        <v>0.12</v>
      </c>
      <c r="H876" s="41">
        <f>IF(TB_Vendas[[#This Row],[Desc.]]&gt;TB_Vendas[[#This Row],[Desc. Vend.]],TB_Vendas[[#This Row],[Desc. Vend.]],TB_Vendas[[#This Row],[Desc.]])</f>
        <v>0.12</v>
      </c>
      <c r="I876" s="9">
        <f>TB_Vendas[[#This Row],[Preço Unitário]]*TB_Vendas[[#This Row],[Qtde]]</f>
        <v>37500</v>
      </c>
      <c r="J876" s="9">
        <f>TB_Vendas[[#This Row],[Total]]-(TB_Vendas[[#This Row],[Total]]*TB_Vendas[[#This Row],[Desconto]])</f>
        <v>33000</v>
      </c>
      <c r="K876" s="9" t="s">
        <v>103</v>
      </c>
    </row>
    <row r="877" spans="1:11" x14ac:dyDescent="0.25">
      <c r="A877" s="8">
        <v>45247</v>
      </c>
      <c r="B877" t="s">
        <v>71</v>
      </c>
      <c r="C877" t="str">
        <f>_xlfn.XLOOKUP(TB_Vendas[[#This Row],[Código]],TB_Produtos[Código],TB_Produtos[Categoria])</f>
        <v>Smartphones e Tablets</v>
      </c>
      <c r="D877" s="1">
        <v>4</v>
      </c>
      <c r="E877" s="36">
        <f>_xlfn.XLOOKUP(TB_Vendas[[#This Row],[Código]],TB_Produtos[Código],TB_Produtos[Preço Unitário])</f>
        <v>7500</v>
      </c>
      <c r="F877" s="41">
        <f>INDEX(desc_tabela,MATCH(TB_Vendas[[#This Row],[Qtde]],desc_quantidade,1),MATCH(_xlfn.XLOOKUP(TB_Vendas[[#This Row],[Código]],TB_Produtos[Código],TB_Produtos[Categoria]),desc_categorias,0))</f>
        <v>0.15</v>
      </c>
      <c r="G877" s="41" cm="1">
        <f t="array" ref="G877">_xlfn.XLOOKUP(TB_Vendas[[#This Row],[Vendedor]],TB_Vendedores[[#All],[Código]],TB_Vendedores[[#All],[Desc. Máximo]])</f>
        <v>7.0000000000000007E-2</v>
      </c>
      <c r="H877" s="41">
        <f>IF(TB_Vendas[[#This Row],[Desc.]]&gt;TB_Vendas[[#This Row],[Desc. Vend.]],TB_Vendas[[#This Row],[Desc. Vend.]],TB_Vendas[[#This Row],[Desc.]])</f>
        <v>7.0000000000000007E-2</v>
      </c>
      <c r="I877" s="9">
        <f>TB_Vendas[[#This Row],[Preço Unitário]]*TB_Vendas[[#This Row],[Qtde]]</f>
        <v>30000</v>
      </c>
      <c r="J877" s="9">
        <f>TB_Vendas[[#This Row],[Total]]-(TB_Vendas[[#This Row],[Total]]*TB_Vendas[[#This Row],[Desconto]])</f>
        <v>27900</v>
      </c>
      <c r="K877" s="9" t="s">
        <v>119</v>
      </c>
    </row>
    <row r="878" spans="1:11" x14ac:dyDescent="0.25">
      <c r="A878" s="8">
        <v>45248</v>
      </c>
      <c r="B878" t="s">
        <v>11</v>
      </c>
      <c r="C878" t="str">
        <f>_xlfn.XLOOKUP(TB_Vendas[[#This Row],[Código]],TB_Produtos[Código],TB_Produtos[Categoria])</f>
        <v>Acessórios</v>
      </c>
      <c r="D878" s="1">
        <v>1</v>
      </c>
      <c r="E878" s="36">
        <f>_xlfn.XLOOKUP(TB_Vendas[[#This Row],[Código]],TB_Produtos[Código],TB_Produtos[Preço Unitário])</f>
        <v>150</v>
      </c>
      <c r="F878" s="41">
        <f>INDEX(desc_tabela,MATCH(TB_Vendas[[#This Row],[Qtde]],desc_quantidade,1),MATCH(_xlfn.XLOOKUP(TB_Vendas[[#This Row],[Código]],TB_Produtos[Código],TB_Produtos[Categoria]),desc_categorias,0))</f>
        <v>0</v>
      </c>
      <c r="G878" s="41" cm="1">
        <f t="array" ref="G878">_xlfn.XLOOKUP(TB_Vendas[[#This Row],[Vendedor]],TB_Vendedores[[#All],[Código]],TB_Vendedores[[#All],[Desc. Máximo]])</f>
        <v>7.0000000000000007E-2</v>
      </c>
      <c r="H878" s="41">
        <f>IF(TB_Vendas[[#This Row],[Desc.]]&gt;TB_Vendas[[#This Row],[Desc. Vend.]],TB_Vendas[[#This Row],[Desc. Vend.]],TB_Vendas[[#This Row],[Desc.]])</f>
        <v>0</v>
      </c>
      <c r="I878" s="9">
        <f>TB_Vendas[[#This Row],[Preço Unitário]]*TB_Vendas[[#This Row],[Qtde]]</f>
        <v>150</v>
      </c>
      <c r="J878" s="9">
        <f>TB_Vendas[[#This Row],[Total]]-(TB_Vendas[[#This Row],[Total]]*TB_Vendas[[#This Row],[Desconto]])</f>
        <v>150</v>
      </c>
      <c r="K878" s="9" t="s">
        <v>119</v>
      </c>
    </row>
    <row r="879" spans="1:11" x14ac:dyDescent="0.25">
      <c r="A879" s="8">
        <v>45248</v>
      </c>
      <c r="B879" t="s">
        <v>43</v>
      </c>
      <c r="C879" t="str">
        <f>_xlfn.XLOOKUP(TB_Vendas[[#This Row],[Código]],TB_Produtos[Código],TB_Produtos[Categoria])</f>
        <v>Eletrônicos Gerais</v>
      </c>
      <c r="D879" s="1">
        <v>4</v>
      </c>
      <c r="E879" s="36">
        <f>_xlfn.XLOOKUP(TB_Vendas[[#This Row],[Código]],TB_Produtos[Código],TB_Produtos[Preço Unitário])</f>
        <v>4500</v>
      </c>
      <c r="F879" s="41">
        <f>INDEX(desc_tabela,MATCH(TB_Vendas[[#This Row],[Qtde]],desc_quantidade,1),MATCH(_xlfn.XLOOKUP(TB_Vendas[[#This Row],[Código]],TB_Produtos[Código],TB_Produtos[Categoria]),desc_categorias,0))</f>
        <v>0.2</v>
      </c>
      <c r="G879" s="41" cm="1">
        <f t="array" ref="G879">_xlfn.XLOOKUP(TB_Vendas[[#This Row],[Vendedor]],TB_Vendedores[[#All],[Código]],TB_Vendedores[[#All],[Desc. Máximo]])</f>
        <v>0.11</v>
      </c>
      <c r="H879" s="41">
        <f>IF(TB_Vendas[[#This Row],[Desc.]]&gt;TB_Vendas[[#This Row],[Desc. Vend.]],TB_Vendas[[#This Row],[Desc. Vend.]],TB_Vendas[[#This Row],[Desc.]])</f>
        <v>0.11</v>
      </c>
      <c r="I879" s="9">
        <f>TB_Vendas[[#This Row],[Preço Unitário]]*TB_Vendas[[#This Row],[Qtde]]</f>
        <v>18000</v>
      </c>
      <c r="J879" s="9">
        <f>TB_Vendas[[#This Row],[Total]]-(TB_Vendas[[#This Row],[Total]]*TB_Vendas[[#This Row],[Desconto]])</f>
        <v>16020</v>
      </c>
      <c r="K879" s="9" t="s">
        <v>115</v>
      </c>
    </row>
    <row r="880" spans="1:11" x14ac:dyDescent="0.25">
      <c r="A880" s="8">
        <v>45248</v>
      </c>
      <c r="B880" t="s">
        <v>43</v>
      </c>
      <c r="C880" t="str">
        <f>_xlfn.XLOOKUP(TB_Vendas[[#This Row],[Código]],TB_Produtos[Código],TB_Produtos[Categoria])</f>
        <v>Eletrônicos Gerais</v>
      </c>
      <c r="D880" s="1">
        <v>3</v>
      </c>
      <c r="E880" s="36">
        <f>_xlfn.XLOOKUP(TB_Vendas[[#This Row],[Código]],TB_Produtos[Código],TB_Produtos[Preço Unitário])</f>
        <v>4500</v>
      </c>
      <c r="F880" s="41">
        <f>INDEX(desc_tabela,MATCH(TB_Vendas[[#This Row],[Qtde]],desc_quantidade,1),MATCH(_xlfn.XLOOKUP(TB_Vendas[[#This Row],[Código]],TB_Produtos[Código],TB_Produtos[Categoria]),desc_categorias,0))</f>
        <v>0.2</v>
      </c>
      <c r="G880" s="41" cm="1">
        <f t="array" ref="G880">_xlfn.XLOOKUP(TB_Vendas[[#This Row],[Vendedor]],TB_Vendedores[[#All],[Código]],TB_Vendedores[[#All],[Desc. Máximo]])</f>
        <v>0.18</v>
      </c>
      <c r="H880" s="41">
        <f>IF(TB_Vendas[[#This Row],[Desc.]]&gt;TB_Vendas[[#This Row],[Desc. Vend.]],TB_Vendas[[#This Row],[Desc. Vend.]],TB_Vendas[[#This Row],[Desc.]])</f>
        <v>0.18</v>
      </c>
      <c r="I880" s="9">
        <f>TB_Vendas[[#This Row],[Preço Unitário]]*TB_Vendas[[#This Row],[Qtde]]</f>
        <v>13500</v>
      </c>
      <c r="J880" s="9">
        <f>TB_Vendas[[#This Row],[Total]]-(TB_Vendas[[#This Row],[Total]]*TB_Vendas[[#This Row],[Desconto]])</f>
        <v>11070</v>
      </c>
      <c r="K880" s="9" t="s">
        <v>117</v>
      </c>
    </row>
    <row r="881" spans="1:11" x14ac:dyDescent="0.25">
      <c r="A881" s="8">
        <v>45248</v>
      </c>
      <c r="B881" t="s">
        <v>86</v>
      </c>
      <c r="C881" t="str">
        <f>_xlfn.XLOOKUP(TB_Vendas[[#This Row],[Código]],TB_Produtos[Código],TB_Produtos[Categoria])</f>
        <v>Wearables</v>
      </c>
      <c r="D881" s="1">
        <v>5</v>
      </c>
      <c r="E881" s="36">
        <f>_xlfn.XLOOKUP(TB_Vendas[[#This Row],[Código]],TB_Produtos[Código],TB_Produtos[Preço Unitário])</f>
        <v>1500</v>
      </c>
      <c r="F881" s="41">
        <f>INDEX(desc_tabela,MATCH(TB_Vendas[[#This Row],[Qtde]],desc_quantidade,1),MATCH(_xlfn.XLOOKUP(TB_Vendas[[#This Row],[Código]],TB_Produtos[Código],TB_Produtos[Categoria]),desc_categorias,0))</f>
        <v>0.25</v>
      </c>
      <c r="G881" s="41" cm="1">
        <f t="array" ref="G881">_xlfn.XLOOKUP(TB_Vendas[[#This Row],[Vendedor]],TB_Vendedores[[#All],[Código]],TB_Vendedores[[#All],[Desc. Máximo]])</f>
        <v>0.13</v>
      </c>
      <c r="H881" s="41">
        <f>IF(TB_Vendas[[#This Row],[Desc.]]&gt;TB_Vendas[[#This Row],[Desc. Vend.]],TB_Vendas[[#This Row],[Desc. Vend.]],TB_Vendas[[#This Row],[Desc.]])</f>
        <v>0.13</v>
      </c>
      <c r="I881" s="9">
        <f>TB_Vendas[[#This Row],[Preço Unitário]]*TB_Vendas[[#This Row],[Qtde]]</f>
        <v>7500</v>
      </c>
      <c r="J881" s="9">
        <f>TB_Vendas[[#This Row],[Total]]-(TB_Vendas[[#This Row],[Total]]*TB_Vendas[[#This Row],[Desconto]])</f>
        <v>6525</v>
      </c>
      <c r="K881" s="9" t="s">
        <v>97</v>
      </c>
    </row>
    <row r="882" spans="1:11" x14ac:dyDescent="0.25">
      <c r="A882" s="8">
        <v>45249</v>
      </c>
      <c r="B882" t="s">
        <v>71</v>
      </c>
      <c r="C882" t="str">
        <f>_xlfn.XLOOKUP(TB_Vendas[[#This Row],[Código]],TB_Produtos[Código],TB_Produtos[Categoria])</f>
        <v>Smartphones e Tablets</v>
      </c>
      <c r="D882" s="1">
        <v>3</v>
      </c>
      <c r="E882" s="36">
        <f>_xlfn.XLOOKUP(TB_Vendas[[#This Row],[Código]],TB_Produtos[Código],TB_Produtos[Preço Unitário])</f>
        <v>7500</v>
      </c>
      <c r="F882" s="41">
        <f>INDEX(desc_tabela,MATCH(TB_Vendas[[#This Row],[Qtde]],desc_quantidade,1),MATCH(_xlfn.XLOOKUP(TB_Vendas[[#This Row],[Código]],TB_Produtos[Código],TB_Produtos[Categoria]),desc_categorias,0))</f>
        <v>0.15</v>
      </c>
      <c r="G882" s="41" cm="1">
        <f t="array" ref="G882">_xlfn.XLOOKUP(TB_Vendas[[#This Row],[Vendedor]],TB_Vendedores[[#All],[Código]],TB_Vendedores[[#All],[Desc. Máximo]])</f>
        <v>0.08</v>
      </c>
      <c r="H882" s="41">
        <f>IF(TB_Vendas[[#This Row],[Desc.]]&gt;TB_Vendas[[#This Row],[Desc. Vend.]],TB_Vendas[[#This Row],[Desc. Vend.]],TB_Vendas[[#This Row],[Desc.]])</f>
        <v>0.08</v>
      </c>
      <c r="I882" s="9">
        <f>TB_Vendas[[#This Row],[Preço Unitário]]*TB_Vendas[[#This Row],[Qtde]]</f>
        <v>22500</v>
      </c>
      <c r="J882" s="9">
        <f>TB_Vendas[[#This Row],[Total]]-(TB_Vendas[[#This Row],[Total]]*TB_Vendas[[#This Row],[Desconto]])</f>
        <v>20700</v>
      </c>
      <c r="K882" s="9" t="s">
        <v>100</v>
      </c>
    </row>
    <row r="883" spans="1:11" x14ac:dyDescent="0.25">
      <c r="A883" s="8">
        <v>45249</v>
      </c>
      <c r="B883" t="s">
        <v>22</v>
      </c>
      <c r="C883" t="str">
        <f>_xlfn.XLOOKUP(TB_Vendas[[#This Row],[Código]],TB_Produtos[Código],TB_Produtos[Categoria])</f>
        <v>Acessórios</v>
      </c>
      <c r="D883" s="1">
        <v>5</v>
      </c>
      <c r="E883" s="36">
        <f>_xlfn.XLOOKUP(TB_Vendas[[#This Row],[Código]],TB_Produtos[Código],TB_Produtos[Preço Unitário])</f>
        <v>1400</v>
      </c>
      <c r="F883" s="41">
        <f>INDEX(desc_tabela,MATCH(TB_Vendas[[#This Row],[Qtde]],desc_quantidade,1),MATCH(_xlfn.XLOOKUP(TB_Vendas[[#This Row],[Código]],TB_Produtos[Código],TB_Produtos[Categoria]),desc_categorias,0))</f>
        <v>0.25</v>
      </c>
      <c r="G883" s="41" cm="1">
        <f t="array" ref="G883">_xlfn.XLOOKUP(TB_Vendas[[#This Row],[Vendedor]],TB_Vendedores[[#All],[Código]],TB_Vendedores[[#All],[Desc. Máximo]])</f>
        <v>0.09</v>
      </c>
      <c r="H883" s="41">
        <f>IF(TB_Vendas[[#This Row],[Desc.]]&gt;TB_Vendas[[#This Row],[Desc. Vend.]],TB_Vendas[[#This Row],[Desc. Vend.]],TB_Vendas[[#This Row],[Desc.]])</f>
        <v>0.09</v>
      </c>
      <c r="I883" s="9">
        <f>TB_Vendas[[#This Row],[Preço Unitário]]*TB_Vendas[[#This Row],[Qtde]]</f>
        <v>7000</v>
      </c>
      <c r="J883" s="9">
        <f>TB_Vendas[[#This Row],[Total]]-(TB_Vendas[[#This Row],[Total]]*TB_Vendas[[#This Row],[Desconto]])</f>
        <v>6370</v>
      </c>
      <c r="K883" s="9" t="s">
        <v>113</v>
      </c>
    </row>
    <row r="884" spans="1:11" x14ac:dyDescent="0.25">
      <c r="A884" s="8">
        <v>45250</v>
      </c>
      <c r="B884" t="s">
        <v>53</v>
      </c>
      <c r="C884" t="str">
        <f>_xlfn.XLOOKUP(TB_Vendas[[#This Row],[Código]],TB_Produtos[Código],TB_Produtos[Categoria])</f>
        <v>Periféricos</v>
      </c>
      <c r="D884" s="1">
        <v>2</v>
      </c>
      <c r="E884" s="36">
        <f>_xlfn.XLOOKUP(TB_Vendas[[#This Row],[Código]],TB_Produtos[Código],TB_Produtos[Preço Unitário])</f>
        <v>350</v>
      </c>
      <c r="F884" s="41">
        <f>INDEX(desc_tabela,MATCH(TB_Vendas[[#This Row],[Qtde]],desc_quantidade,1),MATCH(_xlfn.XLOOKUP(TB_Vendas[[#This Row],[Código]],TB_Produtos[Código],TB_Produtos[Categoria]),desc_categorias,0))</f>
        <v>0.05</v>
      </c>
      <c r="G884" s="41" cm="1">
        <f t="array" ref="G884">_xlfn.XLOOKUP(TB_Vendas[[#This Row],[Vendedor]],TB_Vendedores[[#All],[Código]],TB_Vendedores[[#All],[Desc. Máximo]])</f>
        <v>0.18</v>
      </c>
      <c r="H884" s="41">
        <f>IF(TB_Vendas[[#This Row],[Desc.]]&gt;TB_Vendas[[#This Row],[Desc. Vend.]],TB_Vendas[[#This Row],[Desc. Vend.]],TB_Vendas[[#This Row],[Desc.]])</f>
        <v>0.05</v>
      </c>
      <c r="I884" s="9">
        <f>TB_Vendas[[#This Row],[Preço Unitário]]*TB_Vendas[[#This Row],[Qtde]]</f>
        <v>700</v>
      </c>
      <c r="J884" s="9">
        <f>TB_Vendas[[#This Row],[Total]]-(TB_Vendas[[#This Row],[Total]]*TB_Vendas[[#This Row],[Desconto]])</f>
        <v>665</v>
      </c>
      <c r="K884" s="9" t="s">
        <v>117</v>
      </c>
    </row>
    <row r="885" spans="1:11" x14ac:dyDescent="0.25">
      <c r="A885" s="8">
        <v>45250</v>
      </c>
      <c r="B885" t="s">
        <v>73</v>
      </c>
      <c r="C885" t="str">
        <f>_xlfn.XLOOKUP(TB_Vendas[[#This Row],[Código]],TB_Produtos[Código],TB_Produtos[Categoria])</f>
        <v>Smartphones e Tablets</v>
      </c>
      <c r="D885" s="1">
        <v>3</v>
      </c>
      <c r="E885" s="36">
        <f>_xlfn.XLOOKUP(TB_Vendas[[#This Row],[Código]],TB_Produtos[Código],TB_Produtos[Preço Unitário])</f>
        <v>2200</v>
      </c>
      <c r="F885" s="41">
        <f>INDEX(desc_tabela,MATCH(TB_Vendas[[#This Row],[Qtde]],desc_quantidade,1),MATCH(_xlfn.XLOOKUP(TB_Vendas[[#This Row],[Código]],TB_Produtos[Código],TB_Produtos[Categoria]),desc_categorias,0))</f>
        <v>0.15</v>
      </c>
      <c r="G885" s="41" cm="1">
        <f t="array" ref="G885">_xlfn.XLOOKUP(TB_Vendas[[#This Row],[Vendedor]],TB_Vendedores[[#All],[Código]],TB_Vendedores[[#All],[Desc. Máximo]])</f>
        <v>0.19</v>
      </c>
      <c r="H885" s="41">
        <f>IF(TB_Vendas[[#This Row],[Desc.]]&gt;TB_Vendas[[#This Row],[Desc. Vend.]],TB_Vendas[[#This Row],[Desc. Vend.]],TB_Vendas[[#This Row],[Desc.]])</f>
        <v>0.15</v>
      </c>
      <c r="I885" s="9">
        <f>TB_Vendas[[#This Row],[Preço Unitário]]*TB_Vendas[[#This Row],[Qtde]]</f>
        <v>6600</v>
      </c>
      <c r="J885" s="9">
        <f>TB_Vendas[[#This Row],[Total]]-(TB_Vendas[[#This Row],[Total]]*TB_Vendas[[#This Row],[Desconto]])</f>
        <v>5610</v>
      </c>
      <c r="K885" s="9" t="s">
        <v>109</v>
      </c>
    </row>
    <row r="886" spans="1:11" x14ac:dyDescent="0.25">
      <c r="A886" s="8">
        <v>45250</v>
      </c>
      <c r="B886" t="s">
        <v>79</v>
      </c>
      <c r="C886" t="str">
        <f>_xlfn.XLOOKUP(TB_Vendas[[#This Row],[Código]],TB_Produtos[Código],TB_Produtos[Categoria])</f>
        <v>Wearables</v>
      </c>
      <c r="D886" s="1">
        <v>1</v>
      </c>
      <c r="E886" s="36">
        <f>_xlfn.XLOOKUP(TB_Vendas[[#This Row],[Código]],TB_Produtos[Código],TB_Produtos[Preço Unitário])</f>
        <v>400</v>
      </c>
      <c r="F886" s="41">
        <f>INDEX(desc_tabela,MATCH(TB_Vendas[[#This Row],[Qtde]],desc_quantidade,1),MATCH(_xlfn.XLOOKUP(TB_Vendas[[#This Row],[Código]],TB_Produtos[Código],TB_Produtos[Categoria]),desc_categorias,0))</f>
        <v>0</v>
      </c>
      <c r="G886" s="41" cm="1">
        <f t="array" ref="G886">_xlfn.XLOOKUP(TB_Vendas[[#This Row],[Vendedor]],TB_Vendedores[[#All],[Código]],TB_Vendedores[[#All],[Desc. Máximo]])</f>
        <v>0.11</v>
      </c>
      <c r="H886" s="41">
        <f>IF(TB_Vendas[[#This Row],[Desc.]]&gt;TB_Vendas[[#This Row],[Desc. Vend.]],TB_Vendas[[#This Row],[Desc. Vend.]],TB_Vendas[[#This Row],[Desc.]])</f>
        <v>0</v>
      </c>
      <c r="I886" s="9">
        <f>TB_Vendas[[#This Row],[Preço Unitário]]*TB_Vendas[[#This Row],[Qtde]]</f>
        <v>400</v>
      </c>
      <c r="J886" s="9">
        <f>TB_Vendas[[#This Row],[Total]]-(TB_Vendas[[#This Row],[Total]]*TB_Vendas[[#This Row],[Desconto]])</f>
        <v>400</v>
      </c>
      <c r="K886" s="9" t="s">
        <v>115</v>
      </c>
    </row>
    <row r="887" spans="1:11" x14ac:dyDescent="0.25">
      <c r="A887" s="8">
        <v>45250</v>
      </c>
      <c r="B887" t="s">
        <v>28</v>
      </c>
      <c r="C887" t="str">
        <f>_xlfn.XLOOKUP(TB_Vendas[[#This Row],[Código]],TB_Produtos[Código],TB_Produtos[Categoria])</f>
        <v>Periféricos</v>
      </c>
      <c r="D887" s="1">
        <v>4</v>
      </c>
      <c r="E887" s="36">
        <f>_xlfn.XLOOKUP(TB_Vendas[[#This Row],[Código]],TB_Produtos[Código],TB_Produtos[Preço Unitário])</f>
        <v>1200</v>
      </c>
      <c r="F887" s="41">
        <f>INDEX(desc_tabela,MATCH(TB_Vendas[[#This Row],[Qtde]],desc_quantidade,1),MATCH(_xlfn.XLOOKUP(TB_Vendas[[#This Row],[Código]],TB_Produtos[Código],TB_Produtos[Categoria]),desc_categorias,0))</f>
        <v>0.15</v>
      </c>
      <c r="G887" s="41" cm="1">
        <f t="array" ref="G887">_xlfn.XLOOKUP(TB_Vendas[[#This Row],[Vendedor]],TB_Vendedores[[#All],[Código]],TB_Vendedores[[#All],[Desc. Máximo]])</f>
        <v>0.08</v>
      </c>
      <c r="H887" s="41">
        <f>IF(TB_Vendas[[#This Row],[Desc.]]&gt;TB_Vendas[[#This Row],[Desc. Vend.]],TB_Vendas[[#This Row],[Desc. Vend.]],TB_Vendas[[#This Row],[Desc.]])</f>
        <v>0.08</v>
      </c>
      <c r="I887" s="9">
        <f>TB_Vendas[[#This Row],[Preço Unitário]]*TB_Vendas[[#This Row],[Qtde]]</f>
        <v>4800</v>
      </c>
      <c r="J887" s="9">
        <f>TB_Vendas[[#This Row],[Total]]-(TB_Vendas[[#This Row],[Total]]*TB_Vendas[[#This Row],[Desconto]])</f>
        <v>4416</v>
      </c>
      <c r="K887" s="9" t="s">
        <v>111</v>
      </c>
    </row>
    <row r="888" spans="1:11" x14ac:dyDescent="0.25">
      <c r="A888" s="8">
        <v>45251</v>
      </c>
      <c r="B888" t="s">
        <v>75</v>
      </c>
      <c r="C888" t="str">
        <f>_xlfn.XLOOKUP(TB_Vendas[[#This Row],[Código]],TB_Produtos[Código],TB_Produtos[Categoria])</f>
        <v>Smartphones e Tablets</v>
      </c>
      <c r="D888" s="1">
        <v>1</v>
      </c>
      <c r="E888" s="36">
        <f>_xlfn.XLOOKUP(TB_Vendas[[#This Row],[Código]],TB_Produtos[Código],TB_Produtos[Preço Unitário])</f>
        <v>3800</v>
      </c>
      <c r="F888" s="41">
        <f>INDEX(desc_tabela,MATCH(TB_Vendas[[#This Row],[Qtde]],desc_quantidade,1),MATCH(_xlfn.XLOOKUP(TB_Vendas[[#This Row],[Código]],TB_Produtos[Código],TB_Produtos[Categoria]),desc_categorias,0))</f>
        <v>0</v>
      </c>
      <c r="G888" s="41" cm="1">
        <f t="array" ref="G888">_xlfn.XLOOKUP(TB_Vendas[[#This Row],[Vendedor]],TB_Vendedores[[#All],[Código]],TB_Vendedores[[#All],[Desc. Máximo]])</f>
        <v>0.08</v>
      </c>
      <c r="H888" s="41">
        <f>IF(TB_Vendas[[#This Row],[Desc.]]&gt;TB_Vendas[[#This Row],[Desc. Vend.]],TB_Vendas[[#This Row],[Desc. Vend.]],TB_Vendas[[#This Row],[Desc.]])</f>
        <v>0</v>
      </c>
      <c r="I888" s="9">
        <f>TB_Vendas[[#This Row],[Preço Unitário]]*TB_Vendas[[#This Row],[Qtde]]</f>
        <v>3800</v>
      </c>
      <c r="J888" s="9">
        <f>TB_Vendas[[#This Row],[Total]]-(TB_Vendas[[#This Row],[Total]]*TB_Vendas[[#This Row],[Desconto]])</f>
        <v>3800</v>
      </c>
      <c r="K888" s="9" t="s">
        <v>111</v>
      </c>
    </row>
    <row r="889" spans="1:11" x14ac:dyDescent="0.25">
      <c r="A889" s="8">
        <v>45252</v>
      </c>
      <c r="B889" t="s">
        <v>43</v>
      </c>
      <c r="C889" t="str">
        <f>_xlfn.XLOOKUP(TB_Vendas[[#This Row],[Código]],TB_Produtos[Código],TB_Produtos[Categoria])</f>
        <v>Eletrônicos Gerais</v>
      </c>
      <c r="D889" s="1">
        <v>4</v>
      </c>
      <c r="E889" s="36">
        <f>_xlfn.XLOOKUP(TB_Vendas[[#This Row],[Código]],TB_Produtos[Código],TB_Produtos[Preço Unitário])</f>
        <v>4500</v>
      </c>
      <c r="F889" s="41">
        <f>INDEX(desc_tabela,MATCH(TB_Vendas[[#This Row],[Qtde]],desc_quantidade,1),MATCH(_xlfn.XLOOKUP(TB_Vendas[[#This Row],[Código]],TB_Produtos[Código],TB_Produtos[Categoria]),desc_categorias,0))</f>
        <v>0.2</v>
      </c>
      <c r="G889" s="41" cm="1">
        <f t="array" ref="G889">_xlfn.XLOOKUP(TB_Vendas[[#This Row],[Vendedor]],TB_Vendedores[[#All],[Código]],TB_Vendedores[[#All],[Desc. Máximo]])</f>
        <v>0.09</v>
      </c>
      <c r="H889" s="41">
        <f>IF(TB_Vendas[[#This Row],[Desc.]]&gt;TB_Vendas[[#This Row],[Desc. Vend.]],TB_Vendas[[#This Row],[Desc. Vend.]],TB_Vendas[[#This Row],[Desc.]])</f>
        <v>0.09</v>
      </c>
      <c r="I889" s="9">
        <f>TB_Vendas[[#This Row],[Preço Unitário]]*TB_Vendas[[#This Row],[Qtde]]</f>
        <v>18000</v>
      </c>
      <c r="J889" s="9">
        <f>TB_Vendas[[#This Row],[Total]]-(TB_Vendas[[#This Row],[Total]]*TB_Vendas[[#This Row],[Desconto]])</f>
        <v>16380</v>
      </c>
      <c r="K889" s="9" t="s">
        <v>113</v>
      </c>
    </row>
    <row r="890" spans="1:11" x14ac:dyDescent="0.25">
      <c r="A890" s="8">
        <v>45252</v>
      </c>
      <c r="B890" t="s">
        <v>7</v>
      </c>
      <c r="C890" t="str">
        <f>_xlfn.XLOOKUP(TB_Vendas[[#This Row],[Código]],TB_Produtos[Código],TB_Produtos[Categoria])</f>
        <v>Acessórios</v>
      </c>
      <c r="D890" s="1">
        <v>2</v>
      </c>
      <c r="E890" s="36">
        <f>_xlfn.XLOOKUP(TB_Vendas[[#This Row],[Código]],TB_Produtos[Código],TB_Produtos[Preço Unitário])</f>
        <v>50</v>
      </c>
      <c r="F890" s="41">
        <f>INDEX(desc_tabela,MATCH(TB_Vendas[[#This Row],[Qtde]],desc_quantidade,1),MATCH(_xlfn.XLOOKUP(TB_Vendas[[#This Row],[Código]],TB_Produtos[Código],TB_Produtos[Categoria]),desc_categorias,0))</f>
        <v>0.05</v>
      </c>
      <c r="G890" s="41" cm="1">
        <f t="array" ref="G890">_xlfn.XLOOKUP(TB_Vendas[[#This Row],[Vendedor]],TB_Vendedores[[#All],[Código]],TB_Vendedores[[#All],[Desc. Máximo]])</f>
        <v>0.3</v>
      </c>
      <c r="H890" s="41">
        <f>IF(TB_Vendas[[#This Row],[Desc.]]&gt;TB_Vendas[[#This Row],[Desc. Vend.]],TB_Vendas[[#This Row],[Desc. Vend.]],TB_Vendas[[#This Row],[Desc.]])</f>
        <v>0.05</v>
      </c>
      <c r="I890" s="9">
        <f>TB_Vendas[[#This Row],[Preço Unitário]]*TB_Vendas[[#This Row],[Qtde]]</f>
        <v>100</v>
      </c>
      <c r="J890" s="9">
        <f>TB_Vendas[[#This Row],[Total]]-(TB_Vendas[[#This Row],[Total]]*TB_Vendas[[#This Row],[Desconto]])</f>
        <v>95</v>
      </c>
      <c r="K890" s="9" t="s">
        <v>121</v>
      </c>
    </row>
    <row r="891" spans="1:11" x14ac:dyDescent="0.25">
      <c r="A891" s="8">
        <v>45253</v>
      </c>
      <c r="B891" t="s">
        <v>71</v>
      </c>
      <c r="C891" t="str">
        <f>_xlfn.XLOOKUP(TB_Vendas[[#This Row],[Código]],TB_Produtos[Código],TB_Produtos[Categoria])</f>
        <v>Smartphones e Tablets</v>
      </c>
      <c r="D891" s="1">
        <v>4</v>
      </c>
      <c r="E891" s="36">
        <f>_xlfn.XLOOKUP(TB_Vendas[[#This Row],[Código]],TB_Produtos[Código],TB_Produtos[Preço Unitário])</f>
        <v>7500</v>
      </c>
      <c r="F891" s="41">
        <f>INDEX(desc_tabela,MATCH(TB_Vendas[[#This Row],[Qtde]],desc_quantidade,1),MATCH(_xlfn.XLOOKUP(TB_Vendas[[#This Row],[Código]],TB_Produtos[Código],TB_Produtos[Categoria]),desc_categorias,0))</f>
        <v>0.15</v>
      </c>
      <c r="G891" s="41" cm="1">
        <f t="array" ref="G891">_xlfn.XLOOKUP(TB_Vendas[[#This Row],[Vendedor]],TB_Vendedores[[#All],[Código]],TB_Vendedores[[#All],[Desc. Máximo]])</f>
        <v>0.19</v>
      </c>
      <c r="H891" s="41">
        <f>IF(TB_Vendas[[#This Row],[Desc.]]&gt;TB_Vendas[[#This Row],[Desc. Vend.]],TB_Vendas[[#This Row],[Desc. Vend.]],TB_Vendas[[#This Row],[Desc.]])</f>
        <v>0.15</v>
      </c>
      <c r="I891" s="9">
        <f>TB_Vendas[[#This Row],[Preço Unitário]]*TB_Vendas[[#This Row],[Qtde]]</f>
        <v>30000</v>
      </c>
      <c r="J891" s="9">
        <f>TB_Vendas[[#This Row],[Total]]-(TB_Vendas[[#This Row],[Total]]*TB_Vendas[[#This Row],[Desconto]])</f>
        <v>25500</v>
      </c>
      <c r="K891" s="9" t="s">
        <v>109</v>
      </c>
    </row>
    <row r="892" spans="1:11" x14ac:dyDescent="0.25">
      <c r="A892" s="8">
        <v>45254</v>
      </c>
      <c r="B892" t="s">
        <v>20</v>
      </c>
      <c r="C892" t="str">
        <f>_xlfn.XLOOKUP(TB_Vendas[[#This Row],[Código]],TB_Produtos[Código],TB_Produtos[Categoria])</f>
        <v>Acessórios</v>
      </c>
      <c r="D892" s="1">
        <v>3</v>
      </c>
      <c r="E892" s="36">
        <f>_xlfn.XLOOKUP(TB_Vendas[[#This Row],[Código]],TB_Produtos[Código],TB_Produtos[Preço Unitário])</f>
        <v>250</v>
      </c>
      <c r="F892" s="41">
        <f>INDEX(desc_tabela,MATCH(TB_Vendas[[#This Row],[Qtde]],desc_quantidade,1),MATCH(_xlfn.XLOOKUP(TB_Vendas[[#This Row],[Código]],TB_Produtos[Código],TB_Produtos[Categoria]),desc_categorias,0))</f>
        <v>0.15</v>
      </c>
      <c r="G892" s="41" cm="1">
        <f t="array" ref="G892">_xlfn.XLOOKUP(TB_Vendas[[#This Row],[Vendedor]],TB_Vendedores[[#All],[Código]],TB_Vendedores[[#All],[Desc. Máximo]])</f>
        <v>0.18</v>
      </c>
      <c r="H892" s="41">
        <f>IF(TB_Vendas[[#This Row],[Desc.]]&gt;TB_Vendas[[#This Row],[Desc. Vend.]],TB_Vendas[[#This Row],[Desc. Vend.]],TB_Vendas[[#This Row],[Desc.]])</f>
        <v>0.15</v>
      </c>
      <c r="I892" s="9">
        <f>TB_Vendas[[#This Row],[Preço Unitário]]*TB_Vendas[[#This Row],[Qtde]]</f>
        <v>750</v>
      </c>
      <c r="J892" s="9">
        <f>TB_Vendas[[#This Row],[Total]]-(TB_Vendas[[#This Row],[Total]]*TB_Vendas[[#This Row],[Desconto]])</f>
        <v>637.5</v>
      </c>
      <c r="K892" s="9" t="s">
        <v>117</v>
      </c>
    </row>
    <row r="893" spans="1:11" x14ac:dyDescent="0.25">
      <c r="A893" s="8">
        <v>45255</v>
      </c>
      <c r="B893" t="s">
        <v>60</v>
      </c>
      <c r="C893" t="str">
        <f>_xlfn.XLOOKUP(TB_Vendas[[#This Row],[Código]],TB_Produtos[Código],TB_Produtos[Categoria])</f>
        <v>Redes e Conectividade</v>
      </c>
      <c r="D893" s="1">
        <v>3</v>
      </c>
      <c r="E893" s="36">
        <f>_xlfn.XLOOKUP(TB_Vendas[[#This Row],[Código]],TB_Produtos[Código],TB_Produtos[Preço Unitário])</f>
        <v>100</v>
      </c>
      <c r="F893" s="41">
        <f>INDEX(desc_tabela,MATCH(TB_Vendas[[#This Row],[Qtde]],desc_quantidade,1),MATCH(_xlfn.XLOOKUP(TB_Vendas[[#This Row],[Código]],TB_Produtos[Código],TB_Produtos[Categoria]),desc_categorias,0))</f>
        <v>0.2</v>
      </c>
      <c r="G893" s="41" cm="1">
        <f t="array" ref="G893">_xlfn.XLOOKUP(TB_Vendas[[#This Row],[Vendedor]],TB_Vendedores[[#All],[Código]],TB_Vendedores[[#All],[Desc. Máximo]])</f>
        <v>0.3</v>
      </c>
      <c r="H893" s="41">
        <f>IF(TB_Vendas[[#This Row],[Desc.]]&gt;TB_Vendas[[#This Row],[Desc. Vend.]],TB_Vendas[[#This Row],[Desc. Vend.]],TB_Vendas[[#This Row],[Desc.]])</f>
        <v>0.2</v>
      </c>
      <c r="I893" s="9">
        <f>TB_Vendas[[#This Row],[Preço Unitário]]*TB_Vendas[[#This Row],[Qtde]]</f>
        <v>300</v>
      </c>
      <c r="J893" s="9">
        <f>TB_Vendas[[#This Row],[Total]]-(TB_Vendas[[#This Row],[Total]]*TB_Vendas[[#This Row],[Desconto]])</f>
        <v>240</v>
      </c>
      <c r="K893" s="9" t="s">
        <v>121</v>
      </c>
    </row>
    <row r="894" spans="1:11" x14ac:dyDescent="0.25">
      <c r="A894" s="8">
        <v>45255</v>
      </c>
      <c r="B894" t="s">
        <v>83</v>
      </c>
      <c r="C894" t="str">
        <f>_xlfn.XLOOKUP(TB_Vendas[[#This Row],[Código]],TB_Produtos[Código],TB_Produtos[Categoria])</f>
        <v>Wearables</v>
      </c>
      <c r="D894" s="1">
        <v>5</v>
      </c>
      <c r="E894" s="36">
        <f>_xlfn.XLOOKUP(TB_Vendas[[#This Row],[Código]],TB_Produtos[Código],TB_Produtos[Preço Unitário])</f>
        <v>350</v>
      </c>
      <c r="F894" s="41">
        <f>INDEX(desc_tabela,MATCH(TB_Vendas[[#This Row],[Qtde]],desc_quantidade,1),MATCH(_xlfn.XLOOKUP(TB_Vendas[[#This Row],[Código]],TB_Produtos[Código],TB_Produtos[Categoria]),desc_categorias,0))</f>
        <v>0.25</v>
      </c>
      <c r="G894" s="41" cm="1">
        <f t="array" ref="G894">_xlfn.XLOOKUP(TB_Vendas[[#This Row],[Vendedor]],TB_Vendedores[[#All],[Código]],TB_Vendedores[[#All],[Desc. Máximo]])</f>
        <v>7.0000000000000007E-2</v>
      </c>
      <c r="H894" s="41">
        <f>IF(TB_Vendas[[#This Row],[Desc.]]&gt;TB_Vendas[[#This Row],[Desc. Vend.]],TB_Vendas[[#This Row],[Desc. Vend.]],TB_Vendas[[#This Row],[Desc.]])</f>
        <v>7.0000000000000007E-2</v>
      </c>
      <c r="I894" s="9">
        <f>TB_Vendas[[#This Row],[Preço Unitário]]*TB_Vendas[[#This Row],[Qtde]]</f>
        <v>1750</v>
      </c>
      <c r="J894" s="9">
        <f>TB_Vendas[[#This Row],[Total]]-(TB_Vendas[[#This Row],[Total]]*TB_Vendas[[#This Row],[Desconto]])</f>
        <v>1627.5</v>
      </c>
      <c r="K894" s="9" t="s">
        <v>119</v>
      </c>
    </row>
    <row r="895" spans="1:11" x14ac:dyDescent="0.25">
      <c r="A895" s="8">
        <v>45255</v>
      </c>
      <c r="B895" t="s">
        <v>60</v>
      </c>
      <c r="C895" t="str">
        <f>_xlfn.XLOOKUP(TB_Vendas[[#This Row],[Código]],TB_Produtos[Código],TB_Produtos[Categoria])</f>
        <v>Redes e Conectividade</v>
      </c>
      <c r="D895" s="1">
        <v>4</v>
      </c>
      <c r="E895" s="36">
        <f>_xlfn.XLOOKUP(TB_Vendas[[#This Row],[Código]],TB_Produtos[Código],TB_Produtos[Preço Unitário])</f>
        <v>100</v>
      </c>
      <c r="F895" s="41">
        <f>INDEX(desc_tabela,MATCH(TB_Vendas[[#This Row],[Qtde]],desc_quantidade,1),MATCH(_xlfn.XLOOKUP(TB_Vendas[[#This Row],[Código]],TB_Produtos[Código],TB_Produtos[Categoria]),desc_categorias,0))</f>
        <v>0.2</v>
      </c>
      <c r="G895" s="41" cm="1">
        <f t="array" ref="G895">_xlfn.XLOOKUP(TB_Vendas[[#This Row],[Vendedor]],TB_Vendedores[[#All],[Código]],TB_Vendedores[[#All],[Desc. Máximo]])</f>
        <v>0.13</v>
      </c>
      <c r="H895" s="41">
        <f>IF(TB_Vendas[[#This Row],[Desc.]]&gt;TB_Vendas[[#This Row],[Desc. Vend.]],TB_Vendas[[#This Row],[Desc. Vend.]],TB_Vendas[[#This Row],[Desc.]])</f>
        <v>0.13</v>
      </c>
      <c r="I895" s="9">
        <f>TB_Vendas[[#This Row],[Preço Unitário]]*TB_Vendas[[#This Row],[Qtde]]</f>
        <v>400</v>
      </c>
      <c r="J895" s="9">
        <f>TB_Vendas[[#This Row],[Total]]-(TB_Vendas[[#This Row],[Total]]*TB_Vendas[[#This Row],[Desconto]])</f>
        <v>348</v>
      </c>
      <c r="K895" s="9" t="s">
        <v>94</v>
      </c>
    </row>
    <row r="896" spans="1:11" x14ac:dyDescent="0.25">
      <c r="A896" s="8">
        <v>45256</v>
      </c>
      <c r="B896" t="s">
        <v>43</v>
      </c>
      <c r="C896" t="str">
        <f>_xlfn.XLOOKUP(TB_Vendas[[#This Row],[Código]],TB_Produtos[Código],TB_Produtos[Categoria])</f>
        <v>Eletrônicos Gerais</v>
      </c>
      <c r="D896" s="1">
        <v>5</v>
      </c>
      <c r="E896" s="36">
        <f>_xlfn.XLOOKUP(TB_Vendas[[#This Row],[Código]],TB_Produtos[Código],TB_Produtos[Preço Unitário])</f>
        <v>4500</v>
      </c>
      <c r="F896" s="41">
        <f>INDEX(desc_tabela,MATCH(TB_Vendas[[#This Row],[Qtde]],desc_quantidade,1),MATCH(_xlfn.XLOOKUP(TB_Vendas[[#This Row],[Código]],TB_Produtos[Código],TB_Produtos[Categoria]),desc_categorias,0))</f>
        <v>0.25</v>
      </c>
      <c r="G896" s="41" cm="1">
        <f t="array" ref="G896">_xlfn.XLOOKUP(TB_Vendas[[#This Row],[Vendedor]],TB_Vendedores[[#All],[Código]],TB_Vendedores[[#All],[Desc. Máximo]])</f>
        <v>0.13</v>
      </c>
      <c r="H896" s="41">
        <f>IF(TB_Vendas[[#This Row],[Desc.]]&gt;TB_Vendas[[#This Row],[Desc. Vend.]],TB_Vendas[[#This Row],[Desc. Vend.]],TB_Vendas[[#This Row],[Desc.]])</f>
        <v>0.13</v>
      </c>
      <c r="I896" s="9">
        <f>TB_Vendas[[#This Row],[Preço Unitário]]*TB_Vendas[[#This Row],[Qtde]]</f>
        <v>22500</v>
      </c>
      <c r="J896" s="9">
        <f>TB_Vendas[[#This Row],[Total]]-(TB_Vendas[[#This Row],[Total]]*TB_Vendas[[#This Row],[Desconto]])</f>
        <v>19575</v>
      </c>
      <c r="K896" s="9" t="s">
        <v>97</v>
      </c>
    </row>
    <row r="897" spans="1:11" x14ac:dyDescent="0.25">
      <c r="A897" s="8">
        <v>45256</v>
      </c>
      <c r="B897" t="s">
        <v>14</v>
      </c>
      <c r="C897" t="str">
        <f>_xlfn.XLOOKUP(TB_Vendas[[#This Row],[Código]],TB_Produtos[Código],TB_Produtos[Categoria])</f>
        <v>Acessórios</v>
      </c>
      <c r="D897" s="1">
        <v>3</v>
      </c>
      <c r="E897" s="36">
        <f>_xlfn.XLOOKUP(TB_Vendas[[#This Row],[Código]],TB_Produtos[Código],TB_Produtos[Preço Unitário])</f>
        <v>80</v>
      </c>
      <c r="F897" s="41">
        <f>INDEX(desc_tabela,MATCH(TB_Vendas[[#This Row],[Qtde]],desc_quantidade,1),MATCH(_xlfn.XLOOKUP(TB_Vendas[[#This Row],[Código]],TB_Produtos[Código],TB_Produtos[Categoria]),desc_categorias,0))</f>
        <v>0.15</v>
      </c>
      <c r="G897" s="41" cm="1">
        <f t="array" ref="G897">_xlfn.XLOOKUP(TB_Vendas[[#This Row],[Vendedor]],TB_Vendedores[[#All],[Código]],TB_Vendedores[[#All],[Desc. Máximo]])</f>
        <v>0.18</v>
      </c>
      <c r="H897" s="41">
        <f>IF(TB_Vendas[[#This Row],[Desc.]]&gt;TB_Vendas[[#This Row],[Desc. Vend.]],TB_Vendas[[#This Row],[Desc. Vend.]],TB_Vendas[[#This Row],[Desc.]])</f>
        <v>0.15</v>
      </c>
      <c r="I897" s="9">
        <f>TB_Vendas[[#This Row],[Preço Unitário]]*TB_Vendas[[#This Row],[Qtde]]</f>
        <v>240</v>
      </c>
      <c r="J897" s="9">
        <f>TB_Vendas[[#This Row],[Total]]-(TB_Vendas[[#This Row],[Total]]*TB_Vendas[[#This Row],[Desconto]])</f>
        <v>204</v>
      </c>
      <c r="K897" s="9" t="s">
        <v>117</v>
      </c>
    </row>
    <row r="898" spans="1:11" x14ac:dyDescent="0.25">
      <c r="A898" s="8">
        <v>45256</v>
      </c>
      <c r="B898" t="s">
        <v>53</v>
      </c>
      <c r="C898" t="str">
        <f>_xlfn.XLOOKUP(TB_Vendas[[#This Row],[Código]],TB_Produtos[Código],TB_Produtos[Categoria])</f>
        <v>Periféricos</v>
      </c>
      <c r="D898" s="1">
        <v>2</v>
      </c>
      <c r="E898" s="36">
        <f>_xlfn.XLOOKUP(TB_Vendas[[#This Row],[Código]],TB_Produtos[Código],TB_Produtos[Preço Unitário])</f>
        <v>350</v>
      </c>
      <c r="F898" s="41">
        <f>INDEX(desc_tabela,MATCH(TB_Vendas[[#This Row],[Qtde]],desc_quantidade,1),MATCH(_xlfn.XLOOKUP(TB_Vendas[[#This Row],[Código]],TB_Produtos[Código],TB_Produtos[Categoria]),desc_categorias,0))</f>
        <v>0.05</v>
      </c>
      <c r="G898" s="41" cm="1">
        <f t="array" ref="G898">_xlfn.XLOOKUP(TB_Vendas[[#This Row],[Vendedor]],TB_Vendedores[[#All],[Código]],TB_Vendedores[[#All],[Desc. Máximo]])</f>
        <v>7.0000000000000007E-2</v>
      </c>
      <c r="H898" s="41">
        <f>IF(TB_Vendas[[#This Row],[Desc.]]&gt;TB_Vendas[[#This Row],[Desc. Vend.]],TB_Vendas[[#This Row],[Desc. Vend.]],TB_Vendas[[#This Row],[Desc.]])</f>
        <v>0.05</v>
      </c>
      <c r="I898" s="9">
        <f>TB_Vendas[[#This Row],[Preço Unitário]]*TB_Vendas[[#This Row],[Qtde]]</f>
        <v>700</v>
      </c>
      <c r="J898" s="9">
        <f>TB_Vendas[[#This Row],[Total]]-(TB_Vendas[[#This Row],[Total]]*TB_Vendas[[#This Row],[Desconto]])</f>
        <v>665</v>
      </c>
      <c r="K898" s="9" t="s">
        <v>119</v>
      </c>
    </row>
    <row r="899" spans="1:11" x14ac:dyDescent="0.25">
      <c r="A899" s="8">
        <v>45257</v>
      </c>
      <c r="B899" t="s">
        <v>43</v>
      </c>
      <c r="C899" t="str">
        <f>_xlfn.XLOOKUP(TB_Vendas[[#This Row],[Código]],TB_Produtos[Código],TB_Produtos[Categoria])</f>
        <v>Eletrônicos Gerais</v>
      </c>
      <c r="D899" s="1">
        <v>2</v>
      </c>
      <c r="E899" s="36">
        <f>_xlfn.XLOOKUP(TB_Vendas[[#This Row],[Código]],TB_Produtos[Código],TB_Produtos[Preço Unitário])</f>
        <v>4500</v>
      </c>
      <c r="F899" s="41">
        <f>INDEX(desc_tabela,MATCH(TB_Vendas[[#This Row],[Qtde]],desc_quantidade,1),MATCH(_xlfn.XLOOKUP(TB_Vendas[[#This Row],[Código]],TB_Produtos[Código],TB_Produtos[Categoria]),desc_categorias,0))</f>
        <v>0.15</v>
      </c>
      <c r="G899" s="41" cm="1">
        <f t="array" ref="G899">_xlfn.XLOOKUP(TB_Vendas[[#This Row],[Vendedor]],TB_Vendedores[[#All],[Código]],TB_Vendedores[[#All],[Desc. Máximo]])</f>
        <v>0.17</v>
      </c>
      <c r="H899" s="41">
        <f>IF(TB_Vendas[[#This Row],[Desc.]]&gt;TB_Vendas[[#This Row],[Desc. Vend.]],TB_Vendas[[#This Row],[Desc. Vend.]],TB_Vendas[[#This Row],[Desc.]])</f>
        <v>0.15</v>
      </c>
      <c r="I899" s="9">
        <f>TB_Vendas[[#This Row],[Preço Unitário]]*TB_Vendas[[#This Row],[Qtde]]</f>
        <v>9000</v>
      </c>
      <c r="J899" s="9">
        <f>TB_Vendas[[#This Row],[Total]]-(TB_Vendas[[#This Row],[Total]]*TB_Vendas[[#This Row],[Desconto]])</f>
        <v>7650</v>
      </c>
      <c r="K899" s="9" t="s">
        <v>105</v>
      </c>
    </row>
    <row r="900" spans="1:11" x14ac:dyDescent="0.25">
      <c r="A900" s="8">
        <v>45257</v>
      </c>
      <c r="B900" t="s">
        <v>37</v>
      </c>
      <c r="C900" t="str">
        <f>_xlfn.XLOOKUP(TB_Vendas[[#This Row],[Código]],TB_Produtos[Código],TB_Produtos[Categoria])</f>
        <v>Notebooks</v>
      </c>
      <c r="D900" s="1">
        <v>2</v>
      </c>
      <c r="E900" s="36">
        <f>_xlfn.XLOOKUP(TB_Vendas[[#This Row],[Código]],TB_Produtos[Código],TB_Produtos[Preço Unitário])</f>
        <v>4000</v>
      </c>
      <c r="F900" s="41">
        <f>INDEX(desc_tabela,MATCH(TB_Vendas[[#This Row],[Qtde]],desc_quantidade,1),MATCH(_xlfn.XLOOKUP(TB_Vendas[[#This Row],[Código]],TB_Produtos[Código],TB_Produtos[Categoria]),desc_categorias,0))</f>
        <v>0.1</v>
      </c>
      <c r="G900" s="41" cm="1">
        <f t="array" ref="G900">_xlfn.XLOOKUP(TB_Vendas[[#This Row],[Vendedor]],TB_Vendedores[[#All],[Código]],TB_Vendedores[[#All],[Desc. Máximo]])</f>
        <v>0.13</v>
      </c>
      <c r="H900" s="41">
        <f>IF(TB_Vendas[[#This Row],[Desc.]]&gt;TB_Vendas[[#This Row],[Desc. Vend.]],TB_Vendas[[#This Row],[Desc. Vend.]],TB_Vendas[[#This Row],[Desc.]])</f>
        <v>0.1</v>
      </c>
      <c r="I900" s="9">
        <f>TB_Vendas[[#This Row],[Preço Unitário]]*TB_Vendas[[#This Row],[Qtde]]</f>
        <v>8000</v>
      </c>
      <c r="J900" s="9">
        <f>TB_Vendas[[#This Row],[Total]]-(TB_Vendas[[#This Row],[Total]]*TB_Vendas[[#This Row],[Desconto]])</f>
        <v>7200</v>
      </c>
      <c r="K900" s="9" t="s">
        <v>97</v>
      </c>
    </row>
    <row r="901" spans="1:11" x14ac:dyDescent="0.25">
      <c r="A901" s="8">
        <v>45257</v>
      </c>
      <c r="B901" t="s">
        <v>11</v>
      </c>
      <c r="C901" t="str">
        <f>_xlfn.XLOOKUP(TB_Vendas[[#This Row],[Código]],TB_Produtos[Código],TB_Produtos[Categoria])</f>
        <v>Acessórios</v>
      </c>
      <c r="D901" s="1">
        <v>2</v>
      </c>
      <c r="E901" s="36">
        <f>_xlfn.XLOOKUP(TB_Vendas[[#This Row],[Código]],TB_Produtos[Código],TB_Produtos[Preço Unitário])</f>
        <v>150</v>
      </c>
      <c r="F901" s="41">
        <f>INDEX(desc_tabela,MATCH(TB_Vendas[[#This Row],[Qtde]],desc_quantidade,1),MATCH(_xlfn.XLOOKUP(TB_Vendas[[#This Row],[Código]],TB_Produtos[Código],TB_Produtos[Categoria]),desc_categorias,0))</f>
        <v>0.05</v>
      </c>
      <c r="G901" s="41" cm="1">
        <f t="array" ref="G901">_xlfn.XLOOKUP(TB_Vendas[[#This Row],[Vendedor]],TB_Vendedores[[#All],[Código]],TB_Vendedores[[#All],[Desc. Máximo]])</f>
        <v>0.14000000000000001</v>
      </c>
      <c r="H901" s="41">
        <f>IF(TB_Vendas[[#This Row],[Desc.]]&gt;TB_Vendas[[#This Row],[Desc. Vend.]],TB_Vendas[[#This Row],[Desc. Vend.]],TB_Vendas[[#This Row],[Desc.]])</f>
        <v>0.05</v>
      </c>
      <c r="I901" s="9">
        <f>TB_Vendas[[#This Row],[Preço Unitário]]*TB_Vendas[[#This Row],[Qtde]]</f>
        <v>300</v>
      </c>
      <c r="J901" s="9">
        <f>TB_Vendas[[#This Row],[Total]]-(TB_Vendas[[#This Row],[Total]]*TB_Vendas[[#This Row],[Desconto]])</f>
        <v>285</v>
      </c>
      <c r="K901" s="9" t="s">
        <v>107</v>
      </c>
    </row>
    <row r="902" spans="1:11" x14ac:dyDescent="0.25">
      <c r="A902" s="8">
        <v>45257</v>
      </c>
      <c r="B902" t="s">
        <v>53</v>
      </c>
      <c r="C902" t="str">
        <f>_xlfn.XLOOKUP(TB_Vendas[[#This Row],[Código]],TB_Produtos[Código],TB_Produtos[Categoria])</f>
        <v>Periféricos</v>
      </c>
      <c r="D902" s="1">
        <v>2</v>
      </c>
      <c r="E902" s="36">
        <f>_xlfn.XLOOKUP(TB_Vendas[[#This Row],[Código]],TB_Produtos[Código],TB_Produtos[Preço Unitário])</f>
        <v>350</v>
      </c>
      <c r="F902" s="41">
        <f>INDEX(desc_tabela,MATCH(TB_Vendas[[#This Row],[Qtde]],desc_quantidade,1),MATCH(_xlfn.XLOOKUP(TB_Vendas[[#This Row],[Código]],TB_Produtos[Código],TB_Produtos[Categoria]),desc_categorias,0))</f>
        <v>0.05</v>
      </c>
      <c r="G902" s="41" cm="1">
        <f t="array" ref="G902">_xlfn.XLOOKUP(TB_Vendas[[#This Row],[Vendedor]],TB_Vendedores[[#All],[Código]],TB_Vendedores[[#All],[Desc. Máximo]])</f>
        <v>0.09</v>
      </c>
      <c r="H902" s="41">
        <f>IF(TB_Vendas[[#This Row],[Desc.]]&gt;TB_Vendas[[#This Row],[Desc. Vend.]],TB_Vendas[[#This Row],[Desc. Vend.]],TB_Vendas[[#This Row],[Desc.]])</f>
        <v>0.05</v>
      </c>
      <c r="I902" s="9">
        <f>TB_Vendas[[#This Row],[Preço Unitário]]*TB_Vendas[[#This Row],[Qtde]]</f>
        <v>700</v>
      </c>
      <c r="J902" s="9">
        <f>TB_Vendas[[#This Row],[Total]]-(TB_Vendas[[#This Row],[Total]]*TB_Vendas[[#This Row],[Desconto]])</f>
        <v>665</v>
      </c>
      <c r="K902" s="9" t="s">
        <v>113</v>
      </c>
    </row>
    <row r="903" spans="1:11" x14ac:dyDescent="0.25">
      <c r="A903" s="8">
        <v>45258</v>
      </c>
      <c r="B903" t="s">
        <v>73</v>
      </c>
      <c r="C903" t="str">
        <f>_xlfn.XLOOKUP(TB_Vendas[[#This Row],[Código]],TB_Produtos[Código],TB_Produtos[Categoria])</f>
        <v>Smartphones e Tablets</v>
      </c>
      <c r="D903" s="1">
        <v>4</v>
      </c>
      <c r="E903" s="36">
        <f>_xlfn.XLOOKUP(TB_Vendas[[#This Row],[Código]],TB_Produtos[Código],TB_Produtos[Preço Unitário])</f>
        <v>2200</v>
      </c>
      <c r="F903" s="41">
        <f>INDEX(desc_tabela,MATCH(TB_Vendas[[#This Row],[Qtde]],desc_quantidade,1),MATCH(_xlfn.XLOOKUP(TB_Vendas[[#This Row],[Código]],TB_Produtos[Código],TB_Produtos[Categoria]),desc_categorias,0))</f>
        <v>0.15</v>
      </c>
      <c r="G903" s="41" cm="1">
        <f t="array" ref="G903">_xlfn.XLOOKUP(TB_Vendas[[#This Row],[Vendedor]],TB_Vendedores[[#All],[Código]],TB_Vendedores[[#All],[Desc. Máximo]])</f>
        <v>0.19</v>
      </c>
      <c r="H903" s="41">
        <f>IF(TB_Vendas[[#This Row],[Desc.]]&gt;TB_Vendas[[#This Row],[Desc. Vend.]],TB_Vendas[[#This Row],[Desc. Vend.]],TB_Vendas[[#This Row],[Desc.]])</f>
        <v>0.15</v>
      </c>
      <c r="I903" s="9">
        <f>TB_Vendas[[#This Row],[Preço Unitário]]*TB_Vendas[[#This Row],[Qtde]]</f>
        <v>8800</v>
      </c>
      <c r="J903" s="9">
        <f>TB_Vendas[[#This Row],[Total]]-(TB_Vendas[[#This Row],[Total]]*TB_Vendas[[#This Row],[Desconto]])</f>
        <v>7480</v>
      </c>
      <c r="K903" s="9" t="s">
        <v>109</v>
      </c>
    </row>
    <row r="904" spans="1:11" x14ac:dyDescent="0.25">
      <c r="A904" s="8">
        <v>45258</v>
      </c>
      <c r="B904" t="s">
        <v>48</v>
      </c>
      <c r="C904" t="str">
        <f>_xlfn.XLOOKUP(TB_Vendas[[#This Row],[Código]],TB_Produtos[Código],TB_Produtos[Categoria])</f>
        <v>Eletrônicos Gerais</v>
      </c>
      <c r="D904" s="1">
        <v>1</v>
      </c>
      <c r="E904" s="36">
        <f>_xlfn.XLOOKUP(TB_Vendas[[#This Row],[Código]],TB_Produtos[Código],TB_Produtos[Preço Unitário])</f>
        <v>5500</v>
      </c>
      <c r="F904" s="41">
        <f>INDEX(desc_tabela,MATCH(TB_Vendas[[#This Row],[Qtde]],desc_quantidade,1),MATCH(_xlfn.XLOOKUP(TB_Vendas[[#This Row],[Código]],TB_Produtos[Código],TB_Produtos[Categoria]),desc_categorias,0))</f>
        <v>0.1</v>
      </c>
      <c r="G904" s="41" cm="1">
        <f t="array" ref="G904">_xlfn.XLOOKUP(TB_Vendas[[#This Row],[Vendedor]],TB_Vendedores[[#All],[Código]],TB_Vendedores[[#All],[Desc. Máximo]])</f>
        <v>0.12</v>
      </c>
      <c r="H904" s="41">
        <f>IF(TB_Vendas[[#This Row],[Desc.]]&gt;TB_Vendas[[#This Row],[Desc. Vend.]],TB_Vendas[[#This Row],[Desc. Vend.]],TB_Vendas[[#This Row],[Desc.]])</f>
        <v>0.1</v>
      </c>
      <c r="I904" s="9">
        <f>TB_Vendas[[#This Row],[Preço Unitário]]*TB_Vendas[[#This Row],[Qtde]]</f>
        <v>5500</v>
      </c>
      <c r="J904" s="9">
        <f>TB_Vendas[[#This Row],[Total]]-(TB_Vendas[[#This Row],[Total]]*TB_Vendas[[#This Row],[Desconto]])</f>
        <v>4950</v>
      </c>
      <c r="K904" s="9" t="s">
        <v>103</v>
      </c>
    </row>
    <row r="905" spans="1:11" x14ac:dyDescent="0.25">
      <c r="A905" s="8">
        <v>45258</v>
      </c>
      <c r="B905" t="s">
        <v>20</v>
      </c>
      <c r="C905" t="str">
        <f>_xlfn.XLOOKUP(TB_Vendas[[#This Row],[Código]],TB_Produtos[Código],TB_Produtos[Categoria])</f>
        <v>Acessórios</v>
      </c>
      <c r="D905" s="1">
        <v>3</v>
      </c>
      <c r="E905" s="36">
        <f>_xlfn.XLOOKUP(TB_Vendas[[#This Row],[Código]],TB_Produtos[Código],TB_Produtos[Preço Unitário])</f>
        <v>250</v>
      </c>
      <c r="F905" s="41">
        <f>INDEX(desc_tabela,MATCH(TB_Vendas[[#This Row],[Qtde]],desc_quantidade,1),MATCH(_xlfn.XLOOKUP(TB_Vendas[[#This Row],[Código]],TB_Produtos[Código],TB_Produtos[Categoria]),desc_categorias,0))</f>
        <v>0.15</v>
      </c>
      <c r="G905" s="41" cm="1">
        <f t="array" ref="G905">_xlfn.XLOOKUP(TB_Vendas[[#This Row],[Vendedor]],TB_Vendedores[[#All],[Código]],TB_Vendedores[[#All],[Desc. Máximo]])</f>
        <v>0.14000000000000001</v>
      </c>
      <c r="H905" s="41">
        <f>IF(TB_Vendas[[#This Row],[Desc.]]&gt;TB_Vendas[[#This Row],[Desc. Vend.]],TB_Vendas[[#This Row],[Desc. Vend.]],TB_Vendas[[#This Row],[Desc.]])</f>
        <v>0.14000000000000001</v>
      </c>
      <c r="I905" s="9">
        <f>TB_Vendas[[#This Row],[Preço Unitário]]*TB_Vendas[[#This Row],[Qtde]]</f>
        <v>750</v>
      </c>
      <c r="J905" s="9">
        <f>TB_Vendas[[#This Row],[Total]]-(TB_Vendas[[#This Row],[Total]]*TB_Vendas[[#This Row],[Desconto]])</f>
        <v>645</v>
      </c>
      <c r="K905" s="9" t="s">
        <v>107</v>
      </c>
    </row>
    <row r="906" spans="1:11" x14ac:dyDescent="0.25">
      <c r="A906" s="8">
        <v>45258</v>
      </c>
      <c r="B906" t="s">
        <v>48</v>
      </c>
      <c r="C906" t="str">
        <f>_xlfn.XLOOKUP(TB_Vendas[[#This Row],[Código]],TB_Produtos[Código],TB_Produtos[Categoria])</f>
        <v>Eletrônicos Gerais</v>
      </c>
      <c r="D906" s="1">
        <v>3</v>
      </c>
      <c r="E906" s="36">
        <f>_xlfn.XLOOKUP(TB_Vendas[[#This Row],[Código]],TB_Produtos[Código],TB_Produtos[Preço Unitário])</f>
        <v>5500</v>
      </c>
      <c r="F906" s="41">
        <f>INDEX(desc_tabela,MATCH(TB_Vendas[[#This Row],[Qtde]],desc_quantidade,1),MATCH(_xlfn.XLOOKUP(TB_Vendas[[#This Row],[Código]],TB_Produtos[Código],TB_Produtos[Categoria]),desc_categorias,0))</f>
        <v>0.2</v>
      </c>
      <c r="G906" s="41" cm="1">
        <f t="array" ref="G906">_xlfn.XLOOKUP(TB_Vendas[[#This Row],[Vendedor]],TB_Vendedores[[#All],[Código]],TB_Vendedores[[#All],[Desc. Máximo]])</f>
        <v>0.08</v>
      </c>
      <c r="H906" s="41">
        <f>IF(TB_Vendas[[#This Row],[Desc.]]&gt;TB_Vendas[[#This Row],[Desc. Vend.]],TB_Vendas[[#This Row],[Desc. Vend.]],TB_Vendas[[#This Row],[Desc.]])</f>
        <v>0.08</v>
      </c>
      <c r="I906" s="9">
        <f>TB_Vendas[[#This Row],[Preço Unitário]]*TB_Vendas[[#This Row],[Qtde]]</f>
        <v>16500</v>
      </c>
      <c r="J906" s="9">
        <f>TB_Vendas[[#This Row],[Total]]-(TB_Vendas[[#This Row],[Total]]*TB_Vendas[[#This Row],[Desconto]])</f>
        <v>15180</v>
      </c>
      <c r="K906" s="9" t="s">
        <v>111</v>
      </c>
    </row>
    <row r="907" spans="1:11" x14ac:dyDescent="0.25">
      <c r="A907" s="8">
        <v>45259</v>
      </c>
      <c r="B907" t="s">
        <v>68</v>
      </c>
      <c r="C907" t="str">
        <f>_xlfn.XLOOKUP(TB_Vendas[[#This Row],[Código]],TB_Produtos[Código],TB_Produtos[Categoria])</f>
        <v>Smartphones e Tablets</v>
      </c>
      <c r="D907" s="1">
        <v>4</v>
      </c>
      <c r="E907" s="36">
        <f>_xlfn.XLOOKUP(TB_Vendas[[#This Row],[Código]],TB_Produtos[Código],TB_Produtos[Preço Unitário])</f>
        <v>4500</v>
      </c>
      <c r="F907" s="41">
        <f>INDEX(desc_tabela,MATCH(TB_Vendas[[#This Row],[Qtde]],desc_quantidade,1),MATCH(_xlfn.XLOOKUP(TB_Vendas[[#This Row],[Código]],TB_Produtos[Código],TB_Produtos[Categoria]),desc_categorias,0))</f>
        <v>0.15</v>
      </c>
      <c r="G907" s="41" cm="1">
        <f t="array" ref="G907">_xlfn.XLOOKUP(TB_Vendas[[#This Row],[Vendedor]],TB_Vendedores[[#All],[Código]],TB_Vendedores[[#All],[Desc. Máximo]])</f>
        <v>0.08</v>
      </c>
      <c r="H907" s="41">
        <f>IF(TB_Vendas[[#This Row],[Desc.]]&gt;TB_Vendas[[#This Row],[Desc. Vend.]],TB_Vendas[[#This Row],[Desc. Vend.]],TB_Vendas[[#This Row],[Desc.]])</f>
        <v>0.08</v>
      </c>
      <c r="I907" s="9">
        <f>TB_Vendas[[#This Row],[Preço Unitário]]*TB_Vendas[[#This Row],[Qtde]]</f>
        <v>18000</v>
      </c>
      <c r="J907" s="9">
        <f>TB_Vendas[[#This Row],[Total]]-(TB_Vendas[[#This Row],[Total]]*TB_Vendas[[#This Row],[Desconto]])</f>
        <v>16560</v>
      </c>
      <c r="K907" s="9" t="s">
        <v>111</v>
      </c>
    </row>
    <row r="908" spans="1:11" x14ac:dyDescent="0.25">
      <c r="A908" s="8">
        <v>45259</v>
      </c>
      <c r="B908" t="s">
        <v>88</v>
      </c>
      <c r="C908" t="str">
        <f>_xlfn.XLOOKUP(TB_Vendas[[#This Row],[Código]],TB_Produtos[Código],TB_Produtos[Categoria])</f>
        <v>Wearables</v>
      </c>
      <c r="D908" s="1">
        <v>1</v>
      </c>
      <c r="E908" s="36">
        <f>_xlfn.XLOOKUP(TB_Vendas[[#This Row],[Código]],TB_Produtos[Código],TB_Produtos[Preço Unitário])</f>
        <v>2800</v>
      </c>
      <c r="F908" s="41">
        <f>INDEX(desc_tabela,MATCH(TB_Vendas[[#This Row],[Qtde]],desc_quantidade,1),MATCH(_xlfn.XLOOKUP(TB_Vendas[[#This Row],[Código]],TB_Produtos[Código],TB_Produtos[Categoria]),desc_categorias,0))</f>
        <v>0</v>
      </c>
      <c r="G908" s="41" cm="1">
        <f t="array" ref="G908">_xlfn.XLOOKUP(TB_Vendas[[#This Row],[Vendedor]],TB_Vendedores[[#All],[Código]],TB_Vendedores[[#All],[Desc. Máximo]])</f>
        <v>0.08</v>
      </c>
      <c r="H908" s="41">
        <f>IF(TB_Vendas[[#This Row],[Desc.]]&gt;TB_Vendas[[#This Row],[Desc. Vend.]],TB_Vendas[[#This Row],[Desc. Vend.]],TB_Vendas[[#This Row],[Desc.]])</f>
        <v>0</v>
      </c>
      <c r="I908" s="9">
        <f>TB_Vendas[[#This Row],[Preço Unitário]]*TB_Vendas[[#This Row],[Qtde]]</f>
        <v>2800</v>
      </c>
      <c r="J908" s="9">
        <f>TB_Vendas[[#This Row],[Total]]-(TB_Vendas[[#This Row],[Total]]*TB_Vendas[[#This Row],[Desconto]])</f>
        <v>2800</v>
      </c>
      <c r="K908" s="9" t="s">
        <v>100</v>
      </c>
    </row>
    <row r="909" spans="1:11" x14ac:dyDescent="0.25">
      <c r="A909" s="8">
        <v>45260</v>
      </c>
      <c r="B909" t="s">
        <v>7</v>
      </c>
      <c r="C909" t="str">
        <f>_xlfn.XLOOKUP(TB_Vendas[[#This Row],[Código]],TB_Produtos[Código],TB_Produtos[Categoria])</f>
        <v>Acessórios</v>
      </c>
      <c r="D909" s="1">
        <v>2</v>
      </c>
      <c r="E909" s="36">
        <f>_xlfn.XLOOKUP(TB_Vendas[[#This Row],[Código]],TB_Produtos[Código],TB_Produtos[Preço Unitário])</f>
        <v>50</v>
      </c>
      <c r="F909" s="41">
        <f>INDEX(desc_tabela,MATCH(TB_Vendas[[#This Row],[Qtde]],desc_quantidade,1),MATCH(_xlfn.XLOOKUP(TB_Vendas[[#This Row],[Código]],TB_Produtos[Código],TB_Produtos[Categoria]),desc_categorias,0))</f>
        <v>0.05</v>
      </c>
      <c r="G909" s="41" cm="1">
        <f t="array" ref="G909">_xlfn.XLOOKUP(TB_Vendas[[#This Row],[Vendedor]],TB_Vendedores[[#All],[Código]],TB_Vendedores[[#All],[Desc. Máximo]])</f>
        <v>0.11</v>
      </c>
      <c r="H909" s="41">
        <f>IF(TB_Vendas[[#This Row],[Desc.]]&gt;TB_Vendas[[#This Row],[Desc. Vend.]],TB_Vendas[[#This Row],[Desc. Vend.]],TB_Vendas[[#This Row],[Desc.]])</f>
        <v>0.05</v>
      </c>
      <c r="I909" s="9">
        <f>TB_Vendas[[#This Row],[Preço Unitário]]*TB_Vendas[[#This Row],[Qtde]]</f>
        <v>100</v>
      </c>
      <c r="J909" s="9">
        <f>TB_Vendas[[#This Row],[Total]]-(TB_Vendas[[#This Row],[Total]]*TB_Vendas[[#This Row],[Desconto]])</f>
        <v>95</v>
      </c>
      <c r="K909" s="9" t="s">
        <v>115</v>
      </c>
    </row>
    <row r="910" spans="1:11" x14ac:dyDescent="0.25">
      <c r="A910" s="8">
        <v>45260</v>
      </c>
      <c r="B910" t="s">
        <v>53</v>
      </c>
      <c r="C910" t="str">
        <f>_xlfn.XLOOKUP(TB_Vendas[[#This Row],[Código]],TB_Produtos[Código],TB_Produtos[Categoria])</f>
        <v>Periféricos</v>
      </c>
      <c r="D910" s="1">
        <v>4</v>
      </c>
      <c r="E910" s="36">
        <f>_xlfn.XLOOKUP(TB_Vendas[[#This Row],[Código]],TB_Produtos[Código],TB_Produtos[Preço Unitário])</f>
        <v>350</v>
      </c>
      <c r="F910" s="41">
        <f>INDEX(desc_tabela,MATCH(TB_Vendas[[#This Row],[Qtde]],desc_quantidade,1),MATCH(_xlfn.XLOOKUP(TB_Vendas[[#This Row],[Código]],TB_Produtos[Código],TB_Produtos[Categoria]),desc_categorias,0))</f>
        <v>0.15</v>
      </c>
      <c r="G910" s="41" cm="1">
        <f t="array" ref="G910">_xlfn.XLOOKUP(TB_Vendas[[#This Row],[Vendedor]],TB_Vendedores[[#All],[Código]],TB_Vendedores[[#All],[Desc. Máximo]])</f>
        <v>0.14000000000000001</v>
      </c>
      <c r="H910" s="41">
        <f>IF(TB_Vendas[[#This Row],[Desc.]]&gt;TB_Vendas[[#This Row],[Desc. Vend.]],TB_Vendas[[#This Row],[Desc. Vend.]],TB_Vendas[[#This Row],[Desc.]])</f>
        <v>0.14000000000000001</v>
      </c>
      <c r="I910" s="9">
        <f>TB_Vendas[[#This Row],[Preço Unitário]]*TB_Vendas[[#This Row],[Qtde]]</f>
        <v>1400</v>
      </c>
      <c r="J910" s="9">
        <f>TB_Vendas[[#This Row],[Total]]-(TB_Vendas[[#This Row],[Total]]*TB_Vendas[[#This Row],[Desconto]])</f>
        <v>1204</v>
      </c>
      <c r="K910" s="9" t="s">
        <v>107</v>
      </c>
    </row>
    <row r="911" spans="1:11" x14ac:dyDescent="0.25">
      <c r="A911" s="8">
        <v>45260</v>
      </c>
      <c r="B911" t="s">
        <v>22</v>
      </c>
      <c r="C911" t="str">
        <f>_xlfn.XLOOKUP(TB_Vendas[[#This Row],[Código]],TB_Produtos[Código],TB_Produtos[Categoria])</f>
        <v>Acessórios</v>
      </c>
      <c r="D911" s="1">
        <v>5</v>
      </c>
      <c r="E911" s="36">
        <f>_xlfn.XLOOKUP(TB_Vendas[[#This Row],[Código]],TB_Produtos[Código],TB_Produtos[Preço Unitário])</f>
        <v>1400</v>
      </c>
      <c r="F911" s="41">
        <f>INDEX(desc_tabela,MATCH(TB_Vendas[[#This Row],[Qtde]],desc_quantidade,1),MATCH(_xlfn.XLOOKUP(TB_Vendas[[#This Row],[Código]],TB_Produtos[Código],TB_Produtos[Categoria]),desc_categorias,0))</f>
        <v>0.25</v>
      </c>
      <c r="G911" s="41" cm="1">
        <f t="array" ref="G911">_xlfn.XLOOKUP(TB_Vendas[[#This Row],[Vendedor]],TB_Vendedores[[#All],[Código]],TB_Vendedores[[#All],[Desc. Máximo]])</f>
        <v>0.08</v>
      </c>
      <c r="H911" s="41">
        <f>IF(TB_Vendas[[#This Row],[Desc.]]&gt;TB_Vendas[[#This Row],[Desc. Vend.]],TB_Vendas[[#This Row],[Desc. Vend.]],TB_Vendas[[#This Row],[Desc.]])</f>
        <v>0.08</v>
      </c>
      <c r="I911" s="9">
        <f>TB_Vendas[[#This Row],[Preço Unitário]]*TB_Vendas[[#This Row],[Qtde]]</f>
        <v>7000</v>
      </c>
      <c r="J911" s="9">
        <f>TB_Vendas[[#This Row],[Total]]-(TB_Vendas[[#This Row],[Total]]*TB_Vendas[[#This Row],[Desconto]])</f>
        <v>6440</v>
      </c>
      <c r="K911" s="9" t="s">
        <v>100</v>
      </c>
    </row>
    <row r="912" spans="1:11" x14ac:dyDescent="0.25">
      <c r="A912" s="8">
        <v>45261</v>
      </c>
      <c r="B912" t="s">
        <v>48</v>
      </c>
      <c r="C912" t="str">
        <f>_xlfn.XLOOKUP(TB_Vendas[[#This Row],[Código]],TB_Produtos[Código],TB_Produtos[Categoria])</f>
        <v>Eletrônicos Gerais</v>
      </c>
      <c r="D912" s="1">
        <v>4</v>
      </c>
      <c r="E912" s="36">
        <f>_xlfn.XLOOKUP(TB_Vendas[[#This Row],[Código]],TB_Produtos[Código],TB_Produtos[Preço Unitário])</f>
        <v>5500</v>
      </c>
      <c r="F912" s="41">
        <f>INDEX(desc_tabela,MATCH(TB_Vendas[[#This Row],[Qtde]],desc_quantidade,1),MATCH(_xlfn.XLOOKUP(TB_Vendas[[#This Row],[Código]],TB_Produtos[Código],TB_Produtos[Categoria]),desc_categorias,0))</f>
        <v>0.2</v>
      </c>
      <c r="G912" s="41" cm="1">
        <f t="array" ref="G912">_xlfn.XLOOKUP(TB_Vendas[[#This Row],[Vendedor]],TB_Vendedores[[#All],[Código]],TB_Vendedores[[#All],[Desc. Máximo]])</f>
        <v>7.0000000000000007E-2</v>
      </c>
      <c r="H912" s="41">
        <f>IF(TB_Vendas[[#This Row],[Desc.]]&gt;TB_Vendas[[#This Row],[Desc. Vend.]],TB_Vendas[[#This Row],[Desc. Vend.]],TB_Vendas[[#This Row],[Desc.]])</f>
        <v>7.0000000000000007E-2</v>
      </c>
      <c r="I912" s="9">
        <f>TB_Vendas[[#This Row],[Preço Unitário]]*TB_Vendas[[#This Row],[Qtde]]</f>
        <v>22000</v>
      </c>
      <c r="J912" s="9">
        <f>TB_Vendas[[#This Row],[Total]]-(TB_Vendas[[#This Row],[Total]]*TB_Vendas[[#This Row],[Desconto]])</f>
        <v>20460</v>
      </c>
      <c r="K912" s="9" t="s">
        <v>119</v>
      </c>
    </row>
    <row r="913" spans="1:11" x14ac:dyDescent="0.25">
      <c r="A913" s="8">
        <v>45261</v>
      </c>
      <c r="B913" t="s">
        <v>73</v>
      </c>
      <c r="C913" t="str">
        <f>_xlfn.XLOOKUP(TB_Vendas[[#This Row],[Código]],TB_Produtos[Código],TB_Produtos[Categoria])</f>
        <v>Smartphones e Tablets</v>
      </c>
      <c r="D913" s="1">
        <v>2</v>
      </c>
      <c r="E913" s="36">
        <f>_xlfn.XLOOKUP(TB_Vendas[[#This Row],[Código]],TB_Produtos[Código],TB_Produtos[Preço Unitário])</f>
        <v>2200</v>
      </c>
      <c r="F913" s="41">
        <f>INDEX(desc_tabela,MATCH(TB_Vendas[[#This Row],[Qtde]],desc_quantidade,1),MATCH(_xlfn.XLOOKUP(TB_Vendas[[#This Row],[Código]],TB_Produtos[Código],TB_Produtos[Categoria]),desc_categorias,0))</f>
        <v>0.1</v>
      </c>
      <c r="G913" s="41" cm="1">
        <f t="array" ref="G913">_xlfn.XLOOKUP(TB_Vendas[[#This Row],[Vendedor]],TB_Vendedores[[#All],[Código]],TB_Vendedores[[#All],[Desc. Máximo]])</f>
        <v>0.14000000000000001</v>
      </c>
      <c r="H913" s="41">
        <f>IF(TB_Vendas[[#This Row],[Desc.]]&gt;TB_Vendas[[#This Row],[Desc. Vend.]],TB_Vendas[[#This Row],[Desc. Vend.]],TB_Vendas[[#This Row],[Desc.]])</f>
        <v>0.1</v>
      </c>
      <c r="I913" s="9">
        <f>TB_Vendas[[#This Row],[Preço Unitário]]*TB_Vendas[[#This Row],[Qtde]]</f>
        <v>4400</v>
      </c>
      <c r="J913" s="9">
        <f>TB_Vendas[[#This Row],[Total]]-(TB_Vendas[[#This Row],[Total]]*TB_Vendas[[#This Row],[Desconto]])</f>
        <v>3960</v>
      </c>
      <c r="K913" s="9" t="s">
        <v>107</v>
      </c>
    </row>
    <row r="914" spans="1:11" x14ac:dyDescent="0.25">
      <c r="A914" s="8">
        <v>45261</v>
      </c>
      <c r="B914" t="s">
        <v>73</v>
      </c>
      <c r="C914" t="str">
        <f>_xlfn.XLOOKUP(TB_Vendas[[#This Row],[Código]],TB_Produtos[Código],TB_Produtos[Categoria])</f>
        <v>Smartphones e Tablets</v>
      </c>
      <c r="D914" s="1">
        <v>3</v>
      </c>
      <c r="E914" s="36">
        <f>_xlfn.XLOOKUP(TB_Vendas[[#This Row],[Código]],TB_Produtos[Código],TB_Produtos[Preço Unitário])</f>
        <v>2200</v>
      </c>
      <c r="F914" s="41">
        <f>INDEX(desc_tabela,MATCH(TB_Vendas[[#This Row],[Qtde]],desc_quantidade,1),MATCH(_xlfn.XLOOKUP(TB_Vendas[[#This Row],[Código]],TB_Produtos[Código],TB_Produtos[Categoria]),desc_categorias,0))</f>
        <v>0.15</v>
      </c>
      <c r="G914" s="41" cm="1">
        <f t="array" ref="G914">_xlfn.XLOOKUP(TB_Vendas[[#This Row],[Vendedor]],TB_Vendedores[[#All],[Código]],TB_Vendedores[[#All],[Desc. Máximo]])</f>
        <v>0.17</v>
      </c>
      <c r="H914" s="41">
        <f>IF(TB_Vendas[[#This Row],[Desc.]]&gt;TB_Vendas[[#This Row],[Desc. Vend.]],TB_Vendas[[#This Row],[Desc. Vend.]],TB_Vendas[[#This Row],[Desc.]])</f>
        <v>0.15</v>
      </c>
      <c r="I914" s="9">
        <f>TB_Vendas[[#This Row],[Preço Unitário]]*TB_Vendas[[#This Row],[Qtde]]</f>
        <v>6600</v>
      </c>
      <c r="J914" s="9">
        <f>TB_Vendas[[#This Row],[Total]]-(TB_Vendas[[#This Row],[Total]]*TB_Vendas[[#This Row],[Desconto]])</f>
        <v>5610</v>
      </c>
      <c r="K914" s="9" t="s">
        <v>105</v>
      </c>
    </row>
    <row r="915" spans="1:11" x14ac:dyDescent="0.25">
      <c r="A915" s="8">
        <v>45261</v>
      </c>
      <c r="B915" t="s">
        <v>73</v>
      </c>
      <c r="C915" t="str">
        <f>_xlfn.XLOOKUP(TB_Vendas[[#This Row],[Código]],TB_Produtos[Código],TB_Produtos[Categoria])</f>
        <v>Smartphones e Tablets</v>
      </c>
      <c r="D915" s="1">
        <v>5</v>
      </c>
      <c r="E915" s="36">
        <f>_xlfn.XLOOKUP(TB_Vendas[[#This Row],[Código]],TB_Produtos[Código],TB_Produtos[Preço Unitário])</f>
        <v>2200</v>
      </c>
      <c r="F915" s="41">
        <f>INDEX(desc_tabela,MATCH(TB_Vendas[[#This Row],[Qtde]],desc_quantidade,1),MATCH(_xlfn.XLOOKUP(TB_Vendas[[#This Row],[Código]],TB_Produtos[Código],TB_Produtos[Categoria]),desc_categorias,0))</f>
        <v>0.25</v>
      </c>
      <c r="G915" s="41" cm="1">
        <f t="array" ref="G915">_xlfn.XLOOKUP(TB_Vendas[[#This Row],[Vendedor]],TB_Vendedores[[#All],[Código]],TB_Vendedores[[#All],[Desc. Máximo]])</f>
        <v>0.11</v>
      </c>
      <c r="H915" s="41">
        <f>IF(TB_Vendas[[#This Row],[Desc.]]&gt;TB_Vendas[[#This Row],[Desc. Vend.]],TB_Vendas[[#This Row],[Desc. Vend.]],TB_Vendas[[#This Row],[Desc.]])</f>
        <v>0.11</v>
      </c>
      <c r="I915" s="9">
        <f>TB_Vendas[[#This Row],[Preço Unitário]]*TB_Vendas[[#This Row],[Qtde]]</f>
        <v>11000</v>
      </c>
      <c r="J915" s="9">
        <f>TB_Vendas[[#This Row],[Total]]-(TB_Vendas[[#This Row],[Total]]*TB_Vendas[[#This Row],[Desconto]])</f>
        <v>9790</v>
      </c>
      <c r="K915" s="9" t="s">
        <v>115</v>
      </c>
    </row>
    <row r="916" spans="1:11" x14ac:dyDescent="0.25">
      <c r="A916" s="8">
        <v>45262</v>
      </c>
      <c r="B916" t="s">
        <v>31</v>
      </c>
      <c r="C916" t="str">
        <f>_xlfn.XLOOKUP(TB_Vendas[[#This Row],[Código]],TB_Produtos[Código],TB_Produtos[Categoria])</f>
        <v>Notebooks</v>
      </c>
      <c r="D916" s="1">
        <v>1</v>
      </c>
      <c r="E916" s="36">
        <f>_xlfn.XLOOKUP(TB_Vendas[[#This Row],[Código]],TB_Produtos[Código],TB_Produtos[Preço Unitário])</f>
        <v>4200</v>
      </c>
      <c r="F916" s="41">
        <f>INDEX(desc_tabela,MATCH(TB_Vendas[[#This Row],[Qtde]],desc_quantidade,1),MATCH(_xlfn.XLOOKUP(TB_Vendas[[#This Row],[Código]],TB_Produtos[Código],TB_Produtos[Categoria]),desc_categorias,0))</f>
        <v>0</v>
      </c>
      <c r="G916" s="41" cm="1">
        <f t="array" ref="G916">_xlfn.XLOOKUP(TB_Vendas[[#This Row],[Vendedor]],TB_Vendedores[[#All],[Código]],TB_Vendedores[[#All],[Desc. Máximo]])</f>
        <v>0.13</v>
      </c>
      <c r="H916" s="41">
        <f>IF(TB_Vendas[[#This Row],[Desc.]]&gt;TB_Vendas[[#This Row],[Desc. Vend.]],TB_Vendas[[#This Row],[Desc. Vend.]],TB_Vendas[[#This Row],[Desc.]])</f>
        <v>0</v>
      </c>
      <c r="I916" s="9">
        <f>TB_Vendas[[#This Row],[Preço Unitário]]*TB_Vendas[[#This Row],[Qtde]]</f>
        <v>4200</v>
      </c>
      <c r="J916" s="9">
        <f>TB_Vendas[[#This Row],[Total]]-(TB_Vendas[[#This Row],[Total]]*TB_Vendas[[#This Row],[Desconto]])</f>
        <v>4200</v>
      </c>
      <c r="K916" s="9" t="s">
        <v>94</v>
      </c>
    </row>
    <row r="917" spans="1:11" x14ac:dyDescent="0.25">
      <c r="A917" s="8">
        <v>45262</v>
      </c>
      <c r="B917" t="s">
        <v>22</v>
      </c>
      <c r="C917" t="str">
        <f>_xlfn.XLOOKUP(TB_Vendas[[#This Row],[Código]],TB_Produtos[Código],TB_Produtos[Categoria])</f>
        <v>Acessórios</v>
      </c>
      <c r="D917" s="1">
        <v>3</v>
      </c>
      <c r="E917" s="36">
        <f>_xlfn.XLOOKUP(TB_Vendas[[#This Row],[Código]],TB_Produtos[Código],TB_Produtos[Preço Unitário])</f>
        <v>1400</v>
      </c>
      <c r="F917" s="41">
        <f>INDEX(desc_tabela,MATCH(TB_Vendas[[#This Row],[Qtde]],desc_quantidade,1),MATCH(_xlfn.XLOOKUP(TB_Vendas[[#This Row],[Código]],TB_Produtos[Código],TB_Produtos[Categoria]),desc_categorias,0))</f>
        <v>0.15</v>
      </c>
      <c r="G917" s="41" cm="1">
        <f t="array" ref="G917">_xlfn.XLOOKUP(TB_Vendas[[#This Row],[Vendedor]],TB_Vendedores[[#All],[Código]],TB_Vendedores[[#All],[Desc. Máximo]])</f>
        <v>0.08</v>
      </c>
      <c r="H917" s="41">
        <f>IF(TB_Vendas[[#This Row],[Desc.]]&gt;TB_Vendas[[#This Row],[Desc. Vend.]],TB_Vendas[[#This Row],[Desc. Vend.]],TB_Vendas[[#This Row],[Desc.]])</f>
        <v>0.08</v>
      </c>
      <c r="I917" s="9">
        <f>TB_Vendas[[#This Row],[Preço Unitário]]*TB_Vendas[[#This Row],[Qtde]]</f>
        <v>4200</v>
      </c>
      <c r="J917" s="9">
        <f>TB_Vendas[[#This Row],[Total]]-(TB_Vendas[[#This Row],[Total]]*TB_Vendas[[#This Row],[Desconto]])</f>
        <v>3864</v>
      </c>
      <c r="K917" s="9" t="s">
        <v>100</v>
      </c>
    </row>
    <row r="918" spans="1:11" x14ac:dyDescent="0.25">
      <c r="A918" s="8">
        <v>45262</v>
      </c>
      <c r="B918" t="s">
        <v>14</v>
      </c>
      <c r="C918" t="str">
        <f>_xlfn.XLOOKUP(TB_Vendas[[#This Row],[Código]],TB_Produtos[Código],TB_Produtos[Categoria])</f>
        <v>Acessórios</v>
      </c>
      <c r="D918" s="1">
        <v>4</v>
      </c>
      <c r="E918" s="36">
        <f>_xlfn.XLOOKUP(TB_Vendas[[#This Row],[Código]],TB_Produtos[Código],TB_Produtos[Preço Unitário])</f>
        <v>80</v>
      </c>
      <c r="F918" s="41">
        <f>INDEX(desc_tabela,MATCH(TB_Vendas[[#This Row],[Qtde]],desc_quantidade,1),MATCH(_xlfn.XLOOKUP(TB_Vendas[[#This Row],[Código]],TB_Produtos[Código],TB_Produtos[Categoria]),desc_categorias,0))</f>
        <v>0.15</v>
      </c>
      <c r="G918" s="41" cm="1">
        <f t="array" ref="G918">_xlfn.XLOOKUP(TB_Vendas[[#This Row],[Vendedor]],TB_Vendedores[[#All],[Código]],TB_Vendedores[[#All],[Desc. Máximo]])</f>
        <v>7.0000000000000007E-2</v>
      </c>
      <c r="H918" s="41">
        <f>IF(TB_Vendas[[#This Row],[Desc.]]&gt;TB_Vendas[[#This Row],[Desc. Vend.]],TB_Vendas[[#This Row],[Desc. Vend.]],TB_Vendas[[#This Row],[Desc.]])</f>
        <v>7.0000000000000007E-2</v>
      </c>
      <c r="I918" s="9">
        <f>TB_Vendas[[#This Row],[Preço Unitário]]*TB_Vendas[[#This Row],[Qtde]]</f>
        <v>320</v>
      </c>
      <c r="J918" s="9">
        <f>TB_Vendas[[#This Row],[Total]]-(TB_Vendas[[#This Row],[Total]]*TB_Vendas[[#This Row],[Desconto]])</f>
        <v>297.60000000000002</v>
      </c>
      <c r="K918" s="9" t="s">
        <v>119</v>
      </c>
    </row>
    <row r="919" spans="1:11" x14ac:dyDescent="0.25">
      <c r="A919" s="8">
        <v>45262</v>
      </c>
      <c r="B919" t="s">
        <v>43</v>
      </c>
      <c r="C919" t="str">
        <f>_xlfn.XLOOKUP(TB_Vendas[[#This Row],[Código]],TB_Produtos[Código],TB_Produtos[Categoria])</f>
        <v>Eletrônicos Gerais</v>
      </c>
      <c r="D919" s="1">
        <v>3</v>
      </c>
      <c r="E919" s="36">
        <f>_xlfn.XLOOKUP(TB_Vendas[[#This Row],[Código]],TB_Produtos[Código],TB_Produtos[Preço Unitário])</f>
        <v>4500</v>
      </c>
      <c r="F919" s="41">
        <f>INDEX(desc_tabela,MATCH(TB_Vendas[[#This Row],[Qtde]],desc_quantidade,1),MATCH(_xlfn.XLOOKUP(TB_Vendas[[#This Row],[Código]],TB_Produtos[Código],TB_Produtos[Categoria]),desc_categorias,0))</f>
        <v>0.2</v>
      </c>
      <c r="G919" s="41" cm="1">
        <f t="array" ref="G919">_xlfn.XLOOKUP(TB_Vendas[[#This Row],[Vendedor]],TB_Vendedores[[#All],[Código]],TB_Vendedores[[#All],[Desc. Máximo]])</f>
        <v>0.11</v>
      </c>
      <c r="H919" s="41">
        <f>IF(TB_Vendas[[#This Row],[Desc.]]&gt;TB_Vendas[[#This Row],[Desc. Vend.]],TB_Vendas[[#This Row],[Desc. Vend.]],TB_Vendas[[#This Row],[Desc.]])</f>
        <v>0.11</v>
      </c>
      <c r="I919" s="9">
        <f>TB_Vendas[[#This Row],[Preço Unitário]]*TB_Vendas[[#This Row],[Qtde]]</f>
        <v>13500</v>
      </c>
      <c r="J919" s="9">
        <f>TB_Vendas[[#This Row],[Total]]-(TB_Vendas[[#This Row],[Total]]*TB_Vendas[[#This Row],[Desconto]])</f>
        <v>12015</v>
      </c>
      <c r="K919" s="9" t="s">
        <v>115</v>
      </c>
    </row>
    <row r="920" spans="1:11" x14ac:dyDescent="0.25">
      <c r="A920" s="8">
        <v>45263</v>
      </c>
      <c r="B920" t="s">
        <v>79</v>
      </c>
      <c r="C920" t="str">
        <f>_xlfn.XLOOKUP(TB_Vendas[[#This Row],[Código]],TB_Produtos[Código],TB_Produtos[Categoria])</f>
        <v>Wearables</v>
      </c>
      <c r="D920" s="1">
        <v>5</v>
      </c>
      <c r="E920" s="36">
        <f>_xlfn.XLOOKUP(TB_Vendas[[#This Row],[Código]],TB_Produtos[Código],TB_Produtos[Preço Unitário])</f>
        <v>400</v>
      </c>
      <c r="F920" s="41">
        <f>INDEX(desc_tabela,MATCH(TB_Vendas[[#This Row],[Qtde]],desc_quantidade,1),MATCH(_xlfn.XLOOKUP(TB_Vendas[[#This Row],[Código]],TB_Produtos[Código],TB_Produtos[Categoria]),desc_categorias,0))</f>
        <v>0.25</v>
      </c>
      <c r="G920" s="41" cm="1">
        <f t="array" ref="G920">_xlfn.XLOOKUP(TB_Vendas[[#This Row],[Vendedor]],TB_Vendedores[[#All],[Código]],TB_Vendedores[[#All],[Desc. Máximo]])</f>
        <v>0.09</v>
      </c>
      <c r="H920" s="41">
        <f>IF(TB_Vendas[[#This Row],[Desc.]]&gt;TB_Vendas[[#This Row],[Desc. Vend.]],TB_Vendas[[#This Row],[Desc. Vend.]],TB_Vendas[[#This Row],[Desc.]])</f>
        <v>0.09</v>
      </c>
      <c r="I920" s="9">
        <f>TB_Vendas[[#This Row],[Preço Unitário]]*TB_Vendas[[#This Row],[Qtde]]</f>
        <v>2000</v>
      </c>
      <c r="J920" s="9">
        <f>TB_Vendas[[#This Row],[Total]]-(TB_Vendas[[#This Row],[Total]]*TB_Vendas[[#This Row],[Desconto]])</f>
        <v>1820</v>
      </c>
      <c r="K920" s="9" t="s">
        <v>113</v>
      </c>
    </row>
    <row r="921" spans="1:11" x14ac:dyDescent="0.25">
      <c r="A921" s="8">
        <v>45264</v>
      </c>
      <c r="B921" t="s">
        <v>68</v>
      </c>
      <c r="C921" t="str">
        <f>_xlfn.XLOOKUP(TB_Vendas[[#This Row],[Código]],TB_Produtos[Código],TB_Produtos[Categoria])</f>
        <v>Smartphones e Tablets</v>
      </c>
      <c r="D921" s="1">
        <v>5</v>
      </c>
      <c r="E921" s="36">
        <f>_xlfn.XLOOKUP(TB_Vendas[[#This Row],[Código]],TB_Produtos[Código],TB_Produtos[Preço Unitário])</f>
        <v>4500</v>
      </c>
      <c r="F921" s="41">
        <f>INDEX(desc_tabela,MATCH(TB_Vendas[[#This Row],[Qtde]],desc_quantidade,1),MATCH(_xlfn.XLOOKUP(TB_Vendas[[#This Row],[Código]],TB_Produtos[Código],TB_Produtos[Categoria]),desc_categorias,0))</f>
        <v>0.25</v>
      </c>
      <c r="G921" s="41" cm="1">
        <f t="array" ref="G921">_xlfn.XLOOKUP(TB_Vendas[[#This Row],[Vendedor]],TB_Vendedores[[#All],[Código]],TB_Vendedores[[#All],[Desc. Máximo]])</f>
        <v>0.17</v>
      </c>
      <c r="H921" s="41">
        <f>IF(TB_Vendas[[#This Row],[Desc.]]&gt;TB_Vendas[[#This Row],[Desc. Vend.]],TB_Vendas[[#This Row],[Desc. Vend.]],TB_Vendas[[#This Row],[Desc.]])</f>
        <v>0.17</v>
      </c>
      <c r="I921" s="9">
        <f>TB_Vendas[[#This Row],[Preço Unitário]]*TB_Vendas[[#This Row],[Qtde]]</f>
        <v>22500</v>
      </c>
      <c r="J921" s="9">
        <f>TB_Vendas[[#This Row],[Total]]-(TB_Vendas[[#This Row],[Total]]*TB_Vendas[[#This Row],[Desconto]])</f>
        <v>18675</v>
      </c>
      <c r="K921" s="9" t="s">
        <v>105</v>
      </c>
    </row>
    <row r="922" spans="1:11" x14ac:dyDescent="0.25">
      <c r="A922" s="8">
        <v>45265</v>
      </c>
      <c r="B922" t="s">
        <v>46</v>
      </c>
      <c r="C922" t="str">
        <f>_xlfn.XLOOKUP(TB_Vendas[[#This Row],[Código]],TB_Produtos[Código],TB_Produtos[Categoria])</f>
        <v>Eletrônicos Gerais</v>
      </c>
      <c r="D922" s="1">
        <v>4</v>
      </c>
      <c r="E922" s="36">
        <f>_xlfn.XLOOKUP(TB_Vendas[[#This Row],[Código]],TB_Produtos[Código],TB_Produtos[Preço Unitário])</f>
        <v>2800</v>
      </c>
      <c r="F922" s="41">
        <f>INDEX(desc_tabela,MATCH(TB_Vendas[[#This Row],[Qtde]],desc_quantidade,1),MATCH(_xlfn.XLOOKUP(TB_Vendas[[#This Row],[Código]],TB_Produtos[Código],TB_Produtos[Categoria]),desc_categorias,0))</f>
        <v>0.2</v>
      </c>
      <c r="G922" s="41" cm="1">
        <f t="array" ref="G922">_xlfn.XLOOKUP(TB_Vendas[[#This Row],[Vendedor]],TB_Vendedores[[#All],[Código]],TB_Vendedores[[#All],[Desc. Máximo]])</f>
        <v>0.11</v>
      </c>
      <c r="H922" s="41">
        <f>IF(TB_Vendas[[#This Row],[Desc.]]&gt;TB_Vendas[[#This Row],[Desc. Vend.]],TB_Vendas[[#This Row],[Desc. Vend.]],TB_Vendas[[#This Row],[Desc.]])</f>
        <v>0.11</v>
      </c>
      <c r="I922" s="9">
        <f>TB_Vendas[[#This Row],[Preço Unitário]]*TB_Vendas[[#This Row],[Qtde]]</f>
        <v>11200</v>
      </c>
      <c r="J922" s="9">
        <f>TB_Vendas[[#This Row],[Total]]-(TB_Vendas[[#This Row],[Total]]*TB_Vendas[[#This Row],[Desconto]])</f>
        <v>9968</v>
      </c>
      <c r="K922" s="9" t="s">
        <v>115</v>
      </c>
    </row>
    <row r="923" spans="1:11" x14ac:dyDescent="0.25">
      <c r="A923" s="8">
        <v>45265</v>
      </c>
      <c r="B923" t="s">
        <v>50</v>
      </c>
      <c r="C923" t="str">
        <f>_xlfn.XLOOKUP(TB_Vendas[[#This Row],[Código]],TB_Produtos[Código],TB_Produtos[Categoria])</f>
        <v>Periféricos</v>
      </c>
      <c r="D923" s="1">
        <v>1</v>
      </c>
      <c r="E923" s="36">
        <f>_xlfn.XLOOKUP(TB_Vendas[[#This Row],[Código]],TB_Produtos[Código],TB_Produtos[Preço Unitário])</f>
        <v>300</v>
      </c>
      <c r="F923" s="41">
        <f>INDEX(desc_tabela,MATCH(TB_Vendas[[#This Row],[Qtde]],desc_quantidade,1),MATCH(_xlfn.XLOOKUP(TB_Vendas[[#This Row],[Código]],TB_Produtos[Código],TB_Produtos[Categoria]),desc_categorias,0))</f>
        <v>0</v>
      </c>
      <c r="G923" s="41" cm="1">
        <f t="array" ref="G923">_xlfn.XLOOKUP(TB_Vendas[[#This Row],[Vendedor]],TB_Vendedores[[#All],[Código]],TB_Vendedores[[#All],[Desc. Máximo]])</f>
        <v>0.3</v>
      </c>
      <c r="H923" s="41">
        <f>IF(TB_Vendas[[#This Row],[Desc.]]&gt;TB_Vendas[[#This Row],[Desc. Vend.]],TB_Vendas[[#This Row],[Desc. Vend.]],TB_Vendas[[#This Row],[Desc.]])</f>
        <v>0</v>
      </c>
      <c r="I923" s="9">
        <f>TB_Vendas[[#This Row],[Preço Unitário]]*TB_Vendas[[#This Row],[Qtde]]</f>
        <v>300</v>
      </c>
      <c r="J923" s="9">
        <f>TB_Vendas[[#This Row],[Total]]-(TB_Vendas[[#This Row],[Total]]*TB_Vendas[[#This Row],[Desconto]])</f>
        <v>300</v>
      </c>
      <c r="K923" s="9" t="s">
        <v>121</v>
      </c>
    </row>
    <row r="924" spans="1:11" x14ac:dyDescent="0.25">
      <c r="A924" s="8">
        <v>45265</v>
      </c>
      <c r="B924" t="s">
        <v>14</v>
      </c>
      <c r="C924" t="str">
        <f>_xlfn.XLOOKUP(TB_Vendas[[#This Row],[Código]],TB_Produtos[Código],TB_Produtos[Categoria])</f>
        <v>Acessórios</v>
      </c>
      <c r="D924" s="1">
        <v>4</v>
      </c>
      <c r="E924" s="36">
        <f>_xlfn.XLOOKUP(TB_Vendas[[#This Row],[Código]],TB_Produtos[Código],TB_Produtos[Preço Unitário])</f>
        <v>80</v>
      </c>
      <c r="F924" s="41">
        <f>INDEX(desc_tabela,MATCH(TB_Vendas[[#This Row],[Qtde]],desc_quantidade,1),MATCH(_xlfn.XLOOKUP(TB_Vendas[[#This Row],[Código]],TB_Produtos[Código],TB_Produtos[Categoria]),desc_categorias,0))</f>
        <v>0.15</v>
      </c>
      <c r="G924" s="41" cm="1">
        <f t="array" ref="G924">_xlfn.XLOOKUP(TB_Vendas[[#This Row],[Vendedor]],TB_Vendedores[[#All],[Código]],TB_Vendedores[[#All],[Desc. Máximo]])</f>
        <v>0.09</v>
      </c>
      <c r="H924" s="41">
        <f>IF(TB_Vendas[[#This Row],[Desc.]]&gt;TB_Vendas[[#This Row],[Desc. Vend.]],TB_Vendas[[#This Row],[Desc. Vend.]],TB_Vendas[[#This Row],[Desc.]])</f>
        <v>0.09</v>
      </c>
      <c r="I924" s="9">
        <f>TB_Vendas[[#This Row],[Preço Unitário]]*TB_Vendas[[#This Row],[Qtde]]</f>
        <v>320</v>
      </c>
      <c r="J924" s="9">
        <f>TB_Vendas[[#This Row],[Total]]-(TB_Vendas[[#This Row],[Total]]*TB_Vendas[[#This Row],[Desconto]])</f>
        <v>291.2</v>
      </c>
      <c r="K924" s="9" t="s">
        <v>113</v>
      </c>
    </row>
    <row r="925" spans="1:11" x14ac:dyDescent="0.25">
      <c r="A925" s="8">
        <v>45266</v>
      </c>
      <c r="B925" t="s">
        <v>53</v>
      </c>
      <c r="C925" t="str">
        <f>_xlfn.XLOOKUP(TB_Vendas[[#This Row],[Código]],TB_Produtos[Código],TB_Produtos[Categoria])</f>
        <v>Periféricos</v>
      </c>
      <c r="D925" s="1">
        <v>4</v>
      </c>
      <c r="E925" s="36">
        <f>_xlfn.XLOOKUP(TB_Vendas[[#This Row],[Código]],TB_Produtos[Código],TB_Produtos[Preço Unitário])</f>
        <v>350</v>
      </c>
      <c r="F925" s="41">
        <f>INDEX(desc_tabela,MATCH(TB_Vendas[[#This Row],[Qtde]],desc_quantidade,1),MATCH(_xlfn.XLOOKUP(TB_Vendas[[#This Row],[Código]],TB_Produtos[Código],TB_Produtos[Categoria]),desc_categorias,0))</f>
        <v>0.15</v>
      </c>
      <c r="G925" s="41" cm="1">
        <f t="array" ref="G925">_xlfn.XLOOKUP(TB_Vendas[[#This Row],[Vendedor]],TB_Vendedores[[#All],[Código]],TB_Vendedores[[#All],[Desc. Máximo]])</f>
        <v>0.13</v>
      </c>
      <c r="H925" s="41">
        <f>IF(TB_Vendas[[#This Row],[Desc.]]&gt;TB_Vendas[[#This Row],[Desc. Vend.]],TB_Vendas[[#This Row],[Desc. Vend.]],TB_Vendas[[#This Row],[Desc.]])</f>
        <v>0.13</v>
      </c>
      <c r="I925" s="9">
        <f>TB_Vendas[[#This Row],[Preço Unitário]]*TB_Vendas[[#This Row],[Qtde]]</f>
        <v>1400</v>
      </c>
      <c r="J925" s="9">
        <f>TB_Vendas[[#This Row],[Total]]-(TB_Vendas[[#This Row],[Total]]*TB_Vendas[[#This Row],[Desconto]])</f>
        <v>1218</v>
      </c>
      <c r="K925" s="9" t="s">
        <v>97</v>
      </c>
    </row>
    <row r="926" spans="1:11" x14ac:dyDescent="0.25">
      <c r="A926" s="8">
        <v>45266</v>
      </c>
      <c r="B926" t="s">
        <v>83</v>
      </c>
      <c r="C926" t="str">
        <f>_xlfn.XLOOKUP(TB_Vendas[[#This Row],[Código]],TB_Produtos[Código],TB_Produtos[Categoria])</f>
        <v>Wearables</v>
      </c>
      <c r="D926" s="1">
        <v>5</v>
      </c>
      <c r="E926" s="36">
        <f>_xlfn.XLOOKUP(TB_Vendas[[#This Row],[Código]],TB_Produtos[Código],TB_Produtos[Preço Unitário])</f>
        <v>350</v>
      </c>
      <c r="F926" s="41">
        <f>INDEX(desc_tabela,MATCH(TB_Vendas[[#This Row],[Qtde]],desc_quantidade,1),MATCH(_xlfn.XLOOKUP(TB_Vendas[[#This Row],[Código]],TB_Produtos[Código],TB_Produtos[Categoria]),desc_categorias,0))</f>
        <v>0.25</v>
      </c>
      <c r="G926" s="41" cm="1">
        <f t="array" ref="G926">_xlfn.XLOOKUP(TB_Vendas[[#This Row],[Vendedor]],TB_Vendedores[[#All],[Código]],TB_Vendedores[[#All],[Desc. Máximo]])</f>
        <v>7.0000000000000007E-2</v>
      </c>
      <c r="H926" s="41">
        <f>IF(TB_Vendas[[#This Row],[Desc.]]&gt;TB_Vendas[[#This Row],[Desc. Vend.]],TB_Vendas[[#This Row],[Desc. Vend.]],TB_Vendas[[#This Row],[Desc.]])</f>
        <v>7.0000000000000007E-2</v>
      </c>
      <c r="I926" s="9">
        <f>TB_Vendas[[#This Row],[Preço Unitário]]*TB_Vendas[[#This Row],[Qtde]]</f>
        <v>1750</v>
      </c>
      <c r="J926" s="9">
        <f>TB_Vendas[[#This Row],[Total]]-(TB_Vendas[[#This Row],[Total]]*TB_Vendas[[#This Row],[Desconto]])</f>
        <v>1627.5</v>
      </c>
      <c r="K926" s="9" t="s">
        <v>119</v>
      </c>
    </row>
    <row r="927" spans="1:11" x14ac:dyDescent="0.25">
      <c r="A927" s="8">
        <v>45267</v>
      </c>
      <c r="B927" t="s">
        <v>86</v>
      </c>
      <c r="C927" t="str">
        <f>_xlfn.XLOOKUP(TB_Vendas[[#This Row],[Código]],TB_Produtos[Código],TB_Produtos[Categoria])</f>
        <v>Wearables</v>
      </c>
      <c r="D927" s="1">
        <v>5</v>
      </c>
      <c r="E927" s="36">
        <f>_xlfn.XLOOKUP(TB_Vendas[[#This Row],[Código]],TB_Produtos[Código],TB_Produtos[Preço Unitário])</f>
        <v>1500</v>
      </c>
      <c r="F927" s="41">
        <f>INDEX(desc_tabela,MATCH(TB_Vendas[[#This Row],[Qtde]],desc_quantidade,1),MATCH(_xlfn.XLOOKUP(TB_Vendas[[#This Row],[Código]],TB_Produtos[Código],TB_Produtos[Categoria]),desc_categorias,0))</f>
        <v>0.25</v>
      </c>
      <c r="G927" s="41" cm="1">
        <f t="array" ref="G927">_xlfn.XLOOKUP(TB_Vendas[[#This Row],[Vendedor]],TB_Vendedores[[#All],[Código]],TB_Vendedores[[#All],[Desc. Máximo]])</f>
        <v>0.13</v>
      </c>
      <c r="H927" s="41">
        <f>IF(TB_Vendas[[#This Row],[Desc.]]&gt;TB_Vendas[[#This Row],[Desc. Vend.]],TB_Vendas[[#This Row],[Desc. Vend.]],TB_Vendas[[#This Row],[Desc.]])</f>
        <v>0.13</v>
      </c>
      <c r="I927" s="9">
        <f>TB_Vendas[[#This Row],[Preço Unitário]]*TB_Vendas[[#This Row],[Qtde]]</f>
        <v>7500</v>
      </c>
      <c r="J927" s="9">
        <f>TB_Vendas[[#This Row],[Total]]-(TB_Vendas[[#This Row],[Total]]*TB_Vendas[[#This Row],[Desconto]])</f>
        <v>6525</v>
      </c>
      <c r="K927" s="9" t="s">
        <v>94</v>
      </c>
    </row>
    <row r="928" spans="1:11" x14ac:dyDescent="0.25">
      <c r="A928" s="8">
        <v>45268</v>
      </c>
      <c r="B928" t="s">
        <v>35</v>
      </c>
      <c r="C928" t="str">
        <f>_xlfn.XLOOKUP(TB_Vendas[[#This Row],[Código]],TB_Produtos[Código],TB_Produtos[Categoria])</f>
        <v>Notebooks</v>
      </c>
      <c r="D928" s="1">
        <v>3</v>
      </c>
      <c r="E928" s="36">
        <f>_xlfn.XLOOKUP(TB_Vendas[[#This Row],[Código]],TB_Produtos[Código],TB_Produtos[Preço Unitário])</f>
        <v>12000</v>
      </c>
      <c r="F928" s="41">
        <f>INDEX(desc_tabela,MATCH(TB_Vendas[[#This Row],[Qtde]],desc_quantidade,1),MATCH(_xlfn.XLOOKUP(TB_Vendas[[#This Row],[Código]],TB_Produtos[Código],TB_Produtos[Categoria]),desc_categorias,0))</f>
        <v>0.15</v>
      </c>
      <c r="G928" s="41" cm="1">
        <f t="array" ref="G928">_xlfn.XLOOKUP(TB_Vendas[[#This Row],[Vendedor]],TB_Vendedores[[#All],[Código]],TB_Vendedores[[#All],[Desc. Máximo]])</f>
        <v>0.12</v>
      </c>
      <c r="H928" s="41">
        <f>IF(TB_Vendas[[#This Row],[Desc.]]&gt;TB_Vendas[[#This Row],[Desc. Vend.]],TB_Vendas[[#This Row],[Desc. Vend.]],TB_Vendas[[#This Row],[Desc.]])</f>
        <v>0.12</v>
      </c>
      <c r="I928" s="9">
        <f>TB_Vendas[[#This Row],[Preço Unitário]]*TB_Vendas[[#This Row],[Qtde]]</f>
        <v>36000</v>
      </c>
      <c r="J928" s="9">
        <f>TB_Vendas[[#This Row],[Total]]-(TB_Vendas[[#This Row],[Total]]*TB_Vendas[[#This Row],[Desconto]])</f>
        <v>31680</v>
      </c>
      <c r="K928" s="9" t="s">
        <v>103</v>
      </c>
    </row>
    <row r="929" spans="1:11" x14ac:dyDescent="0.25">
      <c r="A929" s="8">
        <v>45268</v>
      </c>
      <c r="B929" t="s">
        <v>48</v>
      </c>
      <c r="C929" t="str">
        <f>_xlfn.XLOOKUP(TB_Vendas[[#This Row],[Código]],TB_Produtos[Código],TB_Produtos[Categoria])</f>
        <v>Eletrônicos Gerais</v>
      </c>
      <c r="D929" s="1">
        <v>5</v>
      </c>
      <c r="E929" s="36">
        <f>_xlfn.XLOOKUP(TB_Vendas[[#This Row],[Código]],TB_Produtos[Código],TB_Produtos[Preço Unitário])</f>
        <v>5500</v>
      </c>
      <c r="F929" s="41">
        <f>INDEX(desc_tabela,MATCH(TB_Vendas[[#This Row],[Qtde]],desc_quantidade,1),MATCH(_xlfn.XLOOKUP(TB_Vendas[[#This Row],[Código]],TB_Produtos[Código],TB_Produtos[Categoria]),desc_categorias,0))</f>
        <v>0.25</v>
      </c>
      <c r="G929" s="41" cm="1">
        <f t="array" ref="G929">_xlfn.XLOOKUP(TB_Vendas[[#This Row],[Vendedor]],TB_Vendedores[[#All],[Código]],TB_Vendedores[[#All],[Desc. Máximo]])</f>
        <v>0.11</v>
      </c>
      <c r="H929" s="41">
        <f>IF(TB_Vendas[[#This Row],[Desc.]]&gt;TB_Vendas[[#This Row],[Desc. Vend.]],TB_Vendas[[#This Row],[Desc. Vend.]],TB_Vendas[[#This Row],[Desc.]])</f>
        <v>0.11</v>
      </c>
      <c r="I929" s="9">
        <f>TB_Vendas[[#This Row],[Preço Unitário]]*TB_Vendas[[#This Row],[Qtde]]</f>
        <v>27500</v>
      </c>
      <c r="J929" s="9">
        <f>TB_Vendas[[#This Row],[Total]]-(TB_Vendas[[#This Row],[Total]]*TB_Vendas[[#This Row],[Desconto]])</f>
        <v>24475</v>
      </c>
      <c r="K929" s="9" t="s">
        <v>115</v>
      </c>
    </row>
    <row r="930" spans="1:11" x14ac:dyDescent="0.25">
      <c r="A930" s="8">
        <v>45268</v>
      </c>
      <c r="B930" t="s">
        <v>50</v>
      </c>
      <c r="C930" t="str">
        <f>_xlfn.XLOOKUP(TB_Vendas[[#This Row],[Código]],TB_Produtos[Código],TB_Produtos[Categoria])</f>
        <v>Periféricos</v>
      </c>
      <c r="D930" s="1">
        <v>2</v>
      </c>
      <c r="E930" s="36">
        <f>_xlfn.XLOOKUP(TB_Vendas[[#This Row],[Código]],TB_Produtos[Código],TB_Produtos[Preço Unitário])</f>
        <v>300</v>
      </c>
      <c r="F930" s="41">
        <f>INDEX(desc_tabela,MATCH(TB_Vendas[[#This Row],[Qtde]],desc_quantidade,1),MATCH(_xlfn.XLOOKUP(TB_Vendas[[#This Row],[Código]],TB_Produtos[Código],TB_Produtos[Categoria]),desc_categorias,0))</f>
        <v>0.05</v>
      </c>
      <c r="G930" s="41" cm="1">
        <f t="array" ref="G930">_xlfn.XLOOKUP(TB_Vendas[[#This Row],[Vendedor]],TB_Vendedores[[#All],[Código]],TB_Vendedores[[#All],[Desc. Máximo]])</f>
        <v>0.11</v>
      </c>
      <c r="H930" s="41">
        <f>IF(TB_Vendas[[#This Row],[Desc.]]&gt;TB_Vendas[[#This Row],[Desc. Vend.]],TB_Vendas[[#This Row],[Desc. Vend.]],TB_Vendas[[#This Row],[Desc.]])</f>
        <v>0.05</v>
      </c>
      <c r="I930" s="9">
        <f>TB_Vendas[[#This Row],[Preço Unitário]]*TB_Vendas[[#This Row],[Qtde]]</f>
        <v>600</v>
      </c>
      <c r="J930" s="9">
        <f>TB_Vendas[[#This Row],[Total]]-(TB_Vendas[[#This Row],[Total]]*TB_Vendas[[#This Row],[Desconto]])</f>
        <v>570</v>
      </c>
      <c r="K930" s="9" t="s">
        <v>115</v>
      </c>
    </row>
    <row r="931" spans="1:11" x14ac:dyDescent="0.25">
      <c r="A931" s="8">
        <v>45270</v>
      </c>
      <c r="B931" t="s">
        <v>73</v>
      </c>
      <c r="C931" t="str">
        <f>_xlfn.XLOOKUP(TB_Vendas[[#This Row],[Código]],TB_Produtos[Código],TB_Produtos[Categoria])</f>
        <v>Smartphones e Tablets</v>
      </c>
      <c r="D931" s="1">
        <v>3</v>
      </c>
      <c r="E931" s="36">
        <f>_xlfn.XLOOKUP(TB_Vendas[[#This Row],[Código]],TB_Produtos[Código],TB_Produtos[Preço Unitário])</f>
        <v>2200</v>
      </c>
      <c r="F931" s="41">
        <f>INDEX(desc_tabela,MATCH(TB_Vendas[[#This Row],[Qtde]],desc_quantidade,1),MATCH(_xlfn.XLOOKUP(TB_Vendas[[#This Row],[Código]],TB_Produtos[Código],TB_Produtos[Categoria]),desc_categorias,0))</f>
        <v>0.15</v>
      </c>
      <c r="G931" s="41" cm="1">
        <f t="array" ref="G931">_xlfn.XLOOKUP(TB_Vendas[[#This Row],[Vendedor]],TB_Vendedores[[#All],[Código]],TB_Vendedores[[#All],[Desc. Máximo]])</f>
        <v>0.13</v>
      </c>
      <c r="H931" s="41">
        <f>IF(TB_Vendas[[#This Row],[Desc.]]&gt;TB_Vendas[[#This Row],[Desc. Vend.]],TB_Vendas[[#This Row],[Desc. Vend.]],TB_Vendas[[#This Row],[Desc.]])</f>
        <v>0.13</v>
      </c>
      <c r="I931" s="9">
        <f>TB_Vendas[[#This Row],[Preço Unitário]]*TB_Vendas[[#This Row],[Qtde]]</f>
        <v>6600</v>
      </c>
      <c r="J931" s="9">
        <f>TB_Vendas[[#This Row],[Total]]-(TB_Vendas[[#This Row],[Total]]*TB_Vendas[[#This Row],[Desconto]])</f>
        <v>5742</v>
      </c>
      <c r="K931" s="9" t="s">
        <v>94</v>
      </c>
    </row>
    <row r="932" spans="1:11" x14ac:dyDescent="0.25">
      <c r="A932" s="8">
        <v>45270</v>
      </c>
      <c r="B932" t="s">
        <v>43</v>
      </c>
      <c r="C932" t="str">
        <f>_xlfn.XLOOKUP(TB_Vendas[[#This Row],[Código]],TB_Produtos[Código],TB_Produtos[Categoria])</f>
        <v>Eletrônicos Gerais</v>
      </c>
      <c r="D932" s="1">
        <v>2</v>
      </c>
      <c r="E932" s="36">
        <f>_xlfn.XLOOKUP(TB_Vendas[[#This Row],[Código]],TB_Produtos[Código],TB_Produtos[Preço Unitário])</f>
        <v>4500</v>
      </c>
      <c r="F932" s="41">
        <f>INDEX(desc_tabela,MATCH(TB_Vendas[[#This Row],[Qtde]],desc_quantidade,1),MATCH(_xlfn.XLOOKUP(TB_Vendas[[#This Row],[Código]],TB_Produtos[Código],TB_Produtos[Categoria]),desc_categorias,0))</f>
        <v>0.15</v>
      </c>
      <c r="G932" s="41" cm="1">
        <f t="array" ref="G932">_xlfn.XLOOKUP(TB_Vendas[[#This Row],[Vendedor]],TB_Vendedores[[#All],[Código]],TB_Vendedores[[#All],[Desc. Máximo]])</f>
        <v>0.19</v>
      </c>
      <c r="H932" s="41">
        <f>IF(TB_Vendas[[#This Row],[Desc.]]&gt;TB_Vendas[[#This Row],[Desc. Vend.]],TB_Vendas[[#This Row],[Desc. Vend.]],TB_Vendas[[#This Row],[Desc.]])</f>
        <v>0.15</v>
      </c>
      <c r="I932" s="9">
        <f>TB_Vendas[[#This Row],[Preço Unitário]]*TB_Vendas[[#This Row],[Qtde]]</f>
        <v>9000</v>
      </c>
      <c r="J932" s="9">
        <f>TB_Vendas[[#This Row],[Total]]-(TB_Vendas[[#This Row],[Total]]*TB_Vendas[[#This Row],[Desconto]])</f>
        <v>7650</v>
      </c>
      <c r="K932" s="9" t="s">
        <v>109</v>
      </c>
    </row>
    <row r="933" spans="1:11" x14ac:dyDescent="0.25">
      <c r="A933" s="8">
        <v>45270</v>
      </c>
      <c r="B933" t="s">
        <v>56</v>
      </c>
      <c r="C933" t="str">
        <f>_xlfn.XLOOKUP(TB_Vendas[[#This Row],[Código]],TB_Produtos[Código],TB_Produtos[Categoria])</f>
        <v>Periféricos</v>
      </c>
      <c r="D933" s="1">
        <v>4</v>
      </c>
      <c r="E933" s="36">
        <f>_xlfn.XLOOKUP(TB_Vendas[[#This Row],[Código]],TB_Produtos[Código],TB_Produtos[Preço Unitário])</f>
        <v>200</v>
      </c>
      <c r="F933" s="41">
        <f>INDEX(desc_tabela,MATCH(TB_Vendas[[#This Row],[Qtde]],desc_quantidade,1),MATCH(_xlfn.XLOOKUP(TB_Vendas[[#This Row],[Código]],TB_Produtos[Código],TB_Produtos[Categoria]),desc_categorias,0))</f>
        <v>0.15</v>
      </c>
      <c r="G933" s="41" cm="1">
        <f t="array" ref="G933">_xlfn.XLOOKUP(TB_Vendas[[#This Row],[Vendedor]],TB_Vendedores[[#All],[Código]],TB_Vendedores[[#All],[Desc. Máximo]])</f>
        <v>0.3</v>
      </c>
      <c r="H933" s="41">
        <f>IF(TB_Vendas[[#This Row],[Desc.]]&gt;TB_Vendas[[#This Row],[Desc. Vend.]],TB_Vendas[[#This Row],[Desc. Vend.]],TB_Vendas[[#This Row],[Desc.]])</f>
        <v>0.15</v>
      </c>
      <c r="I933" s="9">
        <f>TB_Vendas[[#This Row],[Preço Unitário]]*TB_Vendas[[#This Row],[Qtde]]</f>
        <v>800</v>
      </c>
      <c r="J933" s="9">
        <f>TB_Vendas[[#This Row],[Total]]-(TB_Vendas[[#This Row],[Total]]*TB_Vendas[[#This Row],[Desconto]])</f>
        <v>680</v>
      </c>
      <c r="K933" s="9" t="s">
        <v>121</v>
      </c>
    </row>
    <row r="934" spans="1:11" x14ac:dyDescent="0.25">
      <c r="A934" s="8">
        <v>45271</v>
      </c>
      <c r="B934" t="s">
        <v>75</v>
      </c>
      <c r="C934" t="str">
        <f>_xlfn.XLOOKUP(TB_Vendas[[#This Row],[Código]],TB_Produtos[Código],TB_Produtos[Categoria])</f>
        <v>Smartphones e Tablets</v>
      </c>
      <c r="D934" s="1">
        <v>4</v>
      </c>
      <c r="E934" s="36">
        <f>_xlfn.XLOOKUP(TB_Vendas[[#This Row],[Código]],TB_Produtos[Código],TB_Produtos[Preço Unitário])</f>
        <v>3800</v>
      </c>
      <c r="F934" s="41">
        <f>INDEX(desc_tabela,MATCH(TB_Vendas[[#This Row],[Qtde]],desc_quantidade,1),MATCH(_xlfn.XLOOKUP(TB_Vendas[[#This Row],[Código]],TB_Produtos[Código],TB_Produtos[Categoria]),desc_categorias,0))</f>
        <v>0.15</v>
      </c>
      <c r="G934" s="41" cm="1">
        <f t="array" ref="G934">_xlfn.XLOOKUP(TB_Vendas[[#This Row],[Vendedor]],TB_Vendedores[[#All],[Código]],TB_Vendedores[[#All],[Desc. Máximo]])</f>
        <v>0.12</v>
      </c>
      <c r="H934" s="41">
        <f>IF(TB_Vendas[[#This Row],[Desc.]]&gt;TB_Vendas[[#This Row],[Desc. Vend.]],TB_Vendas[[#This Row],[Desc. Vend.]],TB_Vendas[[#This Row],[Desc.]])</f>
        <v>0.12</v>
      </c>
      <c r="I934" s="9">
        <f>TB_Vendas[[#This Row],[Preço Unitário]]*TB_Vendas[[#This Row],[Qtde]]</f>
        <v>15200</v>
      </c>
      <c r="J934" s="9">
        <f>TB_Vendas[[#This Row],[Total]]-(TB_Vendas[[#This Row],[Total]]*TB_Vendas[[#This Row],[Desconto]])</f>
        <v>13376</v>
      </c>
      <c r="K934" s="9" t="s">
        <v>103</v>
      </c>
    </row>
    <row r="935" spans="1:11" x14ac:dyDescent="0.25">
      <c r="A935" s="8">
        <v>45271</v>
      </c>
      <c r="B935" t="s">
        <v>43</v>
      </c>
      <c r="C935" t="str">
        <f>_xlfn.XLOOKUP(TB_Vendas[[#This Row],[Código]],TB_Produtos[Código],TB_Produtos[Categoria])</f>
        <v>Eletrônicos Gerais</v>
      </c>
      <c r="D935" s="1">
        <v>2</v>
      </c>
      <c r="E935" s="36">
        <f>_xlfn.XLOOKUP(TB_Vendas[[#This Row],[Código]],TB_Produtos[Código],TB_Produtos[Preço Unitário])</f>
        <v>4500</v>
      </c>
      <c r="F935" s="41">
        <f>INDEX(desc_tabela,MATCH(TB_Vendas[[#This Row],[Qtde]],desc_quantidade,1),MATCH(_xlfn.XLOOKUP(TB_Vendas[[#This Row],[Código]],TB_Produtos[Código],TB_Produtos[Categoria]),desc_categorias,0))</f>
        <v>0.15</v>
      </c>
      <c r="G935" s="41" cm="1">
        <f t="array" ref="G935">_xlfn.XLOOKUP(TB_Vendas[[#This Row],[Vendedor]],TB_Vendedores[[#All],[Código]],TB_Vendedores[[#All],[Desc. Máximo]])</f>
        <v>0.09</v>
      </c>
      <c r="H935" s="41">
        <f>IF(TB_Vendas[[#This Row],[Desc.]]&gt;TB_Vendas[[#This Row],[Desc. Vend.]],TB_Vendas[[#This Row],[Desc. Vend.]],TB_Vendas[[#This Row],[Desc.]])</f>
        <v>0.09</v>
      </c>
      <c r="I935" s="9">
        <f>TB_Vendas[[#This Row],[Preço Unitário]]*TB_Vendas[[#This Row],[Qtde]]</f>
        <v>9000</v>
      </c>
      <c r="J935" s="9">
        <f>TB_Vendas[[#This Row],[Total]]-(TB_Vendas[[#This Row],[Total]]*TB_Vendas[[#This Row],[Desconto]])</f>
        <v>8190</v>
      </c>
      <c r="K935" s="9" t="s">
        <v>113</v>
      </c>
    </row>
    <row r="936" spans="1:11" x14ac:dyDescent="0.25">
      <c r="A936" s="8">
        <v>45271</v>
      </c>
      <c r="B936" t="s">
        <v>17</v>
      </c>
      <c r="C936" t="str">
        <f>_xlfn.XLOOKUP(TB_Vendas[[#This Row],[Código]],TB_Produtos[Código],TB_Produtos[Categoria])</f>
        <v>Acessórios</v>
      </c>
      <c r="D936" s="1">
        <v>2</v>
      </c>
      <c r="E936" s="36">
        <f>_xlfn.XLOOKUP(TB_Vendas[[#This Row],[Código]],TB_Produtos[Código],TB_Produtos[Preço Unitário])</f>
        <v>800</v>
      </c>
      <c r="F936" s="41">
        <f>INDEX(desc_tabela,MATCH(TB_Vendas[[#This Row],[Qtde]],desc_quantidade,1),MATCH(_xlfn.XLOOKUP(TB_Vendas[[#This Row],[Código]],TB_Produtos[Código],TB_Produtos[Categoria]),desc_categorias,0))</f>
        <v>0.05</v>
      </c>
      <c r="G936" s="41" cm="1">
        <f t="array" ref="G936">_xlfn.XLOOKUP(TB_Vendas[[#This Row],[Vendedor]],TB_Vendedores[[#All],[Código]],TB_Vendedores[[#All],[Desc. Máximo]])</f>
        <v>0.11</v>
      </c>
      <c r="H936" s="41">
        <f>IF(TB_Vendas[[#This Row],[Desc.]]&gt;TB_Vendas[[#This Row],[Desc. Vend.]],TB_Vendas[[#This Row],[Desc. Vend.]],TB_Vendas[[#This Row],[Desc.]])</f>
        <v>0.05</v>
      </c>
      <c r="I936" s="9">
        <f>TB_Vendas[[#This Row],[Preço Unitário]]*TB_Vendas[[#This Row],[Qtde]]</f>
        <v>1600</v>
      </c>
      <c r="J936" s="9">
        <f>TB_Vendas[[#This Row],[Total]]-(TB_Vendas[[#This Row],[Total]]*TB_Vendas[[#This Row],[Desconto]])</f>
        <v>1520</v>
      </c>
      <c r="K936" s="9" t="s">
        <v>115</v>
      </c>
    </row>
    <row r="937" spans="1:11" x14ac:dyDescent="0.25">
      <c r="A937" s="8">
        <v>45272</v>
      </c>
      <c r="B937" t="s">
        <v>25</v>
      </c>
      <c r="C937" t="str">
        <f>_xlfn.XLOOKUP(TB_Vendas[[#This Row],[Código]],TB_Produtos[Código],TB_Produtos[Categoria])</f>
        <v>Periféricos</v>
      </c>
      <c r="D937" s="1">
        <v>5</v>
      </c>
      <c r="E937" s="36">
        <f>_xlfn.XLOOKUP(TB_Vendas[[#This Row],[Código]],TB_Produtos[Código],TB_Produtos[Preço Unitário])</f>
        <v>900</v>
      </c>
      <c r="F937" s="41">
        <f>INDEX(desc_tabela,MATCH(TB_Vendas[[#This Row],[Qtde]],desc_quantidade,1),MATCH(_xlfn.XLOOKUP(TB_Vendas[[#This Row],[Código]],TB_Produtos[Código],TB_Produtos[Categoria]),desc_categorias,0))</f>
        <v>0.25</v>
      </c>
      <c r="G937" s="41" cm="1">
        <f t="array" ref="G937">_xlfn.XLOOKUP(TB_Vendas[[#This Row],[Vendedor]],TB_Vendedores[[#All],[Código]],TB_Vendedores[[#All],[Desc. Máximo]])</f>
        <v>0.08</v>
      </c>
      <c r="H937" s="41">
        <f>IF(TB_Vendas[[#This Row],[Desc.]]&gt;TB_Vendas[[#This Row],[Desc. Vend.]],TB_Vendas[[#This Row],[Desc. Vend.]],TB_Vendas[[#This Row],[Desc.]])</f>
        <v>0.08</v>
      </c>
      <c r="I937" s="9">
        <f>TB_Vendas[[#This Row],[Preço Unitário]]*TB_Vendas[[#This Row],[Qtde]]</f>
        <v>4500</v>
      </c>
      <c r="J937" s="9">
        <f>TB_Vendas[[#This Row],[Total]]-(TB_Vendas[[#This Row],[Total]]*TB_Vendas[[#This Row],[Desconto]])</f>
        <v>4140</v>
      </c>
      <c r="K937" s="9" t="s">
        <v>100</v>
      </c>
    </row>
    <row r="938" spans="1:11" x14ac:dyDescent="0.25">
      <c r="A938" s="8">
        <v>45272</v>
      </c>
      <c r="B938" t="s">
        <v>28</v>
      </c>
      <c r="C938" t="str">
        <f>_xlfn.XLOOKUP(TB_Vendas[[#This Row],[Código]],TB_Produtos[Código],TB_Produtos[Categoria])</f>
        <v>Periféricos</v>
      </c>
      <c r="D938" s="1">
        <v>4</v>
      </c>
      <c r="E938" s="36">
        <f>_xlfn.XLOOKUP(TB_Vendas[[#This Row],[Código]],TB_Produtos[Código],TB_Produtos[Preço Unitário])</f>
        <v>1200</v>
      </c>
      <c r="F938" s="41">
        <f>INDEX(desc_tabela,MATCH(TB_Vendas[[#This Row],[Qtde]],desc_quantidade,1),MATCH(_xlfn.XLOOKUP(TB_Vendas[[#This Row],[Código]],TB_Produtos[Código],TB_Produtos[Categoria]),desc_categorias,0))</f>
        <v>0.15</v>
      </c>
      <c r="G938" s="41" cm="1">
        <f t="array" ref="G938">_xlfn.XLOOKUP(TB_Vendas[[#This Row],[Vendedor]],TB_Vendedores[[#All],[Código]],TB_Vendedores[[#All],[Desc. Máximo]])</f>
        <v>0.09</v>
      </c>
      <c r="H938" s="41">
        <f>IF(TB_Vendas[[#This Row],[Desc.]]&gt;TB_Vendas[[#This Row],[Desc. Vend.]],TB_Vendas[[#This Row],[Desc. Vend.]],TB_Vendas[[#This Row],[Desc.]])</f>
        <v>0.09</v>
      </c>
      <c r="I938" s="9">
        <f>TB_Vendas[[#This Row],[Preço Unitário]]*TB_Vendas[[#This Row],[Qtde]]</f>
        <v>4800</v>
      </c>
      <c r="J938" s="9">
        <f>TB_Vendas[[#This Row],[Total]]-(TB_Vendas[[#This Row],[Total]]*TB_Vendas[[#This Row],[Desconto]])</f>
        <v>4368</v>
      </c>
      <c r="K938" s="9" t="s">
        <v>113</v>
      </c>
    </row>
    <row r="939" spans="1:11" x14ac:dyDescent="0.25">
      <c r="A939" s="8">
        <v>45272</v>
      </c>
      <c r="B939" t="s">
        <v>48</v>
      </c>
      <c r="C939" t="str">
        <f>_xlfn.XLOOKUP(TB_Vendas[[#This Row],[Código]],TB_Produtos[Código],TB_Produtos[Categoria])</f>
        <v>Eletrônicos Gerais</v>
      </c>
      <c r="D939" s="1">
        <v>4</v>
      </c>
      <c r="E939" s="36">
        <f>_xlfn.XLOOKUP(TB_Vendas[[#This Row],[Código]],TB_Produtos[Código],TB_Produtos[Preço Unitário])</f>
        <v>5500</v>
      </c>
      <c r="F939" s="41">
        <f>INDEX(desc_tabela,MATCH(TB_Vendas[[#This Row],[Qtde]],desc_quantidade,1),MATCH(_xlfn.XLOOKUP(TB_Vendas[[#This Row],[Código]],TB_Produtos[Código],TB_Produtos[Categoria]),desc_categorias,0))</f>
        <v>0.2</v>
      </c>
      <c r="G939" s="41" cm="1">
        <f t="array" ref="G939">_xlfn.XLOOKUP(TB_Vendas[[#This Row],[Vendedor]],TB_Vendedores[[#All],[Código]],TB_Vendedores[[#All],[Desc. Máximo]])</f>
        <v>0.17</v>
      </c>
      <c r="H939" s="41">
        <f>IF(TB_Vendas[[#This Row],[Desc.]]&gt;TB_Vendas[[#This Row],[Desc. Vend.]],TB_Vendas[[#This Row],[Desc. Vend.]],TB_Vendas[[#This Row],[Desc.]])</f>
        <v>0.17</v>
      </c>
      <c r="I939" s="9">
        <f>TB_Vendas[[#This Row],[Preço Unitário]]*TB_Vendas[[#This Row],[Qtde]]</f>
        <v>22000</v>
      </c>
      <c r="J939" s="9">
        <f>TB_Vendas[[#This Row],[Total]]-(TB_Vendas[[#This Row],[Total]]*TB_Vendas[[#This Row],[Desconto]])</f>
        <v>18260</v>
      </c>
      <c r="K939" s="9" t="s">
        <v>105</v>
      </c>
    </row>
    <row r="940" spans="1:11" x14ac:dyDescent="0.25">
      <c r="A940" s="8">
        <v>45273</v>
      </c>
      <c r="B940" t="s">
        <v>88</v>
      </c>
      <c r="C940" t="str">
        <f>_xlfn.XLOOKUP(TB_Vendas[[#This Row],[Código]],TB_Produtos[Código],TB_Produtos[Categoria])</f>
        <v>Wearables</v>
      </c>
      <c r="D940" s="1">
        <v>4</v>
      </c>
      <c r="E940" s="36">
        <f>_xlfn.XLOOKUP(TB_Vendas[[#This Row],[Código]],TB_Produtos[Código],TB_Produtos[Preço Unitário])</f>
        <v>2800</v>
      </c>
      <c r="F940" s="41">
        <f>INDEX(desc_tabela,MATCH(TB_Vendas[[#This Row],[Qtde]],desc_quantidade,1),MATCH(_xlfn.XLOOKUP(TB_Vendas[[#This Row],[Código]],TB_Produtos[Código],TB_Produtos[Categoria]),desc_categorias,0))</f>
        <v>0.15</v>
      </c>
      <c r="G940" s="41" cm="1">
        <f t="array" ref="G940">_xlfn.XLOOKUP(TB_Vendas[[#This Row],[Vendedor]],TB_Vendedores[[#All],[Código]],TB_Vendedores[[#All],[Desc. Máximo]])</f>
        <v>0.08</v>
      </c>
      <c r="H940" s="41">
        <f>IF(TB_Vendas[[#This Row],[Desc.]]&gt;TB_Vendas[[#This Row],[Desc. Vend.]],TB_Vendas[[#This Row],[Desc. Vend.]],TB_Vendas[[#This Row],[Desc.]])</f>
        <v>0.08</v>
      </c>
      <c r="I940" s="9">
        <f>TB_Vendas[[#This Row],[Preço Unitário]]*TB_Vendas[[#This Row],[Qtde]]</f>
        <v>11200</v>
      </c>
      <c r="J940" s="9">
        <f>TB_Vendas[[#This Row],[Total]]-(TB_Vendas[[#This Row],[Total]]*TB_Vendas[[#This Row],[Desconto]])</f>
        <v>10304</v>
      </c>
      <c r="K940" s="9" t="s">
        <v>100</v>
      </c>
    </row>
    <row r="941" spans="1:11" x14ac:dyDescent="0.25">
      <c r="A941" s="8">
        <v>45274</v>
      </c>
      <c r="B941" t="s">
        <v>14</v>
      </c>
      <c r="C941" t="str">
        <f>_xlfn.XLOOKUP(TB_Vendas[[#This Row],[Código]],TB_Produtos[Código],TB_Produtos[Categoria])</f>
        <v>Acessórios</v>
      </c>
      <c r="D941" s="1">
        <v>2</v>
      </c>
      <c r="E941" s="36">
        <f>_xlfn.XLOOKUP(TB_Vendas[[#This Row],[Código]],TB_Produtos[Código],TB_Produtos[Preço Unitário])</f>
        <v>80</v>
      </c>
      <c r="F941" s="41">
        <f>INDEX(desc_tabela,MATCH(TB_Vendas[[#This Row],[Qtde]],desc_quantidade,1),MATCH(_xlfn.XLOOKUP(TB_Vendas[[#This Row],[Código]],TB_Produtos[Código],TB_Produtos[Categoria]),desc_categorias,0))</f>
        <v>0.05</v>
      </c>
      <c r="G941" s="41" cm="1">
        <f t="array" ref="G941">_xlfn.XLOOKUP(TB_Vendas[[#This Row],[Vendedor]],TB_Vendedores[[#All],[Código]],TB_Vendedores[[#All],[Desc. Máximo]])</f>
        <v>0.08</v>
      </c>
      <c r="H941" s="41">
        <f>IF(TB_Vendas[[#This Row],[Desc.]]&gt;TB_Vendas[[#This Row],[Desc. Vend.]],TB_Vendas[[#This Row],[Desc. Vend.]],TB_Vendas[[#This Row],[Desc.]])</f>
        <v>0.05</v>
      </c>
      <c r="I941" s="9">
        <f>TB_Vendas[[#This Row],[Preço Unitário]]*TB_Vendas[[#This Row],[Qtde]]</f>
        <v>160</v>
      </c>
      <c r="J941" s="9">
        <f>TB_Vendas[[#This Row],[Total]]-(TB_Vendas[[#This Row],[Total]]*TB_Vendas[[#This Row],[Desconto]])</f>
        <v>152</v>
      </c>
      <c r="K941" s="9" t="s">
        <v>111</v>
      </c>
    </row>
    <row r="942" spans="1:11" x14ac:dyDescent="0.25">
      <c r="A942" s="8">
        <v>45274</v>
      </c>
      <c r="B942" t="s">
        <v>73</v>
      </c>
      <c r="C942" t="str">
        <f>_xlfn.XLOOKUP(TB_Vendas[[#This Row],[Código]],TB_Produtos[Código],TB_Produtos[Categoria])</f>
        <v>Smartphones e Tablets</v>
      </c>
      <c r="D942" s="1">
        <v>1</v>
      </c>
      <c r="E942" s="36">
        <f>_xlfn.XLOOKUP(TB_Vendas[[#This Row],[Código]],TB_Produtos[Código],TB_Produtos[Preço Unitário])</f>
        <v>2200</v>
      </c>
      <c r="F942" s="41">
        <f>INDEX(desc_tabela,MATCH(TB_Vendas[[#This Row],[Qtde]],desc_quantidade,1),MATCH(_xlfn.XLOOKUP(TB_Vendas[[#This Row],[Código]],TB_Produtos[Código],TB_Produtos[Categoria]),desc_categorias,0))</f>
        <v>0</v>
      </c>
      <c r="G942" s="41" cm="1">
        <f t="array" ref="G942">_xlfn.XLOOKUP(TB_Vendas[[#This Row],[Vendedor]],TB_Vendedores[[#All],[Código]],TB_Vendedores[[#All],[Desc. Máximo]])</f>
        <v>0.17</v>
      </c>
      <c r="H942" s="41">
        <f>IF(TB_Vendas[[#This Row],[Desc.]]&gt;TB_Vendas[[#This Row],[Desc. Vend.]],TB_Vendas[[#This Row],[Desc. Vend.]],TB_Vendas[[#This Row],[Desc.]])</f>
        <v>0</v>
      </c>
      <c r="I942" s="9">
        <f>TB_Vendas[[#This Row],[Preço Unitário]]*TB_Vendas[[#This Row],[Qtde]]</f>
        <v>2200</v>
      </c>
      <c r="J942" s="9">
        <f>TB_Vendas[[#This Row],[Total]]-(TB_Vendas[[#This Row],[Total]]*TB_Vendas[[#This Row],[Desconto]])</f>
        <v>2200</v>
      </c>
      <c r="K942" s="9" t="s">
        <v>105</v>
      </c>
    </row>
    <row r="943" spans="1:11" x14ac:dyDescent="0.25">
      <c r="A943" s="8">
        <v>45274</v>
      </c>
      <c r="B943" t="s">
        <v>53</v>
      </c>
      <c r="C943" t="str">
        <f>_xlfn.XLOOKUP(TB_Vendas[[#This Row],[Código]],TB_Produtos[Código],TB_Produtos[Categoria])</f>
        <v>Periféricos</v>
      </c>
      <c r="D943" s="1">
        <v>2</v>
      </c>
      <c r="E943" s="36">
        <f>_xlfn.XLOOKUP(TB_Vendas[[#This Row],[Código]],TB_Produtos[Código],TB_Produtos[Preço Unitário])</f>
        <v>350</v>
      </c>
      <c r="F943" s="41">
        <f>INDEX(desc_tabela,MATCH(TB_Vendas[[#This Row],[Qtde]],desc_quantidade,1),MATCH(_xlfn.XLOOKUP(TB_Vendas[[#This Row],[Código]],TB_Produtos[Código],TB_Produtos[Categoria]),desc_categorias,0))</f>
        <v>0.05</v>
      </c>
      <c r="G943" s="41" cm="1">
        <f t="array" ref="G943">_xlfn.XLOOKUP(TB_Vendas[[#This Row],[Vendedor]],TB_Vendedores[[#All],[Código]],TB_Vendedores[[#All],[Desc. Máximo]])</f>
        <v>0.17</v>
      </c>
      <c r="H943" s="41">
        <f>IF(TB_Vendas[[#This Row],[Desc.]]&gt;TB_Vendas[[#This Row],[Desc. Vend.]],TB_Vendas[[#This Row],[Desc. Vend.]],TB_Vendas[[#This Row],[Desc.]])</f>
        <v>0.05</v>
      </c>
      <c r="I943" s="9">
        <f>TB_Vendas[[#This Row],[Preço Unitário]]*TB_Vendas[[#This Row],[Qtde]]</f>
        <v>700</v>
      </c>
      <c r="J943" s="9">
        <f>TB_Vendas[[#This Row],[Total]]-(TB_Vendas[[#This Row],[Total]]*TB_Vendas[[#This Row],[Desconto]])</f>
        <v>665</v>
      </c>
      <c r="K943" s="9" t="s">
        <v>105</v>
      </c>
    </row>
    <row r="944" spans="1:11" x14ac:dyDescent="0.25">
      <c r="A944" s="8">
        <v>45274</v>
      </c>
      <c r="B944" t="s">
        <v>7</v>
      </c>
      <c r="C944" t="str">
        <f>_xlfn.XLOOKUP(TB_Vendas[[#This Row],[Código]],TB_Produtos[Código],TB_Produtos[Categoria])</f>
        <v>Acessórios</v>
      </c>
      <c r="D944" s="1">
        <v>5</v>
      </c>
      <c r="E944" s="36">
        <f>_xlfn.XLOOKUP(TB_Vendas[[#This Row],[Código]],TB_Produtos[Código],TB_Produtos[Preço Unitário])</f>
        <v>50</v>
      </c>
      <c r="F944" s="41">
        <f>INDEX(desc_tabela,MATCH(TB_Vendas[[#This Row],[Qtde]],desc_quantidade,1),MATCH(_xlfn.XLOOKUP(TB_Vendas[[#This Row],[Código]],TB_Produtos[Código],TB_Produtos[Categoria]),desc_categorias,0))</f>
        <v>0.25</v>
      </c>
      <c r="G944" s="41" cm="1">
        <f t="array" ref="G944">_xlfn.XLOOKUP(TB_Vendas[[#This Row],[Vendedor]],TB_Vendedores[[#All],[Código]],TB_Vendedores[[#All],[Desc. Máximo]])</f>
        <v>0.12</v>
      </c>
      <c r="H944" s="41">
        <f>IF(TB_Vendas[[#This Row],[Desc.]]&gt;TB_Vendas[[#This Row],[Desc. Vend.]],TB_Vendas[[#This Row],[Desc. Vend.]],TB_Vendas[[#This Row],[Desc.]])</f>
        <v>0.12</v>
      </c>
      <c r="I944" s="9">
        <f>TB_Vendas[[#This Row],[Preço Unitário]]*TB_Vendas[[#This Row],[Qtde]]</f>
        <v>250</v>
      </c>
      <c r="J944" s="9">
        <f>TB_Vendas[[#This Row],[Total]]-(TB_Vendas[[#This Row],[Total]]*TB_Vendas[[#This Row],[Desconto]])</f>
        <v>220</v>
      </c>
      <c r="K944" s="9" t="s">
        <v>103</v>
      </c>
    </row>
    <row r="945" spans="1:11" x14ac:dyDescent="0.25">
      <c r="A945" s="8">
        <v>45275</v>
      </c>
      <c r="B945" t="s">
        <v>88</v>
      </c>
      <c r="C945" t="str">
        <f>_xlfn.XLOOKUP(TB_Vendas[[#This Row],[Código]],TB_Produtos[Código],TB_Produtos[Categoria])</f>
        <v>Wearables</v>
      </c>
      <c r="D945" s="1">
        <v>3</v>
      </c>
      <c r="E945" s="36">
        <f>_xlfn.XLOOKUP(TB_Vendas[[#This Row],[Código]],TB_Produtos[Código],TB_Produtos[Preço Unitário])</f>
        <v>2800</v>
      </c>
      <c r="F945" s="41">
        <f>INDEX(desc_tabela,MATCH(TB_Vendas[[#This Row],[Qtde]],desc_quantidade,1),MATCH(_xlfn.XLOOKUP(TB_Vendas[[#This Row],[Código]],TB_Produtos[Código],TB_Produtos[Categoria]),desc_categorias,0))</f>
        <v>0.15</v>
      </c>
      <c r="G945" s="41" cm="1">
        <f t="array" ref="G945">_xlfn.XLOOKUP(TB_Vendas[[#This Row],[Vendedor]],TB_Vendedores[[#All],[Código]],TB_Vendedores[[#All],[Desc. Máximo]])</f>
        <v>7.0000000000000007E-2</v>
      </c>
      <c r="H945" s="41">
        <f>IF(TB_Vendas[[#This Row],[Desc.]]&gt;TB_Vendas[[#This Row],[Desc. Vend.]],TB_Vendas[[#This Row],[Desc. Vend.]],TB_Vendas[[#This Row],[Desc.]])</f>
        <v>7.0000000000000007E-2</v>
      </c>
      <c r="I945" s="9">
        <f>TB_Vendas[[#This Row],[Preço Unitário]]*TB_Vendas[[#This Row],[Qtde]]</f>
        <v>8400</v>
      </c>
      <c r="J945" s="9">
        <f>TB_Vendas[[#This Row],[Total]]-(TB_Vendas[[#This Row],[Total]]*TB_Vendas[[#This Row],[Desconto]])</f>
        <v>7812</v>
      </c>
      <c r="K945" s="9" t="s">
        <v>119</v>
      </c>
    </row>
    <row r="946" spans="1:11" x14ac:dyDescent="0.25">
      <c r="A946" s="8">
        <v>45276</v>
      </c>
      <c r="B946" t="s">
        <v>22</v>
      </c>
      <c r="C946" t="str">
        <f>_xlfn.XLOOKUP(TB_Vendas[[#This Row],[Código]],TB_Produtos[Código],TB_Produtos[Categoria])</f>
        <v>Acessórios</v>
      </c>
      <c r="D946" s="1">
        <v>3</v>
      </c>
      <c r="E946" s="36">
        <f>_xlfn.XLOOKUP(TB_Vendas[[#This Row],[Código]],TB_Produtos[Código],TB_Produtos[Preço Unitário])</f>
        <v>1400</v>
      </c>
      <c r="F946" s="41">
        <f>INDEX(desc_tabela,MATCH(TB_Vendas[[#This Row],[Qtde]],desc_quantidade,1),MATCH(_xlfn.XLOOKUP(TB_Vendas[[#This Row],[Código]],TB_Produtos[Código],TB_Produtos[Categoria]),desc_categorias,0))</f>
        <v>0.15</v>
      </c>
      <c r="G946" s="41" cm="1">
        <f t="array" ref="G946">_xlfn.XLOOKUP(TB_Vendas[[#This Row],[Vendedor]],TB_Vendedores[[#All],[Código]],TB_Vendedores[[#All],[Desc. Máximo]])</f>
        <v>7.0000000000000007E-2</v>
      </c>
      <c r="H946" s="41">
        <f>IF(TB_Vendas[[#This Row],[Desc.]]&gt;TB_Vendas[[#This Row],[Desc. Vend.]],TB_Vendas[[#This Row],[Desc. Vend.]],TB_Vendas[[#This Row],[Desc.]])</f>
        <v>7.0000000000000007E-2</v>
      </c>
      <c r="I946" s="9">
        <f>TB_Vendas[[#This Row],[Preço Unitário]]*TB_Vendas[[#This Row],[Qtde]]</f>
        <v>4200</v>
      </c>
      <c r="J946" s="9">
        <f>TB_Vendas[[#This Row],[Total]]-(TB_Vendas[[#This Row],[Total]]*TB_Vendas[[#This Row],[Desconto]])</f>
        <v>3906</v>
      </c>
      <c r="K946" s="9" t="s">
        <v>119</v>
      </c>
    </row>
    <row r="947" spans="1:11" x14ac:dyDescent="0.25">
      <c r="A947" s="8">
        <v>45276</v>
      </c>
      <c r="B947" t="s">
        <v>75</v>
      </c>
      <c r="C947" t="str">
        <f>_xlfn.XLOOKUP(TB_Vendas[[#This Row],[Código]],TB_Produtos[Código],TB_Produtos[Categoria])</f>
        <v>Smartphones e Tablets</v>
      </c>
      <c r="D947" s="1">
        <v>3</v>
      </c>
      <c r="E947" s="36">
        <f>_xlfn.XLOOKUP(TB_Vendas[[#This Row],[Código]],TB_Produtos[Código],TB_Produtos[Preço Unitário])</f>
        <v>3800</v>
      </c>
      <c r="F947" s="41">
        <f>INDEX(desc_tabela,MATCH(TB_Vendas[[#This Row],[Qtde]],desc_quantidade,1),MATCH(_xlfn.XLOOKUP(TB_Vendas[[#This Row],[Código]],TB_Produtos[Código],TB_Produtos[Categoria]),desc_categorias,0))</f>
        <v>0.15</v>
      </c>
      <c r="G947" s="41" cm="1">
        <f t="array" ref="G947">_xlfn.XLOOKUP(TB_Vendas[[#This Row],[Vendedor]],TB_Vendedores[[#All],[Código]],TB_Vendedores[[#All],[Desc. Máximo]])</f>
        <v>0.12</v>
      </c>
      <c r="H947" s="41">
        <f>IF(TB_Vendas[[#This Row],[Desc.]]&gt;TB_Vendas[[#This Row],[Desc. Vend.]],TB_Vendas[[#This Row],[Desc. Vend.]],TB_Vendas[[#This Row],[Desc.]])</f>
        <v>0.12</v>
      </c>
      <c r="I947" s="9">
        <f>TB_Vendas[[#This Row],[Preço Unitário]]*TB_Vendas[[#This Row],[Qtde]]</f>
        <v>11400</v>
      </c>
      <c r="J947" s="9">
        <f>TB_Vendas[[#This Row],[Total]]-(TB_Vendas[[#This Row],[Total]]*TB_Vendas[[#This Row],[Desconto]])</f>
        <v>10032</v>
      </c>
      <c r="K947" s="9" t="s">
        <v>103</v>
      </c>
    </row>
    <row r="948" spans="1:11" x14ac:dyDescent="0.25">
      <c r="A948" s="8">
        <v>45277</v>
      </c>
      <c r="B948" t="s">
        <v>53</v>
      </c>
      <c r="C948" t="str">
        <f>_xlfn.XLOOKUP(TB_Vendas[[#This Row],[Código]],TB_Produtos[Código],TB_Produtos[Categoria])</f>
        <v>Periféricos</v>
      </c>
      <c r="D948" s="1">
        <v>4</v>
      </c>
      <c r="E948" s="36">
        <f>_xlfn.XLOOKUP(TB_Vendas[[#This Row],[Código]],TB_Produtos[Código],TB_Produtos[Preço Unitário])</f>
        <v>350</v>
      </c>
      <c r="F948" s="41">
        <f>INDEX(desc_tabela,MATCH(TB_Vendas[[#This Row],[Qtde]],desc_quantidade,1),MATCH(_xlfn.XLOOKUP(TB_Vendas[[#This Row],[Código]],TB_Produtos[Código],TB_Produtos[Categoria]),desc_categorias,0))</f>
        <v>0.15</v>
      </c>
      <c r="G948" s="41" cm="1">
        <f t="array" ref="G948">_xlfn.XLOOKUP(TB_Vendas[[#This Row],[Vendedor]],TB_Vendedores[[#All],[Código]],TB_Vendedores[[#All],[Desc. Máximo]])</f>
        <v>0.12</v>
      </c>
      <c r="H948" s="41">
        <f>IF(TB_Vendas[[#This Row],[Desc.]]&gt;TB_Vendas[[#This Row],[Desc. Vend.]],TB_Vendas[[#This Row],[Desc. Vend.]],TB_Vendas[[#This Row],[Desc.]])</f>
        <v>0.12</v>
      </c>
      <c r="I948" s="9">
        <f>TB_Vendas[[#This Row],[Preço Unitário]]*TB_Vendas[[#This Row],[Qtde]]</f>
        <v>1400</v>
      </c>
      <c r="J948" s="9">
        <f>TB_Vendas[[#This Row],[Total]]-(TB_Vendas[[#This Row],[Total]]*TB_Vendas[[#This Row],[Desconto]])</f>
        <v>1232</v>
      </c>
      <c r="K948" s="9" t="s">
        <v>103</v>
      </c>
    </row>
    <row r="949" spans="1:11" x14ac:dyDescent="0.25">
      <c r="A949" s="8">
        <v>45277</v>
      </c>
      <c r="B949" t="s">
        <v>58</v>
      </c>
      <c r="C949" t="str">
        <f>_xlfn.XLOOKUP(TB_Vendas[[#This Row],[Código]],TB_Produtos[Código],TB_Produtos[Categoria])</f>
        <v>Periféricos</v>
      </c>
      <c r="D949" s="1">
        <v>5</v>
      </c>
      <c r="E949" s="36">
        <f>_xlfn.XLOOKUP(TB_Vendas[[#This Row],[Código]],TB_Produtos[Código],TB_Produtos[Preço Unitário])</f>
        <v>450</v>
      </c>
      <c r="F949" s="41">
        <f>INDEX(desc_tabela,MATCH(TB_Vendas[[#This Row],[Qtde]],desc_quantidade,1),MATCH(_xlfn.XLOOKUP(TB_Vendas[[#This Row],[Código]],TB_Produtos[Código],TB_Produtos[Categoria]),desc_categorias,0))</f>
        <v>0.25</v>
      </c>
      <c r="G949" s="41" cm="1">
        <f t="array" ref="G949">_xlfn.XLOOKUP(TB_Vendas[[#This Row],[Vendedor]],TB_Vendedores[[#All],[Código]],TB_Vendedores[[#All],[Desc. Máximo]])</f>
        <v>0.17</v>
      </c>
      <c r="H949" s="41">
        <f>IF(TB_Vendas[[#This Row],[Desc.]]&gt;TB_Vendas[[#This Row],[Desc. Vend.]],TB_Vendas[[#This Row],[Desc. Vend.]],TB_Vendas[[#This Row],[Desc.]])</f>
        <v>0.17</v>
      </c>
      <c r="I949" s="9">
        <f>TB_Vendas[[#This Row],[Preço Unitário]]*TB_Vendas[[#This Row],[Qtde]]</f>
        <v>2250</v>
      </c>
      <c r="J949" s="9">
        <f>TB_Vendas[[#This Row],[Total]]-(TB_Vendas[[#This Row],[Total]]*TB_Vendas[[#This Row],[Desconto]])</f>
        <v>1867.5</v>
      </c>
      <c r="K949" s="9" t="s">
        <v>105</v>
      </c>
    </row>
    <row r="950" spans="1:11" x14ac:dyDescent="0.25">
      <c r="A950" s="8">
        <v>45277</v>
      </c>
      <c r="B950" t="s">
        <v>56</v>
      </c>
      <c r="C950" t="str">
        <f>_xlfn.XLOOKUP(TB_Vendas[[#This Row],[Código]],TB_Produtos[Código],TB_Produtos[Categoria])</f>
        <v>Periféricos</v>
      </c>
      <c r="D950" s="1">
        <v>2</v>
      </c>
      <c r="E950" s="36">
        <f>_xlfn.XLOOKUP(TB_Vendas[[#This Row],[Código]],TB_Produtos[Código],TB_Produtos[Preço Unitário])</f>
        <v>200</v>
      </c>
      <c r="F950" s="41">
        <f>INDEX(desc_tabela,MATCH(TB_Vendas[[#This Row],[Qtde]],desc_quantidade,1),MATCH(_xlfn.XLOOKUP(TB_Vendas[[#This Row],[Código]],TB_Produtos[Código],TB_Produtos[Categoria]),desc_categorias,0))</f>
        <v>0.05</v>
      </c>
      <c r="G950" s="41" cm="1">
        <f t="array" ref="G950">_xlfn.XLOOKUP(TB_Vendas[[#This Row],[Vendedor]],TB_Vendedores[[#All],[Código]],TB_Vendedores[[#All],[Desc. Máximo]])</f>
        <v>0.08</v>
      </c>
      <c r="H950" s="41">
        <f>IF(TB_Vendas[[#This Row],[Desc.]]&gt;TB_Vendas[[#This Row],[Desc. Vend.]],TB_Vendas[[#This Row],[Desc. Vend.]],TB_Vendas[[#This Row],[Desc.]])</f>
        <v>0.05</v>
      </c>
      <c r="I950" s="9">
        <f>TB_Vendas[[#This Row],[Preço Unitário]]*TB_Vendas[[#This Row],[Qtde]]</f>
        <v>400</v>
      </c>
      <c r="J950" s="9">
        <f>TB_Vendas[[#This Row],[Total]]-(TB_Vendas[[#This Row],[Total]]*TB_Vendas[[#This Row],[Desconto]])</f>
        <v>380</v>
      </c>
      <c r="K950" s="9" t="s">
        <v>100</v>
      </c>
    </row>
    <row r="951" spans="1:11" x14ac:dyDescent="0.25">
      <c r="A951" s="8">
        <v>45277</v>
      </c>
      <c r="B951" t="s">
        <v>48</v>
      </c>
      <c r="C951" t="str">
        <f>_xlfn.XLOOKUP(TB_Vendas[[#This Row],[Código]],TB_Produtos[Código],TB_Produtos[Categoria])</f>
        <v>Eletrônicos Gerais</v>
      </c>
      <c r="D951" s="1">
        <v>4</v>
      </c>
      <c r="E951" s="36">
        <f>_xlfn.XLOOKUP(TB_Vendas[[#This Row],[Código]],TB_Produtos[Código],TB_Produtos[Preço Unitário])</f>
        <v>5500</v>
      </c>
      <c r="F951" s="41">
        <f>INDEX(desc_tabela,MATCH(TB_Vendas[[#This Row],[Qtde]],desc_quantidade,1),MATCH(_xlfn.XLOOKUP(TB_Vendas[[#This Row],[Código]],TB_Produtos[Código],TB_Produtos[Categoria]),desc_categorias,0))</f>
        <v>0.2</v>
      </c>
      <c r="G951" s="41" cm="1">
        <f t="array" ref="G951">_xlfn.XLOOKUP(TB_Vendas[[#This Row],[Vendedor]],TB_Vendedores[[#All],[Código]],TB_Vendedores[[#All],[Desc. Máximo]])</f>
        <v>0.08</v>
      </c>
      <c r="H951" s="41">
        <f>IF(TB_Vendas[[#This Row],[Desc.]]&gt;TB_Vendas[[#This Row],[Desc. Vend.]],TB_Vendas[[#This Row],[Desc. Vend.]],TB_Vendas[[#This Row],[Desc.]])</f>
        <v>0.08</v>
      </c>
      <c r="I951" s="9">
        <f>TB_Vendas[[#This Row],[Preço Unitário]]*TB_Vendas[[#This Row],[Qtde]]</f>
        <v>22000</v>
      </c>
      <c r="J951" s="9">
        <f>TB_Vendas[[#This Row],[Total]]-(TB_Vendas[[#This Row],[Total]]*TB_Vendas[[#This Row],[Desconto]])</f>
        <v>20240</v>
      </c>
      <c r="K951" s="9" t="s">
        <v>100</v>
      </c>
    </row>
    <row r="952" spans="1:11" x14ac:dyDescent="0.25">
      <c r="A952" s="8">
        <v>45277</v>
      </c>
      <c r="B952" t="s">
        <v>75</v>
      </c>
      <c r="C952" t="str">
        <f>_xlfn.XLOOKUP(TB_Vendas[[#This Row],[Código]],TB_Produtos[Código],TB_Produtos[Categoria])</f>
        <v>Smartphones e Tablets</v>
      </c>
      <c r="D952" s="1">
        <v>5</v>
      </c>
      <c r="E952" s="36">
        <f>_xlfn.XLOOKUP(TB_Vendas[[#This Row],[Código]],TB_Produtos[Código],TB_Produtos[Preço Unitário])</f>
        <v>3800</v>
      </c>
      <c r="F952" s="41">
        <f>INDEX(desc_tabela,MATCH(TB_Vendas[[#This Row],[Qtde]],desc_quantidade,1),MATCH(_xlfn.XLOOKUP(TB_Vendas[[#This Row],[Código]],TB_Produtos[Código],TB_Produtos[Categoria]),desc_categorias,0))</f>
        <v>0.25</v>
      </c>
      <c r="G952" s="41" cm="1">
        <f t="array" ref="G952">_xlfn.XLOOKUP(TB_Vendas[[#This Row],[Vendedor]],TB_Vendedores[[#All],[Código]],TB_Vendedores[[#All],[Desc. Máximo]])</f>
        <v>0.14000000000000001</v>
      </c>
      <c r="H952" s="41">
        <f>IF(TB_Vendas[[#This Row],[Desc.]]&gt;TB_Vendas[[#This Row],[Desc. Vend.]],TB_Vendas[[#This Row],[Desc. Vend.]],TB_Vendas[[#This Row],[Desc.]])</f>
        <v>0.14000000000000001</v>
      </c>
      <c r="I952" s="9">
        <f>TB_Vendas[[#This Row],[Preço Unitário]]*TB_Vendas[[#This Row],[Qtde]]</f>
        <v>19000</v>
      </c>
      <c r="J952" s="9">
        <f>TB_Vendas[[#This Row],[Total]]-(TB_Vendas[[#This Row],[Total]]*TB_Vendas[[#This Row],[Desconto]])</f>
        <v>16340</v>
      </c>
      <c r="K952" s="9" t="s">
        <v>107</v>
      </c>
    </row>
    <row r="953" spans="1:11" x14ac:dyDescent="0.25">
      <c r="A953" s="8">
        <v>45278</v>
      </c>
      <c r="B953" t="s">
        <v>60</v>
      </c>
      <c r="C953" t="str">
        <f>_xlfn.XLOOKUP(TB_Vendas[[#This Row],[Código]],TB_Produtos[Código],TB_Produtos[Categoria])</f>
        <v>Redes e Conectividade</v>
      </c>
      <c r="D953" s="1">
        <v>5</v>
      </c>
      <c r="E953" s="36">
        <f>_xlfn.XLOOKUP(TB_Vendas[[#This Row],[Código]],TB_Produtos[Código],TB_Produtos[Preço Unitário])</f>
        <v>100</v>
      </c>
      <c r="F953" s="41">
        <f>INDEX(desc_tabela,MATCH(TB_Vendas[[#This Row],[Qtde]],desc_quantidade,1),MATCH(_xlfn.XLOOKUP(TB_Vendas[[#This Row],[Código]],TB_Produtos[Código],TB_Produtos[Categoria]),desc_categorias,0))</f>
        <v>0.25</v>
      </c>
      <c r="G953" s="41" cm="1">
        <f t="array" ref="G953">_xlfn.XLOOKUP(TB_Vendas[[#This Row],[Vendedor]],TB_Vendedores[[#All],[Código]],TB_Vendedores[[#All],[Desc. Máximo]])</f>
        <v>0.08</v>
      </c>
      <c r="H953" s="41">
        <f>IF(TB_Vendas[[#This Row],[Desc.]]&gt;TB_Vendas[[#This Row],[Desc. Vend.]],TB_Vendas[[#This Row],[Desc. Vend.]],TB_Vendas[[#This Row],[Desc.]])</f>
        <v>0.08</v>
      </c>
      <c r="I953" s="9">
        <f>TB_Vendas[[#This Row],[Preço Unitário]]*TB_Vendas[[#This Row],[Qtde]]</f>
        <v>500</v>
      </c>
      <c r="J953" s="9">
        <f>TB_Vendas[[#This Row],[Total]]-(TB_Vendas[[#This Row],[Total]]*TB_Vendas[[#This Row],[Desconto]])</f>
        <v>460</v>
      </c>
      <c r="K953" s="9" t="s">
        <v>111</v>
      </c>
    </row>
    <row r="954" spans="1:11" x14ac:dyDescent="0.25">
      <c r="A954" s="8">
        <v>45278</v>
      </c>
      <c r="B954" t="s">
        <v>25</v>
      </c>
      <c r="C954" t="str">
        <f>_xlfn.XLOOKUP(TB_Vendas[[#This Row],[Código]],TB_Produtos[Código],TB_Produtos[Categoria])</f>
        <v>Periféricos</v>
      </c>
      <c r="D954" s="1">
        <v>1</v>
      </c>
      <c r="E954" s="36">
        <f>_xlfn.XLOOKUP(TB_Vendas[[#This Row],[Código]],TB_Produtos[Código],TB_Produtos[Preço Unitário])</f>
        <v>900</v>
      </c>
      <c r="F954" s="41">
        <f>INDEX(desc_tabela,MATCH(TB_Vendas[[#This Row],[Qtde]],desc_quantidade,1),MATCH(_xlfn.XLOOKUP(TB_Vendas[[#This Row],[Código]],TB_Produtos[Código],TB_Produtos[Categoria]),desc_categorias,0))</f>
        <v>0</v>
      </c>
      <c r="G954" s="41" cm="1">
        <f t="array" ref="G954">_xlfn.XLOOKUP(TB_Vendas[[#This Row],[Vendedor]],TB_Vendedores[[#All],[Código]],TB_Vendedores[[#All],[Desc. Máximo]])</f>
        <v>0.19</v>
      </c>
      <c r="H954" s="41">
        <f>IF(TB_Vendas[[#This Row],[Desc.]]&gt;TB_Vendas[[#This Row],[Desc. Vend.]],TB_Vendas[[#This Row],[Desc. Vend.]],TB_Vendas[[#This Row],[Desc.]])</f>
        <v>0</v>
      </c>
      <c r="I954" s="9">
        <f>TB_Vendas[[#This Row],[Preço Unitário]]*TB_Vendas[[#This Row],[Qtde]]</f>
        <v>900</v>
      </c>
      <c r="J954" s="9">
        <f>TB_Vendas[[#This Row],[Total]]-(TB_Vendas[[#This Row],[Total]]*TB_Vendas[[#This Row],[Desconto]])</f>
        <v>900</v>
      </c>
      <c r="K954" s="9" t="s">
        <v>109</v>
      </c>
    </row>
    <row r="955" spans="1:11" x14ac:dyDescent="0.25">
      <c r="A955" s="8">
        <v>45278</v>
      </c>
      <c r="B955" t="s">
        <v>75</v>
      </c>
      <c r="C955" t="str">
        <f>_xlfn.XLOOKUP(TB_Vendas[[#This Row],[Código]],TB_Produtos[Código],TB_Produtos[Categoria])</f>
        <v>Smartphones e Tablets</v>
      </c>
      <c r="D955" s="1">
        <v>4</v>
      </c>
      <c r="E955" s="36">
        <f>_xlfn.XLOOKUP(TB_Vendas[[#This Row],[Código]],TB_Produtos[Código],TB_Produtos[Preço Unitário])</f>
        <v>3800</v>
      </c>
      <c r="F955" s="41">
        <f>INDEX(desc_tabela,MATCH(TB_Vendas[[#This Row],[Qtde]],desc_quantidade,1),MATCH(_xlfn.XLOOKUP(TB_Vendas[[#This Row],[Código]],TB_Produtos[Código],TB_Produtos[Categoria]),desc_categorias,0))</f>
        <v>0.15</v>
      </c>
      <c r="G955" s="41" cm="1">
        <f t="array" ref="G955">_xlfn.XLOOKUP(TB_Vendas[[#This Row],[Vendedor]],TB_Vendedores[[#All],[Código]],TB_Vendedores[[#All],[Desc. Máximo]])</f>
        <v>7.0000000000000007E-2</v>
      </c>
      <c r="H955" s="41">
        <f>IF(TB_Vendas[[#This Row],[Desc.]]&gt;TB_Vendas[[#This Row],[Desc. Vend.]],TB_Vendas[[#This Row],[Desc. Vend.]],TB_Vendas[[#This Row],[Desc.]])</f>
        <v>7.0000000000000007E-2</v>
      </c>
      <c r="I955" s="9">
        <f>TB_Vendas[[#This Row],[Preço Unitário]]*TB_Vendas[[#This Row],[Qtde]]</f>
        <v>15200</v>
      </c>
      <c r="J955" s="9">
        <f>TB_Vendas[[#This Row],[Total]]-(TB_Vendas[[#This Row],[Total]]*TB_Vendas[[#This Row],[Desconto]])</f>
        <v>14136</v>
      </c>
      <c r="K955" s="9" t="s">
        <v>119</v>
      </c>
    </row>
    <row r="956" spans="1:11" x14ac:dyDescent="0.25">
      <c r="A956" s="8">
        <v>45278</v>
      </c>
      <c r="B956" t="s">
        <v>86</v>
      </c>
      <c r="C956" t="str">
        <f>_xlfn.XLOOKUP(TB_Vendas[[#This Row],[Código]],TB_Produtos[Código],TB_Produtos[Categoria])</f>
        <v>Wearables</v>
      </c>
      <c r="D956" s="1">
        <v>5</v>
      </c>
      <c r="E956" s="36">
        <f>_xlfn.XLOOKUP(TB_Vendas[[#This Row],[Código]],TB_Produtos[Código],TB_Produtos[Preço Unitário])</f>
        <v>1500</v>
      </c>
      <c r="F956" s="41">
        <f>INDEX(desc_tabela,MATCH(TB_Vendas[[#This Row],[Qtde]],desc_quantidade,1),MATCH(_xlfn.XLOOKUP(TB_Vendas[[#This Row],[Código]],TB_Produtos[Código],TB_Produtos[Categoria]),desc_categorias,0))</f>
        <v>0.25</v>
      </c>
      <c r="G956" s="41" cm="1">
        <f t="array" ref="G956">_xlfn.XLOOKUP(TB_Vendas[[#This Row],[Vendedor]],TB_Vendedores[[#All],[Código]],TB_Vendedores[[#All],[Desc. Máximo]])</f>
        <v>7.0000000000000007E-2</v>
      </c>
      <c r="H956" s="41">
        <f>IF(TB_Vendas[[#This Row],[Desc.]]&gt;TB_Vendas[[#This Row],[Desc. Vend.]],TB_Vendas[[#This Row],[Desc. Vend.]],TB_Vendas[[#This Row],[Desc.]])</f>
        <v>7.0000000000000007E-2</v>
      </c>
      <c r="I956" s="9">
        <f>TB_Vendas[[#This Row],[Preço Unitário]]*TB_Vendas[[#This Row],[Qtde]]</f>
        <v>7500</v>
      </c>
      <c r="J956" s="9">
        <f>TB_Vendas[[#This Row],[Total]]-(TB_Vendas[[#This Row],[Total]]*TB_Vendas[[#This Row],[Desconto]])</f>
        <v>6975</v>
      </c>
      <c r="K956" s="9" t="s">
        <v>119</v>
      </c>
    </row>
    <row r="957" spans="1:11" x14ac:dyDescent="0.25">
      <c r="A957" s="8">
        <v>45278</v>
      </c>
      <c r="B957" t="s">
        <v>11</v>
      </c>
      <c r="C957" t="str">
        <f>_xlfn.XLOOKUP(TB_Vendas[[#This Row],[Código]],TB_Produtos[Código],TB_Produtos[Categoria])</f>
        <v>Acessórios</v>
      </c>
      <c r="D957" s="1">
        <v>3</v>
      </c>
      <c r="E957" s="36">
        <f>_xlfn.XLOOKUP(TB_Vendas[[#This Row],[Código]],TB_Produtos[Código],TB_Produtos[Preço Unitário])</f>
        <v>150</v>
      </c>
      <c r="F957" s="41">
        <f>INDEX(desc_tabela,MATCH(TB_Vendas[[#This Row],[Qtde]],desc_quantidade,1),MATCH(_xlfn.XLOOKUP(TB_Vendas[[#This Row],[Código]],TB_Produtos[Código],TB_Produtos[Categoria]),desc_categorias,0))</f>
        <v>0.15</v>
      </c>
      <c r="G957" s="41" cm="1">
        <f t="array" ref="G957">_xlfn.XLOOKUP(TB_Vendas[[#This Row],[Vendedor]],TB_Vendedores[[#All],[Código]],TB_Vendedores[[#All],[Desc. Máximo]])</f>
        <v>0.12</v>
      </c>
      <c r="H957" s="41">
        <f>IF(TB_Vendas[[#This Row],[Desc.]]&gt;TB_Vendas[[#This Row],[Desc. Vend.]],TB_Vendas[[#This Row],[Desc. Vend.]],TB_Vendas[[#This Row],[Desc.]])</f>
        <v>0.12</v>
      </c>
      <c r="I957" s="9">
        <f>TB_Vendas[[#This Row],[Preço Unitário]]*TB_Vendas[[#This Row],[Qtde]]</f>
        <v>450</v>
      </c>
      <c r="J957" s="9">
        <f>TB_Vendas[[#This Row],[Total]]-(TB_Vendas[[#This Row],[Total]]*TB_Vendas[[#This Row],[Desconto]])</f>
        <v>396</v>
      </c>
      <c r="K957" s="9" t="s">
        <v>103</v>
      </c>
    </row>
    <row r="958" spans="1:11" x14ac:dyDescent="0.25">
      <c r="A958" s="8">
        <v>45278</v>
      </c>
      <c r="B958" t="s">
        <v>71</v>
      </c>
      <c r="C958" t="str">
        <f>_xlfn.XLOOKUP(TB_Vendas[[#This Row],[Código]],TB_Produtos[Código],TB_Produtos[Categoria])</f>
        <v>Smartphones e Tablets</v>
      </c>
      <c r="D958" s="1">
        <v>2</v>
      </c>
      <c r="E958" s="36">
        <f>_xlfn.XLOOKUP(TB_Vendas[[#This Row],[Código]],TB_Produtos[Código],TB_Produtos[Preço Unitário])</f>
        <v>7500</v>
      </c>
      <c r="F958" s="41">
        <f>INDEX(desc_tabela,MATCH(TB_Vendas[[#This Row],[Qtde]],desc_quantidade,1),MATCH(_xlfn.XLOOKUP(TB_Vendas[[#This Row],[Código]],TB_Produtos[Código],TB_Produtos[Categoria]),desc_categorias,0))</f>
        <v>0.1</v>
      </c>
      <c r="G958" s="41" cm="1">
        <f t="array" ref="G958">_xlfn.XLOOKUP(TB_Vendas[[#This Row],[Vendedor]],TB_Vendedores[[#All],[Código]],TB_Vendedores[[#All],[Desc. Máximo]])</f>
        <v>0.17</v>
      </c>
      <c r="H958" s="41">
        <f>IF(TB_Vendas[[#This Row],[Desc.]]&gt;TB_Vendas[[#This Row],[Desc. Vend.]],TB_Vendas[[#This Row],[Desc. Vend.]],TB_Vendas[[#This Row],[Desc.]])</f>
        <v>0.1</v>
      </c>
      <c r="I958" s="9">
        <f>TB_Vendas[[#This Row],[Preço Unitário]]*TB_Vendas[[#This Row],[Qtde]]</f>
        <v>15000</v>
      </c>
      <c r="J958" s="9">
        <f>TB_Vendas[[#This Row],[Total]]-(TB_Vendas[[#This Row],[Total]]*TB_Vendas[[#This Row],[Desconto]])</f>
        <v>13500</v>
      </c>
      <c r="K958" s="9" t="s">
        <v>105</v>
      </c>
    </row>
    <row r="959" spans="1:11" x14ac:dyDescent="0.25">
      <c r="A959" s="8">
        <v>45278</v>
      </c>
      <c r="B959" t="s">
        <v>53</v>
      </c>
      <c r="C959" t="str">
        <f>_xlfn.XLOOKUP(TB_Vendas[[#This Row],[Código]],TB_Produtos[Código],TB_Produtos[Categoria])</f>
        <v>Periféricos</v>
      </c>
      <c r="D959" s="1">
        <v>1</v>
      </c>
      <c r="E959" s="36">
        <f>_xlfn.XLOOKUP(TB_Vendas[[#This Row],[Código]],TB_Produtos[Código],TB_Produtos[Preço Unitário])</f>
        <v>350</v>
      </c>
      <c r="F959" s="41">
        <f>INDEX(desc_tabela,MATCH(TB_Vendas[[#This Row],[Qtde]],desc_quantidade,1),MATCH(_xlfn.XLOOKUP(TB_Vendas[[#This Row],[Código]],TB_Produtos[Código],TB_Produtos[Categoria]),desc_categorias,0))</f>
        <v>0</v>
      </c>
      <c r="G959" s="41" cm="1">
        <f t="array" ref="G959">_xlfn.XLOOKUP(TB_Vendas[[#This Row],[Vendedor]],TB_Vendedores[[#All],[Código]],TB_Vendedores[[#All],[Desc. Máximo]])</f>
        <v>7.0000000000000007E-2</v>
      </c>
      <c r="H959" s="41">
        <f>IF(TB_Vendas[[#This Row],[Desc.]]&gt;TB_Vendas[[#This Row],[Desc. Vend.]],TB_Vendas[[#This Row],[Desc. Vend.]],TB_Vendas[[#This Row],[Desc.]])</f>
        <v>0</v>
      </c>
      <c r="I959" s="9">
        <f>TB_Vendas[[#This Row],[Preço Unitário]]*TB_Vendas[[#This Row],[Qtde]]</f>
        <v>350</v>
      </c>
      <c r="J959" s="9">
        <f>TB_Vendas[[#This Row],[Total]]-(TB_Vendas[[#This Row],[Total]]*TB_Vendas[[#This Row],[Desconto]])</f>
        <v>350</v>
      </c>
      <c r="K959" s="9" t="s">
        <v>119</v>
      </c>
    </row>
    <row r="960" spans="1:11" x14ac:dyDescent="0.25">
      <c r="A960" s="8">
        <v>45278</v>
      </c>
      <c r="B960" t="s">
        <v>43</v>
      </c>
      <c r="C960" t="str">
        <f>_xlfn.XLOOKUP(TB_Vendas[[#This Row],[Código]],TB_Produtos[Código],TB_Produtos[Categoria])</f>
        <v>Eletrônicos Gerais</v>
      </c>
      <c r="D960" s="1">
        <v>3</v>
      </c>
      <c r="E960" s="36">
        <f>_xlfn.XLOOKUP(TB_Vendas[[#This Row],[Código]],TB_Produtos[Código],TB_Produtos[Preço Unitário])</f>
        <v>4500</v>
      </c>
      <c r="F960" s="41">
        <f>INDEX(desc_tabela,MATCH(TB_Vendas[[#This Row],[Qtde]],desc_quantidade,1),MATCH(_xlfn.XLOOKUP(TB_Vendas[[#This Row],[Código]],TB_Produtos[Código],TB_Produtos[Categoria]),desc_categorias,0))</f>
        <v>0.2</v>
      </c>
      <c r="G960" s="41" cm="1">
        <f t="array" ref="G960">_xlfn.XLOOKUP(TB_Vendas[[#This Row],[Vendedor]],TB_Vendedores[[#All],[Código]],TB_Vendedores[[#All],[Desc. Máximo]])</f>
        <v>0.08</v>
      </c>
      <c r="H960" s="41">
        <f>IF(TB_Vendas[[#This Row],[Desc.]]&gt;TB_Vendas[[#This Row],[Desc. Vend.]],TB_Vendas[[#This Row],[Desc. Vend.]],TB_Vendas[[#This Row],[Desc.]])</f>
        <v>0.08</v>
      </c>
      <c r="I960" s="9">
        <f>TB_Vendas[[#This Row],[Preço Unitário]]*TB_Vendas[[#This Row],[Qtde]]</f>
        <v>13500</v>
      </c>
      <c r="J960" s="9">
        <f>TB_Vendas[[#This Row],[Total]]-(TB_Vendas[[#This Row],[Total]]*TB_Vendas[[#This Row],[Desconto]])</f>
        <v>12420</v>
      </c>
      <c r="K960" s="9" t="s">
        <v>111</v>
      </c>
    </row>
    <row r="961" spans="1:11" x14ac:dyDescent="0.25">
      <c r="A961" s="8">
        <v>45279</v>
      </c>
      <c r="B961" t="s">
        <v>79</v>
      </c>
      <c r="C961" t="str">
        <f>_xlfn.XLOOKUP(TB_Vendas[[#This Row],[Código]],TB_Produtos[Código],TB_Produtos[Categoria])</f>
        <v>Wearables</v>
      </c>
      <c r="D961" s="1">
        <v>4</v>
      </c>
      <c r="E961" s="36">
        <f>_xlfn.XLOOKUP(TB_Vendas[[#This Row],[Código]],TB_Produtos[Código],TB_Produtos[Preço Unitário])</f>
        <v>400</v>
      </c>
      <c r="F961" s="41">
        <f>INDEX(desc_tabela,MATCH(TB_Vendas[[#This Row],[Qtde]],desc_quantidade,1),MATCH(_xlfn.XLOOKUP(TB_Vendas[[#This Row],[Código]],TB_Produtos[Código],TB_Produtos[Categoria]),desc_categorias,0))</f>
        <v>0.15</v>
      </c>
      <c r="G961" s="41" cm="1">
        <f t="array" ref="G961">_xlfn.XLOOKUP(TB_Vendas[[#This Row],[Vendedor]],TB_Vendedores[[#All],[Código]],TB_Vendedores[[#All],[Desc. Máximo]])</f>
        <v>0.18</v>
      </c>
      <c r="H961" s="41">
        <f>IF(TB_Vendas[[#This Row],[Desc.]]&gt;TB_Vendas[[#This Row],[Desc. Vend.]],TB_Vendas[[#This Row],[Desc. Vend.]],TB_Vendas[[#This Row],[Desc.]])</f>
        <v>0.15</v>
      </c>
      <c r="I961" s="9">
        <f>TB_Vendas[[#This Row],[Preço Unitário]]*TB_Vendas[[#This Row],[Qtde]]</f>
        <v>1600</v>
      </c>
      <c r="J961" s="9">
        <f>TB_Vendas[[#This Row],[Total]]-(TB_Vendas[[#This Row],[Total]]*TB_Vendas[[#This Row],[Desconto]])</f>
        <v>1360</v>
      </c>
      <c r="K961" s="9" t="s">
        <v>117</v>
      </c>
    </row>
    <row r="962" spans="1:11" x14ac:dyDescent="0.25">
      <c r="A962" s="8">
        <v>45279</v>
      </c>
      <c r="B962" t="s">
        <v>77</v>
      </c>
      <c r="C962" t="str">
        <f>_xlfn.XLOOKUP(TB_Vendas[[#This Row],[Código]],TB_Produtos[Código],TB_Produtos[Categoria])</f>
        <v>Smartphones e Tablets</v>
      </c>
      <c r="D962" s="1">
        <v>1</v>
      </c>
      <c r="E962" s="36">
        <f>_xlfn.XLOOKUP(TB_Vendas[[#This Row],[Código]],TB_Produtos[Código],TB_Produtos[Preço Unitário])</f>
        <v>5000</v>
      </c>
      <c r="F962" s="41">
        <f>INDEX(desc_tabela,MATCH(TB_Vendas[[#This Row],[Qtde]],desc_quantidade,1),MATCH(_xlfn.XLOOKUP(TB_Vendas[[#This Row],[Código]],TB_Produtos[Código],TB_Produtos[Categoria]),desc_categorias,0))</f>
        <v>0</v>
      </c>
      <c r="G962" s="41" cm="1">
        <f t="array" ref="G962">_xlfn.XLOOKUP(TB_Vendas[[#This Row],[Vendedor]],TB_Vendedores[[#All],[Código]],TB_Vendedores[[#All],[Desc. Máximo]])</f>
        <v>0.13</v>
      </c>
      <c r="H962" s="41">
        <f>IF(TB_Vendas[[#This Row],[Desc.]]&gt;TB_Vendas[[#This Row],[Desc. Vend.]],TB_Vendas[[#This Row],[Desc. Vend.]],TB_Vendas[[#This Row],[Desc.]])</f>
        <v>0</v>
      </c>
      <c r="I962" s="9">
        <f>TB_Vendas[[#This Row],[Preço Unitário]]*TB_Vendas[[#This Row],[Qtde]]</f>
        <v>5000</v>
      </c>
      <c r="J962" s="9">
        <f>TB_Vendas[[#This Row],[Total]]-(TB_Vendas[[#This Row],[Total]]*TB_Vendas[[#This Row],[Desconto]])</f>
        <v>5000</v>
      </c>
      <c r="K962" s="9" t="s">
        <v>94</v>
      </c>
    </row>
    <row r="963" spans="1:11" x14ac:dyDescent="0.25">
      <c r="A963" s="8">
        <v>45279</v>
      </c>
      <c r="B963" t="s">
        <v>25</v>
      </c>
      <c r="C963" t="str">
        <f>_xlfn.XLOOKUP(TB_Vendas[[#This Row],[Código]],TB_Produtos[Código],TB_Produtos[Categoria])</f>
        <v>Periféricos</v>
      </c>
      <c r="D963" s="1">
        <v>4</v>
      </c>
      <c r="E963" s="36">
        <f>_xlfn.XLOOKUP(TB_Vendas[[#This Row],[Código]],TB_Produtos[Código],TB_Produtos[Preço Unitário])</f>
        <v>900</v>
      </c>
      <c r="F963" s="41">
        <f>INDEX(desc_tabela,MATCH(TB_Vendas[[#This Row],[Qtde]],desc_quantidade,1),MATCH(_xlfn.XLOOKUP(TB_Vendas[[#This Row],[Código]],TB_Produtos[Código],TB_Produtos[Categoria]),desc_categorias,0))</f>
        <v>0.15</v>
      </c>
      <c r="G963" s="41" cm="1">
        <f t="array" ref="G963">_xlfn.XLOOKUP(TB_Vendas[[#This Row],[Vendedor]],TB_Vendedores[[#All],[Código]],TB_Vendedores[[#All],[Desc. Máximo]])</f>
        <v>0.3</v>
      </c>
      <c r="H963" s="41">
        <f>IF(TB_Vendas[[#This Row],[Desc.]]&gt;TB_Vendas[[#This Row],[Desc. Vend.]],TB_Vendas[[#This Row],[Desc. Vend.]],TB_Vendas[[#This Row],[Desc.]])</f>
        <v>0.15</v>
      </c>
      <c r="I963" s="9">
        <f>TB_Vendas[[#This Row],[Preço Unitário]]*TB_Vendas[[#This Row],[Qtde]]</f>
        <v>3600</v>
      </c>
      <c r="J963" s="9">
        <f>TB_Vendas[[#This Row],[Total]]-(TB_Vendas[[#This Row],[Total]]*TB_Vendas[[#This Row],[Desconto]])</f>
        <v>3060</v>
      </c>
      <c r="K963" s="9" t="s">
        <v>121</v>
      </c>
    </row>
    <row r="964" spans="1:11" x14ac:dyDescent="0.25">
      <c r="A964" s="8">
        <v>45280</v>
      </c>
      <c r="B964" t="s">
        <v>25</v>
      </c>
      <c r="C964" t="str">
        <f>_xlfn.XLOOKUP(TB_Vendas[[#This Row],[Código]],TB_Produtos[Código],TB_Produtos[Categoria])</f>
        <v>Periféricos</v>
      </c>
      <c r="D964" s="1">
        <v>3</v>
      </c>
      <c r="E964" s="36">
        <f>_xlfn.XLOOKUP(TB_Vendas[[#This Row],[Código]],TB_Produtos[Código],TB_Produtos[Preço Unitário])</f>
        <v>900</v>
      </c>
      <c r="F964" s="41">
        <f>INDEX(desc_tabela,MATCH(TB_Vendas[[#This Row],[Qtde]],desc_quantidade,1),MATCH(_xlfn.XLOOKUP(TB_Vendas[[#This Row],[Código]],TB_Produtos[Código],TB_Produtos[Categoria]),desc_categorias,0))</f>
        <v>0.15</v>
      </c>
      <c r="G964" s="41" cm="1">
        <f t="array" ref="G964">_xlfn.XLOOKUP(TB_Vendas[[#This Row],[Vendedor]],TB_Vendedores[[#All],[Código]],TB_Vendedores[[#All],[Desc. Máximo]])</f>
        <v>7.0000000000000007E-2</v>
      </c>
      <c r="H964" s="41">
        <f>IF(TB_Vendas[[#This Row],[Desc.]]&gt;TB_Vendas[[#This Row],[Desc. Vend.]],TB_Vendas[[#This Row],[Desc. Vend.]],TB_Vendas[[#This Row],[Desc.]])</f>
        <v>7.0000000000000007E-2</v>
      </c>
      <c r="I964" s="9">
        <f>TB_Vendas[[#This Row],[Preço Unitário]]*TB_Vendas[[#This Row],[Qtde]]</f>
        <v>2700</v>
      </c>
      <c r="J964" s="9">
        <f>TB_Vendas[[#This Row],[Total]]-(TB_Vendas[[#This Row],[Total]]*TB_Vendas[[#This Row],[Desconto]])</f>
        <v>2511</v>
      </c>
      <c r="K964" s="9" t="s">
        <v>119</v>
      </c>
    </row>
    <row r="965" spans="1:11" x14ac:dyDescent="0.25">
      <c r="A965" s="8">
        <v>45280</v>
      </c>
      <c r="B965" t="s">
        <v>58</v>
      </c>
      <c r="C965" t="str">
        <f>_xlfn.XLOOKUP(TB_Vendas[[#This Row],[Código]],TB_Produtos[Código],TB_Produtos[Categoria])</f>
        <v>Periféricos</v>
      </c>
      <c r="D965" s="1">
        <v>1</v>
      </c>
      <c r="E965" s="36">
        <f>_xlfn.XLOOKUP(TB_Vendas[[#This Row],[Código]],TB_Produtos[Código],TB_Produtos[Preço Unitário])</f>
        <v>450</v>
      </c>
      <c r="F965" s="41">
        <f>INDEX(desc_tabela,MATCH(TB_Vendas[[#This Row],[Qtde]],desc_quantidade,1),MATCH(_xlfn.XLOOKUP(TB_Vendas[[#This Row],[Código]],TB_Produtos[Código],TB_Produtos[Categoria]),desc_categorias,0))</f>
        <v>0</v>
      </c>
      <c r="G965" s="41" cm="1">
        <f t="array" ref="G965">_xlfn.XLOOKUP(TB_Vendas[[#This Row],[Vendedor]],TB_Vendedores[[#All],[Código]],TB_Vendedores[[#All],[Desc. Máximo]])</f>
        <v>0.19</v>
      </c>
      <c r="H965" s="41">
        <f>IF(TB_Vendas[[#This Row],[Desc.]]&gt;TB_Vendas[[#This Row],[Desc. Vend.]],TB_Vendas[[#This Row],[Desc. Vend.]],TB_Vendas[[#This Row],[Desc.]])</f>
        <v>0</v>
      </c>
      <c r="I965" s="9">
        <f>TB_Vendas[[#This Row],[Preço Unitário]]*TB_Vendas[[#This Row],[Qtde]]</f>
        <v>450</v>
      </c>
      <c r="J965" s="9">
        <f>TB_Vendas[[#This Row],[Total]]-(TB_Vendas[[#This Row],[Total]]*TB_Vendas[[#This Row],[Desconto]])</f>
        <v>450</v>
      </c>
      <c r="K965" s="9" t="s">
        <v>109</v>
      </c>
    </row>
    <row r="966" spans="1:11" x14ac:dyDescent="0.25">
      <c r="A966" s="8">
        <v>45281</v>
      </c>
      <c r="B966" t="s">
        <v>77</v>
      </c>
      <c r="C966" t="str">
        <f>_xlfn.XLOOKUP(TB_Vendas[[#This Row],[Código]],TB_Produtos[Código],TB_Produtos[Categoria])</f>
        <v>Smartphones e Tablets</v>
      </c>
      <c r="D966" s="1">
        <v>2</v>
      </c>
      <c r="E966" s="36">
        <f>_xlfn.XLOOKUP(TB_Vendas[[#This Row],[Código]],TB_Produtos[Código],TB_Produtos[Preço Unitário])</f>
        <v>5000</v>
      </c>
      <c r="F966" s="41">
        <f>INDEX(desc_tabela,MATCH(TB_Vendas[[#This Row],[Qtde]],desc_quantidade,1),MATCH(_xlfn.XLOOKUP(TB_Vendas[[#This Row],[Código]],TB_Produtos[Código],TB_Produtos[Categoria]),desc_categorias,0))</f>
        <v>0.1</v>
      </c>
      <c r="G966" s="41" cm="1">
        <f t="array" ref="G966">_xlfn.XLOOKUP(TB_Vendas[[#This Row],[Vendedor]],TB_Vendedores[[#All],[Código]],TB_Vendedores[[#All],[Desc. Máximo]])</f>
        <v>0.19</v>
      </c>
      <c r="H966" s="41">
        <f>IF(TB_Vendas[[#This Row],[Desc.]]&gt;TB_Vendas[[#This Row],[Desc. Vend.]],TB_Vendas[[#This Row],[Desc. Vend.]],TB_Vendas[[#This Row],[Desc.]])</f>
        <v>0.1</v>
      </c>
      <c r="I966" s="9">
        <f>TB_Vendas[[#This Row],[Preço Unitário]]*TB_Vendas[[#This Row],[Qtde]]</f>
        <v>10000</v>
      </c>
      <c r="J966" s="9">
        <f>TB_Vendas[[#This Row],[Total]]-(TB_Vendas[[#This Row],[Total]]*TB_Vendas[[#This Row],[Desconto]])</f>
        <v>9000</v>
      </c>
      <c r="K966" s="9" t="s">
        <v>109</v>
      </c>
    </row>
    <row r="967" spans="1:11" x14ac:dyDescent="0.25">
      <c r="A967" s="8">
        <v>45281</v>
      </c>
      <c r="B967" t="s">
        <v>56</v>
      </c>
      <c r="C967" t="str">
        <f>_xlfn.XLOOKUP(TB_Vendas[[#This Row],[Código]],TB_Produtos[Código],TB_Produtos[Categoria])</f>
        <v>Periféricos</v>
      </c>
      <c r="D967" s="1">
        <v>1</v>
      </c>
      <c r="E967" s="36">
        <f>_xlfn.XLOOKUP(TB_Vendas[[#This Row],[Código]],TB_Produtos[Código],TB_Produtos[Preço Unitário])</f>
        <v>200</v>
      </c>
      <c r="F967" s="41">
        <f>INDEX(desc_tabela,MATCH(TB_Vendas[[#This Row],[Qtde]],desc_quantidade,1),MATCH(_xlfn.XLOOKUP(TB_Vendas[[#This Row],[Código]],TB_Produtos[Código],TB_Produtos[Categoria]),desc_categorias,0))</f>
        <v>0</v>
      </c>
      <c r="G967" s="41" cm="1">
        <f t="array" ref="G967">_xlfn.XLOOKUP(TB_Vendas[[#This Row],[Vendedor]],TB_Vendedores[[#All],[Código]],TB_Vendedores[[#All],[Desc. Máximo]])</f>
        <v>0.09</v>
      </c>
      <c r="H967" s="41">
        <f>IF(TB_Vendas[[#This Row],[Desc.]]&gt;TB_Vendas[[#This Row],[Desc. Vend.]],TB_Vendas[[#This Row],[Desc. Vend.]],TB_Vendas[[#This Row],[Desc.]])</f>
        <v>0</v>
      </c>
      <c r="I967" s="9">
        <f>TB_Vendas[[#This Row],[Preço Unitário]]*TB_Vendas[[#This Row],[Qtde]]</f>
        <v>200</v>
      </c>
      <c r="J967" s="9">
        <f>TB_Vendas[[#This Row],[Total]]-(TB_Vendas[[#This Row],[Total]]*TB_Vendas[[#This Row],[Desconto]])</f>
        <v>200</v>
      </c>
      <c r="K967" s="9" t="s">
        <v>113</v>
      </c>
    </row>
    <row r="968" spans="1:11" x14ac:dyDescent="0.25">
      <c r="A968" s="8">
        <v>45281</v>
      </c>
      <c r="B968" t="s">
        <v>48</v>
      </c>
      <c r="C968" t="str">
        <f>_xlfn.XLOOKUP(TB_Vendas[[#This Row],[Código]],TB_Produtos[Código],TB_Produtos[Categoria])</f>
        <v>Eletrônicos Gerais</v>
      </c>
      <c r="D968" s="1">
        <v>1</v>
      </c>
      <c r="E968" s="36">
        <f>_xlfn.XLOOKUP(TB_Vendas[[#This Row],[Código]],TB_Produtos[Código],TB_Produtos[Preço Unitário])</f>
        <v>5500</v>
      </c>
      <c r="F968" s="41">
        <f>INDEX(desc_tabela,MATCH(TB_Vendas[[#This Row],[Qtde]],desc_quantidade,1),MATCH(_xlfn.XLOOKUP(TB_Vendas[[#This Row],[Código]],TB_Produtos[Código],TB_Produtos[Categoria]),desc_categorias,0))</f>
        <v>0.1</v>
      </c>
      <c r="G968" s="41" cm="1">
        <f t="array" ref="G968">_xlfn.XLOOKUP(TB_Vendas[[#This Row],[Vendedor]],TB_Vendedores[[#All],[Código]],TB_Vendedores[[#All],[Desc. Máximo]])</f>
        <v>0.19</v>
      </c>
      <c r="H968" s="41">
        <f>IF(TB_Vendas[[#This Row],[Desc.]]&gt;TB_Vendas[[#This Row],[Desc. Vend.]],TB_Vendas[[#This Row],[Desc. Vend.]],TB_Vendas[[#This Row],[Desc.]])</f>
        <v>0.1</v>
      </c>
      <c r="I968" s="9">
        <f>TB_Vendas[[#This Row],[Preço Unitário]]*TB_Vendas[[#This Row],[Qtde]]</f>
        <v>5500</v>
      </c>
      <c r="J968" s="9">
        <f>TB_Vendas[[#This Row],[Total]]-(TB_Vendas[[#This Row],[Total]]*TB_Vendas[[#This Row],[Desconto]])</f>
        <v>4950</v>
      </c>
      <c r="K968" s="9" t="s">
        <v>109</v>
      </c>
    </row>
    <row r="969" spans="1:11" x14ac:dyDescent="0.25">
      <c r="A969" s="8">
        <v>45282</v>
      </c>
      <c r="B969" t="s">
        <v>7</v>
      </c>
      <c r="C969" t="str">
        <f>_xlfn.XLOOKUP(TB_Vendas[[#This Row],[Código]],TB_Produtos[Código],TB_Produtos[Categoria])</f>
        <v>Acessórios</v>
      </c>
      <c r="D969" s="1">
        <v>3</v>
      </c>
      <c r="E969" s="36">
        <f>_xlfn.XLOOKUP(TB_Vendas[[#This Row],[Código]],TB_Produtos[Código],TB_Produtos[Preço Unitário])</f>
        <v>50</v>
      </c>
      <c r="F969" s="41">
        <f>INDEX(desc_tabela,MATCH(TB_Vendas[[#This Row],[Qtde]],desc_quantidade,1),MATCH(_xlfn.XLOOKUP(TB_Vendas[[#This Row],[Código]],TB_Produtos[Código],TB_Produtos[Categoria]),desc_categorias,0))</f>
        <v>0.15</v>
      </c>
      <c r="G969" s="41" cm="1">
        <f t="array" ref="G969">_xlfn.XLOOKUP(TB_Vendas[[#This Row],[Vendedor]],TB_Vendedores[[#All],[Código]],TB_Vendedores[[#All],[Desc. Máximo]])</f>
        <v>0.12</v>
      </c>
      <c r="H969" s="41">
        <f>IF(TB_Vendas[[#This Row],[Desc.]]&gt;TB_Vendas[[#This Row],[Desc. Vend.]],TB_Vendas[[#This Row],[Desc. Vend.]],TB_Vendas[[#This Row],[Desc.]])</f>
        <v>0.12</v>
      </c>
      <c r="I969" s="9">
        <f>TB_Vendas[[#This Row],[Preço Unitário]]*TB_Vendas[[#This Row],[Qtde]]</f>
        <v>150</v>
      </c>
      <c r="J969" s="9">
        <f>TB_Vendas[[#This Row],[Total]]-(TB_Vendas[[#This Row],[Total]]*TB_Vendas[[#This Row],[Desconto]])</f>
        <v>132</v>
      </c>
      <c r="K969" s="9" t="s">
        <v>103</v>
      </c>
    </row>
    <row r="970" spans="1:11" x14ac:dyDescent="0.25">
      <c r="A970" s="8">
        <v>45282</v>
      </c>
      <c r="B970" t="s">
        <v>17</v>
      </c>
      <c r="C970" t="str">
        <f>_xlfn.XLOOKUP(TB_Vendas[[#This Row],[Código]],TB_Produtos[Código],TB_Produtos[Categoria])</f>
        <v>Acessórios</v>
      </c>
      <c r="D970" s="1">
        <v>5</v>
      </c>
      <c r="E970" s="36">
        <f>_xlfn.XLOOKUP(TB_Vendas[[#This Row],[Código]],TB_Produtos[Código],TB_Produtos[Preço Unitário])</f>
        <v>800</v>
      </c>
      <c r="F970" s="41">
        <f>INDEX(desc_tabela,MATCH(TB_Vendas[[#This Row],[Qtde]],desc_quantidade,1),MATCH(_xlfn.XLOOKUP(TB_Vendas[[#This Row],[Código]],TB_Produtos[Código],TB_Produtos[Categoria]),desc_categorias,0))</f>
        <v>0.25</v>
      </c>
      <c r="G970" s="41" cm="1">
        <f t="array" ref="G970">_xlfn.XLOOKUP(TB_Vendas[[#This Row],[Vendedor]],TB_Vendedores[[#All],[Código]],TB_Vendedores[[#All],[Desc. Máximo]])</f>
        <v>0.08</v>
      </c>
      <c r="H970" s="41">
        <f>IF(TB_Vendas[[#This Row],[Desc.]]&gt;TB_Vendas[[#This Row],[Desc. Vend.]],TB_Vendas[[#This Row],[Desc. Vend.]],TB_Vendas[[#This Row],[Desc.]])</f>
        <v>0.08</v>
      </c>
      <c r="I970" s="9">
        <f>TB_Vendas[[#This Row],[Preço Unitário]]*TB_Vendas[[#This Row],[Qtde]]</f>
        <v>4000</v>
      </c>
      <c r="J970" s="9">
        <f>TB_Vendas[[#This Row],[Total]]-(TB_Vendas[[#This Row],[Total]]*TB_Vendas[[#This Row],[Desconto]])</f>
        <v>3680</v>
      </c>
      <c r="K970" s="9" t="s">
        <v>100</v>
      </c>
    </row>
    <row r="971" spans="1:11" x14ac:dyDescent="0.25">
      <c r="A971" s="8">
        <v>45282</v>
      </c>
      <c r="B971" t="s">
        <v>75</v>
      </c>
      <c r="C971" t="str">
        <f>_xlfn.XLOOKUP(TB_Vendas[[#This Row],[Código]],TB_Produtos[Código],TB_Produtos[Categoria])</f>
        <v>Smartphones e Tablets</v>
      </c>
      <c r="D971" s="1">
        <v>3</v>
      </c>
      <c r="E971" s="36">
        <f>_xlfn.XLOOKUP(TB_Vendas[[#This Row],[Código]],TB_Produtos[Código],TB_Produtos[Preço Unitário])</f>
        <v>3800</v>
      </c>
      <c r="F971" s="41">
        <f>INDEX(desc_tabela,MATCH(TB_Vendas[[#This Row],[Qtde]],desc_quantidade,1),MATCH(_xlfn.XLOOKUP(TB_Vendas[[#This Row],[Código]],TB_Produtos[Código],TB_Produtos[Categoria]),desc_categorias,0))</f>
        <v>0.15</v>
      </c>
      <c r="G971" s="41" cm="1">
        <f t="array" ref="G971">_xlfn.XLOOKUP(TB_Vendas[[#This Row],[Vendedor]],TB_Vendedores[[#All],[Código]],TB_Vendedores[[#All],[Desc. Máximo]])</f>
        <v>0.09</v>
      </c>
      <c r="H971" s="41">
        <f>IF(TB_Vendas[[#This Row],[Desc.]]&gt;TB_Vendas[[#This Row],[Desc. Vend.]],TB_Vendas[[#This Row],[Desc. Vend.]],TB_Vendas[[#This Row],[Desc.]])</f>
        <v>0.09</v>
      </c>
      <c r="I971" s="9">
        <f>TB_Vendas[[#This Row],[Preço Unitário]]*TB_Vendas[[#This Row],[Qtde]]</f>
        <v>11400</v>
      </c>
      <c r="J971" s="9">
        <f>TB_Vendas[[#This Row],[Total]]-(TB_Vendas[[#This Row],[Total]]*TB_Vendas[[#This Row],[Desconto]])</f>
        <v>10374</v>
      </c>
      <c r="K971" s="9" t="s">
        <v>113</v>
      </c>
    </row>
    <row r="972" spans="1:11" x14ac:dyDescent="0.25">
      <c r="A972" s="8">
        <v>45283</v>
      </c>
      <c r="B972" t="s">
        <v>50</v>
      </c>
      <c r="C972" t="str">
        <f>_xlfn.XLOOKUP(TB_Vendas[[#This Row],[Código]],TB_Produtos[Código],TB_Produtos[Categoria])</f>
        <v>Periféricos</v>
      </c>
      <c r="D972" s="1">
        <v>2</v>
      </c>
      <c r="E972" s="36">
        <f>_xlfn.XLOOKUP(TB_Vendas[[#This Row],[Código]],TB_Produtos[Código],TB_Produtos[Preço Unitário])</f>
        <v>300</v>
      </c>
      <c r="F972" s="41">
        <f>INDEX(desc_tabela,MATCH(TB_Vendas[[#This Row],[Qtde]],desc_quantidade,1),MATCH(_xlfn.XLOOKUP(TB_Vendas[[#This Row],[Código]],TB_Produtos[Código],TB_Produtos[Categoria]),desc_categorias,0))</f>
        <v>0.05</v>
      </c>
      <c r="G972" s="41" cm="1">
        <f t="array" ref="G972">_xlfn.XLOOKUP(TB_Vendas[[#This Row],[Vendedor]],TB_Vendedores[[#All],[Código]],TB_Vendedores[[#All],[Desc. Máximo]])</f>
        <v>0.11</v>
      </c>
      <c r="H972" s="41">
        <f>IF(TB_Vendas[[#This Row],[Desc.]]&gt;TB_Vendas[[#This Row],[Desc. Vend.]],TB_Vendas[[#This Row],[Desc. Vend.]],TB_Vendas[[#This Row],[Desc.]])</f>
        <v>0.05</v>
      </c>
      <c r="I972" s="9">
        <f>TB_Vendas[[#This Row],[Preço Unitário]]*TB_Vendas[[#This Row],[Qtde]]</f>
        <v>600</v>
      </c>
      <c r="J972" s="9">
        <f>TB_Vendas[[#This Row],[Total]]-(TB_Vendas[[#This Row],[Total]]*TB_Vendas[[#This Row],[Desconto]])</f>
        <v>570</v>
      </c>
      <c r="K972" s="9" t="s">
        <v>115</v>
      </c>
    </row>
    <row r="973" spans="1:11" x14ac:dyDescent="0.25">
      <c r="A973" s="8">
        <v>45284</v>
      </c>
      <c r="B973" t="s">
        <v>25</v>
      </c>
      <c r="C973" t="str">
        <f>_xlfn.XLOOKUP(TB_Vendas[[#This Row],[Código]],TB_Produtos[Código],TB_Produtos[Categoria])</f>
        <v>Periféricos</v>
      </c>
      <c r="D973" s="1">
        <v>4</v>
      </c>
      <c r="E973" s="36">
        <f>_xlfn.XLOOKUP(TB_Vendas[[#This Row],[Código]],TB_Produtos[Código],TB_Produtos[Preço Unitário])</f>
        <v>900</v>
      </c>
      <c r="F973" s="41">
        <f>INDEX(desc_tabela,MATCH(TB_Vendas[[#This Row],[Qtde]],desc_quantidade,1),MATCH(_xlfn.XLOOKUP(TB_Vendas[[#This Row],[Código]],TB_Produtos[Código],TB_Produtos[Categoria]),desc_categorias,0))</f>
        <v>0.15</v>
      </c>
      <c r="G973" s="41" cm="1">
        <f t="array" ref="G973">_xlfn.XLOOKUP(TB_Vendas[[#This Row],[Vendedor]],TB_Vendedores[[#All],[Código]],TB_Vendedores[[#All],[Desc. Máximo]])</f>
        <v>0.17</v>
      </c>
      <c r="H973" s="41">
        <f>IF(TB_Vendas[[#This Row],[Desc.]]&gt;TB_Vendas[[#This Row],[Desc. Vend.]],TB_Vendas[[#This Row],[Desc. Vend.]],TB_Vendas[[#This Row],[Desc.]])</f>
        <v>0.15</v>
      </c>
      <c r="I973" s="9">
        <f>TB_Vendas[[#This Row],[Preço Unitário]]*TB_Vendas[[#This Row],[Qtde]]</f>
        <v>3600</v>
      </c>
      <c r="J973" s="9">
        <f>TB_Vendas[[#This Row],[Total]]-(TB_Vendas[[#This Row],[Total]]*TB_Vendas[[#This Row],[Desconto]])</f>
        <v>3060</v>
      </c>
      <c r="K973" s="9" t="s">
        <v>105</v>
      </c>
    </row>
    <row r="974" spans="1:11" x14ac:dyDescent="0.25">
      <c r="A974" s="8">
        <v>45284</v>
      </c>
      <c r="B974" t="s">
        <v>71</v>
      </c>
      <c r="C974" t="str">
        <f>_xlfn.XLOOKUP(TB_Vendas[[#This Row],[Código]],TB_Produtos[Código],TB_Produtos[Categoria])</f>
        <v>Smartphones e Tablets</v>
      </c>
      <c r="D974" s="1">
        <v>4</v>
      </c>
      <c r="E974" s="36">
        <f>_xlfn.XLOOKUP(TB_Vendas[[#This Row],[Código]],TB_Produtos[Código],TB_Produtos[Preço Unitário])</f>
        <v>7500</v>
      </c>
      <c r="F974" s="41">
        <f>INDEX(desc_tabela,MATCH(TB_Vendas[[#This Row],[Qtde]],desc_quantidade,1),MATCH(_xlfn.XLOOKUP(TB_Vendas[[#This Row],[Código]],TB_Produtos[Código],TB_Produtos[Categoria]),desc_categorias,0))</f>
        <v>0.15</v>
      </c>
      <c r="G974" s="41" cm="1">
        <f t="array" ref="G974">_xlfn.XLOOKUP(TB_Vendas[[#This Row],[Vendedor]],TB_Vendedores[[#All],[Código]],TB_Vendedores[[#All],[Desc. Máximo]])</f>
        <v>0.11</v>
      </c>
      <c r="H974" s="41">
        <f>IF(TB_Vendas[[#This Row],[Desc.]]&gt;TB_Vendas[[#This Row],[Desc. Vend.]],TB_Vendas[[#This Row],[Desc. Vend.]],TB_Vendas[[#This Row],[Desc.]])</f>
        <v>0.11</v>
      </c>
      <c r="I974" s="9">
        <f>TB_Vendas[[#This Row],[Preço Unitário]]*TB_Vendas[[#This Row],[Qtde]]</f>
        <v>30000</v>
      </c>
      <c r="J974" s="9">
        <f>TB_Vendas[[#This Row],[Total]]-(TB_Vendas[[#This Row],[Total]]*TB_Vendas[[#This Row],[Desconto]])</f>
        <v>26700</v>
      </c>
      <c r="K974" s="9" t="s">
        <v>115</v>
      </c>
    </row>
    <row r="975" spans="1:11" x14ac:dyDescent="0.25">
      <c r="A975" s="8">
        <v>45284</v>
      </c>
      <c r="B975" t="s">
        <v>71</v>
      </c>
      <c r="C975" t="str">
        <f>_xlfn.XLOOKUP(TB_Vendas[[#This Row],[Código]],TB_Produtos[Código],TB_Produtos[Categoria])</f>
        <v>Smartphones e Tablets</v>
      </c>
      <c r="D975" s="1">
        <v>4</v>
      </c>
      <c r="E975" s="36">
        <f>_xlfn.XLOOKUP(TB_Vendas[[#This Row],[Código]],TB_Produtos[Código],TB_Produtos[Preço Unitário])</f>
        <v>7500</v>
      </c>
      <c r="F975" s="41">
        <f>INDEX(desc_tabela,MATCH(TB_Vendas[[#This Row],[Qtde]],desc_quantidade,1),MATCH(_xlfn.XLOOKUP(TB_Vendas[[#This Row],[Código]],TB_Produtos[Código],TB_Produtos[Categoria]),desc_categorias,0))</f>
        <v>0.15</v>
      </c>
      <c r="G975" s="41" cm="1">
        <f t="array" ref="G975">_xlfn.XLOOKUP(TB_Vendas[[#This Row],[Vendedor]],TB_Vendedores[[#All],[Código]],TB_Vendedores[[#All],[Desc. Máximo]])</f>
        <v>0.12</v>
      </c>
      <c r="H975" s="41">
        <f>IF(TB_Vendas[[#This Row],[Desc.]]&gt;TB_Vendas[[#This Row],[Desc. Vend.]],TB_Vendas[[#This Row],[Desc. Vend.]],TB_Vendas[[#This Row],[Desc.]])</f>
        <v>0.12</v>
      </c>
      <c r="I975" s="9">
        <f>TB_Vendas[[#This Row],[Preço Unitário]]*TB_Vendas[[#This Row],[Qtde]]</f>
        <v>30000</v>
      </c>
      <c r="J975" s="9">
        <f>TB_Vendas[[#This Row],[Total]]-(TB_Vendas[[#This Row],[Total]]*TB_Vendas[[#This Row],[Desconto]])</f>
        <v>26400</v>
      </c>
      <c r="K975" s="9" t="s">
        <v>103</v>
      </c>
    </row>
    <row r="976" spans="1:11" x14ac:dyDescent="0.25">
      <c r="A976" s="8">
        <v>45284</v>
      </c>
      <c r="B976" t="s">
        <v>77</v>
      </c>
      <c r="C976" t="str">
        <f>_xlfn.XLOOKUP(TB_Vendas[[#This Row],[Código]],TB_Produtos[Código],TB_Produtos[Categoria])</f>
        <v>Smartphones e Tablets</v>
      </c>
      <c r="D976" s="1">
        <v>4</v>
      </c>
      <c r="E976" s="36">
        <f>_xlfn.XLOOKUP(TB_Vendas[[#This Row],[Código]],TB_Produtos[Código],TB_Produtos[Preço Unitário])</f>
        <v>5000</v>
      </c>
      <c r="F976" s="41">
        <f>INDEX(desc_tabela,MATCH(TB_Vendas[[#This Row],[Qtde]],desc_quantidade,1),MATCH(_xlfn.XLOOKUP(TB_Vendas[[#This Row],[Código]],TB_Produtos[Código],TB_Produtos[Categoria]),desc_categorias,0))</f>
        <v>0.15</v>
      </c>
      <c r="G976" s="41" cm="1">
        <f t="array" ref="G976">_xlfn.XLOOKUP(TB_Vendas[[#This Row],[Vendedor]],TB_Vendedores[[#All],[Código]],TB_Vendedores[[#All],[Desc. Máximo]])</f>
        <v>0.08</v>
      </c>
      <c r="H976" s="41">
        <f>IF(TB_Vendas[[#This Row],[Desc.]]&gt;TB_Vendas[[#This Row],[Desc. Vend.]],TB_Vendas[[#This Row],[Desc. Vend.]],TB_Vendas[[#This Row],[Desc.]])</f>
        <v>0.08</v>
      </c>
      <c r="I976" s="9">
        <f>TB_Vendas[[#This Row],[Preço Unitário]]*TB_Vendas[[#This Row],[Qtde]]</f>
        <v>20000</v>
      </c>
      <c r="J976" s="9">
        <f>TB_Vendas[[#This Row],[Total]]-(TB_Vendas[[#This Row],[Total]]*TB_Vendas[[#This Row],[Desconto]])</f>
        <v>18400</v>
      </c>
      <c r="K976" s="9" t="s">
        <v>111</v>
      </c>
    </row>
    <row r="977" spans="1:11" x14ac:dyDescent="0.25">
      <c r="A977" s="8">
        <v>45284</v>
      </c>
      <c r="B977" t="s">
        <v>88</v>
      </c>
      <c r="C977" t="str">
        <f>_xlfn.XLOOKUP(TB_Vendas[[#This Row],[Código]],TB_Produtos[Código],TB_Produtos[Categoria])</f>
        <v>Wearables</v>
      </c>
      <c r="D977" s="1">
        <v>2</v>
      </c>
      <c r="E977" s="36">
        <f>_xlfn.XLOOKUP(TB_Vendas[[#This Row],[Código]],TB_Produtos[Código],TB_Produtos[Preço Unitário])</f>
        <v>2800</v>
      </c>
      <c r="F977" s="41">
        <f>INDEX(desc_tabela,MATCH(TB_Vendas[[#This Row],[Qtde]],desc_quantidade,1),MATCH(_xlfn.XLOOKUP(TB_Vendas[[#This Row],[Código]],TB_Produtos[Código],TB_Produtos[Categoria]),desc_categorias,0))</f>
        <v>0.05</v>
      </c>
      <c r="G977" s="41" cm="1">
        <f t="array" ref="G977">_xlfn.XLOOKUP(TB_Vendas[[#This Row],[Vendedor]],TB_Vendedores[[#All],[Código]],TB_Vendedores[[#All],[Desc. Máximo]])</f>
        <v>0.14000000000000001</v>
      </c>
      <c r="H977" s="41">
        <f>IF(TB_Vendas[[#This Row],[Desc.]]&gt;TB_Vendas[[#This Row],[Desc. Vend.]],TB_Vendas[[#This Row],[Desc. Vend.]],TB_Vendas[[#This Row],[Desc.]])</f>
        <v>0.05</v>
      </c>
      <c r="I977" s="9">
        <f>TB_Vendas[[#This Row],[Preço Unitário]]*TB_Vendas[[#This Row],[Qtde]]</f>
        <v>5600</v>
      </c>
      <c r="J977" s="9">
        <f>TB_Vendas[[#This Row],[Total]]-(TB_Vendas[[#This Row],[Total]]*TB_Vendas[[#This Row],[Desconto]])</f>
        <v>5320</v>
      </c>
      <c r="K977" s="9" t="s">
        <v>107</v>
      </c>
    </row>
    <row r="978" spans="1:11" x14ac:dyDescent="0.25">
      <c r="A978" s="8">
        <v>45285</v>
      </c>
      <c r="B978" t="s">
        <v>73</v>
      </c>
      <c r="C978" t="str">
        <f>_xlfn.XLOOKUP(TB_Vendas[[#This Row],[Código]],TB_Produtos[Código],TB_Produtos[Categoria])</f>
        <v>Smartphones e Tablets</v>
      </c>
      <c r="D978" s="1">
        <v>5</v>
      </c>
      <c r="E978" s="36">
        <f>_xlfn.XLOOKUP(TB_Vendas[[#This Row],[Código]],TB_Produtos[Código],TB_Produtos[Preço Unitário])</f>
        <v>2200</v>
      </c>
      <c r="F978" s="41">
        <f>INDEX(desc_tabela,MATCH(TB_Vendas[[#This Row],[Qtde]],desc_quantidade,1),MATCH(_xlfn.XLOOKUP(TB_Vendas[[#This Row],[Código]],TB_Produtos[Código],TB_Produtos[Categoria]),desc_categorias,0))</f>
        <v>0.25</v>
      </c>
      <c r="G978" s="41" cm="1">
        <f t="array" ref="G978">_xlfn.XLOOKUP(TB_Vendas[[#This Row],[Vendedor]],TB_Vendedores[[#All],[Código]],TB_Vendedores[[#All],[Desc. Máximo]])</f>
        <v>0.09</v>
      </c>
      <c r="H978" s="41">
        <f>IF(TB_Vendas[[#This Row],[Desc.]]&gt;TB_Vendas[[#This Row],[Desc. Vend.]],TB_Vendas[[#This Row],[Desc. Vend.]],TB_Vendas[[#This Row],[Desc.]])</f>
        <v>0.09</v>
      </c>
      <c r="I978" s="9">
        <f>TB_Vendas[[#This Row],[Preço Unitário]]*TB_Vendas[[#This Row],[Qtde]]</f>
        <v>11000</v>
      </c>
      <c r="J978" s="9">
        <f>TB_Vendas[[#This Row],[Total]]-(TB_Vendas[[#This Row],[Total]]*TB_Vendas[[#This Row],[Desconto]])</f>
        <v>10010</v>
      </c>
      <c r="K978" s="9" t="s">
        <v>113</v>
      </c>
    </row>
    <row r="979" spans="1:11" x14ac:dyDescent="0.25">
      <c r="A979" s="8">
        <v>45285</v>
      </c>
      <c r="B979" t="s">
        <v>50</v>
      </c>
      <c r="C979" t="str">
        <f>_xlfn.XLOOKUP(TB_Vendas[[#This Row],[Código]],TB_Produtos[Código],TB_Produtos[Categoria])</f>
        <v>Periféricos</v>
      </c>
      <c r="D979" s="1">
        <v>4</v>
      </c>
      <c r="E979" s="36">
        <f>_xlfn.XLOOKUP(TB_Vendas[[#This Row],[Código]],TB_Produtos[Código],TB_Produtos[Preço Unitário])</f>
        <v>300</v>
      </c>
      <c r="F979" s="41">
        <f>INDEX(desc_tabela,MATCH(TB_Vendas[[#This Row],[Qtde]],desc_quantidade,1),MATCH(_xlfn.XLOOKUP(TB_Vendas[[#This Row],[Código]],TB_Produtos[Código],TB_Produtos[Categoria]),desc_categorias,0))</f>
        <v>0.15</v>
      </c>
      <c r="G979" s="41" cm="1">
        <f t="array" ref="G979">_xlfn.XLOOKUP(TB_Vendas[[#This Row],[Vendedor]],TB_Vendedores[[#All],[Código]],TB_Vendedores[[#All],[Desc. Máximo]])</f>
        <v>0.08</v>
      </c>
      <c r="H979" s="41">
        <f>IF(TB_Vendas[[#This Row],[Desc.]]&gt;TB_Vendas[[#This Row],[Desc. Vend.]],TB_Vendas[[#This Row],[Desc. Vend.]],TB_Vendas[[#This Row],[Desc.]])</f>
        <v>0.08</v>
      </c>
      <c r="I979" s="9">
        <f>TB_Vendas[[#This Row],[Preço Unitário]]*TB_Vendas[[#This Row],[Qtde]]</f>
        <v>1200</v>
      </c>
      <c r="J979" s="9">
        <f>TB_Vendas[[#This Row],[Total]]-(TB_Vendas[[#This Row],[Total]]*TB_Vendas[[#This Row],[Desconto]])</f>
        <v>1104</v>
      </c>
      <c r="K979" s="9" t="s">
        <v>111</v>
      </c>
    </row>
    <row r="980" spans="1:11" x14ac:dyDescent="0.25">
      <c r="A980" s="8">
        <v>45285</v>
      </c>
      <c r="B980" t="s">
        <v>14</v>
      </c>
      <c r="C980" t="str">
        <f>_xlfn.XLOOKUP(TB_Vendas[[#This Row],[Código]],TB_Produtos[Código],TB_Produtos[Categoria])</f>
        <v>Acessórios</v>
      </c>
      <c r="D980" s="1">
        <v>4</v>
      </c>
      <c r="E980" s="36">
        <f>_xlfn.XLOOKUP(TB_Vendas[[#This Row],[Código]],TB_Produtos[Código],TB_Produtos[Preço Unitário])</f>
        <v>80</v>
      </c>
      <c r="F980" s="41">
        <f>INDEX(desc_tabela,MATCH(TB_Vendas[[#This Row],[Qtde]],desc_quantidade,1),MATCH(_xlfn.XLOOKUP(TB_Vendas[[#This Row],[Código]],TB_Produtos[Código],TB_Produtos[Categoria]),desc_categorias,0))</f>
        <v>0.15</v>
      </c>
      <c r="G980" s="41" cm="1">
        <f t="array" ref="G980">_xlfn.XLOOKUP(TB_Vendas[[#This Row],[Vendedor]],TB_Vendedores[[#All],[Código]],TB_Vendedores[[#All],[Desc. Máximo]])</f>
        <v>0.11</v>
      </c>
      <c r="H980" s="41">
        <f>IF(TB_Vendas[[#This Row],[Desc.]]&gt;TB_Vendas[[#This Row],[Desc. Vend.]],TB_Vendas[[#This Row],[Desc. Vend.]],TB_Vendas[[#This Row],[Desc.]])</f>
        <v>0.11</v>
      </c>
      <c r="I980" s="9">
        <f>TB_Vendas[[#This Row],[Preço Unitário]]*TB_Vendas[[#This Row],[Qtde]]</f>
        <v>320</v>
      </c>
      <c r="J980" s="9">
        <f>TB_Vendas[[#This Row],[Total]]-(TB_Vendas[[#This Row],[Total]]*TB_Vendas[[#This Row],[Desconto]])</f>
        <v>284.8</v>
      </c>
      <c r="K980" s="9" t="s">
        <v>115</v>
      </c>
    </row>
    <row r="981" spans="1:11" x14ac:dyDescent="0.25">
      <c r="A981" s="8">
        <v>45285</v>
      </c>
      <c r="B981" t="s">
        <v>86</v>
      </c>
      <c r="C981" t="str">
        <f>_xlfn.XLOOKUP(TB_Vendas[[#This Row],[Código]],TB_Produtos[Código],TB_Produtos[Categoria])</f>
        <v>Wearables</v>
      </c>
      <c r="D981" s="1">
        <v>4</v>
      </c>
      <c r="E981" s="36">
        <f>_xlfn.XLOOKUP(TB_Vendas[[#This Row],[Código]],TB_Produtos[Código],TB_Produtos[Preço Unitário])</f>
        <v>1500</v>
      </c>
      <c r="F981" s="41">
        <f>INDEX(desc_tabela,MATCH(TB_Vendas[[#This Row],[Qtde]],desc_quantidade,1),MATCH(_xlfn.XLOOKUP(TB_Vendas[[#This Row],[Código]],TB_Produtos[Código],TB_Produtos[Categoria]),desc_categorias,0))</f>
        <v>0.15</v>
      </c>
      <c r="G981" s="41" cm="1">
        <f t="array" ref="G981">_xlfn.XLOOKUP(TB_Vendas[[#This Row],[Vendedor]],TB_Vendedores[[#All],[Código]],TB_Vendedores[[#All],[Desc. Máximo]])</f>
        <v>0.3</v>
      </c>
      <c r="H981" s="41">
        <f>IF(TB_Vendas[[#This Row],[Desc.]]&gt;TB_Vendas[[#This Row],[Desc. Vend.]],TB_Vendas[[#This Row],[Desc. Vend.]],TB_Vendas[[#This Row],[Desc.]])</f>
        <v>0.15</v>
      </c>
      <c r="I981" s="9">
        <f>TB_Vendas[[#This Row],[Preço Unitário]]*TB_Vendas[[#This Row],[Qtde]]</f>
        <v>6000</v>
      </c>
      <c r="J981" s="9">
        <f>TB_Vendas[[#This Row],[Total]]-(TB_Vendas[[#This Row],[Total]]*TB_Vendas[[#This Row],[Desconto]])</f>
        <v>5100</v>
      </c>
      <c r="K981" s="9" t="s">
        <v>121</v>
      </c>
    </row>
    <row r="982" spans="1:11" x14ac:dyDescent="0.25">
      <c r="A982" s="8">
        <v>45285</v>
      </c>
      <c r="B982" t="s">
        <v>58</v>
      </c>
      <c r="C982" t="str">
        <f>_xlfn.XLOOKUP(TB_Vendas[[#This Row],[Código]],TB_Produtos[Código],TB_Produtos[Categoria])</f>
        <v>Periféricos</v>
      </c>
      <c r="D982" s="1">
        <v>3</v>
      </c>
      <c r="E982" s="36">
        <f>_xlfn.XLOOKUP(TB_Vendas[[#This Row],[Código]],TB_Produtos[Código],TB_Produtos[Preço Unitário])</f>
        <v>450</v>
      </c>
      <c r="F982" s="41">
        <f>INDEX(desc_tabela,MATCH(TB_Vendas[[#This Row],[Qtde]],desc_quantidade,1),MATCH(_xlfn.XLOOKUP(TB_Vendas[[#This Row],[Código]],TB_Produtos[Código],TB_Produtos[Categoria]),desc_categorias,0))</f>
        <v>0.15</v>
      </c>
      <c r="G982" s="41" cm="1">
        <f t="array" ref="G982">_xlfn.XLOOKUP(TB_Vendas[[#This Row],[Vendedor]],TB_Vendedores[[#All],[Código]],TB_Vendedores[[#All],[Desc. Máximo]])</f>
        <v>0.13</v>
      </c>
      <c r="H982" s="41">
        <f>IF(TB_Vendas[[#This Row],[Desc.]]&gt;TB_Vendas[[#This Row],[Desc. Vend.]],TB_Vendas[[#This Row],[Desc. Vend.]],TB_Vendas[[#This Row],[Desc.]])</f>
        <v>0.13</v>
      </c>
      <c r="I982" s="9">
        <f>TB_Vendas[[#This Row],[Preço Unitário]]*TB_Vendas[[#This Row],[Qtde]]</f>
        <v>1350</v>
      </c>
      <c r="J982" s="9">
        <f>TB_Vendas[[#This Row],[Total]]-(TB_Vendas[[#This Row],[Total]]*TB_Vendas[[#This Row],[Desconto]])</f>
        <v>1174.5</v>
      </c>
      <c r="K982" s="9" t="s">
        <v>94</v>
      </c>
    </row>
    <row r="983" spans="1:11" x14ac:dyDescent="0.25">
      <c r="A983" s="8">
        <v>45285</v>
      </c>
      <c r="B983" t="s">
        <v>53</v>
      </c>
      <c r="C983" t="str">
        <f>_xlfn.XLOOKUP(TB_Vendas[[#This Row],[Código]],TB_Produtos[Código],TB_Produtos[Categoria])</f>
        <v>Periféricos</v>
      </c>
      <c r="D983" s="1">
        <v>4</v>
      </c>
      <c r="E983" s="36">
        <f>_xlfn.XLOOKUP(TB_Vendas[[#This Row],[Código]],TB_Produtos[Código],TB_Produtos[Preço Unitário])</f>
        <v>350</v>
      </c>
      <c r="F983" s="41">
        <f>INDEX(desc_tabela,MATCH(TB_Vendas[[#This Row],[Qtde]],desc_quantidade,1),MATCH(_xlfn.XLOOKUP(TB_Vendas[[#This Row],[Código]],TB_Produtos[Código],TB_Produtos[Categoria]),desc_categorias,0))</f>
        <v>0.15</v>
      </c>
      <c r="G983" s="41" cm="1">
        <f t="array" ref="G983">_xlfn.XLOOKUP(TB_Vendas[[#This Row],[Vendedor]],TB_Vendedores[[#All],[Código]],TB_Vendedores[[#All],[Desc. Máximo]])</f>
        <v>7.0000000000000007E-2</v>
      </c>
      <c r="H983" s="41">
        <f>IF(TB_Vendas[[#This Row],[Desc.]]&gt;TB_Vendas[[#This Row],[Desc. Vend.]],TB_Vendas[[#This Row],[Desc. Vend.]],TB_Vendas[[#This Row],[Desc.]])</f>
        <v>7.0000000000000007E-2</v>
      </c>
      <c r="I983" s="9">
        <f>TB_Vendas[[#This Row],[Preço Unitário]]*TB_Vendas[[#This Row],[Qtde]]</f>
        <v>1400</v>
      </c>
      <c r="J983" s="9">
        <f>TB_Vendas[[#This Row],[Total]]-(TB_Vendas[[#This Row],[Total]]*TB_Vendas[[#This Row],[Desconto]])</f>
        <v>1302</v>
      </c>
      <c r="K983" s="9" t="s">
        <v>119</v>
      </c>
    </row>
    <row r="984" spans="1:11" x14ac:dyDescent="0.25">
      <c r="A984" s="8">
        <v>45285</v>
      </c>
      <c r="B984" t="s">
        <v>73</v>
      </c>
      <c r="C984" t="str">
        <f>_xlfn.XLOOKUP(TB_Vendas[[#This Row],[Código]],TB_Produtos[Código],TB_Produtos[Categoria])</f>
        <v>Smartphones e Tablets</v>
      </c>
      <c r="D984" s="1">
        <v>4</v>
      </c>
      <c r="E984" s="36">
        <f>_xlfn.XLOOKUP(TB_Vendas[[#This Row],[Código]],TB_Produtos[Código],TB_Produtos[Preço Unitário])</f>
        <v>2200</v>
      </c>
      <c r="F984" s="41">
        <f>INDEX(desc_tabela,MATCH(TB_Vendas[[#This Row],[Qtde]],desc_quantidade,1),MATCH(_xlfn.XLOOKUP(TB_Vendas[[#This Row],[Código]],TB_Produtos[Código],TB_Produtos[Categoria]),desc_categorias,0))</f>
        <v>0.15</v>
      </c>
      <c r="G984" s="41" cm="1">
        <f t="array" ref="G984">_xlfn.XLOOKUP(TB_Vendas[[#This Row],[Vendedor]],TB_Vendedores[[#All],[Código]],TB_Vendedores[[#All],[Desc. Máximo]])</f>
        <v>0.08</v>
      </c>
      <c r="H984" s="41">
        <f>IF(TB_Vendas[[#This Row],[Desc.]]&gt;TB_Vendas[[#This Row],[Desc. Vend.]],TB_Vendas[[#This Row],[Desc. Vend.]],TB_Vendas[[#This Row],[Desc.]])</f>
        <v>0.08</v>
      </c>
      <c r="I984" s="9">
        <f>TB_Vendas[[#This Row],[Preço Unitário]]*TB_Vendas[[#This Row],[Qtde]]</f>
        <v>8800</v>
      </c>
      <c r="J984" s="9">
        <f>TB_Vendas[[#This Row],[Total]]-(TB_Vendas[[#This Row],[Total]]*TB_Vendas[[#This Row],[Desconto]])</f>
        <v>8096</v>
      </c>
      <c r="K984" s="9" t="s">
        <v>100</v>
      </c>
    </row>
    <row r="985" spans="1:11" x14ac:dyDescent="0.25">
      <c r="A985" s="8">
        <v>45285</v>
      </c>
      <c r="B985" t="s">
        <v>71</v>
      </c>
      <c r="C985" t="str">
        <f>_xlfn.XLOOKUP(TB_Vendas[[#This Row],[Código]],TB_Produtos[Código],TB_Produtos[Categoria])</f>
        <v>Smartphones e Tablets</v>
      </c>
      <c r="D985" s="1">
        <v>3</v>
      </c>
      <c r="E985" s="36">
        <f>_xlfn.XLOOKUP(TB_Vendas[[#This Row],[Código]],TB_Produtos[Código],TB_Produtos[Preço Unitário])</f>
        <v>7500</v>
      </c>
      <c r="F985" s="41">
        <f>INDEX(desc_tabela,MATCH(TB_Vendas[[#This Row],[Qtde]],desc_quantidade,1),MATCH(_xlfn.XLOOKUP(TB_Vendas[[#This Row],[Código]],TB_Produtos[Código],TB_Produtos[Categoria]),desc_categorias,0))</f>
        <v>0.15</v>
      </c>
      <c r="G985" s="41" cm="1">
        <f t="array" ref="G985">_xlfn.XLOOKUP(TB_Vendas[[#This Row],[Vendedor]],TB_Vendedores[[#All],[Código]],TB_Vendedores[[#All],[Desc. Máximo]])</f>
        <v>0.13</v>
      </c>
      <c r="H985" s="41">
        <f>IF(TB_Vendas[[#This Row],[Desc.]]&gt;TB_Vendas[[#This Row],[Desc. Vend.]],TB_Vendas[[#This Row],[Desc. Vend.]],TB_Vendas[[#This Row],[Desc.]])</f>
        <v>0.13</v>
      </c>
      <c r="I985" s="9">
        <f>TB_Vendas[[#This Row],[Preço Unitário]]*TB_Vendas[[#This Row],[Qtde]]</f>
        <v>22500</v>
      </c>
      <c r="J985" s="9">
        <f>TB_Vendas[[#This Row],[Total]]-(TB_Vendas[[#This Row],[Total]]*TB_Vendas[[#This Row],[Desconto]])</f>
        <v>19575</v>
      </c>
      <c r="K985" s="9" t="s">
        <v>94</v>
      </c>
    </row>
    <row r="986" spans="1:11" x14ac:dyDescent="0.25">
      <c r="A986" s="8">
        <v>45286</v>
      </c>
      <c r="B986" t="s">
        <v>58</v>
      </c>
      <c r="C986" t="str">
        <f>_xlfn.XLOOKUP(TB_Vendas[[#This Row],[Código]],TB_Produtos[Código],TB_Produtos[Categoria])</f>
        <v>Periféricos</v>
      </c>
      <c r="D986" s="1">
        <v>3</v>
      </c>
      <c r="E986" s="36">
        <f>_xlfn.XLOOKUP(TB_Vendas[[#This Row],[Código]],TB_Produtos[Código],TB_Produtos[Preço Unitário])</f>
        <v>450</v>
      </c>
      <c r="F986" s="41">
        <f>INDEX(desc_tabela,MATCH(TB_Vendas[[#This Row],[Qtde]],desc_quantidade,1),MATCH(_xlfn.XLOOKUP(TB_Vendas[[#This Row],[Código]],TB_Produtos[Código],TB_Produtos[Categoria]),desc_categorias,0))</f>
        <v>0.15</v>
      </c>
      <c r="G986" s="41" cm="1">
        <f t="array" ref="G986">_xlfn.XLOOKUP(TB_Vendas[[#This Row],[Vendedor]],TB_Vendedores[[#All],[Código]],TB_Vendedores[[#All],[Desc. Máximo]])</f>
        <v>0.19</v>
      </c>
      <c r="H986" s="41">
        <f>IF(TB_Vendas[[#This Row],[Desc.]]&gt;TB_Vendas[[#This Row],[Desc. Vend.]],TB_Vendas[[#This Row],[Desc. Vend.]],TB_Vendas[[#This Row],[Desc.]])</f>
        <v>0.15</v>
      </c>
      <c r="I986" s="9">
        <f>TB_Vendas[[#This Row],[Preço Unitário]]*TB_Vendas[[#This Row],[Qtde]]</f>
        <v>1350</v>
      </c>
      <c r="J986" s="9">
        <f>TB_Vendas[[#This Row],[Total]]-(TB_Vendas[[#This Row],[Total]]*TB_Vendas[[#This Row],[Desconto]])</f>
        <v>1147.5</v>
      </c>
      <c r="K986" s="9" t="s">
        <v>109</v>
      </c>
    </row>
    <row r="987" spans="1:11" x14ac:dyDescent="0.25">
      <c r="A987" s="8">
        <v>45286</v>
      </c>
      <c r="B987" t="s">
        <v>25</v>
      </c>
      <c r="C987" t="str">
        <f>_xlfn.XLOOKUP(TB_Vendas[[#This Row],[Código]],TB_Produtos[Código],TB_Produtos[Categoria])</f>
        <v>Periféricos</v>
      </c>
      <c r="D987" s="1">
        <v>4</v>
      </c>
      <c r="E987" s="36">
        <f>_xlfn.XLOOKUP(TB_Vendas[[#This Row],[Código]],TB_Produtos[Código],TB_Produtos[Preço Unitário])</f>
        <v>900</v>
      </c>
      <c r="F987" s="41">
        <f>INDEX(desc_tabela,MATCH(TB_Vendas[[#This Row],[Qtde]],desc_quantidade,1),MATCH(_xlfn.XLOOKUP(TB_Vendas[[#This Row],[Código]],TB_Produtos[Código],TB_Produtos[Categoria]),desc_categorias,0))</f>
        <v>0.15</v>
      </c>
      <c r="G987" s="41" cm="1">
        <f t="array" ref="G987">_xlfn.XLOOKUP(TB_Vendas[[#This Row],[Vendedor]],TB_Vendedores[[#All],[Código]],TB_Vendedores[[#All],[Desc. Máximo]])</f>
        <v>0.08</v>
      </c>
      <c r="H987" s="41">
        <f>IF(TB_Vendas[[#This Row],[Desc.]]&gt;TB_Vendas[[#This Row],[Desc. Vend.]],TB_Vendas[[#This Row],[Desc. Vend.]],TB_Vendas[[#This Row],[Desc.]])</f>
        <v>0.08</v>
      </c>
      <c r="I987" s="9">
        <f>TB_Vendas[[#This Row],[Preço Unitário]]*TB_Vendas[[#This Row],[Qtde]]</f>
        <v>3600</v>
      </c>
      <c r="J987" s="9">
        <f>TB_Vendas[[#This Row],[Total]]-(TB_Vendas[[#This Row],[Total]]*TB_Vendas[[#This Row],[Desconto]])</f>
        <v>3312</v>
      </c>
      <c r="K987" s="9" t="s">
        <v>100</v>
      </c>
    </row>
    <row r="988" spans="1:11" x14ac:dyDescent="0.25">
      <c r="A988" s="8">
        <v>45286</v>
      </c>
      <c r="B988" t="s">
        <v>64</v>
      </c>
      <c r="C988" t="str">
        <f>_xlfn.XLOOKUP(TB_Vendas[[#This Row],[Código]],TB_Produtos[Código],TB_Produtos[Categoria])</f>
        <v>Redes e Conectividade</v>
      </c>
      <c r="D988" s="1">
        <v>1</v>
      </c>
      <c r="E988" s="36">
        <f>_xlfn.XLOOKUP(TB_Vendas[[#This Row],[Código]],TB_Produtos[Código],TB_Produtos[Preço Unitário])</f>
        <v>250</v>
      </c>
      <c r="F988" s="41">
        <f>INDEX(desc_tabela,MATCH(TB_Vendas[[#This Row],[Qtde]],desc_quantidade,1),MATCH(_xlfn.XLOOKUP(TB_Vendas[[#This Row],[Código]],TB_Produtos[Código],TB_Produtos[Categoria]),desc_categorias,0))</f>
        <v>0.1</v>
      </c>
      <c r="G988" s="41" cm="1">
        <f t="array" ref="G988">_xlfn.XLOOKUP(TB_Vendas[[#This Row],[Vendedor]],TB_Vendedores[[#All],[Código]],TB_Vendedores[[#All],[Desc. Máximo]])</f>
        <v>0.17</v>
      </c>
      <c r="H988" s="41">
        <f>IF(TB_Vendas[[#This Row],[Desc.]]&gt;TB_Vendas[[#This Row],[Desc. Vend.]],TB_Vendas[[#This Row],[Desc. Vend.]],TB_Vendas[[#This Row],[Desc.]])</f>
        <v>0.1</v>
      </c>
      <c r="I988" s="9">
        <f>TB_Vendas[[#This Row],[Preço Unitário]]*TB_Vendas[[#This Row],[Qtde]]</f>
        <v>250</v>
      </c>
      <c r="J988" s="9">
        <f>TB_Vendas[[#This Row],[Total]]-(TB_Vendas[[#This Row],[Total]]*TB_Vendas[[#This Row],[Desconto]])</f>
        <v>225</v>
      </c>
      <c r="K988" s="9" t="s">
        <v>105</v>
      </c>
    </row>
    <row r="989" spans="1:11" x14ac:dyDescent="0.25">
      <c r="A989" s="8">
        <v>45287</v>
      </c>
      <c r="B989" t="s">
        <v>64</v>
      </c>
      <c r="C989" t="str">
        <f>_xlfn.XLOOKUP(TB_Vendas[[#This Row],[Código]],TB_Produtos[Código],TB_Produtos[Categoria])</f>
        <v>Redes e Conectividade</v>
      </c>
      <c r="D989" s="1">
        <v>1</v>
      </c>
      <c r="E989" s="36">
        <f>_xlfn.XLOOKUP(TB_Vendas[[#This Row],[Código]],TB_Produtos[Código],TB_Produtos[Preço Unitário])</f>
        <v>250</v>
      </c>
      <c r="F989" s="41">
        <f>INDEX(desc_tabela,MATCH(TB_Vendas[[#This Row],[Qtde]],desc_quantidade,1),MATCH(_xlfn.XLOOKUP(TB_Vendas[[#This Row],[Código]],TB_Produtos[Código],TB_Produtos[Categoria]),desc_categorias,0))</f>
        <v>0.1</v>
      </c>
      <c r="G989" s="41" cm="1">
        <f t="array" ref="G989">_xlfn.XLOOKUP(TB_Vendas[[#This Row],[Vendedor]],TB_Vendedores[[#All],[Código]],TB_Vendedores[[#All],[Desc. Máximo]])</f>
        <v>0.08</v>
      </c>
      <c r="H989" s="41">
        <f>IF(TB_Vendas[[#This Row],[Desc.]]&gt;TB_Vendas[[#This Row],[Desc. Vend.]],TB_Vendas[[#This Row],[Desc. Vend.]],TB_Vendas[[#This Row],[Desc.]])</f>
        <v>0.08</v>
      </c>
      <c r="I989" s="9">
        <f>TB_Vendas[[#This Row],[Preço Unitário]]*TB_Vendas[[#This Row],[Qtde]]</f>
        <v>250</v>
      </c>
      <c r="J989" s="9">
        <f>TB_Vendas[[#This Row],[Total]]-(TB_Vendas[[#This Row],[Total]]*TB_Vendas[[#This Row],[Desconto]])</f>
        <v>230</v>
      </c>
      <c r="K989" s="9" t="s">
        <v>111</v>
      </c>
    </row>
    <row r="990" spans="1:11" x14ac:dyDescent="0.25">
      <c r="A990" s="8">
        <v>45288</v>
      </c>
      <c r="B990" t="s">
        <v>22</v>
      </c>
      <c r="C990" t="str">
        <f>_xlfn.XLOOKUP(TB_Vendas[[#This Row],[Código]],TB_Produtos[Código],TB_Produtos[Categoria])</f>
        <v>Acessórios</v>
      </c>
      <c r="D990" s="1">
        <v>5</v>
      </c>
      <c r="E990" s="36">
        <f>_xlfn.XLOOKUP(TB_Vendas[[#This Row],[Código]],TB_Produtos[Código],TB_Produtos[Preço Unitário])</f>
        <v>1400</v>
      </c>
      <c r="F990" s="41">
        <f>INDEX(desc_tabela,MATCH(TB_Vendas[[#This Row],[Qtde]],desc_quantidade,1),MATCH(_xlfn.XLOOKUP(TB_Vendas[[#This Row],[Código]],TB_Produtos[Código],TB_Produtos[Categoria]),desc_categorias,0))</f>
        <v>0.25</v>
      </c>
      <c r="G990" s="41" cm="1">
        <f t="array" ref="G990">_xlfn.XLOOKUP(TB_Vendas[[#This Row],[Vendedor]],TB_Vendedores[[#All],[Código]],TB_Vendedores[[#All],[Desc. Máximo]])</f>
        <v>0.3</v>
      </c>
      <c r="H990" s="41">
        <f>IF(TB_Vendas[[#This Row],[Desc.]]&gt;TB_Vendas[[#This Row],[Desc. Vend.]],TB_Vendas[[#This Row],[Desc. Vend.]],TB_Vendas[[#This Row],[Desc.]])</f>
        <v>0.25</v>
      </c>
      <c r="I990" s="9">
        <f>TB_Vendas[[#This Row],[Preço Unitário]]*TB_Vendas[[#This Row],[Qtde]]</f>
        <v>7000</v>
      </c>
      <c r="J990" s="9">
        <f>TB_Vendas[[#This Row],[Total]]-(TB_Vendas[[#This Row],[Total]]*TB_Vendas[[#This Row],[Desconto]])</f>
        <v>5250</v>
      </c>
      <c r="K990" s="9" t="s">
        <v>121</v>
      </c>
    </row>
    <row r="991" spans="1:11" x14ac:dyDescent="0.25">
      <c r="A991" s="8">
        <v>45288</v>
      </c>
      <c r="B991" t="s">
        <v>58</v>
      </c>
      <c r="C991" t="str">
        <f>_xlfn.XLOOKUP(TB_Vendas[[#This Row],[Código]],TB_Produtos[Código],TB_Produtos[Categoria])</f>
        <v>Periféricos</v>
      </c>
      <c r="D991" s="1">
        <v>3</v>
      </c>
      <c r="E991" s="36">
        <f>_xlfn.XLOOKUP(TB_Vendas[[#This Row],[Código]],TB_Produtos[Código],TB_Produtos[Preço Unitário])</f>
        <v>450</v>
      </c>
      <c r="F991" s="41">
        <f>INDEX(desc_tabela,MATCH(TB_Vendas[[#This Row],[Qtde]],desc_quantidade,1),MATCH(_xlfn.XLOOKUP(TB_Vendas[[#This Row],[Código]],TB_Produtos[Código],TB_Produtos[Categoria]),desc_categorias,0))</f>
        <v>0.15</v>
      </c>
      <c r="G991" s="41" cm="1">
        <f t="array" ref="G991">_xlfn.XLOOKUP(TB_Vendas[[#This Row],[Vendedor]],TB_Vendedores[[#All],[Código]],TB_Vendedores[[#All],[Desc. Máximo]])</f>
        <v>0.12</v>
      </c>
      <c r="H991" s="41">
        <f>IF(TB_Vendas[[#This Row],[Desc.]]&gt;TB_Vendas[[#This Row],[Desc. Vend.]],TB_Vendas[[#This Row],[Desc. Vend.]],TB_Vendas[[#This Row],[Desc.]])</f>
        <v>0.12</v>
      </c>
      <c r="I991" s="9">
        <f>TB_Vendas[[#This Row],[Preço Unitário]]*TB_Vendas[[#This Row],[Qtde]]</f>
        <v>1350</v>
      </c>
      <c r="J991" s="9">
        <f>TB_Vendas[[#This Row],[Total]]-(TB_Vendas[[#This Row],[Total]]*TB_Vendas[[#This Row],[Desconto]])</f>
        <v>1188</v>
      </c>
      <c r="K991" s="9" t="s">
        <v>103</v>
      </c>
    </row>
    <row r="992" spans="1:11" x14ac:dyDescent="0.25">
      <c r="A992" s="8">
        <v>45288</v>
      </c>
      <c r="B992" t="s">
        <v>68</v>
      </c>
      <c r="C992" t="str">
        <f>_xlfn.XLOOKUP(TB_Vendas[[#This Row],[Código]],TB_Produtos[Código],TB_Produtos[Categoria])</f>
        <v>Smartphones e Tablets</v>
      </c>
      <c r="D992" s="1">
        <v>2</v>
      </c>
      <c r="E992" s="36">
        <f>_xlfn.XLOOKUP(TB_Vendas[[#This Row],[Código]],TB_Produtos[Código],TB_Produtos[Preço Unitário])</f>
        <v>4500</v>
      </c>
      <c r="F992" s="41">
        <f>INDEX(desc_tabela,MATCH(TB_Vendas[[#This Row],[Qtde]],desc_quantidade,1),MATCH(_xlfn.XLOOKUP(TB_Vendas[[#This Row],[Código]],TB_Produtos[Código],TB_Produtos[Categoria]),desc_categorias,0))</f>
        <v>0.1</v>
      </c>
      <c r="G992" s="41" cm="1">
        <f t="array" ref="G992">_xlfn.XLOOKUP(TB_Vendas[[#This Row],[Vendedor]],TB_Vendedores[[#All],[Código]],TB_Vendedores[[#All],[Desc. Máximo]])</f>
        <v>0.08</v>
      </c>
      <c r="H992" s="41">
        <f>IF(TB_Vendas[[#This Row],[Desc.]]&gt;TB_Vendas[[#This Row],[Desc. Vend.]],TB_Vendas[[#This Row],[Desc. Vend.]],TB_Vendas[[#This Row],[Desc.]])</f>
        <v>0.08</v>
      </c>
      <c r="I992" s="9">
        <f>TB_Vendas[[#This Row],[Preço Unitário]]*TB_Vendas[[#This Row],[Qtde]]</f>
        <v>9000</v>
      </c>
      <c r="J992" s="9">
        <f>TB_Vendas[[#This Row],[Total]]-(TB_Vendas[[#This Row],[Total]]*TB_Vendas[[#This Row],[Desconto]])</f>
        <v>8280</v>
      </c>
      <c r="K992" s="9" t="s">
        <v>111</v>
      </c>
    </row>
    <row r="993" spans="1:11" x14ac:dyDescent="0.25">
      <c r="A993" s="8">
        <v>45289</v>
      </c>
      <c r="B993" t="s">
        <v>11</v>
      </c>
      <c r="C993" t="str">
        <f>_xlfn.XLOOKUP(TB_Vendas[[#This Row],[Código]],TB_Produtos[Código],TB_Produtos[Categoria])</f>
        <v>Acessórios</v>
      </c>
      <c r="D993" s="1">
        <v>1</v>
      </c>
      <c r="E993" s="36">
        <f>_xlfn.XLOOKUP(TB_Vendas[[#This Row],[Código]],TB_Produtos[Código],TB_Produtos[Preço Unitário])</f>
        <v>150</v>
      </c>
      <c r="F993" s="41">
        <f>INDEX(desc_tabela,MATCH(TB_Vendas[[#This Row],[Qtde]],desc_quantidade,1),MATCH(_xlfn.XLOOKUP(TB_Vendas[[#This Row],[Código]],TB_Produtos[Código],TB_Produtos[Categoria]),desc_categorias,0))</f>
        <v>0</v>
      </c>
      <c r="G993" s="41" cm="1">
        <f t="array" ref="G993">_xlfn.XLOOKUP(TB_Vendas[[#This Row],[Vendedor]],TB_Vendedores[[#All],[Código]],TB_Vendedores[[#All],[Desc. Máximo]])</f>
        <v>0.18</v>
      </c>
      <c r="H993" s="41">
        <f>IF(TB_Vendas[[#This Row],[Desc.]]&gt;TB_Vendas[[#This Row],[Desc. Vend.]],TB_Vendas[[#This Row],[Desc. Vend.]],TB_Vendas[[#This Row],[Desc.]])</f>
        <v>0</v>
      </c>
      <c r="I993" s="9">
        <f>TB_Vendas[[#This Row],[Preço Unitário]]*TB_Vendas[[#This Row],[Qtde]]</f>
        <v>150</v>
      </c>
      <c r="J993" s="9">
        <f>TB_Vendas[[#This Row],[Total]]-(TB_Vendas[[#This Row],[Total]]*TB_Vendas[[#This Row],[Desconto]])</f>
        <v>150</v>
      </c>
      <c r="K993" s="9" t="s">
        <v>117</v>
      </c>
    </row>
    <row r="994" spans="1:11" x14ac:dyDescent="0.25">
      <c r="A994" s="8">
        <v>45289</v>
      </c>
      <c r="B994" t="s">
        <v>28</v>
      </c>
      <c r="C994" t="str">
        <f>_xlfn.XLOOKUP(TB_Vendas[[#This Row],[Código]],TB_Produtos[Código],TB_Produtos[Categoria])</f>
        <v>Periféricos</v>
      </c>
      <c r="D994" s="1">
        <v>4</v>
      </c>
      <c r="E994" s="36">
        <f>_xlfn.XLOOKUP(TB_Vendas[[#This Row],[Código]],TB_Produtos[Código],TB_Produtos[Preço Unitário])</f>
        <v>1200</v>
      </c>
      <c r="F994" s="41">
        <f>INDEX(desc_tabela,MATCH(TB_Vendas[[#This Row],[Qtde]],desc_quantidade,1),MATCH(_xlfn.XLOOKUP(TB_Vendas[[#This Row],[Código]],TB_Produtos[Código],TB_Produtos[Categoria]),desc_categorias,0))</f>
        <v>0.15</v>
      </c>
      <c r="G994" s="41" cm="1">
        <f t="array" ref="G994">_xlfn.XLOOKUP(TB_Vendas[[#This Row],[Vendedor]],TB_Vendedores[[#All],[Código]],TB_Vendedores[[#All],[Desc. Máximo]])</f>
        <v>0.17</v>
      </c>
      <c r="H994" s="41">
        <f>IF(TB_Vendas[[#This Row],[Desc.]]&gt;TB_Vendas[[#This Row],[Desc. Vend.]],TB_Vendas[[#This Row],[Desc. Vend.]],TB_Vendas[[#This Row],[Desc.]])</f>
        <v>0.15</v>
      </c>
      <c r="I994" s="9">
        <f>TB_Vendas[[#This Row],[Preço Unitário]]*TB_Vendas[[#This Row],[Qtde]]</f>
        <v>4800</v>
      </c>
      <c r="J994" s="9">
        <f>TB_Vendas[[#This Row],[Total]]-(TB_Vendas[[#This Row],[Total]]*TB_Vendas[[#This Row],[Desconto]])</f>
        <v>4080</v>
      </c>
      <c r="K994" s="9" t="s">
        <v>105</v>
      </c>
    </row>
    <row r="995" spans="1:11" x14ac:dyDescent="0.25">
      <c r="A995" s="8">
        <v>45289</v>
      </c>
      <c r="B995" t="s">
        <v>43</v>
      </c>
      <c r="C995" t="str">
        <f>_xlfn.XLOOKUP(TB_Vendas[[#This Row],[Código]],TB_Produtos[Código],TB_Produtos[Categoria])</f>
        <v>Eletrônicos Gerais</v>
      </c>
      <c r="D995" s="1">
        <v>4</v>
      </c>
      <c r="E995" s="36">
        <f>_xlfn.XLOOKUP(TB_Vendas[[#This Row],[Código]],TB_Produtos[Código],TB_Produtos[Preço Unitário])</f>
        <v>4500</v>
      </c>
      <c r="F995" s="41">
        <f>INDEX(desc_tabela,MATCH(TB_Vendas[[#This Row],[Qtde]],desc_quantidade,1),MATCH(_xlfn.XLOOKUP(TB_Vendas[[#This Row],[Código]],TB_Produtos[Código],TB_Produtos[Categoria]),desc_categorias,0))</f>
        <v>0.2</v>
      </c>
      <c r="G995" s="41" cm="1">
        <f t="array" ref="G995">_xlfn.XLOOKUP(TB_Vendas[[#This Row],[Vendedor]],TB_Vendedores[[#All],[Código]],TB_Vendedores[[#All],[Desc. Máximo]])</f>
        <v>0.11</v>
      </c>
      <c r="H995" s="41">
        <f>IF(TB_Vendas[[#This Row],[Desc.]]&gt;TB_Vendas[[#This Row],[Desc. Vend.]],TB_Vendas[[#This Row],[Desc. Vend.]],TB_Vendas[[#This Row],[Desc.]])</f>
        <v>0.11</v>
      </c>
      <c r="I995" s="9">
        <f>TB_Vendas[[#This Row],[Preço Unitário]]*TB_Vendas[[#This Row],[Qtde]]</f>
        <v>18000</v>
      </c>
      <c r="J995" s="9">
        <f>TB_Vendas[[#This Row],[Total]]-(TB_Vendas[[#This Row],[Total]]*TB_Vendas[[#This Row],[Desconto]])</f>
        <v>16020</v>
      </c>
      <c r="K995" s="9" t="s">
        <v>115</v>
      </c>
    </row>
    <row r="996" spans="1:11" x14ac:dyDescent="0.25">
      <c r="A996" s="8">
        <v>45290</v>
      </c>
      <c r="B996" t="s">
        <v>14</v>
      </c>
      <c r="C996" t="str">
        <f>_xlfn.XLOOKUP(TB_Vendas[[#This Row],[Código]],TB_Produtos[Código],TB_Produtos[Categoria])</f>
        <v>Acessórios</v>
      </c>
      <c r="D996" s="1">
        <v>3</v>
      </c>
      <c r="E996" s="36">
        <f>_xlfn.XLOOKUP(TB_Vendas[[#This Row],[Código]],TB_Produtos[Código],TB_Produtos[Preço Unitário])</f>
        <v>80</v>
      </c>
      <c r="F996" s="41">
        <f>INDEX(desc_tabela,MATCH(TB_Vendas[[#This Row],[Qtde]],desc_quantidade,1),MATCH(_xlfn.XLOOKUP(TB_Vendas[[#This Row],[Código]],TB_Produtos[Código],TB_Produtos[Categoria]),desc_categorias,0))</f>
        <v>0.15</v>
      </c>
      <c r="G996" s="41" cm="1">
        <f t="array" ref="G996">_xlfn.XLOOKUP(TB_Vendas[[#This Row],[Vendedor]],TB_Vendedores[[#All],[Código]],TB_Vendedores[[#All],[Desc. Máximo]])</f>
        <v>0.08</v>
      </c>
      <c r="H996" s="41">
        <f>IF(TB_Vendas[[#This Row],[Desc.]]&gt;TB_Vendas[[#This Row],[Desc. Vend.]],TB_Vendas[[#This Row],[Desc. Vend.]],TB_Vendas[[#This Row],[Desc.]])</f>
        <v>0.08</v>
      </c>
      <c r="I996" s="9">
        <f>TB_Vendas[[#This Row],[Preço Unitário]]*TB_Vendas[[#This Row],[Qtde]]</f>
        <v>240</v>
      </c>
      <c r="J996" s="9">
        <f>TB_Vendas[[#This Row],[Total]]-(TB_Vendas[[#This Row],[Total]]*TB_Vendas[[#This Row],[Desconto]])</f>
        <v>220.8</v>
      </c>
      <c r="K996" s="9" t="s">
        <v>111</v>
      </c>
    </row>
    <row r="997" spans="1:11" x14ac:dyDescent="0.25">
      <c r="A997" s="8">
        <v>45290</v>
      </c>
      <c r="B997" t="s">
        <v>77</v>
      </c>
      <c r="C997" t="str">
        <f>_xlfn.XLOOKUP(TB_Vendas[[#This Row],[Código]],TB_Produtos[Código],TB_Produtos[Categoria])</f>
        <v>Smartphones e Tablets</v>
      </c>
      <c r="D997" s="1">
        <v>4</v>
      </c>
      <c r="E997" s="36">
        <f>_xlfn.XLOOKUP(TB_Vendas[[#This Row],[Código]],TB_Produtos[Código],TB_Produtos[Preço Unitário])</f>
        <v>5000</v>
      </c>
      <c r="F997" s="41">
        <f>INDEX(desc_tabela,MATCH(TB_Vendas[[#This Row],[Qtde]],desc_quantidade,1),MATCH(_xlfn.XLOOKUP(TB_Vendas[[#This Row],[Código]],TB_Produtos[Código],TB_Produtos[Categoria]),desc_categorias,0))</f>
        <v>0.15</v>
      </c>
      <c r="G997" s="41" cm="1">
        <f t="array" ref="G997">_xlfn.XLOOKUP(TB_Vendas[[#This Row],[Vendedor]],TB_Vendedores[[#All],[Código]],TB_Vendedores[[#All],[Desc. Máximo]])</f>
        <v>7.0000000000000007E-2</v>
      </c>
      <c r="H997" s="41">
        <f>IF(TB_Vendas[[#This Row],[Desc.]]&gt;TB_Vendas[[#This Row],[Desc. Vend.]],TB_Vendas[[#This Row],[Desc. Vend.]],TB_Vendas[[#This Row],[Desc.]])</f>
        <v>7.0000000000000007E-2</v>
      </c>
      <c r="I997" s="9">
        <f>TB_Vendas[[#This Row],[Preço Unitário]]*TB_Vendas[[#This Row],[Qtde]]</f>
        <v>20000</v>
      </c>
      <c r="J997" s="9">
        <f>TB_Vendas[[#This Row],[Total]]-(TB_Vendas[[#This Row],[Total]]*TB_Vendas[[#This Row],[Desconto]])</f>
        <v>18600</v>
      </c>
      <c r="K997" s="9" t="s">
        <v>119</v>
      </c>
    </row>
    <row r="998" spans="1:11" x14ac:dyDescent="0.25">
      <c r="A998" s="8">
        <v>45291</v>
      </c>
      <c r="B998" t="s">
        <v>40</v>
      </c>
      <c r="C998" t="str">
        <f>_xlfn.XLOOKUP(TB_Vendas[[#This Row],[Código]],TB_Produtos[Código],TB_Produtos[Categoria])</f>
        <v>Eletrônicos Gerais</v>
      </c>
      <c r="D998" s="1">
        <v>3</v>
      </c>
      <c r="E998" s="36">
        <f>_xlfn.XLOOKUP(TB_Vendas[[#This Row],[Código]],TB_Produtos[Código],TB_Produtos[Preço Unitário])</f>
        <v>4800</v>
      </c>
      <c r="F998" s="41">
        <f>INDEX(desc_tabela,MATCH(TB_Vendas[[#This Row],[Qtde]],desc_quantidade,1),MATCH(_xlfn.XLOOKUP(TB_Vendas[[#This Row],[Código]],TB_Produtos[Código],TB_Produtos[Categoria]),desc_categorias,0))</f>
        <v>0.2</v>
      </c>
      <c r="G998" s="41" cm="1">
        <f t="array" ref="G998">_xlfn.XLOOKUP(TB_Vendas[[#This Row],[Vendedor]],TB_Vendedores[[#All],[Código]],TB_Vendedores[[#All],[Desc. Máximo]])</f>
        <v>0.13</v>
      </c>
      <c r="H998" s="41">
        <f>IF(TB_Vendas[[#This Row],[Desc.]]&gt;TB_Vendas[[#This Row],[Desc. Vend.]],TB_Vendas[[#This Row],[Desc. Vend.]],TB_Vendas[[#This Row],[Desc.]])</f>
        <v>0.13</v>
      </c>
      <c r="I998" s="9">
        <f>TB_Vendas[[#This Row],[Preço Unitário]]*TB_Vendas[[#This Row],[Qtde]]</f>
        <v>14400</v>
      </c>
      <c r="J998" s="9">
        <f>TB_Vendas[[#This Row],[Total]]-(TB_Vendas[[#This Row],[Total]]*TB_Vendas[[#This Row],[Desconto]])</f>
        <v>12528</v>
      </c>
      <c r="K998" s="9" t="s">
        <v>97</v>
      </c>
    </row>
    <row r="999" spans="1:11" x14ac:dyDescent="0.25">
      <c r="A999" s="8">
        <v>45291</v>
      </c>
      <c r="B999" t="s">
        <v>79</v>
      </c>
      <c r="C999" t="str">
        <f>_xlfn.XLOOKUP(TB_Vendas[[#This Row],[Código]],TB_Produtos[Código],TB_Produtos[Categoria])</f>
        <v>Wearables</v>
      </c>
      <c r="D999" s="1">
        <v>3</v>
      </c>
      <c r="E999" s="36">
        <f>_xlfn.XLOOKUP(TB_Vendas[[#This Row],[Código]],TB_Produtos[Código],TB_Produtos[Preço Unitário])</f>
        <v>400</v>
      </c>
      <c r="F999" s="41">
        <f>INDEX(desc_tabela,MATCH(TB_Vendas[[#This Row],[Qtde]],desc_quantidade,1),MATCH(_xlfn.XLOOKUP(TB_Vendas[[#This Row],[Código]],TB_Produtos[Código],TB_Produtos[Categoria]),desc_categorias,0))</f>
        <v>0.15</v>
      </c>
      <c r="G999" s="41" cm="1">
        <f t="array" ref="G999">_xlfn.XLOOKUP(TB_Vendas[[#This Row],[Vendedor]],TB_Vendedores[[#All],[Código]],TB_Vendedores[[#All],[Desc. Máximo]])</f>
        <v>0.19</v>
      </c>
      <c r="H999" s="41">
        <f>IF(TB_Vendas[[#This Row],[Desc.]]&gt;TB_Vendas[[#This Row],[Desc. Vend.]],TB_Vendas[[#This Row],[Desc. Vend.]],TB_Vendas[[#This Row],[Desc.]])</f>
        <v>0.15</v>
      </c>
      <c r="I999" s="9">
        <f>TB_Vendas[[#This Row],[Preço Unitário]]*TB_Vendas[[#This Row],[Qtde]]</f>
        <v>1200</v>
      </c>
      <c r="J999" s="9">
        <f>TB_Vendas[[#This Row],[Total]]-(TB_Vendas[[#This Row],[Total]]*TB_Vendas[[#This Row],[Desconto]])</f>
        <v>1020</v>
      </c>
      <c r="K999" s="9" t="s">
        <v>109</v>
      </c>
    </row>
    <row r="1000" spans="1:11" x14ac:dyDescent="0.25">
      <c r="A1000" s="8">
        <v>45291</v>
      </c>
      <c r="B1000" t="s">
        <v>79</v>
      </c>
      <c r="C1000" t="str">
        <f>_xlfn.XLOOKUP(TB_Vendas[[#This Row],[Código]],TB_Produtos[Código],TB_Produtos[Categoria])</f>
        <v>Wearables</v>
      </c>
      <c r="D1000" s="1">
        <v>5</v>
      </c>
      <c r="E1000" s="36">
        <f>_xlfn.XLOOKUP(TB_Vendas[[#This Row],[Código]],TB_Produtos[Código],TB_Produtos[Preço Unitário])</f>
        <v>400</v>
      </c>
      <c r="F1000" s="41">
        <f>INDEX(desc_tabela,MATCH(TB_Vendas[[#This Row],[Qtde]],desc_quantidade,1),MATCH(_xlfn.XLOOKUP(TB_Vendas[[#This Row],[Código]],TB_Produtos[Código],TB_Produtos[Categoria]),desc_categorias,0))</f>
        <v>0.25</v>
      </c>
      <c r="G1000" s="41" cm="1">
        <f t="array" ref="G1000">_xlfn.XLOOKUP(TB_Vendas[[#This Row],[Vendedor]],TB_Vendedores[[#All],[Código]],TB_Vendedores[[#All],[Desc. Máximo]])</f>
        <v>0.08</v>
      </c>
      <c r="H1000" s="41">
        <f>IF(TB_Vendas[[#This Row],[Desc.]]&gt;TB_Vendas[[#This Row],[Desc. Vend.]],TB_Vendas[[#This Row],[Desc. Vend.]],TB_Vendas[[#This Row],[Desc.]])</f>
        <v>0.08</v>
      </c>
      <c r="I1000" s="9">
        <f>TB_Vendas[[#This Row],[Preço Unitário]]*TB_Vendas[[#This Row],[Qtde]]</f>
        <v>2000</v>
      </c>
      <c r="J1000" s="9">
        <f>TB_Vendas[[#This Row],[Total]]-(TB_Vendas[[#This Row],[Total]]*TB_Vendas[[#This Row],[Desconto]])</f>
        <v>1840</v>
      </c>
      <c r="K1000" s="9" t="s">
        <v>100</v>
      </c>
    </row>
    <row r="1001" spans="1:11" x14ac:dyDescent="0.25">
      <c r="A1001" s="8">
        <v>45291</v>
      </c>
      <c r="B1001" t="s">
        <v>83</v>
      </c>
      <c r="C1001" t="str">
        <f>_xlfn.XLOOKUP(TB_Vendas[[#This Row],[Código]],TB_Produtos[Código],TB_Produtos[Categoria])</f>
        <v>Wearables</v>
      </c>
      <c r="D1001" s="1">
        <v>3</v>
      </c>
      <c r="E1001" s="36">
        <f>_xlfn.XLOOKUP(TB_Vendas[[#This Row],[Código]],TB_Produtos[Código],TB_Produtos[Preço Unitário])</f>
        <v>350</v>
      </c>
      <c r="F1001" s="41">
        <f>INDEX(desc_tabela,MATCH(TB_Vendas[[#This Row],[Qtde]],desc_quantidade,1),MATCH(_xlfn.XLOOKUP(TB_Vendas[[#This Row],[Código]],TB_Produtos[Código],TB_Produtos[Categoria]),desc_categorias,0))</f>
        <v>0.15</v>
      </c>
      <c r="G1001" s="41" cm="1">
        <f t="array" ref="G1001">_xlfn.XLOOKUP(TB_Vendas[[#This Row],[Vendedor]],TB_Vendedores[[#All],[Código]],TB_Vendedores[[#All],[Desc. Máximo]])</f>
        <v>0.18</v>
      </c>
      <c r="H1001" s="41">
        <f>IF(TB_Vendas[[#This Row],[Desc.]]&gt;TB_Vendas[[#This Row],[Desc. Vend.]],TB_Vendas[[#This Row],[Desc. Vend.]],TB_Vendas[[#This Row],[Desc.]])</f>
        <v>0.15</v>
      </c>
      <c r="I1001" s="9">
        <f>TB_Vendas[[#This Row],[Preço Unitário]]*TB_Vendas[[#This Row],[Qtde]]</f>
        <v>1050</v>
      </c>
      <c r="J1001" s="9">
        <f>TB_Vendas[[#This Row],[Total]]-(TB_Vendas[[#This Row],[Total]]*TB_Vendas[[#This Row],[Desconto]])</f>
        <v>892.5</v>
      </c>
      <c r="K1001" s="9" t="s">
        <v>117</v>
      </c>
    </row>
    <row r="1002" spans="1:11" x14ac:dyDescent="0.25">
      <c r="A1002" s="8">
        <v>45291</v>
      </c>
      <c r="B1002" t="s">
        <v>68</v>
      </c>
      <c r="C1002" t="str">
        <f>_xlfn.XLOOKUP(TB_Vendas[[#This Row],[Código]],TB_Produtos[Código],TB_Produtos[Categoria])</f>
        <v>Smartphones e Tablets</v>
      </c>
      <c r="D1002" s="1">
        <v>1</v>
      </c>
      <c r="E1002" s="36">
        <f>_xlfn.XLOOKUP(TB_Vendas[[#This Row],[Código]],TB_Produtos[Código],TB_Produtos[Preço Unitário])</f>
        <v>4500</v>
      </c>
      <c r="F1002" s="41">
        <f>INDEX(desc_tabela,MATCH(TB_Vendas[[#This Row],[Qtde]],desc_quantidade,1),MATCH(_xlfn.XLOOKUP(TB_Vendas[[#This Row],[Código]],TB_Produtos[Código],TB_Produtos[Categoria]),desc_categorias,0))</f>
        <v>0</v>
      </c>
      <c r="G1002" s="41" cm="1">
        <f t="array" ref="G1002">_xlfn.XLOOKUP(TB_Vendas[[#This Row],[Vendedor]],TB_Vendedores[[#All],[Código]],TB_Vendedores[[#All],[Desc. Máximo]])</f>
        <v>0.13</v>
      </c>
      <c r="H1002" s="41">
        <f>IF(TB_Vendas[[#This Row],[Desc.]]&gt;TB_Vendas[[#This Row],[Desc. Vend.]],TB_Vendas[[#This Row],[Desc. Vend.]],TB_Vendas[[#This Row],[Desc.]])</f>
        <v>0</v>
      </c>
      <c r="I1002" s="9">
        <f>TB_Vendas[[#This Row],[Preço Unitário]]*TB_Vendas[[#This Row],[Qtde]]</f>
        <v>4500</v>
      </c>
      <c r="J1002" s="9">
        <f>TB_Vendas[[#This Row],[Total]]-(TB_Vendas[[#This Row],[Total]]*TB_Vendas[[#This Row],[Desconto]])</f>
        <v>4500</v>
      </c>
      <c r="K1002" s="9" t="s">
        <v>94</v>
      </c>
    </row>
    <row r="1003" spans="1:11" x14ac:dyDescent="0.25">
      <c r="A1003" s="8">
        <v>45293</v>
      </c>
      <c r="B1003" t="s">
        <v>64</v>
      </c>
      <c r="C1003" t="str">
        <f>_xlfn.XLOOKUP(TB_Vendas[[#This Row],[Código]],TB_Produtos[Código],TB_Produtos[Categoria])</f>
        <v>Redes e Conectividade</v>
      </c>
      <c r="D1003" s="1">
        <v>3</v>
      </c>
      <c r="E1003" s="36">
        <f>_xlfn.XLOOKUP(TB_Vendas[[#This Row],[Código]],TB_Produtos[Código],TB_Produtos[Preço Unitário])</f>
        <v>250</v>
      </c>
      <c r="F1003" s="41">
        <f>INDEX(desc_tabela,MATCH(TB_Vendas[[#This Row],[Qtde]],desc_quantidade,1),MATCH(_xlfn.XLOOKUP(TB_Vendas[[#This Row],[Código]],TB_Produtos[Código],TB_Produtos[Categoria]),desc_categorias,0))</f>
        <v>0.2</v>
      </c>
      <c r="G1003" s="41" cm="1">
        <f t="array" ref="G1003">_xlfn.XLOOKUP(TB_Vendas[[#This Row],[Vendedor]],TB_Vendedores[[#All],[Código]],TB_Vendedores[[#All],[Desc. Máximo]])</f>
        <v>0.08</v>
      </c>
      <c r="H1003" s="41">
        <f>IF(TB_Vendas[[#This Row],[Desc.]]&gt;TB_Vendas[[#This Row],[Desc. Vend.]],TB_Vendas[[#This Row],[Desc. Vend.]],TB_Vendas[[#This Row],[Desc.]])</f>
        <v>0.08</v>
      </c>
      <c r="I1003" s="9">
        <f>TB_Vendas[[#This Row],[Preço Unitário]]*TB_Vendas[[#This Row],[Qtde]]</f>
        <v>750</v>
      </c>
      <c r="J1003" s="9">
        <f>TB_Vendas[[#This Row],[Total]]-(TB_Vendas[[#This Row],[Total]]*TB_Vendas[[#This Row],[Desconto]])</f>
        <v>690</v>
      </c>
      <c r="K1003" s="9" t="s">
        <v>100</v>
      </c>
    </row>
    <row r="1004" spans="1:11" x14ac:dyDescent="0.25">
      <c r="A1004" s="8">
        <v>45293</v>
      </c>
      <c r="B1004" t="s">
        <v>60</v>
      </c>
      <c r="C1004" t="str">
        <f>_xlfn.XLOOKUP(TB_Vendas[[#This Row],[Código]],TB_Produtos[Código],TB_Produtos[Categoria])</f>
        <v>Redes e Conectividade</v>
      </c>
      <c r="D1004" s="1">
        <v>5</v>
      </c>
      <c r="E1004" s="36">
        <f>_xlfn.XLOOKUP(TB_Vendas[[#This Row],[Código]],TB_Produtos[Código],TB_Produtos[Preço Unitário])</f>
        <v>100</v>
      </c>
      <c r="F1004" s="41">
        <f>INDEX(desc_tabela,MATCH(TB_Vendas[[#This Row],[Qtde]],desc_quantidade,1),MATCH(_xlfn.XLOOKUP(TB_Vendas[[#This Row],[Código]],TB_Produtos[Código],TB_Produtos[Categoria]),desc_categorias,0))</f>
        <v>0.25</v>
      </c>
      <c r="G1004" s="41" cm="1">
        <f t="array" ref="G1004">_xlfn.XLOOKUP(TB_Vendas[[#This Row],[Vendedor]],TB_Vendedores[[#All],[Código]],TB_Vendedores[[#All],[Desc. Máximo]])</f>
        <v>0.13</v>
      </c>
      <c r="H1004" s="41">
        <f>IF(TB_Vendas[[#This Row],[Desc.]]&gt;TB_Vendas[[#This Row],[Desc. Vend.]],TB_Vendas[[#This Row],[Desc. Vend.]],TB_Vendas[[#This Row],[Desc.]])</f>
        <v>0.13</v>
      </c>
      <c r="I1004" s="9">
        <f>TB_Vendas[[#This Row],[Preço Unitário]]*TB_Vendas[[#This Row],[Qtde]]</f>
        <v>500</v>
      </c>
      <c r="J1004" s="9">
        <f>TB_Vendas[[#This Row],[Total]]-(TB_Vendas[[#This Row],[Total]]*TB_Vendas[[#This Row],[Desconto]])</f>
        <v>435</v>
      </c>
      <c r="K1004" s="9" t="s">
        <v>97</v>
      </c>
    </row>
    <row r="1005" spans="1:11" x14ac:dyDescent="0.25">
      <c r="A1005" s="8">
        <v>45293</v>
      </c>
      <c r="B1005" t="s">
        <v>86</v>
      </c>
      <c r="C1005" t="str">
        <f>_xlfn.XLOOKUP(TB_Vendas[[#This Row],[Código]],TB_Produtos[Código],TB_Produtos[Categoria])</f>
        <v>Wearables</v>
      </c>
      <c r="D1005" s="1">
        <v>1</v>
      </c>
      <c r="E1005" s="36">
        <f>_xlfn.XLOOKUP(TB_Vendas[[#This Row],[Código]],TB_Produtos[Código],TB_Produtos[Preço Unitário])</f>
        <v>1500</v>
      </c>
      <c r="F1005" s="41">
        <f>INDEX(desc_tabela,MATCH(TB_Vendas[[#This Row],[Qtde]],desc_quantidade,1),MATCH(_xlfn.XLOOKUP(TB_Vendas[[#This Row],[Código]],TB_Produtos[Código],TB_Produtos[Categoria]),desc_categorias,0))</f>
        <v>0</v>
      </c>
      <c r="G1005" s="41" cm="1">
        <f t="array" ref="G1005">_xlfn.XLOOKUP(TB_Vendas[[#This Row],[Vendedor]],TB_Vendedores[[#All],[Código]],TB_Vendedores[[#All],[Desc. Máximo]])</f>
        <v>0.14000000000000001</v>
      </c>
      <c r="H1005" s="41">
        <f>IF(TB_Vendas[[#This Row],[Desc.]]&gt;TB_Vendas[[#This Row],[Desc. Vend.]],TB_Vendas[[#This Row],[Desc. Vend.]],TB_Vendas[[#This Row],[Desc.]])</f>
        <v>0</v>
      </c>
      <c r="I1005" s="9">
        <f>TB_Vendas[[#This Row],[Preço Unitário]]*TB_Vendas[[#This Row],[Qtde]]</f>
        <v>1500</v>
      </c>
      <c r="J1005" s="9">
        <f>TB_Vendas[[#This Row],[Total]]-(TB_Vendas[[#This Row],[Total]]*TB_Vendas[[#This Row],[Desconto]])</f>
        <v>1500</v>
      </c>
      <c r="K1005" s="9" t="s">
        <v>107</v>
      </c>
    </row>
    <row r="1006" spans="1:11" x14ac:dyDescent="0.25">
      <c r="A1006" s="8">
        <v>45294</v>
      </c>
      <c r="B1006" t="s">
        <v>64</v>
      </c>
      <c r="C1006" t="str">
        <f>_xlfn.XLOOKUP(TB_Vendas[[#This Row],[Código]],TB_Produtos[Código],TB_Produtos[Categoria])</f>
        <v>Redes e Conectividade</v>
      </c>
      <c r="D1006" s="1">
        <v>2</v>
      </c>
      <c r="E1006" s="36">
        <f>_xlfn.XLOOKUP(TB_Vendas[[#This Row],[Código]],TB_Produtos[Código],TB_Produtos[Preço Unitário])</f>
        <v>250</v>
      </c>
      <c r="F1006" s="41">
        <f>INDEX(desc_tabela,MATCH(TB_Vendas[[#This Row],[Qtde]],desc_quantidade,1),MATCH(_xlfn.XLOOKUP(TB_Vendas[[#This Row],[Código]],TB_Produtos[Código],TB_Produtos[Categoria]),desc_categorias,0))</f>
        <v>0.15</v>
      </c>
      <c r="G1006" s="41" cm="1">
        <f t="array" ref="G1006">_xlfn.XLOOKUP(TB_Vendas[[#This Row],[Vendedor]],TB_Vendedores[[#All],[Código]],TB_Vendedores[[#All],[Desc. Máximo]])</f>
        <v>0.08</v>
      </c>
      <c r="H1006" s="41">
        <f>IF(TB_Vendas[[#This Row],[Desc.]]&gt;TB_Vendas[[#This Row],[Desc. Vend.]],TB_Vendas[[#This Row],[Desc. Vend.]],TB_Vendas[[#This Row],[Desc.]])</f>
        <v>0.08</v>
      </c>
      <c r="I1006" s="9">
        <f>TB_Vendas[[#This Row],[Preço Unitário]]*TB_Vendas[[#This Row],[Qtde]]</f>
        <v>500</v>
      </c>
      <c r="J1006" s="9">
        <f>TB_Vendas[[#This Row],[Total]]-(TB_Vendas[[#This Row],[Total]]*TB_Vendas[[#This Row],[Desconto]])</f>
        <v>460</v>
      </c>
      <c r="K1006" s="9" t="s">
        <v>100</v>
      </c>
    </row>
    <row r="1007" spans="1:11" x14ac:dyDescent="0.25">
      <c r="A1007" s="8">
        <v>45294</v>
      </c>
      <c r="B1007" t="s">
        <v>56</v>
      </c>
      <c r="C1007" t="str">
        <f>_xlfn.XLOOKUP(TB_Vendas[[#This Row],[Código]],TB_Produtos[Código],TB_Produtos[Categoria])</f>
        <v>Periféricos</v>
      </c>
      <c r="D1007" s="1">
        <v>4</v>
      </c>
      <c r="E1007" s="36">
        <f>_xlfn.XLOOKUP(TB_Vendas[[#This Row],[Código]],TB_Produtos[Código],TB_Produtos[Preço Unitário])</f>
        <v>200</v>
      </c>
      <c r="F1007" s="41">
        <f>INDEX(desc_tabela,MATCH(TB_Vendas[[#This Row],[Qtde]],desc_quantidade,1),MATCH(_xlfn.XLOOKUP(TB_Vendas[[#This Row],[Código]],TB_Produtos[Código],TB_Produtos[Categoria]),desc_categorias,0))</f>
        <v>0.15</v>
      </c>
      <c r="G1007" s="41" cm="1">
        <f t="array" ref="G1007">_xlfn.XLOOKUP(TB_Vendas[[#This Row],[Vendedor]],TB_Vendedores[[#All],[Código]],TB_Vendedores[[#All],[Desc. Máximo]])</f>
        <v>0.3</v>
      </c>
      <c r="H1007" s="41">
        <f>IF(TB_Vendas[[#This Row],[Desc.]]&gt;TB_Vendas[[#This Row],[Desc. Vend.]],TB_Vendas[[#This Row],[Desc. Vend.]],TB_Vendas[[#This Row],[Desc.]])</f>
        <v>0.15</v>
      </c>
      <c r="I1007" s="9">
        <f>TB_Vendas[[#This Row],[Preço Unitário]]*TB_Vendas[[#This Row],[Qtde]]</f>
        <v>800</v>
      </c>
      <c r="J1007" s="9">
        <f>TB_Vendas[[#This Row],[Total]]-(TB_Vendas[[#This Row],[Total]]*TB_Vendas[[#This Row],[Desconto]])</f>
        <v>680</v>
      </c>
      <c r="K1007" s="9" t="s">
        <v>121</v>
      </c>
    </row>
    <row r="1008" spans="1:11" x14ac:dyDescent="0.25">
      <c r="A1008" s="8">
        <v>45295</v>
      </c>
      <c r="B1008" t="s">
        <v>7</v>
      </c>
      <c r="C1008" t="str">
        <f>_xlfn.XLOOKUP(TB_Vendas[[#This Row],[Código]],TB_Produtos[Código],TB_Produtos[Categoria])</f>
        <v>Acessórios</v>
      </c>
      <c r="D1008" s="1">
        <v>2</v>
      </c>
      <c r="E1008" s="36">
        <f>_xlfn.XLOOKUP(TB_Vendas[[#This Row],[Código]],TB_Produtos[Código],TB_Produtos[Preço Unitário])</f>
        <v>50</v>
      </c>
      <c r="F1008" s="41">
        <f>INDEX(desc_tabela,MATCH(TB_Vendas[[#This Row],[Qtde]],desc_quantidade,1),MATCH(_xlfn.XLOOKUP(TB_Vendas[[#This Row],[Código]],TB_Produtos[Código],TB_Produtos[Categoria]),desc_categorias,0))</f>
        <v>0.05</v>
      </c>
      <c r="G1008" s="41" cm="1">
        <f t="array" ref="G1008">_xlfn.XLOOKUP(TB_Vendas[[#This Row],[Vendedor]],TB_Vendedores[[#All],[Código]],TB_Vendedores[[#All],[Desc. Máximo]])</f>
        <v>0.08</v>
      </c>
      <c r="H1008" s="41">
        <f>IF(TB_Vendas[[#This Row],[Desc.]]&gt;TB_Vendas[[#This Row],[Desc. Vend.]],TB_Vendas[[#This Row],[Desc. Vend.]],TB_Vendas[[#This Row],[Desc.]])</f>
        <v>0.05</v>
      </c>
      <c r="I1008" s="9">
        <f>TB_Vendas[[#This Row],[Preço Unitário]]*TB_Vendas[[#This Row],[Qtde]]</f>
        <v>100</v>
      </c>
      <c r="J1008" s="9">
        <f>TB_Vendas[[#This Row],[Total]]-(TB_Vendas[[#This Row],[Total]]*TB_Vendas[[#This Row],[Desconto]])</f>
        <v>95</v>
      </c>
      <c r="K1008" s="9" t="s">
        <v>100</v>
      </c>
    </row>
    <row r="1009" spans="1:11" x14ac:dyDescent="0.25">
      <c r="A1009" s="8">
        <v>45295</v>
      </c>
      <c r="B1009" t="s">
        <v>35</v>
      </c>
      <c r="C1009" t="str">
        <f>_xlfn.XLOOKUP(TB_Vendas[[#This Row],[Código]],TB_Produtos[Código],TB_Produtos[Categoria])</f>
        <v>Notebooks</v>
      </c>
      <c r="D1009" s="1">
        <v>2</v>
      </c>
      <c r="E1009" s="36">
        <f>_xlfn.XLOOKUP(TB_Vendas[[#This Row],[Código]],TB_Produtos[Código],TB_Produtos[Preço Unitário])</f>
        <v>12000</v>
      </c>
      <c r="F1009" s="41">
        <f>INDEX(desc_tabela,MATCH(TB_Vendas[[#This Row],[Qtde]],desc_quantidade,1),MATCH(_xlfn.XLOOKUP(TB_Vendas[[#This Row],[Código]],TB_Produtos[Código],TB_Produtos[Categoria]),desc_categorias,0))</f>
        <v>0.1</v>
      </c>
      <c r="G1009" s="41" cm="1">
        <f t="array" ref="G1009">_xlfn.XLOOKUP(TB_Vendas[[#This Row],[Vendedor]],TB_Vendedores[[#All],[Código]],TB_Vendedores[[#All],[Desc. Máximo]])</f>
        <v>0.11</v>
      </c>
      <c r="H1009" s="41">
        <f>IF(TB_Vendas[[#This Row],[Desc.]]&gt;TB_Vendas[[#This Row],[Desc. Vend.]],TB_Vendas[[#This Row],[Desc. Vend.]],TB_Vendas[[#This Row],[Desc.]])</f>
        <v>0.1</v>
      </c>
      <c r="I1009" s="9">
        <f>TB_Vendas[[#This Row],[Preço Unitário]]*TB_Vendas[[#This Row],[Qtde]]</f>
        <v>24000</v>
      </c>
      <c r="J1009" s="9">
        <f>TB_Vendas[[#This Row],[Total]]-(TB_Vendas[[#This Row],[Total]]*TB_Vendas[[#This Row],[Desconto]])</f>
        <v>21600</v>
      </c>
      <c r="K1009" s="9" t="s">
        <v>115</v>
      </c>
    </row>
    <row r="1010" spans="1:11" x14ac:dyDescent="0.25">
      <c r="A1010" s="8">
        <v>45296</v>
      </c>
      <c r="B1010" t="s">
        <v>40</v>
      </c>
      <c r="C1010" t="str">
        <f>_xlfn.XLOOKUP(TB_Vendas[[#This Row],[Código]],TB_Produtos[Código],TB_Produtos[Categoria])</f>
        <v>Eletrônicos Gerais</v>
      </c>
      <c r="D1010" s="1">
        <v>5</v>
      </c>
      <c r="E1010" s="36">
        <f>_xlfn.XLOOKUP(TB_Vendas[[#This Row],[Código]],TB_Produtos[Código],TB_Produtos[Preço Unitário])</f>
        <v>4800</v>
      </c>
      <c r="F1010" s="41">
        <f>INDEX(desc_tabela,MATCH(TB_Vendas[[#This Row],[Qtde]],desc_quantidade,1),MATCH(_xlfn.XLOOKUP(TB_Vendas[[#This Row],[Código]],TB_Produtos[Código],TB_Produtos[Categoria]),desc_categorias,0))</f>
        <v>0.25</v>
      </c>
      <c r="G1010" s="41" cm="1">
        <f t="array" ref="G1010">_xlfn.XLOOKUP(TB_Vendas[[#This Row],[Vendedor]],TB_Vendedores[[#All],[Código]],TB_Vendedores[[#All],[Desc. Máximo]])</f>
        <v>0.08</v>
      </c>
      <c r="H1010" s="41">
        <f>IF(TB_Vendas[[#This Row],[Desc.]]&gt;TB_Vendas[[#This Row],[Desc. Vend.]],TB_Vendas[[#This Row],[Desc. Vend.]],TB_Vendas[[#This Row],[Desc.]])</f>
        <v>0.08</v>
      </c>
      <c r="I1010" s="9">
        <f>TB_Vendas[[#This Row],[Preço Unitário]]*TB_Vendas[[#This Row],[Qtde]]</f>
        <v>24000</v>
      </c>
      <c r="J1010" s="9">
        <f>TB_Vendas[[#This Row],[Total]]-(TB_Vendas[[#This Row],[Total]]*TB_Vendas[[#This Row],[Desconto]])</f>
        <v>22080</v>
      </c>
      <c r="K1010" s="9" t="s">
        <v>100</v>
      </c>
    </row>
    <row r="1011" spans="1:11" x14ac:dyDescent="0.25">
      <c r="A1011" s="8">
        <v>45296</v>
      </c>
      <c r="B1011" t="s">
        <v>40</v>
      </c>
      <c r="C1011" t="str">
        <f>_xlfn.XLOOKUP(TB_Vendas[[#This Row],[Código]],TB_Produtos[Código],TB_Produtos[Categoria])</f>
        <v>Eletrônicos Gerais</v>
      </c>
      <c r="D1011" s="1">
        <v>2</v>
      </c>
      <c r="E1011" s="36">
        <f>_xlfn.XLOOKUP(TB_Vendas[[#This Row],[Código]],TB_Produtos[Código],TB_Produtos[Preço Unitário])</f>
        <v>4800</v>
      </c>
      <c r="F1011" s="41">
        <f>INDEX(desc_tabela,MATCH(TB_Vendas[[#This Row],[Qtde]],desc_quantidade,1),MATCH(_xlfn.XLOOKUP(TB_Vendas[[#This Row],[Código]],TB_Produtos[Código],TB_Produtos[Categoria]),desc_categorias,0))</f>
        <v>0.15</v>
      </c>
      <c r="G1011" s="41" cm="1">
        <f t="array" ref="G1011">_xlfn.XLOOKUP(TB_Vendas[[#This Row],[Vendedor]],TB_Vendedores[[#All],[Código]],TB_Vendedores[[#All],[Desc. Máximo]])</f>
        <v>0.17</v>
      </c>
      <c r="H1011" s="41">
        <f>IF(TB_Vendas[[#This Row],[Desc.]]&gt;TB_Vendas[[#This Row],[Desc. Vend.]],TB_Vendas[[#This Row],[Desc. Vend.]],TB_Vendas[[#This Row],[Desc.]])</f>
        <v>0.15</v>
      </c>
      <c r="I1011" s="9">
        <f>TB_Vendas[[#This Row],[Preço Unitário]]*TB_Vendas[[#This Row],[Qtde]]</f>
        <v>9600</v>
      </c>
      <c r="J1011" s="9">
        <f>TB_Vendas[[#This Row],[Total]]-(TB_Vendas[[#This Row],[Total]]*TB_Vendas[[#This Row],[Desconto]])</f>
        <v>8160</v>
      </c>
      <c r="K1011" s="9" t="s">
        <v>105</v>
      </c>
    </row>
    <row r="1012" spans="1:11" x14ac:dyDescent="0.25">
      <c r="A1012" s="8">
        <v>45296</v>
      </c>
      <c r="B1012" t="s">
        <v>43</v>
      </c>
      <c r="C1012" t="str">
        <f>_xlfn.XLOOKUP(TB_Vendas[[#This Row],[Código]],TB_Produtos[Código],TB_Produtos[Categoria])</f>
        <v>Eletrônicos Gerais</v>
      </c>
      <c r="D1012" s="1">
        <v>1</v>
      </c>
      <c r="E1012" s="36">
        <f>_xlfn.XLOOKUP(TB_Vendas[[#This Row],[Código]],TB_Produtos[Código],TB_Produtos[Preço Unitário])</f>
        <v>4500</v>
      </c>
      <c r="F1012" s="41">
        <f>INDEX(desc_tabela,MATCH(TB_Vendas[[#This Row],[Qtde]],desc_quantidade,1),MATCH(_xlfn.XLOOKUP(TB_Vendas[[#This Row],[Código]],TB_Produtos[Código],TB_Produtos[Categoria]),desc_categorias,0))</f>
        <v>0.1</v>
      </c>
      <c r="G1012" s="41" cm="1">
        <f t="array" ref="G1012">_xlfn.XLOOKUP(TB_Vendas[[#This Row],[Vendedor]],TB_Vendedores[[#All],[Código]],TB_Vendedores[[#All],[Desc. Máximo]])</f>
        <v>0.3</v>
      </c>
      <c r="H1012" s="41">
        <f>IF(TB_Vendas[[#This Row],[Desc.]]&gt;TB_Vendas[[#This Row],[Desc. Vend.]],TB_Vendas[[#This Row],[Desc. Vend.]],TB_Vendas[[#This Row],[Desc.]])</f>
        <v>0.1</v>
      </c>
      <c r="I1012" s="9">
        <f>TB_Vendas[[#This Row],[Preço Unitário]]*TB_Vendas[[#This Row],[Qtde]]</f>
        <v>4500</v>
      </c>
      <c r="J1012" s="9">
        <f>TB_Vendas[[#This Row],[Total]]-(TB_Vendas[[#This Row],[Total]]*TB_Vendas[[#This Row],[Desconto]])</f>
        <v>4050</v>
      </c>
      <c r="K1012" s="9" t="s">
        <v>121</v>
      </c>
    </row>
    <row r="1013" spans="1:11" x14ac:dyDescent="0.25">
      <c r="A1013" s="8">
        <v>45297</v>
      </c>
      <c r="B1013" t="s">
        <v>83</v>
      </c>
      <c r="C1013" t="str">
        <f>_xlfn.XLOOKUP(TB_Vendas[[#This Row],[Código]],TB_Produtos[Código],TB_Produtos[Categoria])</f>
        <v>Wearables</v>
      </c>
      <c r="D1013" s="1">
        <v>1</v>
      </c>
      <c r="E1013" s="36">
        <f>_xlfn.XLOOKUP(TB_Vendas[[#This Row],[Código]],TB_Produtos[Código],TB_Produtos[Preço Unitário])</f>
        <v>350</v>
      </c>
      <c r="F1013" s="41">
        <f>INDEX(desc_tabela,MATCH(TB_Vendas[[#This Row],[Qtde]],desc_quantidade,1),MATCH(_xlfn.XLOOKUP(TB_Vendas[[#This Row],[Código]],TB_Produtos[Código],TB_Produtos[Categoria]),desc_categorias,0))</f>
        <v>0</v>
      </c>
      <c r="G1013" s="41" cm="1">
        <f t="array" ref="G1013">_xlfn.XLOOKUP(TB_Vendas[[#This Row],[Vendedor]],TB_Vendedores[[#All],[Código]],TB_Vendedores[[#All],[Desc. Máximo]])</f>
        <v>0.13</v>
      </c>
      <c r="H1013" s="41">
        <f>IF(TB_Vendas[[#This Row],[Desc.]]&gt;TB_Vendas[[#This Row],[Desc. Vend.]],TB_Vendas[[#This Row],[Desc. Vend.]],TB_Vendas[[#This Row],[Desc.]])</f>
        <v>0</v>
      </c>
      <c r="I1013" s="9">
        <f>TB_Vendas[[#This Row],[Preço Unitário]]*TB_Vendas[[#This Row],[Qtde]]</f>
        <v>350</v>
      </c>
      <c r="J1013" s="9">
        <f>TB_Vendas[[#This Row],[Total]]-(TB_Vendas[[#This Row],[Total]]*TB_Vendas[[#This Row],[Desconto]])</f>
        <v>350</v>
      </c>
      <c r="K1013" s="9" t="s">
        <v>94</v>
      </c>
    </row>
    <row r="1014" spans="1:11" x14ac:dyDescent="0.25">
      <c r="A1014" s="8">
        <v>45297</v>
      </c>
      <c r="B1014" t="s">
        <v>56</v>
      </c>
      <c r="C1014" t="str">
        <f>_xlfn.XLOOKUP(TB_Vendas[[#This Row],[Código]],TB_Produtos[Código],TB_Produtos[Categoria])</f>
        <v>Periféricos</v>
      </c>
      <c r="D1014" s="1">
        <v>3</v>
      </c>
      <c r="E1014" s="36">
        <f>_xlfn.XLOOKUP(TB_Vendas[[#This Row],[Código]],TB_Produtos[Código],TB_Produtos[Preço Unitário])</f>
        <v>200</v>
      </c>
      <c r="F1014" s="41">
        <f>INDEX(desc_tabela,MATCH(TB_Vendas[[#This Row],[Qtde]],desc_quantidade,1),MATCH(_xlfn.XLOOKUP(TB_Vendas[[#This Row],[Código]],TB_Produtos[Código],TB_Produtos[Categoria]),desc_categorias,0))</f>
        <v>0.15</v>
      </c>
      <c r="G1014" s="41" cm="1">
        <f t="array" ref="G1014">_xlfn.XLOOKUP(TB_Vendas[[#This Row],[Vendedor]],TB_Vendedores[[#All],[Código]],TB_Vendedores[[#All],[Desc. Máximo]])</f>
        <v>0.3</v>
      </c>
      <c r="H1014" s="41">
        <f>IF(TB_Vendas[[#This Row],[Desc.]]&gt;TB_Vendas[[#This Row],[Desc. Vend.]],TB_Vendas[[#This Row],[Desc. Vend.]],TB_Vendas[[#This Row],[Desc.]])</f>
        <v>0.15</v>
      </c>
      <c r="I1014" s="9">
        <f>TB_Vendas[[#This Row],[Preço Unitário]]*TB_Vendas[[#This Row],[Qtde]]</f>
        <v>600</v>
      </c>
      <c r="J1014" s="9">
        <f>TB_Vendas[[#This Row],[Total]]-(TB_Vendas[[#This Row],[Total]]*TB_Vendas[[#This Row],[Desconto]])</f>
        <v>510</v>
      </c>
      <c r="K1014" s="9" t="s">
        <v>121</v>
      </c>
    </row>
    <row r="1015" spans="1:11" x14ac:dyDescent="0.25">
      <c r="A1015" s="8">
        <v>45297</v>
      </c>
      <c r="B1015" t="s">
        <v>86</v>
      </c>
      <c r="C1015" t="str">
        <f>_xlfn.XLOOKUP(TB_Vendas[[#This Row],[Código]],TB_Produtos[Código],TB_Produtos[Categoria])</f>
        <v>Wearables</v>
      </c>
      <c r="D1015" s="1">
        <v>4</v>
      </c>
      <c r="E1015" s="36">
        <f>_xlfn.XLOOKUP(TB_Vendas[[#This Row],[Código]],TB_Produtos[Código],TB_Produtos[Preço Unitário])</f>
        <v>1500</v>
      </c>
      <c r="F1015" s="41">
        <f>INDEX(desc_tabela,MATCH(TB_Vendas[[#This Row],[Qtde]],desc_quantidade,1),MATCH(_xlfn.XLOOKUP(TB_Vendas[[#This Row],[Código]],TB_Produtos[Código],TB_Produtos[Categoria]),desc_categorias,0))</f>
        <v>0.15</v>
      </c>
      <c r="G1015" s="41" cm="1">
        <f t="array" ref="G1015">_xlfn.XLOOKUP(TB_Vendas[[#This Row],[Vendedor]],TB_Vendedores[[#All],[Código]],TB_Vendedores[[#All],[Desc. Máximo]])</f>
        <v>0.09</v>
      </c>
      <c r="H1015" s="41">
        <f>IF(TB_Vendas[[#This Row],[Desc.]]&gt;TB_Vendas[[#This Row],[Desc. Vend.]],TB_Vendas[[#This Row],[Desc. Vend.]],TB_Vendas[[#This Row],[Desc.]])</f>
        <v>0.09</v>
      </c>
      <c r="I1015" s="9">
        <f>TB_Vendas[[#This Row],[Preço Unitário]]*TB_Vendas[[#This Row],[Qtde]]</f>
        <v>6000</v>
      </c>
      <c r="J1015" s="9">
        <f>TB_Vendas[[#This Row],[Total]]-(TB_Vendas[[#This Row],[Total]]*TB_Vendas[[#This Row],[Desconto]])</f>
        <v>5460</v>
      </c>
      <c r="K1015" s="9" t="s">
        <v>113</v>
      </c>
    </row>
    <row r="1016" spans="1:11" x14ac:dyDescent="0.25">
      <c r="A1016" s="8">
        <v>45298</v>
      </c>
      <c r="B1016" t="s">
        <v>31</v>
      </c>
      <c r="C1016" t="str">
        <f>_xlfn.XLOOKUP(TB_Vendas[[#This Row],[Código]],TB_Produtos[Código],TB_Produtos[Categoria])</f>
        <v>Notebooks</v>
      </c>
      <c r="D1016" s="1">
        <v>3</v>
      </c>
      <c r="E1016" s="36">
        <f>_xlfn.XLOOKUP(TB_Vendas[[#This Row],[Código]],TB_Produtos[Código],TB_Produtos[Preço Unitário])</f>
        <v>4200</v>
      </c>
      <c r="F1016" s="41">
        <f>INDEX(desc_tabela,MATCH(TB_Vendas[[#This Row],[Qtde]],desc_quantidade,1),MATCH(_xlfn.XLOOKUP(TB_Vendas[[#This Row],[Código]],TB_Produtos[Código],TB_Produtos[Categoria]),desc_categorias,0))</f>
        <v>0.15</v>
      </c>
      <c r="G1016" s="41" cm="1">
        <f t="array" ref="G1016">_xlfn.XLOOKUP(TB_Vendas[[#This Row],[Vendedor]],TB_Vendedores[[#All],[Código]],TB_Vendedores[[#All],[Desc. Máximo]])</f>
        <v>0.17</v>
      </c>
      <c r="H1016" s="41">
        <f>IF(TB_Vendas[[#This Row],[Desc.]]&gt;TB_Vendas[[#This Row],[Desc. Vend.]],TB_Vendas[[#This Row],[Desc. Vend.]],TB_Vendas[[#This Row],[Desc.]])</f>
        <v>0.15</v>
      </c>
      <c r="I1016" s="9">
        <f>TB_Vendas[[#This Row],[Preço Unitário]]*TB_Vendas[[#This Row],[Qtde]]</f>
        <v>12600</v>
      </c>
      <c r="J1016" s="9">
        <f>TB_Vendas[[#This Row],[Total]]-(TB_Vendas[[#This Row],[Total]]*TB_Vendas[[#This Row],[Desconto]])</f>
        <v>10710</v>
      </c>
      <c r="K1016" s="9" t="s">
        <v>105</v>
      </c>
    </row>
    <row r="1017" spans="1:11" x14ac:dyDescent="0.25">
      <c r="A1017" s="8">
        <v>45298</v>
      </c>
      <c r="B1017" t="s">
        <v>37</v>
      </c>
      <c r="C1017" t="str">
        <f>_xlfn.XLOOKUP(TB_Vendas[[#This Row],[Código]],TB_Produtos[Código],TB_Produtos[Categoria])</f>
        <v>Notebooks</v>
      </c>
      <c r="D1017" s="1">
        <v>3</v>
      </c>
      <c r="E1017" s="36">
        <f>_xlfn.XLOOKUP(TB_Vendas[[#This Row],[Código]],TB_Produtos[Código],TB_Produtos[Preço Unitário])</f>
        <v>4000</v>
      </c>
      <c r="F1017" s="41">
        <f>INDEX(desc_tabela,MATCH(TB_Vendas[[#This Row],[Qtde]],desc_quantidade,1),MATCH(_xlfn.XLOOKUP(TB_Vendas[[#This Row],[Código]],TB_Produtos[Código],TB_Produtos[Categoria]),desc_categorias,0))</f>
        <v>0.15</v>
      </c>
      <c r="G1017" s="41" cm="1">
        <f t="array" ref="G1017">_xlfn.XLOOKUP(TB_Vendas[[#This Row],[Vendedor]],TB_Vendedores[[#All],[Código]],TB_Vendedores[[#All],[Desc. Máximo]])</f>
        <v>0.18</v>
      </c>
      <c r="H1017" s="41">
        <f>IF(TB_Vendas[[#This Row],[Desc.]]&gt;TB_Vendas[[#This Row],[Desc. Vend.]],TB_Vendas[[#This Row],[Desc. Vend.]],TB_Vendas[[#This Row],[Desc.]])</f>
        <v>0.15</v>
      </c>
      <c r="I1017" s="9">
        <f>TB_Vendas[[#This Row],[Preço Unitário]]*TB_Vendas[[#This Row],[Qtde]]</f>
        <v>12000</v>
      </c>
      <c r="J1017" s="9">
        <f>TB_Vendas[[#This Row],[Total]]-(TB_Vendas[[#This Row],[Total]]*TB_Vendas[[#This Row],[Desconto]])</f>
        <v>10200</v>
      </c>
      <c r="K1017" s="9" t="s">
        <v>117</v>
      </c>
    </row>
    <row r="1018" spans="1:11" x14ac:dyDescent="0.25">
      <c r="A1018" s="8">
        <v>45299</v>
      </c>
      <c r="B1018" t="s">
        <v>48</v>
      </c>
      <c r="C1018" t="str">
        <f>_xlfn.XLOOKUP(TB_Vendas[[#This Row],[Código]],TB_Produtos[Código],TB_Produtos[Categoria])</f>
        <v>Eletrônicos Gerais</v>
      </c>
      <c r="D1018" s="1">
        <v>2</v>
      </c>
      <c r="E1018" s="36">
        <f>_xlfn.XLOOKUP(TB_Vendas[[#This Row],[Código]],TB_Produtos[Código],TB_Produtos[Preço Unitário])</f>
        <v>5500</v>
      </c>
      <c r="F1018" s="41">
        <f>INDEX(desc_tabela,MATCH(TB_Vendas[[#This Row],[Qtde]],desc_quantidade,1),MATCH(_xlfn.XLOOKUP(TB_Vendas[[#This Row],[Código]],TB_Produtos[Código],TB_Produtos[Categoria]),desc_categorias,0))</f>
        <v>0.15</v>
      </c>
      <c r="G1018" s="41" cm="1">
        <f t="array" ref="G1018">_xlfn.XLOOKUP(TB_Vendas[[#This Row],[Vendedor]],TB_Vendedores[[#All],[Código]],TB_Vendedores[[#All],[Desc. Máximo]])</f>
        <v>0.18</v>
      </c>
      <c r="H1018" s="41">
        <f>IF(TB_Vendas[[#This Row],[Desc.]]&gt;TB_Vendas[[#This Row],[Desc. Vend.]],TB_Vendas[[#This Row],[Desc. Vend.]],TB_Vendas[[#This Row],[Desc.]])</f>
        <v>0.15</v>
      </c>
      <c r="I1018" s="9">
        <f>TB_Vendas[[#This Row],[Preço Unitário]]*TB_Vendas[[#This Row],[Qtde]]</f>
        <v>11000</v>
      </c>
      <c r="J1018" s="9">
        <f>TB_Vendas[[#This Row],[Total]]-(TB_Vendas[[#This Row],[Total]]*TB_Vendas[[#This Row],[Desconto]])</f>
        <v>9350</v>
      </c>
      <c r="K1018" s="9" t="s">
        <v>117</v>
      </c>
    </row>
    <row r="1019" spans="1:11" x14ac:dyDescent="0.25">
      <c r="A1019" s="8">
        <v>45299</v>
      </c>
      <c r="B1019" t="s">
        <v>53</v>
      </c>
      <c r="C1019" t="str">
        <f>_xlfn.XLOOKUP(TB_Vendas[[#This Row],[Código]],TB_Produtos[Código],TB_Produtos[Categoria])</f>
        <v>Periféricos</v>
      </c>
      <c r="D1019" s="1">
        <v>5</v>
      </c>
      <c r="E1019" s="36">
        <f>_xlfn.XLOOKUP(TB_Vendas[[#This Row],[Código]],TB_Produtos[Código],TB_Produtos[Preço Unitário])</f>
        <v>350</v>
      </c>
      <c r="F1019" s="41">
        <f>INDEX(desc_tabela,MATCH(TB_Vendas[[#This Row],[Qtde]],desc_quantidade,1),MATCH(_xlfn.XLOOKUP(TB_Vendas[[#This Row],[Código]],TB_Produtos[Código],TB_Produtos[Categoria]),desc_categorias,0))</f>
        <v>0.25</v>
      </c>
      <c r="G1019" s="41" cm="1">
        <f t="array" ref="G1019">_xlfn.XLOOKUP(TB_Vendas[[#This Row],[Vendedor]],TB_Vendedores[[#All],[Código]],TB_Vendedores[[#All],[Desc. Máximo]])</f>
        <v>0.3</v>
      </c>
      <c r="H1019" s="41">
        <f>IF(TB_Vendas[[#This Row],[Desc.]]&gt;TB_Vendas[[#This Row],[Desc. Vend.]],TB_Vendas[[#This Row],[Desc. Vend.]],TB_Vendas[[#This Row],[Desc.]])</f>
        <v>0.25</v>
      </c>
      <c r="I1019" s="9">
        <f>TB_Vendas[[#This Row],[Preço Unitário]]*TB_Vendas[[#This Row],[Qtde]]</f>
        <v>1750</v>
      </c>
      <c r="J1019" s="9">
        <f>TB_Vendas[[#This Row],[Total]]-(TB_Vendas[[#This Row],[Total]]*TB_Vendas[[#This Row],[Desconto]])</f>
        <v>1312.5</v>
      </c>
      <c r="K1019" s="9" t="s">
        <v>121</v>
      </c>
    </row>
    <row r="1020" spans="1:11" x14ac:dyDescent="0.25">
      <c r="A1020" s="8">
        <v>45300</v>
      </c>
      <c r="B1020" t="s">
        <v>83</v>
      </c>
      <c r="C1020" t="str">
        <f>_xlfn.XLOOKUP(TB_Vendas[[#This Row],[Código]],TB_Produtos[Código],TB_Produtos[Categoria])</f>
        <v>Wearables</v>
      </c>
      <c r="D1020" s="1">
        <v>2</v>
      </c>
      <c r="E1020" s="36">
        <f>_xlfn.XLOOKUP(TB_Vendas[[#This Row],[Código]],TB_Produtos[Código],TB_Produtos[Preço Unitário])</f>
        <v>350</v>
      </c>
      <c r="F1020" s="41">
        <f>INDEX(desc_tabela,MATCH(TB_Vendas[[#This Row],[Qtde]],desc_quantidade,1),MATCH(_xlfn.XLOOKUP(TB_Vendas[[#This Row],[Código]],TB_Produtos[Código],TB_Produtos[Categoria]),desc_categorias,0))</f>
        <v>0.05</v>
      </c>
      <c r="G1020" s="41" cm="1">
        <f t="array" ref="G1020">_xlfn.XLOOKUP(TB_Vendas[[#This Row],[Vendedor]],TB_Vendedores[[#All],[Código]],TB_Vendedores[[#All],[Desc. Máximo]])</f>
        <v>0.19</v>
      </c>
      <c r="H1020" s="41">
        <f>IF(TB_Vendas[[#This Row],[Desc.]]&gt;TB_Vendas[[#This Row],[Desc. Vend.]],TB_Vendas[[#This Row],[Desc. Vend.]],TB_Vendas[[#This Row],[Desc.]])</f>
        <v>0.05</v>
      </c>
      <c r="I1020" s="9">
        <f>TB_Vendas[[#This Row],[Preço Unitário]]*TB_Vendas[[#This Row],[Qtde]]</f>
        <v>700</v>
      </c>
      <c r="J1020" s="9">
        <f>TB_Vendas[[#This Row],[Total]]-(TB_Vendas[[#This Row],[Total]]*TB_Vendas[[#This Row],[Desconto]])</f>
        <v>665</v>
      </c>
      <c r="K1020" s="9" t="s">
        <v>109</v>
      </c>
    </row>
    <row r="1021" spans="1:11" x14ac:dyDescent="0.25">
      <c r="A1021" s="8">
        <v>45300</v>
      </c>
      <c r="B1021" t="s">
        <v>88</v>
      </c>
      <c r="C1021" t="str">
        <f>_xlfn.XLOOKUP(TB_Vendas[[#This Row],[Código]],TB_Produtos[Código],TB_Produtos[Categoria])</f>
        <v>Wearables</v>
      </c>
      <c r="D1021" s="1">
        <v>3</v>
      </c>
      <c r="E1021" s="36">
        <f>_xlfn.XLOOKUP(TB_Vendas[[#This Row],[Código]],TB_Produtos[Código],TB_Produtos[Preço Unitário])</f>
        <v>2800</v>
      </c>
      <c r="F1021" s="41">
        <f>INDEX(desc_tabela,MATCH(TB_Vendas[[#This Row],[Qtde]],desc_quantidade,1),MATCH(_xlfn.XLOOKUP(TB_Vendas[[#This Row],[Código]],TB_Produtos[Código],TB_Produtos[Categoria]),desc_categorias,0))</f>
        <v>0.15</v>
      </c>
      <c r="G1021" s="41" cm="1">
        <f t="array" ref="G1021">_xlfn.XLOOKUP(TB_Vendas[[#This Row],[Vendedor]],TB_Vendedores[[#All],[Código]],TB_Vendedores[[#All],[Desc. Máximo]])</f>
        <v>0.3</v>
      </c>
      <c r="H1021" s="41">
        <f>IF(TB_Vendas[[#This Row],[Desc.]]&gt;TB_Vendas[[#This Row],[Desc. Vend.]],TB_Vendas[[#This Row],[Desc. Vend.]],TB_Vendas[[#This Row],[Desc.]])</f>
        <v>0.15</v>
      </c>
      <c r="I1021" s="9">
        <f>TB_Vendas[[#This Row],[Preço Unitário]]*TB_Vendas[[#This Row],[Qtde]]</f>
        <v>8400</v>
      </c>
      <c r="J1021" s="9">
        <f>TB_Vendas[[#This Row],[Total]]-(TB_Vendas[[#This Row],[Total]]*TB_Vendas[[#This Row],[Desconto]])</f>
        <v>7140</v>
      </c>
      <c r="K1021" s="9" t="s">
        <v>121</v>
      </c>
    </row>
    <row r="1022" spans="1:11" x14ac:dyDescent="0.25">
      <c r="A1022" s="8">
        <v>45300</v>
      </c>
      <c r="B1022" t="s">
        <v>48</v>
      </c>
      <c r="C1022" t="str">
        <f>_xlfn.XLOOKUP(TB_Vendas[[#This Row],[Código]],TB_Produtos[Código],TB_Produtos[Categoria])</f>
        <v>Eletrônicos Gerais</v>
      </c>
      <c r="D1022" s="1">
        <v>3</v>
      </c>
      <c r="E1022" s="36">
        <f>_xlfn.XLOOKUP(TB_Vendas[[#This Row],[Código]],TB_Produtos[Código],TB_Produtos[Preço Unitário])</f>
        <v>5500</v>
      </c>
      <c r="F1022" s="41">
        <f>INDEX(desc_tabela,MATCH(TB_Vendas[[#This Row],[Qtde]],desc_quantidade,1),MATCH(_xlfn.XLOOKUP(TB_Vendas[[#This Row],[Código]],TB_Produtos[Código],TB_Produtos[Categoria]),desc_categorias,0))</f>
        <v>0.2</v>
      </c>
      <c r="G1022" s="41" cm="1">
        <f t="array" ref="G1022">_xlfn.XLOOKUP(TB_Vendas[[#This Row],[Vendedor]],TB_Vendedores[[#All],[Código]],TB_Vendedores[[#All],[Desc. Máximo]])</f>
        <v>0.12</v>
      </c>
      <c r="H1022" s="41">
        <f>IF(TB_Vendas[[#This Row],[Desc.]]&gt;TB_Vendas[[#This Row],[Desc. Vend.]],TB_Vendas[[#This Row],[Desc. Vend.]],TB_Vendas[[#This Row],[Desc.]])</f>
        <v>0.12</v>
      </c>
      <c r="I1022" s="9">
        <f>TB_Vendas[[#This Row],[Preço Unitário]]*TB_Vendas[[#This Row],[Qtde]]</f>
        <v>16500</v>
      </c>
      <c r="J1022" s="9">
        <f>TB_Vendas[[#This Row],[Total]]-(TB_Vendas[[#This Row],[Total]]*TB_Vendas[[#This Row],[Desconto]])</f>
        <v>14520</v>
      </c>
      <c r="K1022" s="9" t="s">
        <v>103</v>
      </c>
    </row>
    <row r="1023" spans="1:11" x14ac:dyDescent="0.25">
      <c r="A1023" s="8">
        <v>45300</v>
      </c>
      <c r="B1023" t="s">
        <v>77</v>
      </c>
      <c r="C1023" t="str">
        <f>_xlfn.XLOOKUP(TB_Vendas[[#This Row],[Código]],TB_Produtos[Código],TB_Produtos[Categoria])</f>
        <v>Smartphones e Tablets</v>
      </c>
      <c r="D1023" s="1">
        <v>3</v>
      </c>
      <c r="E1023" s="36">
        <f>_xlfn.XLOOKUP(TB_Vendas[[#This Row],[Código]],TB_Produtos[Código],TB_Produtos[Preço Unitário])</f>
        <v>5000</v>
      </c>
      <c r="F1023" s="41">
        <f>INDEX(desc_tabela,MATCH(TB_Vendas[[#This Row],[Qtde]],desc_quantidade,1),MATCH(_xlfn.XLOOKUP(TB_Vendas[[#This Row],[Código]],TB_Produtos[Código],TB_Produtos[Categoria]),desc_categorias,0))</f>
        <v>0.15</v>
      </c>
      <c r="G1023" s="41" cm="1">
        <f t="array" ref="G1023">_xlfn.XLOOKUP(TB_Vendas[[#This Row],[Vendedor]],TB_Vendedores[[#All],[Código]],TB_Vendedores[[#All],[Desc. Máximo]])</f>
        <v>7.0000000000000007E-2</v>
      </c>
      <c r="H1023" s="41">
        <f>IF(TB_Vendas[[#This Row],[Desc.]]&gt;TB_Vendas[[#This Row],[Desc. Vend.]],TB_Vendas[[#This Row],[Desc. Vend.]],TB_Vendas[[#This Row],[Desc.]])</f>
        <v>7.0000000000000007E-2</v>
      </c>
      <c r="I1023" s="9">
        <f>TB_Vendas[[#This Row],[Preço Unitário]]*TB_Vendas[[#This Row],[Qtde]]</f>
        <v>15000</v>
      </c>
      <c r="J1023" s="9">
        <f>TB_Vendas[[#This Row],[Total]]-(TB_Vendas[[#This Row],[Total]]*TB_Vendas[[#This Row],[Desconto]])</f>
        <v>13950</v>
      </c>
      <c r="K1023" s="9" t="s">
        <v>119</v>
      </c>
    </row>
    <row r="1024" spans="1:11" x14ac:dyDescent="0.25">
      <c r="A1024" s="8">
        <v>45301</v>
      </c>
      <c r="B1024" t="s">
        <v>60</v>
      </c>
      <c r="C1024" t="str">
        <f>_xlfn.XLOOKUP(TB_Vendas[[#This Row],[Código]],TB_Produtos[Código],TB_Produtos[Categoria])</f>
        <v>Redes e Conectividade</v>
      </c>
      <c r="D1024" s="1">
        <v>3</v>
      </c>
      <c r="E1024" s="36">
        <f>_xlfn.XLOOKUP(TB_Vendas[[#This Row],[Código]],TB_Produtos[Código],TB_Produtos[Preço Unitário])</f>
        <v>100</v>
      </c>
      <c r="F1024" s="41">
        <f>INDEX(desc_tabela,MATCH(TB_Vendas[[#This Row],[Qtde]],desc_quantidade,1),MATCH(_xlfn.XLOOKUP(TB_Vendas[[#This Row],[Código]],TB_Produtos[Código],TB_Produtos[Categoria]),desc_categorias,0))</f>
        <v>0.2</v>
      </c>
      <c r="G1024" s="41" cm="1">
        <f t="array" ref="G1024">_xlfn.XLOOKUP(TB_Vendas[[#This Row],[Vendedor]],TB_Vendedores[[#All],[Código]],TB_Vendedores[[#All],[Desc. Máximo]])</f>
        <v>0.09</v>
      </c>
      <c r="H1024" s="41">
        <f>IF(TB_Vendas[[#This Row],[Desc.]]&gt;TB_Vendas[[#This Row],[Desc. Vend.]],TB_Vendas[[#This Row],[Desc. Vend.]],TB_Vendas[[#This Row],[Desc.]])</f>
        <v>0.09</v>
      </c>
      <c r="I1024" s="9">
        <f>TB_Vendas[[#This Row],[Preço Unitário]]*TB_Vendas[[#This Row],[Qtde]]</f>
        <v>300</v>
      </c>
      <c r="J1024" s="9">
        <f>TB_Vendas[[#This Row],[Total]]-(TB_Vendas[[#This Row],[Total]]*TB_Vendas[[#This Row],[Desconto]])</f>
        <v>273</v>
      </c>
      <c r="K1024" s="9" t="s">
        <v>113</v>
      </c>
    </row>
    <row r="1025" spans="1:11" x14ac:dyDescent="0.25">
      <c r="A1025" s="8">
        <v>45301</v>
      </c>
      <c r="B1025" t="s">
        <v>56</v>
      </c>
      <c r="C1025" t="str">
        <f>_xlfn.XLOOKUP(TB_Vendas[[#This Row],[Código]],TB_Produtos[Código],TB_Produtos[Categoria])</f>
        <v>Periféricos</v>
      </c>
      <c r="D1025" s="1">
        <v>3</v>
      </c>
      <c r="E1025" s="36">
        <f>_xlfn.XLOOKUP(TB_Vendas[[#This Row],[Código]],TB_Produtos[Código],TB_Produtos[Preço Unitário])</f>
        <v>200</v>
      </c>
      <c r="F1025" s="41">
        <f>INDEX(desc_tabela,MATCH(TB_Vendas[[#This Row],[Qtde]],desc_quantidade,1),MATCH(_xlfn.XLOOKUP(TB_Vendas[[#This Row],[Código]],TB_Produtos[Código],TB_Produtos[Categoria]),desc_categorias,0))</f>
        <v>0.15</v>
      </c>
      <c r="G1025" s="41" cm="1">
        <f t="array" ref="G1025">_xlfn.XLOOKUP(TB_Vendas[[#This Row],[Vendedor]],TB_Vendedores[[#All],[Código]],TB_Vendedores[[#All],[Desc. Máximo]])</f>
        <v>0.12</v>
      </c>
      <c r="H1025" s="41">
        <f>IF(TB_Vendas[[#This Row],[Desc.]]&gt;TB_Vendas[[#This Row],[Desc. Vend.]],TB_Vendas[[#This Row],[Desc. Vend.]],TB_Vendas[[#This Row],[Desc.]])</f>
        <v>0.12</v>
      </c>
      <c r="I1025" s="9">
        <f>TB_Vendas[[#This Row],[Preço Unitário]]*TB_Vendas[[#This Row],[Qtde]]</f>
        <v>600</v>
      </c>
      <c r="J1025" s="9">
        <f>TB_Vendas[[#This Row],[Total]]-(TB_Vendas[[#This Row],[Total]]*TB_Vendas[[#This Row],[Desconto]])</f>
        <v>528</v>
      </c>
      <c r="K1025" s="9" t="s">
        <v>103</v>
      </c>
    </row>
    <row r="1026" spans="1:11" x14ac:dyDescent="0.25">
      <c r="A1026" s="8">
        <v>45301</v>
      </c>
      <c r="B1026" t="s">
        <v>79</v>
      </c>
      <c r="C1026" t="str">
        <f>_xlfn.XLOOKUP(TB_Vendas[[#This Row],[Código]],TB_Produtos[Código],TB_Produtos[Categoria])</f>
        <v>Wearables</v>
      </c>
      <c r="D1026" s="1">
        <v>3</v>
      </c>
      <c r="E1026" s="36">
        <f>_xlfn.XLOOKUP(TB_Vendas[[#This Row],[Código]],TB_Produtos[Código],TB_Produtos[Preço Unitário])</f>
        <v>400</v>
      </c>
      <c r="F1026" s="41">
        <f>INDEX(desc_tabela,MATCH(TB_Vendas[[#This Row],[Qtde]],desc_quantidade,1),MATCH(_xlfn.XLOOKUP(TB_Vendas[[#This Row],[Código]],TB_Produtos[Código],TB_Produtos[Categoria]),desc_categorias,0))</f>
        <v>0.15</v>
      </c>
      <c r="G1026" s="41" cm="1">
        <f t="array" ref="G1026">_xlfn.XLOOKUP(TB_Vendas[[#This Row],[Vendedor]],TB_Vendedores[[#All],[Código]],TB_Vendedores[[#All],[Desc. Máximo]])</f>
        <v>0.09</v>
      </c>
      <c r="H1026" s="41">
        <f>IF(TB_Vendas[[#This Row],[Desc.]]&gt;TB_Vendas[[#This Row],[Desc. Vend.]],TB_Vendas[[#This Row],[Desc. Vend.]],TB_Vendas[[#This Row],[Desc.]])</f>
        <v>0.09</v>
      </c>
      <c r="I1026" s="9">
        <f>TB_Vendas[[#This Row],[Preço Unitário]]*TB_Vendas[[#This Row],[Qtde]]</f>
        <v>1200</v>
      </c>
      <c r="J1026" s="9">
        <f>TB_Vendas[[#This Row],[Total]]-(TB_Vendas[[#This Row],[Total]]*TB_Vendas[[#This Row],[Desconto]])</f>
        <v>1092</v>
      </c>
      <c r="K1026" s="9" t="s">
        <v>113</v>
      </c>
    </row>
    <row r="1027" spans="1:11" x14ac:dyDescent="0.25">
      <c r="A1027" s="8">
        <v>45301</v>
      </c>
      <c r="B1027" t="s">
        <v>77</v>
      </c>
      <c r="C1027" t="str">
        <f>_xlfn.XLOOKUP(TB_Vendas[[#This Row],[Código]],TB_Produtos[Código],TB_Produtos[Categoria])</f>
        <v>Smartphones e Tablets</v>
      </c>
      <c r="D1027" s="1">
        <v>4</v>
      </c>
      <c r="E1027" s="36">
        <f>_xlfn.XLOOKUP(TB_Vendas[[#This Row],[Código]],TB_Produtos[Código],TB_Produtos[Preço Unitário])</f>
        <v>5000</v>
      </c>
      <c r="F1027" s="41">
        <f>INDEX(desc_tabela,MATCH(TB_Vendas[[#This Row],[Qtde]],desc_quantidade,1),MATCH(_xlfn.XLOOKUP(TB_Vendas[[#This Row],[Código]],TB_Produtos[Código],TB_Produtos[Categoria]),desc_categorias,0))</f>
        <v>0.15</v>
      </c>
      <c r="G1027" s="41" cm="1">
        <f t="array" ref="G1027">_xlfn.XLOOKUP(TB_Vendas[[#This Row],[Vendedor]],TB_Vendedores[[#All],[Código]],TB_Vendedores[[#All],[Desc. Máximo]])</f>
        <v>7.0000000000000007E-2</v>
      </c>
      <c r="H1027" s="41">
        <f>IF(TB_Vendas[[#This Row],[Desc.]]&gt;TB_Vendas[[#This Row],[Desc. Vend.]],TB_Vendas[[#This Row],[Desc. Vend.]],TB_Vendas[[#This Row],[Desc.]])</f>
        <v>7.0000000000000007E-2</v>
      </c>
      <c r="I1027" s="9">
        <f>TB_Vendas[[#This Row],[Preço Unitário]]*TB_Vendas[[#This Row],[Qtde]]</f>
        <v>20000</v>
      </c>
      <c r="J1027" s="9">
        <f>TB_Vendas[[#This Row],[Total]]-(TB_Vendas[[#This Row],[Total]]*TB_Vendas[[#This Row],[Desconto]])</f>
        <v>18600</v>
      </c>
      <c r="K1027" s="9" t="s">
        <v>119</v>
      </c>
    </row>
    <row r="1028" spans="1:11" x14ac:dyDescent="0.25">
      <c r="A1028" s="8">
        <v>45301</v>
      </c>
      <c r="B1028" t="s">
        <v>73</v>
      </c>
      <c r="C1028" t="str">
        <f>_xlfn.XLOOKUP(TB_Vendas[[#This Row],[Código]],TB_Produtos[Código],TB_Produtos[Categoria])</f>
        <v>Smartphones e Tablets</v>
      </c>
      <c r="D1028" s="1">
        <v>5</v>
      </c>
      <c r="E1028" s="36">
        <f>_xlfn.XLOOKUP(TB_Vendas[[#This Row],[Código]],TB_Produtos[Código],TB_Produtos[Preço Unitário])</f>
        <v>2200</v>
      </c>
      <c r="F1028" s="41">
        <f>INDEX(desc_tabela,MATCH(TB_Vendas[[#This Row],[Qtde]],desc_quantidade,1),MATCH(_xlfn.XLOOKUP(TB_Vendas[[#This Row],[Código]],TB_Produtos[Código],TB_Produtos[Categoria]),desc_categorias,0))</f>
        <v>0.25</v>
      </c>
      <c r="G1028" s="41" cm="1">
        <f t="array" ref="G1028">_xlfn.XLOOKUP(TB_Vendas[[#This Row],[Vendedor]],TB_Vendedores[[#All],[Código]],TB_Vendedores[[#All],[Desc. Máximo]])</f>
        <v>0.18</v>
      </c>
      <c r="H1028" s="41">
        <f>IF(TB_Vendas[[#This Row],[Desc.]]&gt;TB_Vendas[[#This Row],[Desc. Vend.]],TB_Vendas[[#This Row],[Desc. Vend.]],TB_Vendas[[#This Row],[Desc.]])</f>
        <v>0.18</v>
      </c>
      <c r="I1028" s="9">
        <f>TB_Vendas[[#This Row],[Preço Unitário]]*TB_Vendas[[#This Row],[Qtde]]</f>
        <v>11000</v>
      </c>
      <c r="J1028" s="9">
        <f>TB_Vendas[[#This Row],[Total]]-(TB_Vendas[[#This Row],[Total]]*TB_Vendas[[#This Row],[Desconto]])</f>
        <v>9020</v>
      </c>
      <c r="K1028" s="9" t="s">
        <v>117</v>
      </c>
    </row>
    <row r="1029" spans="1:11" x14ac:dyDescent="0.25">
      <c r="A1029" s="8">
        <v>45301</v>
      </c>
      <c r="B1029" t="s">
        <v>28</v>
      </c>
      <c r="C1029" t="str">
        <f>_xlfn.XLOOKUP(TB_Vendas[[#This Row],[Código]],TB_Produtos[Código],TB_Produtos[Categoria])</f>
        <v>Periféricos</v>
      </c>
      <c r="D1029" s="1">
        <v>4</v>
      </c>
      <c r="E1029" s="36">
        <f>_xlfn.XLOOKUP(TB_Vendas[[#This Row],[Código]],TB_Produtos[Código],TB_Produtos[Preço Unitário])</f>
        <v>1200</v>
      </c>
      <c r="F1029" s="41">
        <f>INDEX(desc_tabela,MATCH(TB_Vendas[[#This Row],[Qtde]],desc_quantidade,1),MATCH(_xlfn.XLOOKUP(TB_Vendas[[#This Row],[Código]],TB_Produtos[Código],TB_Produtos[Categoria]),desc_categorias,0))</f>
        <v>0.15</v>
      </c>
      <c r="G1029" s="41" cm="1">
        <f t="array" ref="G1029">_xlfn.XLOOKUP(TB_Vendas[[#This Row],[Vendedor]],TB_Vendedores[[#All],[Código]],TB_Vendedores[[#All],[Desc. Máximo]])</f>
        <v>0.18</v>
      </c>
      <c r="H1029" s="41">
        <f>IF(TB_Vendas[[#This Row],[Desc.]]&gt;TB_Vendas[[#This Row],[Desc. Vend.]],TB_Vendas[[#This Row],[Desc. Vend.]],TB_Vendas[[#This Row],[Desc.]])</f>
        <v>0.15</v>
      </c>
      <c r="I1029" s="9">
        <f>TB_Vendas[[#This Row],[Preço Unitário]]*TB_Vendas[[#This Row],[Qtde]]</f>
        <v>4800</v>
      </c>
      <c r="J1029" s="9">
        <f>TB_Vendas[[#This Row],[Total]]-(TB_Vendas[[#This Row],[Total]]*TB_Vendas[[#This Row],[Desconto]])</f>
        <v>4080</v>
      </c>
      <c r="K1029" s="9" t="s">
        <v>117</v>
      </c>
    </row>
    <row r="1030" spans="1:11" x14ac:dyDescent="0.25">
      <c r="A1030" s="8">
        <v>45302</v>
      </c>
      <c r="B1030" t="s">
        <v>86</v>
      </c>
      <c r="C1030" t="str">
        <f>_xlfn.XLOOKUP(TB_Vendas[[#This Row],[Código]],TB_Produtos[Código],TB_Produtos[Categoria])</f>
        <v>Wearables</v>
      </c>
      <c r="D1030" s="1">
        <v>5</v>
      </c>
      <c r="E1030" s="36">
        <f>_xlfn.XLOOKUP(TB_Vendas[[#This Row],[Código]],TB_Produtos[Código],TB_Produtos[Preço Unitário])</f>
        <v>1500</v>
      </c>
      <c r="F1030" s="41">
        <f>INDEX(desc_tabela,MATCH(TB_Vendas[[#This Row],[Qtde]],desc_quantidade,1),MATCH(_xlfn.XLOOKUP(TB_Vendas[[#This Row],[Código]],TB_Produtos[Código],TB_Produtos[Categoria]),desc_categorias,0))</f>
        <v>0.25</v>
      </c>
      <c r="G1030" s="41" cm="1">
        <f t="array" ref="G1030">_xlfn.XLOOKUP(TB_Vendas[[#This Row],[Vendedor]],TB_Vendedores[[#All],[Código]],TB_Vendedores[[#All],[Desc. Máximo]])</f>
        <v>0.14000000000000001</v>
      </c>
      <c r="H1030" s="41">
        <f>IF(TB_Vendas[[#This Row],[Desc.]]&gt;TB_Vendas[[#This Row],[Desc. Vend.]],TB_Vendas[[#This Row],[Desc. Vend.]],TB_Vendas[[#This Row],[Desc.]])</f>
        <v>0.14000000000000001</v>
      </c>
      <c r="I1030" s="9">
        <f>TB_Vendas[[#This Row],[Preço Unitário]]*TB_Vendas[[#This Row],[Qtde]]</f>
        <v>7500</v>
      </c>
      <c r="J1030" s="9">
        <f>TB_Vendas[[#This Row],[Total]]-(TB_Vendas[[#This Row],[Total]]*TB_Vendas[[#This Row],[Desconto]])</f>
        <v>6450</v>
      </c>
      <c r="K1030" s="9" t="s">
        <v>107</v>
      </c>
    </row>
    <row r="1031" spans="1:11" x14ac:dyDescent="0.25">
      <c r="A1031" s="8">
        <v>45302</v>
      </c>
      <c r="B1031" t="s">
        <v>56</v>
      </c>
      <c r="C1031" t="str">
        <f>_xlfn.XLOOKUP(TB_Vendas[[#This Row],[Código]],TB_Produtos[Código],TB_Produtos[Categoria])</f>
        <v>Periféricos</v>
      </c>
      <c r="D1031" s="1">
        <v>5</v>
      </c>
      <c r="E1031" s="36">
        <f>_xlfn.XLOOKUP(TB_Vendas[[#This Row],[Código]],TB_Produtos[Código],TB_Produtos[Preço Unitário])</f>
        <v>200</v>
      </c>
      <c r="F1031" s="41">
        <f>INDEX(desc_tabela,MATCH(TB_Vendas[[#This Row],[Qtde]],desc_quantidade,1),MATCH(_xlfn.XLOOKUP(TB_Vendas[[#This Row],[Código]],TB_Produtos[Código],TB_Produtos[Categoria]),desc_categorias,0))</f>
        <v>0.25</v>
      </c>
      <c r="G1031" s="41" cm="1">
        <f t="array" ref="G1031">_xlfn.XLOOKUP(TB_Vendas[[#This Row],[Vendedor]],TB_Vendedores[[#All],[Código]],TB_Vendedores[[#All],[Desc. Máximo]])</f>
        <v>0.08</v>
      </c>
      <c r="H1031" s="41">
        <f>IF(TB_Vendas[[#This Row],[Desc.]]&gt;TB_Vendas[[#This Row],[Desc. Vend.]],TB_Vendas[[#This Row],[Desc. Vend.]],TB_Vendas[[#This Row],[Desc.]])</f>
        <v>0.08</v>
      </c>
      <c r="I1031" s="9">
        <f>TB_Vendas[[#This Row],[Preço Unitário]]*TB_Vendas[[#This Row],[Qtde]]</f>
        <v>1000</v>
      </c>
      <c r="J1031" s="9">
        <f>TB_Vendas[[#This Row],[Total]]-(TB_Vendas[[#This Row],[Total]]*TB_Vendas[[#This Row],[Desconto]])</f>
        <v>920</v>
      </c>
      <c r="K1031" s="9" t="s">
        <v>111</v>
      </c>
    </row>
    <row r="1032" spans="1:11" x14ac:dyDescent="0.25">
      <c r="A1032" s="8">
        <v>45302</v>
      </c>
      <c r="B1032" t="s">
        <v>56</v>
      </c>
      <c r="C1032" t="str">
        <f>_xlfn.XLOOKUP(TB_Vendas[[#This Row],[Código]],TB_Produtos[Código],TB_Produtos[Categoria])</f>
        <v>Periféricos</v>
      </c>
      <c r="D1032" s="1">
        <v>5</v>
      </c>
      <c r="E1032" s="36">
        <f>_xlfn.XLOOKUP(TB_Vendas[[#This Row],[Código]],TB_Produtos[Código],TB_Produtos[Preço Unitário])</f>
        <v>200</v>
      </c>
      <c r="F1032" s="41">
        <f>INDEX(desc_tabela,MATCH(TB_Vendas[[#This Row],[Qtde]],desc_quantidade,1),MATCH(_xlfn.XLOOKUP(TB_Vendas[[#This Row],[Código]],TB_Produtos[Código],TB_Produtos[Categoria]),desc_categorias,0))</f>
        <v>0.25</v>
      </c>
      <c r="G1032" s="41" cm="1">
        <f t="array" ref="G1032">_xlfn.XLOOKUP(TB_Vendas[[#This Row],[Vendedor]],TB_Vendedores[[#All],[Código]],TB_Vendedores[[#All],[Desc. Máximo]])</f>
        <v>0.13</v>
      </c>
      <c r="H1032" s="41">
        <f>IF(TB_Vendas[[#This Row],[Desc.]]&gt;TB_Vendas[[#This Row],[Desc. Vend.]],TB_Vendas[[#This Row],[Desc. Vend.]],TB_Vendas[[#This Row],[Desc.]])</f>
        <v>0.13</v>
      </c>
      <c r="I1032" s="9">
        <f>TB_Vendas[[#This Row],[Preço Unitário]]*TB_Vendas[[#This Row],[Qtde]]</f>
        <v>1000</v>
      </c>
      <c r="J1032" s="9">
        <f>TB_Vendas[[#This Row],[Total]]-(TB_Vendas[[#This Row],[Total]]*TB_Vendas[[#This Row],[Desconto]])</f>
        <v>870</v>
      </c>
      <c r="K1032" s="9" t="s">
        <v>94</v>
      </c>
    </row>
    <row r="1033" spans="1:11" x14ac:dyDescent="0.25">
      <c r="A1033" s="8">
        <v>45303</v>
      </c>
      <c r="B1033" t="s">
        <v>50</v>
      </c>
      <c r="C1033" t="str">
        <f>_xlfn.XLOOKUP(TB_Vendas[[#This Row],[Código]],TB_Produtos[Código],TB_Produtos[Categoria])</f>
        <v>Periféricos</v>
      </c>
      <c r="D1033" s="1">
        <v>2</v>
      </c>
      <c r="E1033" s="36">
        <f>_xlfn.XLOOKUP(TB_Vendas[[#This Row],[Código]],TB_Produtos[Código],TB_Produtos[Preço Unitário])</f>
        <v>300</v>
      </c>
      <c r="F1033" s="41">
        <f>INDEX(desc_tabela,MATCH(TB_Vendas[[#This Row],[Qtde]],desc_quantidade,1),MATCH(_xlfn.XLOOKUP(TB_Vendas[[#This Row],[Código]],TB_Produtos[Código],TB_Produtos[Categoria]),desc_categorias,0))</f>
        <v>0.05</v>
      </c>
      <c r="G1033" s="41" cm="1">
        <f t="array" ref="G1033">_xlfn.XLOOKUP(TB_Vendas[[#This Row],[Vendedor]],TB_Vendedores[[#All],[Código]],TB_Vendedores[[#All],[Desc. Máximo]])</f>
        <v>0.12</v>
      </c>
      <c r="H1033" s="41">
        <f>IF(TB_Vendas[[#This Row],[Desc.]]&gt;TB_Vendas[[#This Row],[Desc. Vend.]],TB_Vendas[[#This Row],[Desc. Vend.]],TB_Vendas[[#This Row],[Desc.]])</f>
        <v>0.05</v>
      </c>
      <c r="I1033" s="9">
        <f>TB_Vendas[[#This Row],[Preço Unitário]]*TB_Vendas[[#This Row],[Qtde]]</f>
        <v>600</v>
      </c>
      <c r="J1033" s="9">
        <f>TB_Vendas[[#This Row],[Total]]-(TB_Vendas[[#This Row],[Total]]*TB_Vendas[[#This Row],[Desconto]])</f>
        <v>570</v>
      </c>
      <c r="K1033" s="9" t="s">
        <v>103</v>
      </c>
    </row>
    <row r="1034" spans="1:11" x14ac:dyDescent="0.25">
      <c r="A1034" s="8">
        <v>45303</v>
      </c>
      <c r="B1034" t="s">
        <v>79</v>
      </c>
      <c r="C1034" t="str">
        <f>_xlfn.XLOOKUP(TB_Vendas[[#This Row],[Código]],TB_Produtos[Código],TB_Produtos[Categoria])</f>
        <v>Wearables</v>
      </c>
      <c r="D1034" s="1">
        <v>4</v>
      </c>
      <c r="E1034" s="36">
        <f>_xlfn.XLOOKUP(TB_Vendas[[#This Row],[Código]],TB_Produtos[Código],TB_Produtos[Preço Unitário])</f>
        <v>400</v>
      </c>
      <c r="F1034" s="41">
        <f>INDEX(desc_tabela,MATCH(TB_Vendas[[#This Row],[Qtde]],desc_quantidade,1),MATCH(_xlfn.XLOOKUP(TB_Vendas[[#This Row],[Código]],TB_Produtos[Código],TB_Produtos[Categoria]),desc_categorias,0))</f>
        <v>0.15</v>
      </c>
      <c r="G1034" s="41" cm="1">
        <f t="array" ref="G1034">_xlfn.XLOOKUP(TB_Vendas[[#This Row],[Vendedor]],TB_Vendedores[[#All],[Código]],TB_Vendedores[[#All],[Desc. Máximo]])</f>
        <v>0.17</v>
      </c>
      <c r="H1034" s="41">
        <f>IF(TB_Vendas[[#This Row],[Desc.]]&gt;TB_Vendas[[#This Row],[Desc. Vend.]],TB_Vendas[[#This Row],[Desc. Vend.]],TB_Vendas[[#This Row],[Desc.]])</f>
        <v>0.15</v>
      </c>
      <c r="I1034" s="9">
        <f>TB_Vendas[[#This Row],[Preço Unitário]]*TB_Vendas[[#This Row],[Qtde]]</f>
        <v>1600</v>
      </c>
      <c r="J1034" s="9">
        <f>TB_Vendas[[#This Row],[Total]]-(TB_Vendas[[#This Row],[Total]]*TB_Vendas[[#This Row],[Desconto]])</f>
        <v>1360</v>
      </c>
      <c r="K1034" s="9" t="s">
        <v>105</v>
      </c>
    </row>
    <row r="1035" spans="1:11" x14ac:dyDescent="0.25">
      <c r="A1035" s="8">
        <v>45303</v>
      </c>
      <c r="B1035" t="s">
        <v>31</v>
      </c>
      <c r="C1035" t="str">
        <f>_xlfn.XLOOKUP(TB_Vendas[[#This Row],[Código]],TB_Produtos[Código],TB_Produtos[Categoria])</f>
        <v>Notebooks</v>
      </c>
      <c r="D1035" s="1">
        <v>1</v>
      </c>
      <c r="E1035" s="36">
        <f>_xlfn.XLOOKUP(TB_Vendas[[#This Row],[Código]],TB_Produtos[Código],TB_Produtos[Preço Unitário])</f>
        <v>4200</v>
      </c>
      <c r="F1035" s="41">
        <f>INDEX(desc_tabela,MATCH(TB_Vendas[[#This Row],[Qtde]],desc_quantidade,1),MATCH(_xlfn.XLOOKUP(TB_Vendas[[#This Row],[Código]],TB_Produtos[Código],TB_Produtos[Categoria]),desc_categorias,0))</f>
        <v>0</v>
      </c>
      <c r="G1035" s="41" cm="1">
        <f t="array" ref="G1035">_xlfn.XLOOKUP(TB_Vendas[[#This Row],[Vendedor]],TB_Vendedores[[#All],[Código]],TB_Vendedores[[#All],[Desc. Máximo]])</f>
        <v>0.14000000000000001</v>
      </c>
      <c r="H1035" s="41">
        <f>IF(TB_Vendas[[#This Row],[Desc.]]&gt;TB_Vendas[[#This Row],[Desc. Vend.]],TB_Vendas[[#This Row],[Desc. Vend.]],TB_Vendas[[#This Row],[Desc.]])</f>
        <v>0</v>
      </c>
      <c r="I1035" s="9">
        <f>TB_Vendas[[#This Row],[Preço Unitário]]*TB_Vendas[[#This Row],[Qtde]]</f>
        <v>4200</v>
      </c>
      <c r="J1035" s="9">
        <f>TB_Vendas[[#This Row],[Total]]-(TB_Vendas[[#This Row],[Total]]*TB_Vendas[[#This Row],[Desconto]])</f>
        <v>4200</v>
      </c>
      <c r="K1035" s="9" t="s">
        <v>107</v>
      </c>
    </row>
    <row r="1036" spans="1:11" x14ac:dyDescent="0.25">
      <c r="A1036" s="8">
        <v>45304</v>
      </c>
      <c r="B1036" t="s">
        <v>79</v>
      </c>
      <c r="C1036" t="str">
        <f>_xlfn.XLOOKUP(TB_Vendas[[#This Row],[Código]],TB_Produtos[Código],TB_Produtos[Categoria])</f>
        <v>Wearables</v>
      </c>
      <c r="D1036" s="1">
        <v>4</v>
      </c>
      <c r="E1036" s="36">
        <f>_xlfn.XLOOKUP(TB_Vendas[[#This Row],[Código]],TB_Produtos[Código],TB_Produtos[Preço Unitário])</f>
        <v>400</v>
      </c>
      <c r="F1036" s="41">
        <f>INDEX(desc_tabela,MATCH(TB_Vendas[[#This Row],[Qtde]],desc_quantidade,1),MATCH(_xlfn.XLOOKUP(TB_Vendas[[#This Row],[Código]],TB_Produtos[Código],TB_Produtos[Categoria]),desc_categorias,0))</f>
        <v>0.15</v>
      </c>
      <c r="G1036" s="41" cm="1">
        <f t="array" ref="G1036">_xlfn.XLOOKUP(TB_Vendas[[#This Row],[Vendedor]],TB_Vendedores[[#All],[Código]],TB_Vendedores[[#All],[Desc. Máximo]])</f>
        <v>0.19</v>
      </c>
      <c r="H1036" s="41">
        <f>IF(TB_Vendas[[#This Row],[Desc.]]&gt;TB_Vendas[[#This Row],[Desc. Vend.]],TB_Vendas[[#This Row],[Desc. Vend.]],TB_Vendas[[#This Row],[Desc.]])</f>
        <v>0.15</v>
      </c>
      <c r="I1036" s="9">
        <f>TB_Vendas[[#This Row],[Preço Unitário]]*TB_Vendas[[#This Row],[Qtde]]</f>
        <v>1600</v>
      </c>
      <c r="J1036" s="9">
        <f>TB_Vendas[[#This Row],[Total]]-(TB_Vendas[[#This Row],[Total]]*TB_Vendas[[#This Row],[Desconto]])</f>
        <v>1360</v>
      </c>
      <c r="K1036" s="9" t="s">
        <v>109</v>
      </c>
    </row>
    <row r="1037" spans="1:11" x14ac:dyDescent="0.25">
      <c r="A1037" s="8">
        <v>45304</v>
      </c>
      <c r="B1037" t="s">
        <v>68</v>
      </c>
      <c r="C1037" t="str">
        <f>_xlfn.XLOOKUP(TB_Vendas[[#This Row],[Código]],TB_Produtos[Código],TB_Produtos[Categoria])</f>
        <v>Smartphones e Tablets</v>
      </c>
      <c r="D1037" s="1">
        <v>4</v>
      </c>
      <c r="E1037" s="36">
        <f>_xlfn.XLOOKUP(TB_Vendas[[#This Row],[Código]],TB_Produtos[Código],TB_Produtos[Preço Unitário])</f>
        <v>4500</v>
      </c>
      <c r="F1037" s="41">
        <f>INDEX(desc_tabela,MATCH(TB_Vendas[[#This Row],[Qtde]],desc_quantidade,1),MATCH(_xlfn.XLOOKUP(TB_Vendas[[#This Row],[Código]],TB_Produtos[Código],TB_Produtos[Categoria]),desc_categorias,0))</f>
        <v>0.15</v>
      </c>
      <c r="G1037" s="41" cm="1">
        <f t="array" ref="G1037">_xlfn.XLOOKUP(TB_Vendas[[#This Row],[Vendedor]],TB_Vendedores[[#All],[Código]],TB_Vendedores[[#All],[Desc. Máximo]])</f>
        <v>0.3</v>
      </c>
      <c r="H1037" s="41">
        <f>IF(TB_Vendas[[#This Row],[Desc.]]&gt;TB_Vendas[[#This Row],[Desc. Vend.]],TB_Vendas[[#This Row],[Desc. Vend.]],TB_Vendas[[#This Row],[Desc.]])</f>
        <v>0.15</v>
      </c>
      <c r="I1037" s="9">
        <f>TB_Vendas[[#This Row],[Preço Unitário]]*TB_Vendas[[#This Row],[Qtde]]</f>
        <v>18000</v>
      </c>
      <c r="J1037" s="9">
        <f>TB_Vendas[[#This Row],[Total]]-(TB_Vendas[[#This Row],[Total]]*TB_Vendas[[#This Row],[Desconto]])</f>
        <v>15300</v>
      </c>
      <c r="K1037" s="9" t="s">
        <v>121</v>
      </c>
    </row>
    <row r="1038" spans="1:11" x14ac:dyDescent="0.25">
      <c r="A1038" s="8">
        <v>45304</v>
      </c>
      <c r="B1038" t="s">
        <v>7</v>
      </c>
      <c r="C1038" t="str">
        <f>_xlfn.XLOOKUP(TB_Vendas[[#This Row],[Código]],TB_Produtos[Código],TB_Produtos[Categoria])</f>
        <v>Acessórios</v>
      </c>
      <c r="D1038" s="1">
        <v>3</v>
      </c>
      <c r="E1038" s="36">
        <f>_xlfn.XLOOKUP(TB_Vendas[[#This Row],[Código]],TB_Produtos[Código],TB_Produtos[Preço Unitário])</f>
        <v>50</v>
      </c>
      <c r="F1038" s="41">
        <f>INDEX(desc_tabela,MATCH(TB_Vendas[[#This Row],[Qtde]],desc_quantidade,1),MATCH(_xlfn.XLOOKUP(TB_Vendas[[#This Row],[Código]],TB_Produtos[Código],TB_Produtos[Categoria]),desc_categorias,0))</f>
        <v>0.15</v>
      </c>
      <c r="G1038" s="41" cm="1">
        <f t="array" ref="G1038">_xlfn.XLOOKUP(TB_Vendas[[#This Row],[Vendedor]],TB_Vendedores[[#All],[Código]],TB_Vendedores[[#All],[Desc. Máximo]])</f>
        <v>0.13</v>
      </c>
      <c r="H1038" s="41">
        <f>IF(TB_Vendas[[#This Row],[Desc.]]&gt;TB_Vendas[[#This Row],[Desc. Vend.]],TB_Vendas[[#This Row],[Desc. Vend.]],TB_Vendas[[#This Row],[Desc.]])</f>
        <v>0.13</v>
      </c>
      <c r="I1038" s="9">
        <f>TB_Vendas[[#This Row],[Preço Unitário]]*TB_Vendas[[#This Row],[Qtde]]</f>
        <v>150</v>
      </c>
      <c r="J1038" s="9">
        <f>TB_Vendas[[#This Row],[Total]]-(TB_Vendas[[#This Row],[Total]]*TB_Vendas[[#This Row],[Desconto]])</f>
        <v>130.5</v>
      </c>
      <c r="K1038" s="9" t="s">
        <v>97</v>
      </c>
    </row>
    <row r="1039" spans="1:11" x14ac:dyDescent="0.25">
      <c r="A1039" s="8">
        <v>45305</v>
      </c>
      <c r="B1039" t="s">
        <v>66</v>
      </c>
      <c r="C1039" t="str">
        <f>_xlfn.XLOOKUP(TB_Vendas[[#This Row],[Código]],TB_Produtos[Código],TB_Produtos[Categoria])</f>
        <v>Redes e Conectividade</v>
      </c>
      <c r="D1039" s="1">
        <v>3</v>
      </c>
      <c r="E1039" s="36">
        <f>_xlfn.XLOOKUP(TB_Vendas[[#This Row],[Código]],TB_Produtos[Código],TB_Produtos[Preço Unitário])</f>
        <v>500</v>
      </c>
      <c r="F1039" s="41">
        <f>INDEX(desc_tabela,MATCH(TB_Vendas[[#This Row],[Qtde]],desc_quantidade,1),MATCH(_xlfn.XLOOKUP(TB_Vendas[[#This Row],[Código]],TB_Produtos[Código],TB_Produtos[Categoria]),desc_categorias,0))</f>
        <v>0.2</v>
      </c>
      <c r="G1039" s="41" cm="1">
        <f t="array" ref="G1039">_xlfn.XLOOKUP(TB_Vendas[[#This Row],[Vendedor]],TB_Vendedores[[#All],[Código]],TB_Vendedores[[#All],[Desc. Máximo]])</f>
        <v>0.13</v>
      </c>
      <c r="H1039" s="41">
        <f>IF(TB_Vendas[[#This Row],[Desc.]]&gt;TB_Vendas[[#This Row],[Desc. Vend.]],TB_Vendas[[#This Row],[Desc. Vend.]],TB_Vendas[[#This Row],[Desc.]])</f>
        <v>0.13</v>
      </c>
      <c r="I1039" s="9">
        <f>TB_Vendas[[#This Row],[Preço Unitário]]*TB_Vendas[[#This Row],[Qtde]]</f>
        <v>1500</v>
      </c>
      <c r="J1039" s="9">
        <f>TB_Vendas[[#This Row],[Total]]-(TB_Vendas[[#This Row],[Total]]*TB_Vendas[[#This Row],[Desconto]])</f>
        <v>1305</v>
      </c>
      <c r="K1039" s="9" t="s">
        <v>97</v>
      </c>
    </row>
    <row r="1040" spans="1:11" x14ac:dyDescent="0.25">
      <c r="A1040" s="8">
        <v>45305</v>
      </c>
      <c r="B1040" t="s">
        <v>66</v>
      </c>
      <c r="C1040" t="str">
        <f>_xlfn.XLOOKUP(TB_Vendas[[#This Row],[Código]],TB_Produtos[Código],TB_Produtos[Categoria])</f>
        <v>Redes e Conectividade</v>
      </c>
      <c r="D1040" s="1">
        <v>1</v>
      </c>
      <c r="E1040" s="36">
        <f>_xlfn.XLOOKUP(TB_Vendas[[#This Row],[Código]],TB_Produtos[Código],TB_Produtos[Preço Unitário])</f>
        <v>500</v>
      </c>
      <c r="F1040" s="41">
        <f>INDEX(desc_tabela,MATCH(TB_Vendas[[#This Row],[Qtde]],desc_quantidade,1),MATCH(_xlfn.XLOOKUP(TB_Vendas[[#This Row],[Código]],TB_Produtos[Código],TB_Produtos[Categoria]),desc_categorias,0))</f>
        <v>0.1</v>
      </c>
      <c r="G1040" s="41" cm="1">
        <f t="array" ref="G1040">_xlfn.XLOOKUP(TB_Vendas[[#This Row],[Vendedor]],TB_Vendedores[[#All],[Código]],TB_Vendedores[[#All],[Desc. Máximo]])</f>
        <v>0.08</v>
      </c>
      <c r="H1040" s="41">
        <f>IF(TB_Vendas[[#This Row],[Desc.]]&gt;TB_Vendas[[#This Row],[Desc. Vend.]],TB_Vendas[[#This Row],[Desc. Vend.]],TB_Vendas[[#This Row],[Desc.]])</f>
        <v>0.08</v>
      </c>
      <c r="I1040" s="9">
        <f>TB_Vendas[[#This Row],[Preço Unitário]]*TB_Vendas[[#This Row],[Qtde]]</f>
        <v>500</v>
      </c>
      <c r="J1040" s="9">
        <f>TB_Vendas[[#This Row],[Total]]-(TB_Vendas[[#This Row],[Total]]*TB_Vendas[[#This Row],[Desconto]])</f>
        <v>460</v>
      </c>
      <c r="K1040" s="9" t="s">
        <v>100</v>
      </c>
    </row>
    <row r="1041" spans="1:11" x14ac:dyDescent="0.25">
      <c r="A1041" s="8">
        <v>45305</v>
      </c>
      <c r="B1041" t="s">
        <v>25</v>
      </c>
      <c r="C1041" t="str">
        <f>_xlfn.XLOOKUP(TB_Vendas[[#This Row],[Código]],TB_Produtos[Código],TB_Produtos[Categoria])</f>
        <v>Periféricos</v>
      </c>
      <c r="D1041" s="1">
        <v>4</v>
      </c>
      <c r="E1041" s="36">
        <f>_xlfn.XLOOKUP(TB_Vendas[[#This Row],[Código]],TB_Produtos[Código],TB_Produtos[Preço Unitário])</f>
        <v>900</v>
      </c>
      <c r="F1041" s="41">
        <f>INDEX(desc_tabela,MATCH(TB_Vendas[[#This Row],[Qtde]],desc_quantidade,1),MATCH(_xlfn.XLOOKUP(TB_Vendas[[#This Row],[Código]],TB_Produtos[Código],TB_Produtos[Categoria]),desc_categorias,0))</f>
        <v>0.15</v>
      </c>
      <c r="G1041" s="41" cm="1">
        <f t="array" ref="G1041">_xlfn.XLOOKUP(TB_Vendas[[#This Row],[Vendedor]],TB_Vendedores[[#All],[Código]],TB_Vendedores[[#All],[Desc. Máximo]])</f>
        <v>0.13</v>
      </c>
      <c r="H1041" s="41">
        <f>IF(TB_Vendas[[#This Row],[Desc.]]&gt;TB_Vendas[[#This Row],[Desc. Vend.]],TB_Vendas[[#This Row],[Desc. Vend.]],TB_Vendas[[#This Row],[Desc.]])</f>
        <v>0.13</v>
      </c>
      <c r="I1041" s="9">
        <f>TB_Vendas[[#This Row],[Preço Unitário]]*TB_Vendas[[#This Row],[Qtde]]</f>
        <v>3600</v>
      </c>
      <c r="J1041" s="9">
        <f>TB_Vendas[[#This Row],[Total]]-(TB_Vendas[[#This Row],[Total]]*TB_Vendas[[#This Row],[Desconto]])</f>
        <v>3132</v>
      </c>
      <c r="K1041" s="9" t="s">
        <v>94</v>
      </c>
    </row>
    <row r="1042" spans="1:11" x14ac:dyDescent="0.25">
      <c r="A1042" s="8">
        <v>45306</v>
      </c>
      <c r="B1042" t="s">
        <v>11</v>
      </c>
      <c r="C1042" t="str">
        <f>_xlfn.XLOOKUP(TB_Vendas[[#This Row],[Código]],TB_Produtos[Código],TB_Produtos[Categoria])</f>
        <v>Acessórios</v>
      </c>
      <c r="D1042" s="1">
        <v>4</v>
      </c>
      <c r="E1042" s="36">
        <f>_xlfn.XLOOKUP(TB_Vendas[[#This Row],[Código]],TB_Produtos[Código],TB_Produtos[Preço Unitário])</f>
        <v>150</v>
      </c>
      <c r="F1042" s="41">
        <f>INDEX(desc_tabela,MATCH(TB_Vendas[[#This Row],[Qtde]],desc_quantidade,1),MATCH(_xlfn.XLOOKUP(TB_Vendas[[#This Row],[Código]],TB_Produtos[Código],TB_Produtos[Categoria]),desc_categorias,0))</f>
        <v>0.15</v>
      </c>
      <c r="G1042" s="41" cm="1">
        <f t="array" ref="G1042">_xlfn.XLOOKUP(TB_Vendas[[#This Row],[Vendedor]],TB_Vendedores[[#All],[Código]],TB_Vendedores[[#All],[Desc. Máximo]])</f>
        <v>0.18</v>
      </c>
      <c r="H1042" s="41">
        <f>IF(TB_Vendas[[#This Row],[Desc.]]&gt;TB_Vendas[[#This Row],[Desc. Vend.]],TB_Vendas[[#This Row],[Desc. Vend.]],TB_Vendas[[#This Row],[Desc.]])</f>
        <v>0.15</v>
      </c>
      <c r="I1042" s="9">
        <f>TB_Vendas[[#This Row],[Preço Unitário]]*TB_Vendas[[#This Row],[Qtde]]</f>
        <v>600</v>
      </c>
      <c r="J1042" s="9">
        <f>TB_Vendas[[#This Row],[Total]]-(TB_Vendas[[#This Row],[Total]]*TB_Vendas[[#This Row],[Desconto]])</f>
        <v>510</v>
      </c>
      <c r="K1042" s="9" t="s">
        <v>117</v>
      </c>
    </row>
    <row r="1043" spans="1:11" x14ac:dyDescent="0.25">
      <c r="A1043" s="8">
        <v>45306</v>
      </c>
      <c r="B1043" t="s">
        <v>60</v>
      </c>
      <c r="C1043" t="str">
        <f>_xlfn.XLOOKUP(TB_Vendas[[#This Row],[Código]],TB_Produtos[Código],TB_Produtos[Categoria])</f>
        <v>Redes e Conectividade</v>
      </c>
      <c r="D1043" s="1">
        <v>3</v>
      </c>
      <c r="E1043" s="36">
        <f>_xlfn.XLOOKUP(TB_Vendas[[#This Row],[Código]],TB_Produtos[Código],TB_Produtos[Preço Unitário])</f>
        <v>100</v>
      </c>
      <c r="F1043" s="41">
        <f>INDEX(desc_tabela,MATCH(TB_Vendas[[#This Row],[Qtde]],desc_quantidade,1),MATCH(_xlfn.XLOOKUP(TB_Vendas[[#This Row],[Código]],TB_Produtos[Código],TB_Produtos[Categoria]),desc_categorias,0))</f>
        <v>0.2</v>
      </c>
      <c r="G1043" s="41" cm="1">
        <f t="array" ref="G1043">_xlfn.XLOOKUP(TB_Vendas[[#This Row],[Vendedor]],TB_Vendedores[[#All],[Código]],TB_Vendedores[[#All],[Desc. Máximo]])</f>
        <v>0.13</v>
      </c>
      <c r="H1043" s="41">
        <f>IF(TB_Vendas[[#This Row],[Desc.]]&gt;TB_Vendas[[#This Row],[Desc. Vend.]],TB_Vendas[[#This Row],[Desc. Vend.]],TB_Vendas[[#This Row],[Desc.]])</f>
        <v>0.13</v>
      </c>
      <c r="I1043" s="9">
        <f>TB_Vendas[[#This Row],[Preço Unitário]]*TB_Vendas[[#This Row],[Qtde]]</f>
        <v>300</v>
      </c>
      <c r="J1043" s="9">
        <f>TB_Vendas[[#This Row],[Total]]-(TB_Vendas[[#This Row],[Total]]*TB_Vendas[[#This Row],[Desconto]])</f>
        <v>261</v>
      </c>
      <c r="K1043" s="9" t="s">
        <v>97</v>
      </c>
    </row>
    <row r="1044" spans="1:11" x14ac:dyDescent="0.25">
      <c r="A1044" s="8">
        <v>45306</v>
      </c>
      <c r="B1044" t="s">
        <v>71</v>
      </c>
      <c r="C1044" t="str">
        <f>_xlfn.XLOOKUP(TB_Vendas[[#This Row],[Código]],TB_Produtos[Código],TB_Produtos[Categoria])</f>
        <v>Smartphones e Tablets</v>
      </c>
      <c r="D1044" s="1">
        <v>5</v>
      </c>
      <c r="E1044" s="36">
        <f>_xlfn.XLOOKUP(TB_Vendas[[#This Row],[Código]],TB_Produtos[Código],TB_Produtos[Preço Unitário])</f>
        <v>7500</v>
      </c>
      <c r="F1044" s="41">
        <f>INDEX(desc_tabela,MATCH(TB_Vendas[[#This Row],[Qtde]],desc_quantidade,1),MATCH(_xlfn.XLOOKUP(TB_Vendas[[#This Row],[Código]],TB_Produtos[Código],TB_Produtos[Categoria]),desc_categorias,0))</f>
        <v>0.25</v>
      </c>
      <c r="G1044" s="41" cm="1">
        <f t="array" ref="G1044">_xlfn.XLOOKUP(TB_Vendas[[#This Row],[Vendedor]],TB_Vendedores[[#All],[Código]],TB_Vendedores[[#All],[Desc. Máximo]])</f>
        <v>0.08</v>
      </c>
      <c r="H1044" s="41">
        <f>IF(TB_Vendas[[#This Row],[Desc.]]&gt;TB_Vendas[[#This Row],[Desc. Vend.]],TB_Vendas[[#This Row],[Desc. Vend.]],TB_Vendas[[#This Row],[Desc.]])</f>
        <v>0.08</v>
      </c>
      <c r="I1044" s="9">
        <f>TB_Vendas[[#This Row],[Preço Unitário]]*TB_Vendas[[#This Row],[Qtde]]</f>
        <v>37500</v>
      </c>
      <c r="J1044" s="9">
        <f>TB_Vendas[[#This Row],[Total]]-(TB_Vendas[[#This Row],[Total]]*TB_Vendas[[#This Row],[Desconto]])</f>
        <v>34500</v>
      </c>
      <c r="K1044" s="9" t="s">
        <v>100</v>
      </c>
    </row>
    <row r="1045" spans="1:11" x14ac:dyDescent="0.25">
      <c r="A1045" s="8">
        <v>45307</v>
      </c>
      <c r="B1045" t="s">
        <v>40</v>
      </c>
      <c r="C1045" t="str">
        <f>_xlfn.XLOOKUP(TB_Vendas[[#This Row],[Código]],TB_Produtos[Código],TB_Produtos[Categoria])</f>
        <v>Eletrônicos Gerais</v>
      </c>
      <c r="D1045" s="1">
        <v>1</v>
      </c>
      <c r="E1045" s="36">
        <f>_xlfn.XLOOKUP(TB_Vendas[[#This Row],[Código]],TB_Produtos[Código],TB_Produtos[Preço Unitário])</f>
        <v>4800</v>
      </c>
      <c r="F1045" s="41">
        <f>INDEX(desc_tabela,MATCH(TB_Vendas[[#This Row],[Qtde]],desc_quantidade,1),MATCH(_xlfn.XLOOKUP(TB_Vendas[[#This Row],[Código]],TB_Produtos[Código],TB_Produtos[Categoria]),desc_categorias,0))</f>
        <v>0.1</v>
      </c>
      <c r="G1045" s="41" cm="1">
        <f t="array" ref="G1045">_xlfn.XLOOKUP(TB_Vendas[[#This Row],[Vendedor]],TB_Vendedores[[#All],[Código]],TB_Vendedores[[#All],[Desc. Máximo]])</f>
        <v>0.3</v>
      </c>
      <c r="H1045" s="41">
        <f>IF(TB_Vendas[[#This Row],[Desc.]]&gt;TB_Vendas[[#This Row],[Desc. Vend.]],TB_Vendas[[#This Row],[Desc. Vend.]],TB_Vendas[[#This Row],[Desc.]])</f>
        <v>0.1</v>
      </c>
      <c r="I1045" s="9">
        <f>TB_Vendas[[#This Row],[Preço Unitário]]*TB_Vendas[[#This Row],[Qtde]]</f>
        <v>4800</v>
      </c>
      <c r="J1045" s="9">
        <f>TB_Vendas[[#This Row],[Total]]-(TB_Vendas[[#This Row],[Total]]*TB_Vendas[[#This Row],[Desconto]])</f>
        <v>4320</v>
      </c>
      <c r="K1045" s="9" t="s">
        <v>121</v>
      </c>
    </row>
    <row r="1046" spans="1:11" x14ac:dyDescent="0.25">
      <c r="A1046" s="8">
        <v>45308</v>
      </c>
      <c r="B1046" t="s">
        <v>64</v>
      </c>
      <c r="C1046" t="str">
        <f>_xlfn.XLOOKUP(TB_Vendas[[#This Row],[Código]],TB_Produtos[Código],TB_Produtos[Categoria])</f>
        <v>Redes e Conectividade</v>
      </c>
      <c r="D1046" s="1">
        <v>2</v>
      </c>
      <c r="E1046" s="36">
        <f>_xlfn.XLOOKUP(TB_Vendas[[#This Row],[Código]],TB_Produtos[Código],TB_Produtos[Preço Unitário])</f>
        <v>250</v>
      </c>
      <c r="F1046" s="41">
        <f>INDEX(desc_tabela,MATCH(TB_Vendas[[#This Row],[Qtde]],desc_quantidade,1),MATCH(_xlfn.XLOOKUP(TB_Vendas[[#This Row],[Código]],TB_Produtos[Código],TB_Produtos[Categoria]),desc_categorias,0))</f>
        <v>0.15</v>
      </c>
      <c r="G1046" s="41" cm="1">
        <f t="array" ref="G1046">_xlfn.XLOOKUP(TB_Vendas[[#This Row],[Vendedor]],TB_Vendedores[[#All],[Código]],TB_Vendedores[[#All],[Desc. Máximo]])</f>
        <v>7.0000000000000007E-2</v>
      </c>
      <c r="H1046" s="41">
        <f>IF(TB_Vendas[[#This Row],[Desc.]]&gt;TB_Vendas[[#This Row],[Desc. Vend.]],TB_Vendas[[#This Row],[Desc. Vend.]],TB_Vendas[[#This Row],[Desc.]])</f>
        <v>7.0000000000000007E-2</v>
      </c>
      <c r="I1046" s="9">
        <f>TB_Vendas[[#This Row],[Preço Unitário]]*TB_Vendas[[#This Row],[Qtde]]</f>
        <v>500</v>
      </c>
      <c r="J1046" s="9">
        <f>TB_Vendas[[#This Row],[Total]]-(TB_Vendas[[#This Row],[Total]]*TB_Vendas[[#This Row],[Desconto]])</f>
        <v>465</v>
      </c>
      <c r="K1046" s="9" t="s">
        <v>119</v>
      </c>
    </row>
    <row r="1047" spans="1:11" x14ac:dyDescent="0.25">
      <c r="A1047" s="8">
        <v>45308</v>
      </c>
      <c r="B1047" t="s">
        <v>17</v>
      </c>
      <c r="C1047" t="str">
        <f>_xlfn.XLOOKUP(TB_Vendas[[#This Row],[Código]],TB_Produtos[Código],TB_Produtos[Categoria])</f>
        <v>Acessórios</v>
      </c>
      <c r="D1047" s="1">
        <v>3</v>
      </c>
      <c r="E1047" s="36">
        <f>_xlfn.XLOOKUP(TB_Vendas[[#This Row],[Código]],TB_Produtos[Código],TB_Produtos[Preço Unitário])</f>
        <v>800</v>
      </c>
      <c r="F1047" s="41">
        <f>INDEX(desc_tabela,MATCH(TB_Vendas[[#This Row],[Qtde]],desc_quantidade,1),MATCH(_xlfn.XLOOKUP(TB_Vendas[[#This Row],[Código]],TB_Produtos[Código],TB_Produtos[Categoria]),desc_categorias,0))</f>
        <v>0.15</v>
      </c>
      <c r="G1047" s="41" cm="1">
        <f t="array" ref="G1047">_xlfn.XLOOKUP(TB_Vendas[[#This Row],[Vendedor]],TB_Vendedores[[#All],[Código]],TB_Vendedores[[#All],[Desc. Máximo]])</f>
        <v>0.12</v>
      </c>
      <c r="H1047" s="41">
        <f>IF(TB_Vendas[[#This Row],[Desc.]]&gt;TB_Vendas[[#This Row],[Desc. Vend.]],TB_Vendas[[#This Row],[Desc. Vend.]],TB_Vendas[[#This Row],[Desc.]])</f>
        <v>0.12</v>
      </c>
      <c r="I1047" s="9">
        <f>TB_Vendas[[#This Row],[Preço Unitário]]*TB_Vendas[[#This Row],[Qtde]]</f>
        <v>2400</v>
      </c>
      <c r="J1047" s="9">
        <f>TB_Vendas[[#This Row],[Total]]-(TB_Vendas[[#This Row],[Total]]*TB_Vendas[[#This Row],[Desconto]])</f>
        <v>2112</v>
      </c>
      <c r="K1047" s="9" t="s">
        <v>103</v>
      </c>
    </row>
    <row r="1048" spans="1:11" x14ac:dyDescent="0.25">
      <c r="A1048" s="8">
        <v>45308</v>
      </c>
      <c r="B1048" t="s">
        <v>28</v>
      </c>
      <c r="C1048" t="str">
        <f>_xlfn.XLOOKUP(TB_Vendas[[#This Row],[Código]],TB_Produtos[Código],TB_Produtos[Categoria])</f>
        <v>Periféricos</v>
      </c>
      <c r="D1048" s="1">
        <v>2</v>
      </c>
      <c r="E1048" s="36">
        <f>_xlfn.XLOOKUP(TB_Vendas[[#This Row],[Código]],TB_Produtos[Código],TB_Produtos[Preço Unitário])</f>
        <v>1200</v>
      </c>
      <c r="F1048" s="41">
        <f>INDEX(desc_tabela,MATCH(TB_Vendas[[#This Row],[Qtde]],desc_quantidade,1),MATCH(_xlfn.XLOOKUP(TB_Vendas[[#This Row],[Código]],TB_Produtos[Código],TB_Produtos[Categoria]),desc_categorias,0))</f>
        <v>0.05</v>
      </c>
      <c r="G1048" s="41" cm="1">
        <f t="array" ref="G1048">_xlfn.XLOOKUP(TB_Vendas[[#This Row],[Vendedor]],TB_Vendedores[[#All],[Código]],TB_Vendedores[[#All],[Desc. Máximo]])</f>
        <v>7.0000000000000007E-2</v>
      </c>
      <c r="H1048" s="41">
        <f>IF(TB_Vendas[[#This Row],[Desc.]]&gt;TB_Vendas[[#This Row],[Desc. Vend.]],TB_Vendas[[#This Row],[Desc. Vend.]],TB_Vendas[[#This Row],[Desc.]])</f>
        <v>0.05</v>
      </c>
      <c r="I1048" s="9">
        <f>TB_Vendas[[#This Row],[Preço Unitário]]*TB_Vendas[[#This Row],[Qtde]]</f>
        <v>2400</v>
      </c>
      <c r="J1048" s="9">
        <f>TB_Vendas[[#This Row],[Total]]-(TB_Vendas[[#This Row],[Total]]*TB_Vendas[[#This Row],[Desconto]])</f>
        <v>2280</v>
      </c>
      <c r="K1048" s="9" t="s">
        <v>119</v>
      </c>
    </row>
    <row r="1049" spans="1:11" x14ac:dyDescent="0.25">
      <c r="A1049" s="8">
        <v>45308</v>
      </c>
      <c r="B1049" t="s">
        <v>86</v>
      </c>
      <c r="C1049" t="str">
        <f>_xlfn.XLOOKUP(TB_Vendas[[#This Row],[Código]],TB_Produtos[Código],TB_Produtos[Categoria])</f>
        <v>Wearables</v>
      </c>
      <c r="D1049" s="1">
        <v>5</v>
      </c>
      <c r="E1049" s="36">
        <f>_xlfn.XLOOKUP(TB_Vendas[[#This Row],[Código]],TB_Produtos[Código],TB_Produtos[Preço Unitário])</f>
        <v>1500</v>
      </c>
      <c r="F1049" s="41">
        <f>INDEX(desc_tabela,MATCH(TB_Vendas[[#This Row],[Qtde]],desc_quantidade,1),MATCH(_xlfn.XLOOKUP(TB_Vendas[[#This Row],[Código]],TB_Produtos[Código],TB_Produtos[Categoria]),desc_categorias,0))</f>
        <v>0.25</v>
      </c>
      <c r="G1049" s="41" cm="1">
        <f t="array" ref="G1049">_xlfn.XLOOKUP(TB_Vendas[[#This Row],[Vendedor]],TB_Vendedores[[#All],[Código]],TB_Vendedores[[#All],[Desc. Máximo]])</f>
        <v>0.08</v>
      </c>
      <c r="H1049" s="41">
        <f>IF(TB_Vendas[[#This Row],[Desc.]]&gt;TB_Vendas[[#This Row],[Desc. Vend.]],TB_Vendas[[#This Row],[Desc. Vend.]],TB_Vendas[[#This Row],[Desc.]])</f>
        <v>0.08</v>
      </c>
      <c r="I1049" s="9">
        <f>TB_Vendas[[#This Row],[Preço Unitário]]*TB_Vendas[[#This Row],[Qtde]]</f>
        <v>7500</v>
      </c>
      <c r="J1049" s="9">
        <f>TB_Vendas[[#This Row],[Total]]-(TB_Vendas[[#This Row],[Total]]*TB_Vendas[[#This Row],[Desconto]])</f>
        <v>6900</v>
      </c>
      <c r="K1049" s="9" t="s">
        <v>111</v>
      </c>
    </row>
    <row r="1050" spans="1:11" x14ac:dyDescent="0.25">
      <c r="A1050" s="8">
        <v>45308</v>
      </c>
      <c r="B1050" t="s">
        <v>43</v>
      </c>
      <c r="C1050" t="str">
        <f>_xlfn.XLOOKUP(TB_Vendas[[#This Row],[Código]],TB_Produtos[Código],TB_Produtos[Categoria])</f>
        <v>Eletrônicos Gerais</v>
      </c>
      <c r="D1050" s="1">
        <v>3</v>
      </c>
      <c r="E1050" s="36">
        <f>_xlfn.XLOOKUP(TB_Vendas[[#This Row],[Código]],TB_Produtos[Código],TB_Produtos[Preço Unitário])</f>
        <v>4500</v>
      </c>
      <c r="F1050" s="41">
        <f>INDEX(desc_tabela,MATCH(TB_Vendas[[#This Row],[Qtde]],desc_quantidade,1),MATCH(_xlfn.XLOOKUP(TB_Vendas[[#This Row],[Código]],TB_Produtos[Código],TB_Produtos[Categoria]),desc_categorias,0))</f>
        <v>0.2</v>
      </c>
      <c r="G1050" s="41" cm="1">
        <f t="array" ref="G1050">_xlfn.XLOOKUP(TB_Vendas[[#This Row],[Vendedor]],TB_Vendedores[[#All],[Código]],TB_Vendedores[[#All],[Desc. Máximo]])</f>
        <v>0.14000000000000001</v>
      </c>
      <c r="H1050" s="41">
        <f>IF(TB_Vendas[[#This Row],[Desc.]]&gt;TB_Vendas[[#This Row],[Desc. Vend.]],TB_Vendas[[#This Row],[Desc. Vend.]],TB_Vendas[[#This Row],[Desc.]])</f>
        <v>0.14000000000000001</v>
      </c>
      <c r="I1050" s="9">
        <f>TB_Vendas[[#This Row],[Preço Unitário]]*TB_Vendas[[#This Row],[Qtde]]</f>
        <v>13500</v>
      </c>
      <c r="J1050" s="9">
        <f>TB_Vendas[[#This Row],[Total]]-(TB_Vendas[[#This Row],[Total]]*TB_Vendas[[#This Row],[Desconto]])</f>
        <v>11610</v>
      </c>
      <c r="K1050" s="9" t="s">
        <v>107</v>
      </c>
    </row>
    <row r="1051" spans="1:11" x14ac:dyDescent="0.25">
      <c r="A1051" s="8">
        <v>45309</v>
      </c>
      <c r="B1051" t="s">
        <v>60</v>
      </c>
      <c r="C1051" t="str">
        <f>_xlfn.XLOOKUP(TB_Vendas[[#This Row],[Código]],TB_Produtos[Código],TB_Produtos[Categoria])</f>
        <v>Redes e Conectividade</v>
      </c>
      <c r="D1051" s="1">
        <v>3</v>
      </c>
      <c r="E1051" s="36">
        <f>_xlfn.XLOOKUP(TB_Vendas[[#This Row],[Código]],TB_Produtos[Código],TB_Produtos[Preço Unitário])</f>
        <v>100</v>
      </c>
      <c r="F1051" s="41">
        <f>INDEX(desc_tabela,MATCH(TB_Vendas[[#This Row],[Qtde]],desc_quantidade,1),MATCH(_xlfn.XLOOKUP(TB_Vendas[[#This Row],[Código]],TB_Produtos[Código],TB_Produtos[Categoria]),desc_categorias,0))</f>
        <v>0.2</v>
      </c>
      <c r="G1051" s="41" cm="1">
        <f t="array" ref="G1051">_xlfn.XLOOKUP(TB_Vendas[[#This Row],[Vendedor]],TB_Vendedores[[#All],[Código]],TB_Vendedores[[#All],[Desc. Máximo]])</f>
        <v>0.11</v>
      </c>
      <c r="H1051" s="41">
        <f>IF(TB_Vendas[[#This Row],[Desc.]]&gt;TB_Vendas[[#This Row],[Desc. Vend.]],TB_Vendas[[#This Row],[Desc. Vend.]],TB_Vendas[[#This Row],[Desc.]])</f>
        <v>0.11</v>
      </c>
      <c r="I1051" s="9">
        <f>TB_Vendas[[#This Row],[Preço Unitário]]*TB_Vendas[[#This Row],[Qtde]]</f>
        <v>300</v>
      </c>
      <c r="J1051" s="9">
        <f>TB_Vendas[[#This Row],[Total]]-(TB_Vendas[[#This Row],[Total]]*TB_Vendas[[#This Row],[Desconto]])</f>
        <v>267</v>
      </c>
      <c r="K1051" s="9" t="s">
        <v>115</v>
      </c>
    </row>
    <row r="1052" spans="1:11" x14ac:dyDescent="0.25">
      <c r="A1052" s="8">
        <v>45309</v>
      </c>
      <c r="B1052" t="s">
        <v>20</v>
      </c>
      <c r="C1052" t="str">
        <f>_xlfn.XLOOKUP(TB_Vendas[[#This Row],[Código]],TB_Produtos[Código],TB_Produtos[Categoria])</f>
        <v>Acessórios</v>
      </c>
      <c r="D1052" s="1">
        <v>2</v>
      </c>
      <c r="E1052" s="36">
        <f>_xlfn.XLOOKUP(TB_Vendas[[#This Row],[Código]],TB_Produtos[Código],TB_Produtos[Preço Unitário])</f>
        <v>250</v>
      </c>
      <c r="F1052" s="41">
        <f>INDEX(desc_tabela,MATCH(TB_Vendas[[#This Row],[Qtde]],desc_quantidade,1),MATCH(_xlfn.XLOOKUP(TB_Vendas[[#This Row],[Código]],TB_Produtos[Código],TB_Produtos[Categoria]),desc_categorias,0))</f>
        <v>0.05</v>
      </c>
      <c r="G1052" s="41" cm="1">
        <f t="array" ref="G1052">_xlfn.XLOOKUP(TB_Vendas[[#This Row],[Vendedor]],TB_Vendedores[[#All],[Código]],TB_Vendedores[[#All],[Desc. Máximo]])</f>
        <v>0.09</v>
      </c>
      <c r="H1052" s="41">
        <f>IF(TB_Vendas[[#This Row],[Desc.]]&gt;TB_Vendas[[#This Row],[Desc. Vend.]],TB_Vendas[[#This Row],[Desc. Vend.]],TB_Vendas[[#This Row],[Desc.]])</f>
        <v>0.05</v>
      </c>
      <c r="I1052" s="9">
        <f>TB_Vendas[[#This Row],[Preço Unitário]]*TB_Vendas[[#This Row],[Qtde]]</f>
        <v>500</v>
      </c>
      <c r="J1052" s="9">
        <f>TB_Vendas[[#This Row],[Total]]-(TB_Vendas[[#This Row],[Total]]*TB_Vendas[[#This Row],[Desconto]])</f>
        <v>475</v>
      </c>
      <c r="K1052" s="9" t="s">
        <v>113</v>
      </c>
    </row>
    <row r="1053" spans="1:11" x14ac:dyDescent="0.25">
      <c r="A1053" s="8">
        <v>45309</v>
      </c>
      <c r="B1053" t="s">
        <v>50</v>
      </c>
      <c r="C1053" t="str">
        <f>_xlfn.XLOOKUP(TB_Vendas[[#This Row],[Código]],TB_Produtos[Código],TB_Produtos[Categoria])</f>
        <v>Periféricos</v>
      </c>
      <c r="D1053" s="1">
        <v>5</v>
      </c>
      <c r="E1053" s="36">
        <f>_xlfn.XLOOKUP(TB_Vendas[[#This Row],[Código]],TB_Produtos[Código],TB_Produtos[Preço Unitário])</f>
        <v>300</v>
      </c>
      <c r="F1053" s="41">
        <f>INDEX(desc_tabela,MATCH(TB_Vendas[[#This Row],[Qtde]],desc_quantidade,1),MATCH(_xlfn.XLOOKUP(TB_Vendas[[#This Row],[Código]],TB_Produtos[Código],TB_Produtos[Categoria]),desc_categorias,0))</f>
        <v>0.25</v>
      </c>
      <c r="G1053" s="41" cm="1">
        <f t="array" ref="G1053">_xlfn.XLOOKUP(TB_Vendas[[#This Row],[Vendedor]],TB_Vendedores[[#All],[Código]],TB_Vendedores[[#All],[Desc. Máximo]])</f>
        <v>0.09</v>
      </c>
      <c r="H1053" s="41">
        <f>IF(TB_Vendas[[#This Row],[Desc.]]&gt;TB_Vendas[[#This Row],[Desc. Vend.]],TB_Vendas[[#This Row],[Desc. Vend.]],TB_Vendas[[#This Row],[Desc.]])</f>
        <v>0.09</v>
      </c>
      <c r="I1053" s="9">
        <f>TB_Vendas[[#This Row],[Preço Unitário]]*TB_Vendas[[#This Row],[Qtde]]</f>
        <v>1500</v>
      </c>
      <c r="J1053" s="9">
        <f>TB_Vendas[[#This Row],[Total]]-(TB_Vendas[[#This Row],[Total]]*TB_Vendas[[#This Row],[Desconto]])</f>
        <v>1365</v>
      </c>
      <c r="K1053" s="9" t="s">
        <v>113</v>
      </c>
    </row>
    <row r="1054" spans="1:11" x14ac:dyDescent="0.25">
      <c r="A1054" s="8">
        <v>45309</v>
      </c>
      <c r="B1054" t="s">
        <v>71</v>
      </c>
      <c r="C1054" t="str">
        <f>_xlfn.XLOOKUP(TB_Vendas[[#This Row],[Código]],TB_Produtos[Código],TB_Produtos[Categoria])</f>
        <v>Smartphones e Tablets</v>
      </c>
      <c r="D1054" s="1">
        <v>2</v>
      </c>
      <c r="E1054" s="36">
        <f>_xlfn.XLOOKUP(TB_Vendas[[#This Row],[Código]],TB_Produtos[Código],TB_Produtos[Preço Unitário])</f>
        <v>7500</v>
      </c>
      <c r="F1054" s="41">
        <f>INDEX(desc_tabela,MATCH(TB_Vendas[[#This Row],[Qtde]],desc_quantidade,1),MATCH(_xlfn.XLOOKUP(TB_Vendas[[#This Row],[Código]],TB_Produtos[Código],TB_Produtos[Categoria]),desc_categorias,0))</f>
        <v>0.1</v>
      </c>
      <c r="G1054" s="41" cm="1">
        <f t="array" ref="G1054">_xlfn.XLOOKUP(TB_Vendas[[#This Row],[Vendedor]],TB_Vendedores[[#All],[Código]],TB_Vendedores[[#All],[Desc. Máximo]])</f>
        <v>0.13</v>
      </c>
      <c r="H1054" s="41">
        <f>IF(TB_Vendas[[#This Row],[Desc.]]&gt;TB_Vendas[[#This Row],[Desc. Vend.]],TB_Vendas[[#This Row],[Desc. Vend.]],TB_Vendas[[#This Row],[Desc.]])</f>
        <v>0.1</v>
      </c>
      <c r="I1054" s="9">
        <f>TB_Vendas[[#This Row],[Preço Unitário]]*TB_Vendas[[#This Row],[Qtde]]</f>
        <v>15000</v>
      </c>
      <c r="J1054" s="9">
        <f>TB_Vendas[[#This Row],[Total]]-(TB_Vendas[[#This Row],[Total]]*TB_Vendas[[#This Row],[Desconto]])</f>
        <v>13500</v>
      </c>
      <c r="K1054" s="9" t="s">
        <v>97</v>
      </c>
    </row>
    <row r="1055" spans="1:11" x14ac:dyDescent="0.25">
      <c r="A1055" s="8">
        <v>45310</v>
      </c>
      <c r="B1055" t="s">
        <v>17</v>
      </c>
      <c r="C1055" t="str">
        <f>_xlfn.XLOOKUP(TB_Vendas[[#This Row],[Código]],TB_Produtos[Código],TB_Produtos[Categoria])</f>
        <v>Acessórios</v>
      </c>
      <c r="D1055" s="1">
        <v>5</v>
      </c>
      <c r="E1055" s="36">
        <f>_xlfn.XLOOKUP(TB_Vendas[[#This Row],[Código]],TB_Produtos[Código],TB_Produtos[Preço Unitário])</f>
        <v>800</v>
      </c>
      <c r="F1055" s="41">
        <f>INDEX(desc_tabela,MATCH(TB_Vendas[[#This Row],[Qtde]],desc_quantidade,1),MATCH(_xlfn.XLOOKUP(TB_Vendas[[#This Row],[Código]],TB_Produtos[Código],TB_Produtos[Categoria]),desc_categorias,0))</f>
        <v>0.25</v>
      </c>
      <c r="G1055" s="41" cm="1">
        <f t="array" ref="G1055">_xlfn.XLOOKUP(TB_Vendas[[#This Row],[Vendedor]],TB_Vendedores[[#All],[Código]],TB_Vendedores[[#All],[Desc. Máximo]])</f>
        <v>0.18</v>
      </c>
      <c r="H1055" s="41">
        <f>IF(TB_Vendas[[#This Row],[Desc.]]&gt;TB_Vendas[[#This Row],[Desc. Vend.]],TB_Vendas[[#This Row],[Desc. Vend.]],TB_Vendas[[#This Row],[Desc.]])</f>
        <v>0.18</v>
      </c>
      <c r="I1055" s="9">
        <f>TB_Vendas[[#This Row],[Preço Unitário]]*TB_Vendas[[#This Row],[Qtde]]</f>
        <v>4000</v>
      </c>
      <c r="J1055" s="9">
        <f>TB_Vendas[[#This Row],[Total]]-(TB_Vendas[[#This Row],[Total]]*TB_Vendas[[#This Row],[Desconto]])</f>
        <v>3280</v>
      </c>
      <c r="K1055" s="9" t="s">
        <v>117</v>
      </c>
    </row>
    <row r="1056" spans="1:11" x14ac:dyDescent="0.25">
      <c r="A1056" s="8">
        <v>45310</v>
      </c>
      <c r="B1056" t="s">
        <v>50</v>
      </c>
      <c r="C1056" t="str">
        <f>_xlfn.XLOOKUP(TB_Vendas[[#This Row],[Código]],TB_Produtos[Código],TB_Produtos[Categoria])</f>
        <v>Periféricos</v>
      </c>
      <c r="D1056" s="1">
        <v>2</v>
      </c>
      <c r="E1056" s="36">
        <f>_xlfn.XLOOKUP(TB_Vendas[[#This Row],[Código]],TB_Produtos[Código],TB_Produtos[Preço Unitário])</f>
        <v>300</v>
      </c>
      <c r="F1056" s="41">
        <f>INDEX(desc_tabela,MATCH(TB_Vendas[[#This Row],[Qtde]],desc_quantidade,1),MATCH(_xlfn.XLOOKUP(TB_Vendas[[#This Row],[Código]],TB_Produtos[Código],TB_Produtos[Categoria]),desc_categorias,0))</f>
        <v>0.05</v>
      </c>
      <c r="G1056" s="41" cm="1">
        <f t="array" ref="G1056">_xlfn.XLOOKUP(TB_Vendas[[#This Row],[Vendedor]],TB_Vendedores[[#All],[Código]],TB_Vendedores[[#All],[Desc. Máximo]])</f>
        <v>7.0000000000000007E-2</v>
      </c>
      <c r="H1056" s="41">
        <f>IF(TB_Vendas[[#This Row],[Desc.]]&gt;TB_Vendas[[#This Row],[Desc. Vend.]],TB_Vendas[[#This Row],[Desc. Vend.]],TB_Vendas[[#This Row],[Desc.]])</f>
        <v>0.05</v>
      </c>
      <c r="I1056" s="9">
        <f>TB_Vendas[[#This Row],[Preço Unitário]]*TB_Vendas[[#This Row],[Qtde]]</f>
        <v>600</v>
      </c>
      <c r="J1056" s="9">
        <f>TB_Vendas[[#This Row],[Total]]-(TB_Vendas[[#This Row],[Total]]*TB_Vendas[[#This Row],[Desconto]])</f>
        <v>570</v>
      </c>
      <c r="K1056" s="9" t="s">
        <v>119</v>
      </c>
    </row>
    <row r="1057" spans="1:11" x14ac:dyDescent="0.25">
      <c r="A1057" s="8">
        <v>45310</v>
      </c>
      <c r="B1057" t="s">
        <v>64</v>
      </c>
      <c r="C1057" t="str">
        <f>_xlfn.XLOOKUP(TB_Vendas[[#This Row],[Código]],TB_Produtos[Código],TB_Produtos[Categoria])</f>
        <v>Redes e Conectividade</v>
      </c>
      <c r="D1057" s="1">
        <v>5</v>
      </c>
      <c r="E1057" s="36">
        <f>_xlfn.XLOOKUP(TB_Vendas[[#This Row],[Código]],TB_Produtos[Código],TB_Produtos[Preço Unitário])</f>
        <v>250</v>
      </c>
      <c r="F1057" s="41">
        <f>INDEX(desc_tabela,MATCH(TB_Vendas[[#This Row],[Qtde]],desc_quantidade,1),MATCH(_xlfn.XLOOKUP(TB_Vendas[[#This Row],[Código]],TB_Produtos[Código],TB_Produtos[Categoria]),desc_categorias,0))</f>
        <v>0.25</v>
      </c>
      <c r="G1057" s="41" cm="1">
        <f t="array" ref="G1057">_xlfn.XLOOKUP(TB_Vendas[[#This Row],[Vendedor]],TB_Vendedores[[#All],[Código]],TB_Vendedores[[#All],[Desc. Máximo]])</f>
        <v>0.19</v>
      </c>
      <c r="H1057" s="41">
        <f>IF(TB_Vendas[[#This Row],[Desc.]]&gt;TB_Vendas[[#This Row],[Desc. Vend.]],TB_Vendas[[#This Row],[Desc. Vend.]],TB_Vendas[[#This Row],[Desc.]])</f>
        <v>0.19</v>
      </c>
      <c r="I1057" s="9">
        <f>TB_Vendas[[#This Row],[Preço Unitário]]*TB_Vendas[[#This Row],[Qtde]]</f>
        <v>1250</v>
      </c>
      <c r="J1057" s="9">
        <f>TB_Vendas[[#This Row],[Total]]-(TB_Vendas[[#This Row],[Total]]*TB_Vendas[[#This Row],[Desconto]])</f>
        <v>1012.5</v>
      </c>
      <c r="K1057" s="9" t="s">
        <v>109</v>
      </c>
    </row>
    <row r="1058" spans="1:11" x14ac:dyDescent="0.25">
      <c r="A1058" s="8">
        <v>45310</v>
      </c>
      <c r="B1058" t="s">
        <v>88</v>
      </c>
      <c r="C1058" t="str">
        <f>_xlfn.XLOOKUP(TB_Vendas[[#This Row],[Código]],TB_Produtos[Código],TB_Produtos[Categoria])</f>
        <v>Wearables</v>
      </c>
      <c r="D1058" s="1">
        <v>3</v>
      </c>
      <c r="E1058" s="36">
        <f>_xlfn.XLOOKUP(TB_Vendas[[#This Row],[Código]],TB_Produtos[Código],TB_Produtos[Preço Unitário])</f>
        <v>2800</v>
      </c>
      <c r="F1058" s="41">
        <f>INDEX(desc_tabela,MATCH(TB_Vendas[[#This Row],[Qtde]],desc_quantidade,1),MATCH(_xlfn.XLOOKUP(TB_Vendas[[#This Row],[Código]],TB_Produtos[Código],TB_Produtos[Categoria]),desc_categorias,0))</f>
        <v>0.15</v>
      </c>
      <c r="G1058" s="41" cm="1">
        <f t="array" ref="G1058">_xlfn.XLOOKUP(TB_Vendas[[#This Row],[Vendedor]],TB_Vendedores[[#All],[Código]],TB_Vendedores[[#All],[Desc. Máximo]])</f>
        <v>0.14000000000000001</v>
      </c>
      <c r="H1058" s="41">
        <f>IF(TB_Vendas[[#This Row],[Desc.]]&gt;TB_Vendas[[#This Row],[Desc. Vend.]],TB_Vendas[[#This Row],[Desc. Vend.]],TB_Vendas[[#This Row],[Desc.]])</f>
        <v>0.14000000000000001</v>
      </c>
      <c r="I1058" s="9">
        <f>TB_Vendas[[#This Row],[Preço Unitário]]*TB_Vendas[[#This Row],[Qtde]]</f>
        <v>8400</v>
      </c>
      <c r="J1058" s="9">
        <f>TB_Vendas[[#This Row],[Total]]-(TB_Vendas[[#This Row],[Total]]*TB_Vendas[[#This Row],[Desconto]])</f>
        <v>7224</v>
      </c>
      <c r="K1058" s="9" t="s">
        <v>107</v>
      </c>
    </row>
    <row r="1059" spans="1:11" x14ac:dyDescent="0.25">
      <c r="A1059" s="8">
        <v>45310</v>
      </c>
      <c r="B1059" t="s">
        <v>40</v>
      </c>
      <c r="C1059" t="str">
        <f>_xlfn.XLOOKUP(TB_Vendas[[#This Row],[Código]],TB_Produtos[Código],TB_Produtos[Categoria])</f>
        <v>Eletrônicos Gerais</v>
      </c>
      <c r="D1059" s="1">
        <v>3</v>
      </c>
      <c r="E1059" s="36">
        <f>_xlfn.XLOOKUP(TB_Vendas[[#This Row],[Código]],TB_Produtos[Código],TB_Produtos[Preço Unitário])</f>
        <v>4800</v>
      </c>
      <c r="F1059" s="41">
        <f>INDEX(desc_tabela,MATCH(TB_Vendas[[#This Row],[Qtde]],desc_quantidade,1),MATCH(_xlfn.XLOOKUP(TB_Vendas[[#This Row],[Código]],TB_Produtos[Código],TB_Produtos[Categoria]),desc_categorias,0))</f>
        <v>0.2</v>
      </c>
      <c r="G1059" s="41" cm="1">
        <f t="array" ref="G1059">_xlfn.XLOOKUP(TB_Vendas[[#This Row],[Vendedor]],TB_Vendedores[[#All],[Código]],TB_Vendedores[[#All],[Desc. Máximo]])</f>
        <v>0.18</v>
      </c>
      <c r="H1059" s="41">
        <f>IF(TB_Vendas[[#This Row],[Desc.]]&gt;TB_Vendas[[#This Row],[Desc. Vend.]],TB_Vendas[[#This Row],[Desc. Vend.]],TB_Vendas[[#This Row],[Desc.]])</f>
        <v>0.18</v>
      </c>
      <c r="I1059" s="9">
        <f>TB_Vendas[[#This Row],[Preço Unitário]]*TB_Vendas[[#This Row],[Qtde]]</f>
        <v>14400</v>
      </c>
      <c r="J1059" s="9">
        <f>TB_Vendas[[#This Row],[Total]]-(TB_Vendas[[#This Row],[Total]]*TB_Vendas[[#This Row],[Desconto]])</f>
        <v>11808</v>
      </c>
      <c r="K1059" s="9" t="s">
        <v>117</v>
      </c>
    </row>
    <row r="1060" spans="1:11" x14ac:dyDescent="0.25">
      <c r="A1060" s="8">
        <v>45311</v>
      </c>
      <c r="B1060" t="s">
        <v>71</v>
      </c>
      <c r="C1060" t="str">
        <f>_xlfn.XLOOKUP(TB_Vendas[[#This Row],[Código]],TB_Produtos[Código],TB_Produtos[Categoria])</f>
        <v>Smartphones e Tablets</v>
      </c>
      <c r="D1060" s="1">
        <v>3</v>
      </c>
      <c r="E1060" s="36">
        <f>_xlfn.XLOOKUP(TB_Vendas[[#This Row],[Código]],TB_Produtos[Código],TB_Produtos[Preço Unitário])</f>
        <v>7500</v>
      </c>
      <c r="F1060" s="41">
        <f>INDEX(desc_tabela,MATCH(TB_Vendas[[#This Row],[Qtde]],desc_quantidade,1),MATCH(_xlfn.XLOOKUP(TB_Vendas[[#This Row],[Código]],TB_Produtos[Código],TB_Produtos[Categoria]),desc_categorias,0))</f>
        <v>0.15</v>
      </c>
      <c r="G1060" s="41" cm="1">
        <f t="array" ref="G1060">_xlfn.XLOOKUP(TB_Vendas[[#This Row],[Vendedor]],TB_Vendedores[[#All],[Código]],TB_Vendedores[[#All],[Desc. Máximo]])</f>
        <v>0.13</v>
      </c>
      <c r="H1060" s="41">
        <f>IF(TB_Vendas[[#This Row],[Desc.]]&gt;TB_Vendas[[#This Row],[Desc. Vend.]],TB_Vendas[[#This Row],[Desc. Vend.]],TB_Vendas[[#This Row],[Desc.]])</f>
        <v>0.13</v>
      </c>
      <c r="I1060" s="9">
        <f>TB_Vendas[[#This Row],[Preço Unitário]]*TB_Vendas[[#This Row],[Qtde]]</f>
        <v>22500</v>
      </c>
      <c r="J1060" s="9">
        <f>TB_Vendas[[#This Row],[Total]]-(TB_Vendas[[#This Row],[Total]]*TB_Vendas[[#This Row],[Desconto]])</f>
        <v>19575</v>
      </c>
      <c r="K1060" s="9" t="s">
        <v>94</v>
      </c>
    </row>
    <row r="1061" spans="1:11" x14ac:dyDescent="0.25">
      <c r="A1061" s="8">
        <v>45311</v>
      </c>
      <c r="B1061" t="s">
        <v>46</v>
      </c>
      <c r="C1061" t="str">
        <f>_xlfn.XLOOKUP(TB_Vendas[[#This Row],[Código]],TB_Produtos[Código],TB_Produtos[Categoria])</f>
        <v>Eletrônicos Gerais</v>
      </c>
      <c r="D1061" s="1">
        <v>3</v>
      </c>
      <c r="E1061" s="36">
        <f>_xlfn.XLOOKUP(TB_Vendas[[#This Row],[Código]],TB_Produtos[Código],TB_Produtos[Preço Unitário])</f>
        <v>2800</v>
      </c>
      <c r="F1061" s="41">
        <f>INDEX(desc_tabela,MATCH(TB_Vendas[[#This Row],[Qtde]],desc_quantidade,1),MATCH(_xlfn.XLOOKUP(TB_Vendas[[#This Row],[Código]],TB_Produtos[Código],TB_Produtos[Categoria]),desc_categorias,0))</f>
        <v>0.2</v>
      </c>
      <c r="G1061" s="41" cm="1">
        <f t="array" ref="G1061">_xlfn.XLOOKUP(TB_Vendas[[#This Row],[Vendedor]],TB_Vendedores[[#All],[Código]],TB_Vendedores[[#All],[Desc. Máximo]])</f>
        <v>0.3</v>
      </c>
      <c r="H1061" s="41">
        <f>IF(TB_Vendas[[#This Row],[Desc.]]&gt;TB_Vendas[[#This Row],[Desc. Vend.]],TB_Vendas[[#This Row],[Desc. Vend.]],TB_Vendas[[#This Row],[Desc.]])</f>
        <v>0.2</v>
      </c>
      <c r="I1061" s="9">
        <f>TB_Vendas[[#This Row],[Preço Unitário]]*TB_Vendas[[#This Row],[Qtde]]</f>
        <v>8400</v>
      </c>
      <c r="J1061" s="9">
        <f>TB_Vendas[[#This Row],[Total]]-(TB_Vendas[[#This Row],[Total]]*TB_Vendas[[#This Row],[Desconto]])</f>
        <v>6720</v>
      </c>
      <c r="K1061" s="9" t="s">
        <v>121</v>
      </c>
    </row>
    <row r="1062" spans="1:11" x14ac:dyDescent="0.25">
      <c r="A1062" s="8">
        <v>45311</v>
      </c>
      <c r="B1062" t="s">
        <v>86</v>
      </c>
      <c r="C1062" t="str">
        <f>_xlfn.XLOOKUP(TB_Vendas[[#This Row],[Código]],TB_Produtos[Código],TB_Produtos[Categoria])</f>
        <v>Wearables</v>
      </c>
      <c r="D1062" s="1">
        <v>4</v>
      </c>
      <c r="E1062" s="36">
        <f>_xlfn.XLOOKUP(TB_Vendas[[#This Row],[Código]],TB_Produtos[Código],TB_Produtos[Preço Unitário])</f>
        <v>1500</v>
      </c>
      <c r="F1062" s="41">
        <f>INDEX(desc_tabela,MATCH(TB_Vendas[[#This Row],[Qtde]],desc_quantidade,1),MATCH(_xlfn.XLOOKUP(TB_Vendas[[#This Row],[Código]],TB_Produtos[Código],TB_Produtos[Categoria]),desc_categorias,0))</f>
        <v>0.15</v>
      </c>
      <c r="G1062" s="41" cm="1">
        <f t="array" ref="G1062">_xlfn.XLOOKUP(TB_Vendas[[#This Row],[Vendedor]],TB_Vendedores[[#All],[Código]],TB_Vendedores[[#All],[Desc. Máximo]])</f>
        <v>0.08</v>
      </c>
      <c r="H1062" s="41">
        <f>IF(TB_Vendas[[#This Row],[Desc.]]&gt;TB_Vendas[[#This Row],[Desc. Vend.]],TB_Vendas[[#This Row],[Desc. Vend.]],TB_Vendas[[#This Row],[Desc.]])</f>
        <v>0.08</v>
      </c>
      <c r="I1062" s="9">
        <f>TB_Vendas[[#This Row],[Preço Unitário]]*TB_Vendas[[#This Row],[Qtde]]</f>
        <v>6000</v>
      </c>
      <c r="J1062" s="9">
        <f>TB_Vendas[[#This Row],[Total]]-(TB_Vendas[[#This Row],[Total]]*TB_Vendas[[#This Row],[Desconto]])</f>
        <v>5520</v>
      </c>
      <c r="K1062" s="9" t="s">
        <v>100</v>
      </c>
    </row>
    <row r="1063" spans="1:11" x14ac:dyDescent="0.25">
      <c r="A1063" s="8">
        <v>45312</v>
      </c>
      <c r="B1063" t="s">
        <v>7</v>
      </c>
      <c r="C1063" t="str">
        <f>_xlfn.XLOOKUP(TB_Vendas[[#This Row],[Código]],TB_Produtos[Código],TB_Produtos[Categoria])</f>
        <v>Acessórios</v>
      </c>
      <c r="D1063" s="1">
        <v>4</v>
      </c>
      <c r="E1063" s="36">
        <f>_xlfn.XLOOKUP(TB_Vendas[[#This Row],[Código]],TB_Produtos[Código],TB_Produtos[Preço Unitário])</f>
        <v>50</v>
      </c>
      <c r="F1063" s="41">
        <f>INDEX(desc_tabela,MATCH(TB_Vendas[[#This Row],[Qtde]],desc_quantidade,1),MATCH(_xlfn.XLOOKUP(TB_Vendas[[#This Row],[Código]],TB_Produtos[Código],TB_Produtos[Categoria]),desc_categorias,0))</f>
        <v>0.15</v>
      </c>
      <c r="G1063" s="41" cm="1">
        <f t="array" ref="G1063">_xlfn.XLOOKUP(TB_Vendas[[#This Row],[Vendedor]],TB_Vendedores[[#All],[Código]],TB_Vendedores[[#All],[Desc. Máximo]])</f>
        <v>0.09</v>
      </c>
      <c r="H1063" s="41">
        <f>IF(TB_Vendas[[#This Row],[Desc.]]&gt;TB_Vendas[[#This Row],[Desc. Vend.]],TB_Vendas[[#This Row],[Desc. Vend.]],TB_Vendas[[#This Row],[Desc.]])</f>
        <v>0.09</v>
      </c>
      <c r="I1063" s="9">
        <f>TB_Vendas[[#This Row],[Preço Unitário]]*TB_Vendas[[#This Row],[Qtde]]</f>
        <v>200</v>
      </c>
      <c r="J1063" s="9">
        <f>TB_Vendas[[#This Row],[Total]]-(TB_Vendas[[#This Row],[Total]]*TB_Vendas[[#This Row],[Desconto]])</f>
        <v>182</v>
      </c>
      <c r="K1063" s="9" t="s">
        <v>113</v>
      </c>
    </row>
    <row r="1064" spans="1:11" x14ac:dyDescent="0.25">
      <c r="A1064" s="8">
        <v>45312</v>
      </c>
      <c r="B1064" t="s">
        <v>25</v>
      </c>
      <c r="C1064" t="str">
        <f>_xlfn.XLOOKUP(TB_Vendas[[#This Row],[Código]],TB_Produtos[Código],TB_Produtos[Categoria])</f>
        <v>Periféricos</v>
      </c>
      <c r="D1064" s="1">
        <v>3</v>
      </c>
      <c r="E1064" s="36">
        <f>_xlfn.XLOOKUP(TB_Vendas[[#This Row],[Código]],TB_Produtos[Código],TB_Produtos[Preço Unitário])</f>
        <v>900</v>
      </c>
      <c r="F1064" s="41">
        <f>INDEX(desc_tabela,MATCH(TB_Vendas[[#This Row],[Qtde]],desc_quantidade,1),MATCH(_xlfn.XLOOKUP(TB_Vendas[[#This Row],[Código]],TB_Produtos[Código],TB_Produtos[Categoria]),desc_categorias,0))</f>
        <v>0.15</v>
      </c>
      <c r="G1064" s="41" cm="1">
        <f t="array" ref="G1064">_xlfn.XLOOKUP(TB_Vendas[[#This Row],[Vendedor]],TB_Vendedores[[#All],[Código]],TB_Vendedores[[#All],[Desc. Máximo]])</f>
        <v>0.08</v>
      </c>
      <c r="H1064" s="41">
        <f>IF(TB_Vendas[[#This Row],[Desc.]]&gt;TB_Vendas[[#This Row],[Desc. Vend.]],TB_Vendas[[#This Row],[Desc. Vend.]],TB_Vendas[[#This Row],[Desc.]])</f>
        <v>0.08</v>
      </c>
      <c r="I1064" s="9">
        <f>TB_Vendas[[#This Row],[Preço Unitário]]*TB_Vendas[[#This Row],[Qtde]]</f>
        <v>2700</v>
      </c>
      <c r="J1064" s="9">
        <f>TB_Vendas[[#This Row],[Total]]-(TB_Vendas[[#This Row],[Total]]*TB_Vendas[[#This Row],[Desconto]])</f>
        <v>2484</v>
      </c>
      <c r="K1064" s="9" t="s">
        <v>111</v>
      </c>
    </row>
    <row r="1065" spans="1:11" x14ac:dyDescent="0.25">
      <c r="A1065" s="8">
        <v>45312</v>
      </c>
      <c r="B1065" t="s">
        <v>40</v>
      </c>
      <c r="C1065" t="str">
        <f>_xlfn.XLOOKUP(TB_Vendas[[#This Row],[Código]],TB_Produtos[Código],TB_Produtos[Categoria])</f>
        <v>Eletrônicos Gerais</v>
      </c>
      <c r="D1065" s="1">
        <v>3</v>
      </c>
      <c r="E1065" s="36">
        <f>_xlfn.XLOOKUP(TB_Vendas[[#This Row],[Código]],TB_Produtos[Código],TB_Produtos[Preço Unitário])</f>
        <v>4800</v>
      </c>
      <c r="F1065" s="41">
        <f>INDEX(desc_tabela,MATCH(TB_Vendas[[#This Row],[Qtde]],desc_quantidade,1),MATCH(_xlfn.XLOOKUP(TB_Vendas[[#This Row],[Código]],TB_Produtos[Código],TB_Produtos[Categoria]),desc_categorias,0))</f>
        <v>0.2</v>
      </c>
      <c r="G1065" s="41" cm="1">
        <f t="array" ref="G1065">_xlfn.XLOOKUP(TB_Vendas[[#This Row],[Vendedor]],TB_Vendedores[[#All],[Código]],TB_Vendedores[[#All],[Desc. Máximo]])</f>
        <v>0.08</v>
      </c>
      <c r="H1065" s="41">
        <f>IF(TB_Vendas[[#This Row],[Desc.]]&gt;TB_Vendas[[#This Row],[Desc. Vend.]],TB_Vendas[[#This Row],[Desc. Vend.]],TB_Vendas[[#This Row],[Desc.]])</f>
        <v>0.08</v>
      </c>
      <c r="I1065" s="9">
        <f>TB_Vendas[[#This Row],[Preço Unitário]]*TB_Vendas[[#This Row],[Qtde]]</f>
        <v>14400</v>
      </c>
      <c r="J1065" s="9">
        <f>TB_Vendas[[#This Row],[Total]]-(TB_Vendas[[#This Row],[Total]]*TB_Vendas[[#This Row],[Desconto]])</f>
        <v>13248</v>
      </c>
      <c r="K1065" s="9" t="s">
        <v>111</v>
      </c>
    </row>
    <row r="1066" spans="1:11" x14ac:dyDescent="0.25">
      <c r="A1066" s="8">
        <v>45313</v>
      </c>
      <c r="B1066" t="s">
        <v>88</v>
      </c>
      <c r="C1066" t="str">
        <f>_xlfn.XLOOKUP(TB_Vendas[[#This Row],[Código]],TB_Produtos[Código],TB_Produtos[Categoria])</f>
        <v>Wearables</v>
      </c>
      <c r="D1066" s="1">
        <v>3</v>
      </c>
      <c r="E1066" s="36">
        <f>_xlfn.XLOOKUP(TB_Vendas[[#This Row],[Código]],TB_Produtos[Código],TB_Produtos[Preço Unitário])</f>
        <v>2800</v>
      </c>
      <c r="F1066" s="41">
        <f>INDEX(desc_tabela,MATCH(TB_Vendas[[#This Row],[Qtde]],desc_quantidade,1),MATCH(_xlfn.XLOOKUP(TB_Vendas[[#This Row],[Código]],TB_Produtos[Código],TB_Produtos[Categoria]),desc_categorias,0))</f>
        <v>0.15</v>
      </c>
      <c r="G1066" s="41" cm="1">
        <f t="array" ref="G1066">_xlfn.XLOOKUP(TB_Vendas[[#This Row],[Vendedor]],TB_Vendedores[[#All],[Código]],TB_Vendedores[[#All],[Desc. Máximo]])</f>
        <v>0.12</v>
      </c>
      <c r="H1066" s="41">
        <f>IF(TB_Vendas[[#This Row],[Desc.]]&gt;TB_Vendas[[#This Row],[Desc. Vend.]],TB_Vendas[[#This Row],[Desc. Vend.]],TB_Vendas[[#This Row],[Desc.]])</f>
        <v>0.12</v>
      </c>
      <c r="I1066" s="9">
        <f>TB_Vendas[[#This Row],[Preço Unitário]]*TB_Vendas[[#This Row],[Qtde]]</f>
        <v>8400</v>
      </c>
      <c r="J1066" s="9">
        <f>TB_Vendas[[#This Row],[Total]]-(TB_Vendas[[#This Row],[Total]]*TB_Vendas[[#This Row],[Desconto]])</f>
        <v>7392</v>
      </c>
      <c r="K1066" s="9" t="s">
        <v>103</v>
      </c>
    </row>
    <row r="1067" spans="1:11" x14ac:dyDescent="0.25">
      <c r="A1067" s="8">
        <v>45313</v>
      </c>
      <c r="B1067" t="s">
        <v>28</v>
      </c>
      <c r="C1067" t="str">
        <f>_xlfn.XLOOKUP(TB_Vendas[[#This Row],[Código]],TB_Produtos[Código],TB_Produtos[Categoria])</f>
        <v>Periféricos</v>
      </c>
      <c r="D1067" s="1">
        <v>4</v>
      </c>
      <c r="E1067" s="36">
        <f>_xlfn.XLOOKUP(TB_Vendas[[#This Row],[Código]],TB_Produtos[Código],TB_Produtos[Preço Unitário])</f>
        <v>1200</v>
      </c>
      <c r="F1067" s="41">
        <f>INDEX(desc_tabela,MATCH(TB_Vendas[[#This Row],[Qtde]],desc_quantidade,1),MATCH(_xlfn.XLOOKUP(TB_Vendas[[#This Row],[Código]],TB_Produtos[Código],TB_Produtos[Categoria]),desc_categorias,0))</f>
        <v>0.15</v>
      </c>
      <c r="G1067" s="41" cm="1">
        <f t="array" ref="G1067">_xlfn.XLOOKUP(TB_Vendas[[#This Row],[Vendedor]],TB_Vendedores[[#All],[Código]],TB_Vendedores[[#All],[Desc. Máximo]])</f>
        <v>0.19</v>
      </c>
      <c r="H1067" s="41">
        <f>IF(TB_Vendas[[#This Row],[Desc.]]&gt;TB_Vendas[[#This Row],[Desc. Vend.]],TB_Vendas[[#This Row],[Desc. Vend.]],TB_Vendas[[#This Row],[Desc.]])</f>
        <v>0.15</v>
      </c>
      <c r="I1067" s="9">
        <f>TB_Vendas[[#This Row],[Preço Unitário]]*TB_Vendas[[#This Row],[Qtde]]</f>
        <v>4800</v>
      </c>
      <c r="J1067" s="9">
        <f>TB_Vendas[[#This Row],[Total]]-(TB_Vendas[[#This Row],[Total]]*TB_Vendas[[#This Row],[Desconto]])</f>
        <v>4080</v>
      </c>
      <c r="K1067" s="9" t="s">
        <v>109</v>
      </c>
    </row>
    <row r="1068" spans="1:11" x14ac:dyDescent="0.25">
      <c r="A1068" s="8">
        <v>45314</v>
      </c>
      <c r="B1068" t="s">
        <v>71</v>
      </c>
      <c r="C1068" t="str">
        <f>_xlfn.XLOOKUP(TB_Vendas[[#This Row],[Código]],TB_Produtos[Código],TB_Produtos[Categoria])</f>
        <v>Smartphones e Tablets</v>
      </c>
      <c r="D1068" s="1">
        <v>2</v>
      </c>
      <c r="E1068" s="36">
        <f>_xlfn.XLOOKUP(TB_Vendas[[#This Row],[Código]],TB_Produtos[Código],TB_Produtos[Preço Unitário])</f>
        <v>7500</v>
      </c>
      <c r="F1068" s="41">
        <f>INDEX(desc_tabela,MATCH(TB_Vendas[[#This Row],[Qtde]],desc_quantidade,1),MATCH(_xlfn.XLOOKUP(TB_Vendas[[#This Row],[Código]],TB_Produtos[Código],TB_Produtos[Categoria]),desc_categorias,0))</f>
        <v>0.1</v>
      </c>
      <c r="G1068" s="41" cm="1">
        <f t="array" ref="G1068">_xlfn.XLOOKUP(TB_Vendas[[#This Row],[Vendedor]],TB_Vendedores[[#All],[Código]],TB_Vendedores[[#All],[Desc. Máximo]])</f>
        <v>0.11</v>
      </c>
      <c r="H1068" s="41">
        <f>IF(TB_Vendas[[#This Row],[Desc.]]&gt;TB_Vendas[[#This Row],[Desc. Vend.]],TB_Vendas[[#This Row],[Desc. Vend.]],TB_Vendas[[#This Row],[Desc.]])</f>
        <v>0.1</v>
      </c>
      <c r="I1068" s="9">
        <f>TB_Vendas[[#This Row],[Preço Unitário]]*TB_Vendas[[#This Row],[Qtde]]</f>
        <v>15000</v>
      </c>
      <c r="J1068" s="9">
        <f>TB_Vendas[[#This Row],[Total]]-(TB_Vendas[[#This Row],[Total]]*TB_Vendas[[#This Row],[Desconto]])</f>
        <v>13500</v>
      </c>
      <c r="K1068" s="9" t="s">
        <v>115</v>
      </c>
    </row>
    <row r="1069" spans="1:11" x14ac:dyDescent="0.25">
      <c r="A1069" s="8">
        <v>45315</v>
      </c>
      <c r="B1069" t="s">
        <v>66</v>
      </c>
      <c r="C1069" t="str">
        <f>_xlfn.XLOOKUP(TB_Vendas[[#This Row],[Código]],TB_Produtos[Código],TB_Produtos[Categoria])</f>
        <v>Redes e Conectividade</v>
      </c>
      <c r="D1069" s="1">
        <v>2</v>
      </c>
      <c r="E1069" s="36">
        <f>_xlfn.XLOOKUP(TB_Vendas[[#This Row],[Código]],TB_Produtos[Código],TB_Produtos[Preço Unitário])</f>
        <v>500</v>
      </c>
      <c r="F1069" s="41">
        <f>INDEX(desc_tabela,MATCH(TB_Vendas[[#This Row],[Qtde]],desc_quantidade,1),MATCH(_xlfn.XLOOKUP(TB_Vendas[[#This Row],[Código]],TB_Produtos[Código],TB_Produtos[Categoria]),desc_categorias,0))</f>
        <v>0.15</v>
      </c>
      <c r="G1069" s="41" cm="1">
        <f t="array" ref="G1069">_xlfn.XLOOKUP(TB_Vendas[[#This Row],[Vendedor]],TB_Vendedores[[#All],[Código]],TB_Vendedores[[#All],[Desc. Máximo]])</f>
        <v>0.11</v>
      </c>
      <c r="H1069" s="41">
        <f>IF(TB_Vendas[[#This Row],[Desc.]]&gt;TB_Vendas[[#This Row],[Desc. Vend.]],TB_Vendas[[#This Row],[Desc. Vend.]],TB_Vendas[[#This Row],[Desc.]])</f>
        <v>0.11</v>
      </c>
      <c r="I1069" s="9">
        <f>TB_Vendas[[#This Row],[Preço Unitário]]*TB_Vendas[[#This Row],[Qtde]]</f>
        <v>1000</v>
      </c>
      <c r="J1069" s="9">
        <f>TB_Vendas[[#This Row],[Total]]-(TB_Vendas[[#This Row],[Total]]*TB_Vendas[[#This Row],[Desconto]])</f>
        <v>890</v>
      </c>
      <c r="K1069" s="9" t="s">
        <v>115</v>
      </c>
    </row>
    <row r="1070" spans="1:11" x14ac:dyDescent="0.25">
      <c r="A1070" s="8">
        <v>45315</v>
      </c>
      <c r="B1070" t="s">
        <v>7</v>
      </c>
      <c r="C1070" t="str">
        <f>_xlfn.XLOOKUP(TB_Vendas[[#This Row],[Código]],TB_Produtos[Código],TB_Produtos[Categoria])</f>
        <v>Acessórios</v>
      </c>
      <c r="D1070" s="1">
        <v>1</v>
      </c>
      <c r="E1070" s="36">
        <f>_xlfn.XLOOKUP(TB_Vendas[[#This Row],[Código]],TB_Produtos[Código],TB_Produtos[Preço Unitário])</f>
        <v>50</v>
      </c>
      <c r="F1070" s="41">
        <f>INDEX(desc_tabela,MATCH(TB_Vendas[[#This Row],[Qtde]],desc_quantidade,1),MATCH(_xlfn.XLOOKUP(TB_Vendas[[#This Row],[Código]],TB_Produtos[Código],TB_Produtos[Categoria]),desc_categorias,0))</f>
        <v>0</v>
      </c>
      <c r="G1070" s="41" cm="1">
        <f t="array" ref="G1070">_xlfn.XLOOKUP(TB_Vendas[[#This Row],[Vendedor]],TB_Vendedores[[#All],[Código]],TB_Vendedores[[#All],[Desc. Máximo]])</f>
        <v>0.11</v>
      </c>
      <c r="H1070" s="41">
        <f>IF(TB_Vendas[[#This Row],[Desc.]]&gt;TB_Vendas[[#This Row],[Desc. Vend.]],TB_Vendas[[#This Row],[Desc. Vend.]],TB_Vendas[[#This Row],[Desc.]])</f>
        <v>0</v>
      </c>
      <c r="I1070" s="9">
        <f>TB_Vendas[[#This Row],[Preço Unitário]]*TB_Vendas[[#This Row],[Qtde]]</f>
        <v>50</v>
      </c>
      <c r="J1070" s="9">
        <f>TB_Vendas[[#This Row],[Total]]-(TB_Vendas[[#This Row],[Total]]*TB_Vendas[[#This Row],[Desconto]])</f>
        <v>50</v>
      </c>
      <c r="K1070" s="9" t="s">
        <v>115</v>
      </c>
    </row>
    <row r="1071" spans="1:11" x14ac:dyDescent="0.25">
      <c r="A1071" s="8">
        <v>45316</v>
      </c>
      <c r="B1071" t="s">
        <v>77</v>
      </c>
      <c r="C1071" t="str">
        <f>_xlfn.XLOOKUP(TB_Vendas[[#This Row],[Código]],TB_Produtos[Código],TB_Produtos[Categoria])</f>
        <v>Smartphones e Tablets</v>
      </c>
      <c r="D1071" s="1">
        <v>4</v>
      </c>
      <c r="E1071" s="36">
        <f>_xlfn.XLOOKUP(TB_Vendas[[#This Row],[Código]],TB_Produtos[Código],TB_Produtos[Preço Unitário])</f>
        <v>5000</v>
      </c>
      <c r="F1071" s="41">
        <f>INDEX(desc_tabela,MATCH(TB_Vendas[[#This Row],[Qtde]],desc_quantidade,1),MATCH(_xlfn.XLOOKUP(TB_Vendas[[#This Row],[Código]],TB_Produtos[Código],TB_Produtos[Categoria]),desc_categorias,0))</f>
        <v>0.15</v>
      </c>
      <c r="G1071" s="41" cm="1">
        <f t="array" ref="G1071">_xlfn.XLOOKUP(TB_Vendas[[#This Row],[Vendedor]],TB_Vendedores[[#All],[Código]],TB_Vendedores[[#All],[Desc. Máximo]])</f>
        <v>0.13</v>
      </c>
      <c r="H1071" s="41">
        <f>IF(TB_Vendas[[#This Row],[Desc.]]&gt;TB_Vendas[[#This Row],[Desc. Vend.]],TB_Vendas[[#This Row],[Desc. Vend.]],TB_Vendas[[#This Row],[Desc.]])</f>
        <v>0.13</v>
      </c>
      <c r="I1071" s="9">
        <f>TB_Vendas[[#This Row],[Preço Unitário]]*TB_Vendas[[#This Row],[Qtde]]</f>
        <v>20000</v>
      </c>
      <c r="J1071" s="9">
        <f>TB_Vendas[[#This Row],[Total]]-(TB_Vendas[[#This Row],[Total]]*TB_Vendas[[#This Row],[Desconto]])</f>
        <v>17400</v>
      </c>
      <c r="K1071" s="9" t="s">
        <v>94</v>
      </c>
    </row>
    <row r="1072" spans="1:11" x14ac:dyDescent="0.25">
      <c r="A1072" s="8">
        <v>45317</v>
      </c>
      <c r="B1072" t="s">
        <v>88</v>
      </c>
      <c r="C1072" t="str">
        <f>_xlfn.XLOOKUP(TB_Vendas[[#This Row],[Código]],TB_Produtos[Código],TB_Produtos[Categoria])</f>
        <v>Wearables</v>
      </c>
      <c r="D1072" s="1">
        <v>1</v>
      </c>
      <c r="E1072" s="36">
        <f>_xlfn.XLOOKUP(TB_Vendas[[#This Row],[Código]],TB_Produtos[Código],TB_Produtos[Preço Unitário])</f>
        <v>2800</v>
      </c>
      <c r="F1072" s="41">
        <f>INDEX(desc_tabela,MATCH(TB_Vendas[[#This Row],[Qtde]],desc_quantidade,1),MATCH(_xlfn.XLOOKUP(TB_Vendas[[#This Row],[Código]],TB_Produtos[Código],TB_Produtos[Categoria]),desc_categorias,0))</f>
        <v>0</v>
      </c>
      <c r="G1072" s="41" cm="1">
        <f t="array" ref="G1072">_xlfn.XLOOKUP(TB_Vendas[[#This Row],[Vendedor]],TB_Vendedores[[#All],[Código]],TB_Vendedores[[#All],[Desc. Máximo]])</f>
        <v>0.3</v>
      </c>
      <c r="H1072" s="41">
        <f>IF(TB_Vendas[[#This Row],[Desc.]]&gt;TB_Vendas[[#This Row],[Desc. Vend.]],TB_Vendas[[#This Row],[Desc. Vend.]],TB_Vendas[[#This Row],[Desc.]])</f>
        <v>0</v>
      </c>
      <c r="I1072" s="9">
        <f>TB_Vendas[[#This Row],[Preço Unitário]]*TB_Vendas[[#This Row],[Qtde]]</f>
        <v>2800</v>
      </c>
      <c r="J1072" s="9">
        <f>TB_Vendas[[#This Row],[Total]]-(TB_Vendas[[#This Row],[Total]]*TB_Vendas[[#This Row],[Desconto]])</f>
        <v>2800</v>
      </c>
      <c r="K1072" s="9" t="s">
        <v>121</v>
      </c>
    </row>
    <row r="1073" spans="1:11" x14ac:dyDescent="0.25">
      <c r="A1073" s="8">
        <v>45317</v>
      </c>
      <c r="B1073" t="s">
        <v>79</v>
      </c>
      <c r="C1073" t="str">
        <f>_xlfn.XLOOKUP(TB_Vendas[[#This Row],[Código]],TB_Produtos[Código],TB_Produtos[Categoria])</f>
        <v>Wearables</v>
      </c>
      <c r="D1073" s="1">
        <v>2</v>
      </c>
      <c r="E1073" s="36">
        <f>_xlfn.XLOOKUP(TB_Vendas[[#This Row],[Código]],TB_Produtos[Código],TB_Produtos[Preço Unitário])</f>
        <v>400</v>
      </c>
      <c r="F1073" s="41">
        <f>INDEX(desc_tabela,MATCH(TB_Vendas[[#This Row],[Qtde]],desc_quantidade,1),MATCH(_xlfn.XLOOKUP(TB_Vendas[[#This Row],[Código]],TB_Produtos[Código],TB_Produtos[Categoria]),desc_categorias,0))</f>
        <v>0.05</v>
      </c>
      <c r="G1073" s="41" cm="1">
        <f t="array" ref="G1073">_xlfn.XLOOKUP(TB_Vendas[[#This Row],[Vendedor]],TB_Vendedores[[#All],[Código]],TB_Vendedores[[#All],[Desc. Máximo]])</f>
        <v>0.12</v>
      </c>
      <c r="H1073" s="41">
        <f>IF(TB_Vendas[[#This Row],[Desc.]]&gt;TB_Vendas[[#This Row],[Desc. Vend.]],TB_Vendas[[#This Row],[Desc. Vend.]],TB_Vendas[[#This Row],[Desc.]])</f>
        <v>0.05</v>
      </c>
      <c r="I1073" s="9">
        <f>TB_Vendas[[#This Row],[Preço Unitário]]*TB_Vendas[[#This Row],[Qtde]]</f>
        <v>800</v>
      </c>
      <c r="J1073" s="9">
        <f>TB_Vendas[[#This Row],[Total]]-(TB_Vendas[[#This Row],[Total]]*TB_Vendas[[#This Row],[Desconto]])</f>
        <v>760</v>
      </c>
      <c r="K1073" s="9" t="s">
        <v>103</v>
      </c>
    </row>
    <row r="1074" spans="1:11" x14ac:dyDescent="0.25">
      <c r="A1074" s="8">
        <v>45317</v>
      </c>
      <c r="B1074" t="s">
        <v>25</v>
      </c>
      <c r="C1074" t="str">
        <f>_xlfn.XLOOKUP(TB_Vendas[[#This Row],[Código]],TB_Produtos[Código],TB_Produtos[Categoria])</f>
        <v>Periféricos</v>
      </c>
      <c r="D1074" s="1">
        <v>2</v>
      </c>
      <c r="E1074" s="36">
        <f>_xlfn.XLOOKUP(TB_Vendas[[#This Row],[Código]],TB_Produtos[Código],TB_Produtos[Preço Unitário])</f>
        <v>900</v>
      </c>
      <c r="F1074" s="41">
        <f>INDEX(desc_tabela,MATCH(TB_Vendas[[#This Row],[Qtde]],desc_quantidade,1),MATCH(_xlfn.XLOOKUP(TB_Vendas[[#This Row],[Código]],TB_Produtos[Código],TB_Produtos[Categoria]),desc_categorias,0))</f>
        <v>0.05</v>
      </c>
      <c r="G1074" s="41" cm="1">
        <f t="array" ref="G1074">_xlfn.XLOOKUP(TB_Vendas[[#This Row],[Vendedor]],TB_Vendedores[[#All],[Código]],TB_Vendedores[[#All],[Desc. Máximo]])</f>
        <v>0.08</v>
      </c>
      <c r="H1074" s="41">
        <f>IF(TB_Vendas[[#This Row],[Desc.]]&gt;TB_Vendas[[#This Row],[Desc. Vend.]],TB_Vendas[[#This Row],[Desc. Vend.]],TB_Vendas[[#This Row],[Desc.]])</f>
        <v>0.05</v>
      </c>
      <c r="I1074" s="9">
        <f>TB_Vendas[[#This Row],[Preço Unitário]]*TB_Vendas[[#This Row],[Qtde]]</f>
        <v>1800</v>
      </c>
      <c r="J1074" s="9">
        <f>TB_Vendas[[#This Row],[Total]]-(TB_Vendas[[#This Row],[Total]]*TB_Vendas[[#This Row],[Desconto]])</f>
        <v>1710</v>
      </c>
      <c r="K1074" s="9" t="s">
        <v>100</v>
      </c>
    </row>
    <row r="1075" spans="1:11" x14ac:dyDescent="0.25">
      <c r="A1075" s="8">
        <v>45317</v>
      </c>
      <c r="B1075" t="s">
        <v>60</v>
      </c>
      <c r="C1075" t="str">
        <f>_xlfn.XLOOKUP(TB_Vendas[[#This Row],[Código]],TB_Produtos[Código],TB_Produtos[Categoria])</f>
        <v>Redes e Conectividade</v>
      </c>
      <c r="D1075" s="1">
        <v>5</v>
      </c>
      <c r="E1075" s="36">
        <f>_xlfn.XLOOKUP(TB_Vendas[[#This Row],[Código]],TB_Produtos[Código],TB_Produtos[Preço Unitário])</f>
        <v>100</v>
      </c>
      <c r="F1075" s="41">
        <f>INDEX(desc_tabela,MATCH(TB_Vendas[[#This Row],[Qtde]],desc_quantidade,1),MATCH(_xlfn.XLOOKUP(TB_Vendas[[#This Row],[Código]],TB_Produtos[Código],TB_Produtos[Categoria]),desc_categorias,0))</f>
        <v>0.25</v>
      </c>
      <c r="G1075" s="41" cm="1">
        <f t="array" ref="G1075">_xlfn.XLOOKUP(TB_Vendas[[#This Row],[Vendedor]],TB_Vendedores[[#All],[Código]],TB_Vendedores[[#All],[Desc. Máximo]])</f>
        <v>0.14000000000000001</v>
      </c>
      <c r="H1075" s="41">
        <f>IF(TB_Vendas[[#This Row],[Desc.]]&gt;TB_Vendas[[#This Row],[Desc. Vend.]],TB_Vendas[[#This Row],[Desc. Vend.]],TB_Vendas[[#This Row],[Desc.]])</f>
        <v>0.14000000000000001</v>
      </c>
      <c r="I1075" s="9">
        <f>TB_Vendas[[#This Row],[Preço Unitário]]*TB_Vendas[[#This Row],[Qtde]]</f>
        <v>500</v>
      </c>
      <c r="J1075" s="9">
        <f>TB_Vendas[[#This Row],[Total]]-(TB_Vendas[[#This Row],[Total]]*TB_Vendas[[#This Row],[Desconto]])</f>
        <v>430</v>
      </c>
      <c r="K1075" s="9" t="s">
        <v>107</v>
      </c>
    </row>
    <row r="1076" spans="1:11" x14ac:dyDescent="0.25">
      <c r="A1076" s="8">
        <v>45318</v>
      </c>
      <c r="B1076" t="s">
        <v>73</v>
      </c>
      <c r="C1076" t="str">
        <f>_xlfn.XLOOKUP(TB_Vendas[[#This Row],[Código]],TB_Produtos[Código],TB_Produtos[Categoria])</f>
        <v>Smartphones e Tablets</v>
      </c>
      <c r="D1076" s="1">
        <v>2</v>
      </c>
      <c r="E1076" s="36">
        <f>_xlfn.XLOOKUP(TB_Vendas[[#This Row],[Código]],TB_Produtos[Código],TB_Produtos[Preço Unitário])</f>
        <v>2200</v>
      </c>
      <c r="F1076" s="41">
        <f>INDEX(desc_tabela,MATCH(TB_Vendas[[#This Row],[Qtde]],desc_quantidade,1),MATCH(_xlfn.XLOOKUP(TB_Vendas[[#This Row],[Código]],TB_Produtos[Código],TB_Produtos[Categoria]),desc_categorias,0))</f>
        <v>0.1</v>
      </c>
      <c r="G1076" s="41" cm="1">
        <f t="array" ref="G1076">_xlfn.XLOOKUP(TB_Vendas[[#This Row],[Vendedor]],TB_Vendedores[[#All],[Código]],TB_Vendedores[[#All],[Desc. Máximo]])</f>
        <v>0.13</v>
      </c>
      <c r="H1076" s="41">
        <f>IF(TB_Vendas[[#This Row],[Desc.]]&gt;TB_Vendas[[#This Row],[Desc. Vend.]],TB_Vendas[[#This Row],[Desc. Vend.]],TB_Vendas[[#This Row],[Desc.]])</f>
        <v>0.1</v>
      </c>
      <c r="I1076" s="9">
        <f>TB_Vendas[[#This Row],[Preço Unitário]]*TB_Vendas[[#This Row],[Qtde]]</f>
        <v>4400</v>
      </c>
      <c r="J1076" s="9">
        <f>TB_Vendas[[#This Row],[Total]]-(TB_Vendas[[#This Row],[Total]]*TB_Vendas[[#This Row],[Desconto]])</f>
        <v>3960</v>
      </c>
      <c r="K1076" s="9" t="s">
        <v>94</v>
      </c>
    </row>
    <row r="1077" spans="1:11" x14ac:dyDescent="0.25">
      <c r="A1077" s="8">
        <v>45318</v>
      </c>
      <c r="B1077" t="s">
        <v>60</v>
      </c>
      <c r="C1077" t="str">
        <f>_xlfn.XLOOKUP(TB_Vendas[[#This Row],[Código]],TB_Produtos[Código],TB_Produtos[Categoria])</f>
        <v>Redes e Conectividade</v>
      </c>
      <c r="D1077" s="1">
        <v>5</v>
      </c>
      <c r="E1077" s="36">
        <f>_xlfn.XLOOKUP(TB_Vendas[[#This Row],[Código]],TB_Produtos[Código],TB_Produtos[Preço Unitário])</f>
        <v>100</v>
      </c>
      <c r="F1077" s="41">
        <f>INDEX(desc_tabela,MATCH(TB_Vendas[[#This Row],[Qtde]],desc_quantidade,1),MATCH(_xlfn.XLOOKUP(TB_Vendas[[#This Row],[Código]],TB_Produtos[Código],TB_Produtos[Categoria]),desc_categorias,0))</f>
        <v>0.25</v>
      </c>
      <c r="G1077" s="41" cm="1">
        <f t="array" ref="G1077">_xlfn.XLOOKUP(TB_Vendas[[#This Row],[Vendedor]],TB_Vendedores[[#All],[Código]],TB_Vendedores[[#All],[Desc. Máximo]])</f>
        <v>0.19</v>
      </c>
      <c r="H1077" s="41">
        <f>IF(TB_Vendas[[#This Row],[Desc.]]&gt;TB_Vendas[[#This Row],[Desc. Vend.]],TB_Vendas[[#This Row],[Desc. Vend.]],TB_Vendas[[#This Row],[Desc.]])</f>
        <v>0.19</v>
      </c>
      <c r="I1077" s="9">
        <f>TB_Vendas[[#This Row],[Preço Unitário]]*TB_Vendas[[#This Row],[Qtde]]</f>
        <v>500</v>
      </c>
      <c r="J1077" s="9">
        <f>TB_Vendas[[#This Row],[Total]]-(TB_Vendas[[#This Row],[Total]]*TB_Vendas[[#This Row],[Desconto]])</f>
        <v>405</v>
      </c>
      <c r="K1077" s="9" t="s">
        <v>109</v>
      </c>
    </row>
    <row r="1078" spans="1:11" x14ac:dyDescent="0.25">
      <c r="A1078" s="8">
        <v>45318</v>
      </c>
      <c r="B1078" t="s">
        <v>7</v>
      </c>
      <c r="C1078" t="str">
        <f>_xlfn.XLOOKUP(TB_Vendas[[#This Row],[Código]],TB_Produtos[Código],TB_Produtos[Categoria])</f>
        <v>Acessórios</v>
      </c>
      <c r="D1078" s="1">
        <v>3</v>
      </c>
      <c r="E1078" s="36">
        <f>_xlfn.XLOOKUP(TB_Vendas[[#This Row],[Código]],TB_Produtos[Código],TB_Produtos[Preço Unitário])</f>
        <v>50</v>
      </c>
      <c r="F1078" s="41">
        <f>INDEX(desc_tabela,MATCH(TB_Vendas[[#This Row],[Qtde]],desc_quantidade,1),MATCH(_xlfn.XLOOKUP(TB_Vendas[[#This Row],[Código]],TB_Produtos[Código],TB_Produtos[Categoria]),desc_categorias,0))</f>
        <v>0.15</v>
      </c>
      <c r="G1078" s="41" cm="1">
        <f t="array" ref="G1078">_xlfn.XLOOKUP(TB_Vendas[[#This Row],[Vendedor]],TB_Vendedores[[#All],[Código]],TB_Vendedores[[#All],[Desc. Máximo]])</f>
        <v>7.0000000000000007E-2</v>
      </c>
      <c r="H1078" s="41">
        <f>IF(TB_Vendas[[#This Row],[Desc.]]&gt;TB_Vendas[[#This Row],[Desc. Vend.]],TB_Vendas[[#This Row],[Desc. Vend.]],TB_Vendas[[#This Row],[Desc.]])</f>
        <v>7.0000000000000007E-2</v>
      </c>
      <c r="I1078" s="9">
        <f>TB_Vendas[[#This Row],[Preço Unitário]]*TB_Vendas[[#This Row],[Qtde]]</f>
        <v>150</v>
      </c>
      <c r="J1078" s="9">
        <f>TB_Vendas[[#This Row],[Total]]-(TB_Vendas[[#This Row],[Total]]*TB_Vendas[[#This Row],[Desconto]])</f>
        <v>139.5</v>
      </c>
      <c r="K1078" s="9" t="s">
        <v>119</v>
      </c>
    </row>
    <row r="1079" spans="1:11" x14ac:dyDescent="0.25">
      <c r="A1079" s="8">
        <v>45318</v>
      </c>
      <c r="B1079" t="s">
        <v>48</v>
      </c>
      <c r="C1079" t="str">
        <f>_xlfn.XLOOKUP(TB_Vendas[[#This Row],[Código]],TB_Produtos[Código],TB_Produtos[Categoria])</f>
        <v>Eletrônicos Gerais</v>
      </c>
      <c r="D1079" s="1">
        <v>4</v>
      </c>
      <c r="E1079" s="36">
        <f>_xlfn.XLOOKUP(TB_Vendas[[#This Row],[Código]],TB_Produtos[Código],TB_Produtos[Preço Unitário])</f>
        <v>5500</v>
      </c>
      <c r="F1079" s="41">
        <f>INDEX(desc_tabela,MATCH(TB_Vendas[[#This Row],[Qtde]],desc_quantidade,1),MATCH(_xlfn.XLOOKUP(TB_Vendas[[#This Row],[Código]],TB_Produtos[Código],TB_Produtos[Categoria]),desc_categorias,0))</f>
        <v>0.2</v>
      </c>
      <c r="G1079" s="41" cm="1">
        <f t="array" ref="G1079">_xlfn.XLOOKUP(TB_Vendas[[#This Row],[Vendedor]],TB_Vendedores[[#All],[Código]],TB_Vendedores[[#All],[Desc. Máximo]])</f>
        <v>0.12</v>
      </c>
      <c r="H1079" s="41">
        <f>IF(TB_Vendas[[#This Row],[Desc.]]&gt;TB_Vendas[[#This Row],[Desc. Vend.]],TB_Vendas[[#This Row],[Desc. Vend.]],TB_Vendas[[#This Row],[Desc.]])</f>
        <v>0.12</v>
      </c>
      <c r="I1079" s="9">
        <f>TB_Vendas[[#This Row],[Preço Unitário]]*TB_Vendas[[#This Row],[Qtde]]</f>
        <v>22000</v>
      </c>
      <c r="J1079" s="9">
        <f>TB_Vendas[[#This Row],[Total]]-(TB_Vendas[[#This Row],[Total]]*TB_Vendas[[#This Row],[Desconto]])</f>
        <v>19360</v>
      </c>
      <c r="K1079" s="9" t="s">
        <v>103</v>
      </c>
    </row>
    <row r="1080" spans="1:11" x14ac:dyDescent="0.25">
      <c r="A1080" s="8">
        <v>45319</v>
      </c>
      <c r="B1080" t="s">
        <v>48</v>
      </c>
      <c r="C1080" t="str">
        <f>_xlfn.XLOOKUP(TB_Vendas[[#This Row],[Código]],TB_Produtos[Código],TB_Produtos[Categoria])</f>
        <v>Eletrônicos Gerais</v>
      </c>
      <c r="D1080" s="1">
        <v>4</v>
      </c>
      <c r="E1080" s="36">
        <f>_xlfn.XLOOKUP(TB_Vendas[[#This Row],[Código]],TB_Produtos[Código],TB_Produtos[Preço Unitário])</f>
        <v>5500</v>
      </c>
      <c r="F1080" s="41">
        <f>INDEX(desc_tabela,MATCH(TB_Vendas[[#This Row],[Qtde]],desc_quantidade,1),MATCH(_xlfn.XLOOKUP(TB_Vendas[[#This Row],[Código]],TB_Produtos[Código],TB_Produtos[Categoria]),desc_categorias,0))</f>
        <v>0.2</v>
      </c>
      <c r="G1080" s="41" cm="1">
        <f t="array" ref="G1080">_xlfn.XLOOKUP(TB_Vendas[[#This Row],[Vendedor]],TB_Vendedores[[#All],[Código]],TB_Vendedores[[#All],[Desc. Máximo]])</f>
        <v>0.3</v>
      </c>
      <c r="H1080" s="41">
        <f>IF(TB_Vendas[[#This Row],[Desc.]]&gt;TB_Vendas[[#This Row],[Desc. Vend.]],TB_Vendas[[#This Row],[Desc. Vend.]],TB_Vendas[[#This Row],[Desc.]])</f>
        <v>0.2</v>
      </c>
      <c r="I1080" s="9">
        <f>TB_Vendas[[#This Row],[Preço Unitário]]*TB_Vendas[[#This Row],[Qtde]]</f>
        <v>22000</v>
      </c>
      <c r="J1080" s="9">
        <f>TB_Vendas[[#This Row],[Total]]-(TB_Vendas[[#This Row],[Total]]*TB_Vendas[[#This Row],[Desconto]])</f>
        <v>17600</v>
      </c>
      <c r="K1080" s="9" t="s">
        <v>121</v>
      </c>
    </row>
    <row r="1081" spans="1:11" x14ac:dyDescent="0.25">
      <c r="A1081" s="8">
        <v>45320</v>
      </c>
      <c r="B1081" t="s">
        <v>73</v>
      </c>
      <c r="C1081" t="str">
        <f>_xlfn.XLOOKUP(TB_Vendas[[#This Row],[Código]],TB_Produtos[Código],TB_Produtos[Categoria])</f>
        <v>Smartphones e Tablets</v>
      </c>
      <c r="D1081" s="1">
        <v>2</v>
      </c>
      <c r="E1081" s="36">
        <f>_xlfn.XLOOKUP(TB_Vendas[[#This Row],[Código]],TB_Produtos[Código],TB_Produtos[Preço Unitário])</f>
        <v>2200</v>
      </c>
      <c r="F1081" s="41">
        <f>INDEX(desc_tabela,MATCH(TB_Vendas[[#This Row],[Qtde]],desc_quantidade,1),MATCH(_xlfn.XLOOKUP(TB_Vendas[[#This Row],[Código]],TB_Produtos[Código],TB_Produtos[Categoria]),desc_categorias,0))</f>
        <v>0.1</v>
      </c>
      <c r="G1081" s="41" cm="1">
        <f t="array" ref="G1081">_xlfn.XLOOKUP(TB_Vendas[[#This Row],[Vendedor]],TB_Vendedores[[#All],[Código]],TB_Vendedores[[#All],[Desc. Máximo]])</f>
        <v>0.08</v>
      </c>
      <c r="H1081" s="41">
        <f>IF(TB_Vendas[[#This Row],[Desc.]]&gt;TB_Vendas[[#This Row],[Desc. Vend.]],TB_Vendas[[#This Row],[Desc. Vend.]],TB_Vendas[[#This Row],[Desc.]])</f>
        <v>0.08</v>
      </c>
      <c r="I1081" s="9">
        <f>TB_Vendas[[#This Row],[Preço Unitário]]*TB_Vendas[[#This Row],[Qtde]]</f>
        <v>4400</v>
      </c>
      <c r="J1081" s="9">
        <f>TB_Vendas[[#This Row],[Total]]-(TB_Vendas[[#This Row],[Total]]*TB_Vendas[[#This Row],[Desconto]])</f>
        <v>4048</v>
      </c>
      <c r="K1081" s="9" t="s">
        <v>111</v>
      </c>
    </row>
    <row r="1082" spans="1:11" x14ac:dyDescent="0.25">
      <c r="A1082" s="8">
        <v>45320</v>
      </c>
      <c r="B1082" t="s">
        <v>40</v>
      </c>
      <c r="C1082" t="str">
        <f>_xlfn.XLOOKUP(TB_Vendas[[#This Row],[Código]],TB_Produtos[Código],TB_Produtos[Categoria])</f>
        <v>Eletrônicos Gerais</v>
      </c>
      <c r="D1082" s="1">
        <v>3</v>
      </c>
      <c r="E1082" s="36">
        <f>_xlfn.XLOOKUP(TB_Vendas[[#This Row],[Código]],TB_Produtos[Código],TB_Produtos[Preço Unitário])</f>
        <v>4800</v>
      </c>
      <c r="F1082" s="41">
        <f>INDEX(desc_tabela,MATCH(TB_Vendas[[#This Row],[Qtde]],desc_quantidade,1),MATCH(_xlfn.XLOOKUP(TB_Vendas[[#This Row],[Código]],TB_Produtos[Código],TB_Produtos[Categoria]),desc_categorias,0))</f>
        <v>0.2</v>
      </c>
      <c r="G1082" s="41" cm="1">
        <f t="array" ref="G1082">_xlfn.XLOOKUP(TB_Vendas[[#This Row],[Vendedor]],TB_Vendedores[[#All],[Código]],TB_Vendedores[[#All],[Desc. Máximo]])</f>
        <v>0.09</v>
      </c>
      <c r="H1082" s="41">
        <f>IF(TB_Vendas[[#This Row],[Desc.]]&gt;TB_Vendas[[#This Row],[Desc. Vend.]],TB_Vendas[[#This Row],[Desc. Vend.]],TB_Vendas[[#This Row],[Desc.]])</f>
        <v>0.09</v>
      </c>
      <c r="I1082" s="9">
        <f>TB_Vendas[[#This Row],[Preço Unitário]]*TB_Vendas[[#This Row],[Qtde]]</f>
        <v>14400</v>
      </c>
      <c r="J1082" s="9">
        <f>TB_Vendas[[#This Row],[Total]]-(TB_Vendas[[#This Row],[Total]]*TB_Vendas[[#This Row],[Desconto]])</f>
        <v>13104</v>
      </c>
      <c r="K1082" s="9" t="s">
        <v>113</v>
      </c>
    </row>
    <row r="1083" spans="1:11" x14ac:dyDescent="0.25">
      <c r="A1083" s="8">
        <v>45320</v>
      </c>
      <c r="B1083" t="s">
        <v>46</v>
      </c>
      <c r="C1083" t="str">
        <f>_xlfn.XLOOKUP(TB_Vendas[[#This Row],[Código]],TB_Produtos[Código],TB_Produtos[Categoria])</f>
        <v>Eletrônicos Gerais</v>
      </c>
      <c r="D1083" s="1">
        <v>3</v>
      </c>
      <c r="E1083" s="36">
        <f>_xlfn.XLOOKUP(TB_Vendas[[#This Row],[Código]],TB_Produtos[Código],TB_Produtos[Preço Unitário])</f>
        <v>2800</v>
      </c>
      <c r="F1083" s="41">
        <f>INDEX(desc_tabela,MATCH(TB_Vendas[[#This Row],[Qtde]],desc_quantidade,1),MATCH(_xlfn.XLOOKUP(TB_Vendas[[#This Row],[Código]],TB_Produtos[Código],TB_Produtos[Categoria]),desc_categorias,0))</f>
        <v>0.2</v>
      </c>
      <c r="G1083" s="41" cm="1">
        <f t="array" ref="G1083">_xlfn.XLOOKUP(TB_Vendas[[#This Row],[Vendedor]],TB_Vendedores[[#All],[Código]],TB_Vendedores[[#All],[Desc. Máximo]])</f>
        <v>7.0000000000000007E-2</v>
      </c>
      <c r="H1083" s="41">
        <f>IF(TB_Vendas[[#This Row],[Desc.]]&gt;TB_Vendas[[#This Row],[Desc. Vend.]],TB_Vendas[[#This Row],[Desc. Vend.]],TB_Vendas[[#This Row],[Desc.]])</f>
        <v>7.0000000000000007E-2</v>
      </c>
      <c r="I1083" s="9">
        <f>TB_Vendas[[#This Row],[Preço Unitário]]*TB_Vendas[[#This Row],[Qtde]]</f>
        <v>8400</v>
      </c>
      <c r="J1083" s="9">
        <f>TB_Vendas[[#This Row],[Total]]-(TB_Vendas[[#This Row],[Total]]*TB_Vendas[[#This Row],[Desconto]])</f>
        <v>7812</v>
      </c>
      <c r="K1083" s="9" t="s">
        <v>119</v>
      </c>
    </row>
    <row r="1084" spans="1:11" x14ac:dyDescent="0.25">
      <c r="A1084" s="8">
        <v>45320</v>
      </c>
      <c r="B1084" t="s">
        <v>17</v>
      </c>
      <c r="C1084" t="str">
        <f>_xlfn.XLOOKUP(TB_Vendas[[#This Row],[Código]],TB_Produtos[Código],TB_Produtos[Categoria])</f>
        <v>Acessórios</v>
      </c>
      <c r="D1084" s="1">
        <v>4</v>
      </c>
      <c r="E1084" s="36">
        <f>_xlfn.XLOOKUP(TB_Vendas[[#This Row],[Código]],TB_Produtos[Código],TB_Produtos[Preço Unitário])</f>
        <v>800</v>
      </c>
      <c r="F1084" s="41">
        <f>INDEX(desc_tabela,MATCH(TB_Vendas[[#This Row],[Qtde]],desc_quantidade,1),MATCH(_xlfn.XLOOKUP(TB_Vendas[[#This Row],[Código]],TB_Produtos[Código],TB_Produtos[Categoria]),desc_categorias,0))</f>
        <v>0.15</v>
      </c>
      <c r="G1084" s="41" cm="1">
        <f t="array" ref="G1084">_xlfn.XLOOKUP(TB_Vendas[[#This Row],[Vendedor]],TB_Vendedores[[#All],[Código]],TB_Vendedores[[#All],[Desc. Máximo]])</f>
        <v>0.08</v>
      </c>
      <c r="H1084" s="41">
        <f>IF(TB_Vendas[[#This Row],[Desc.]]&gt;TB_Vendas[[#This Row],[Desc. Vend.]],TB_Vendas[[#This Row],[Desc. Vend.]],TB_Vendas[[#This Row],[Desc.]])</f>
        <v>0.08</v>
      </c>
      <c r="I1084" s="9">
        <f>TB_Vendas[[#This Row],[Preço Unitário]]*TB_Vendas[[#This Row],[Qtde]]</f>
        <v>3200</v>
      </c>
      <c r="J1084" s="9">
        <f>TB_Vendas[[#This Row],[Total]]-(TB_Vendas[[#This Row],[Total]]*TB_Vendas[[#This Row],[Desconto]])</f>
        <v>2944</v>
      </c>
      <c r="K1084" s="9" t="s">
        <v>100</v>
      </c>
    </row>
    <row r="1085" spans="1:11" x14ac:dyDescent="0.25">
      <c r="A1085" s="8">
        <v>45320</v>
      </c>
      <c r="B1085" t="s">
        <v>46</v>
      </c>
      <c r="C1085" t="str">
        <f>_xlfn.XLOOKUP(TB_Vendas[[#This Row],[Código]],TB_Produtos[Código],TB_Produtos[Categoria])</f>
        <v>Eletrônicos Gerais</v>
      </c>
      <c r="D1085" s="1">
        <v>1</v>
      </c>
      <c r="E1085" s="36">
        <f>_xlfn.XLOOKUP(TB_Vendas[[#This Row],[Código]],TB_Produtos[Código],TB_Produtos[Preço Unitário])</f>
        <v>2800</v>
      </c>
      <c r="F1085" s="41">
        <f>INDEX(desc_tabela,MATCH(TB_Vendas[[#This Row],[Qtde]],desc_quantidade,1),MATCH(_xlfn.XLOOKUP(TB_Vendas[[#This Row],[Código]],TB_Produtos[Código],TB_Produtos[Categoria]),desc_categorias,0))</f>
        <v>0.1</v>
      </c>
      <c r="G1085" s="41" cm="1">
        <f t="array" ref="G1085">_xlfn.XLOOKUP(TB_Vendas[[#This Row],[Vendedor]],TB_Vendedores[[#All],[Código]],TB_Vendedores[[#All],[Desc. Máximo]])</f>
        <v>0.14000000000000001</v>
      </c>
      <c r="H1085" s="41">
        <f>IF(TB_Vendas[[#This Row],[Desc.]]&gt;TB_Vendas[[#This Row],[Desc. Vend.]],TB_Vendas[[#This Row],[Desc. Vend.]],TB_Vendas[[#This Row],[Desc.]])</f>
        <v>0.1</v>
      </c>
      <c r="I1085" s="9">
        <f>TB_Vendas[[#This Row],[Preço Unitário]]*TB_Vendas[[#This Row],[Qtde]]</f>
        <v>2800</v>
      </c>
      <c r="J1085" s="9">
        <f>TB_Vendas[[#This Row],[Total]]-(TB_Vendas[[#This Row],[Total]]*TB_Vendas[[#This Row],[Desconto]])</f>
        <v>2520</v>
      </c>
      <c r="K1085" s="9" t="s">
        <v>107</v>
      </c>
    </row>
    <row r="1086" spans="1:11" x14ac:dyDescent="0.25">
      <c r="A1086" s="8">
        <v>45321</v>
      </c>
      <c r="B1086" t="s">
        <v>25</v>
      </c>
      <c r="C1086" t="str">
        <f>_xlfn.XLOOKUP(TB_Vendas[[#This Row],[Código]],TB_Produtos[Código],TB_Produtos[Categoria])</f>
        <v>Periféricos</v>
      </c>
      <c r="D1086" s="1">
        <v>3</v>
      </c>
      <c r="E1086" s="36">
        <f>_xlfn.XLOOKUP(TB_Vendas[[#This Row],[Código]],TB_Produtos[Código],TB_Produtos[Preço Unitário])</f>
        <v>900</v>
      </c>
      <c r="F1086" s="41">
        <f>INDEX(desc_tabela,MATCH(TB_Vendas[[#This Row],[Qtde]],desc_quantidade,1),MATCH(_xlfn.XLOOKUP(TB_Vendas[[#This Row],[Código]],TB_Produtos[Código],TB_Produtos[Categoria]),desc_categorias,0))</f>
        <v>0.15</v>
      </c>
      <c r="G1086" s="41" cm="1">
        <f t="array" ref="G1086">_xlfn.XLOOKUP(TB_Vendas[[#This Row],[Vendedor]],TB_Vendedores[[#All],[Código]],TB_Vendedores[[#All],[Desc. Máximo]])</f>
        <v>0.08</v>
      </c>
      <c r="H1086" s="41">
        <f>IF(TB_Vendas[[#This Row],[Desc.]]&gt;TB_Vendas[[#This Row],[Desc. Vend.]],TB_Vendas[[#This Row],[Desc. Vend.]],TB_Vendas[[#This Row],[Desc.]])</f>
        <v>0.08</v>
      </c>
      <c r="I1086" s="9">
        <f>TB_Vendas[[#This Row],[Preço Unitário]]*TB_Vendas[[#This Row],[Qtde]]</f>
        <v>2700</v>
      </c>
      <c r="J1086" s="9">
        <f>TB_Vendas[[#This Row],[Total]]-(TB_Vendas[[#This Row],[Total]]*TB_Vendas[[#This Row],[Desconto]])</f>
        <v>2484</v>
      </c>
      <c r="K1086" s="9" t="s">
        <v>111</v>
      </c>
    </row>
    <row r="1087" spans="1:11" x14ac:dyDescent="0.25">
      <c r="A1087" s="8">
        <v>45321</v>
      </c>
      <c r="B1087" t="s">
        <v>43</v>
      </c>
      <c r="C1087" t="str">
        <f>_xlfn.XLOOKUP(TB_Vendas[[#This Row],[Código]],TB_Produtos[Código],TB_Produtos[Categoria])</f>
        <v>Eletrônicos Gerais</v>
      </c>
      <c r="D1087" s="1">
        <v>5</v>
      </c>
      <c r="E1087" s="36">
        <f>_xlfn.XLOOKUP(TB_Vendas[[#This Row],[Código]],TB_Produtos[Código],TB_Produtos[Preço Unitário])</f>
        <v>4500</v>
      </c>
      <c r="F1087" s="41">
        <f>INDEX(desc_tabela,MATCH(TB_Vendas[[#This Row],[Qtde]],desc_quantidade,1),MATCH(_xlfn.XLOOKUP(TB_Vendas[[#This Row],[Código]],TB_Produtos[Código],TB_Produtos[Categoria]),desc_categorias,0))</f>
        <v>0.25</v>
      </c>
      <c r="G1087" s="41" cm="1">
        <f t="array" ref="G1087">_xlfn.XLOOKUP(TB_Vendas[[#This Row],[Vendedor]],TB_Vendedores[[#All],[Código]],TB_Vendedores[[#All],[Desc. Máximo]])</f>
        <v>0.3</v>
      </c>
      <c r="H1087" s="41">
        <f>IF(TB_Vendas[[#This Row],[Desc.]]&gt;TB_Vendas[[#This Row],[Desc. Vend.]],TB_Vendas[[#This Row],[Desc. Vend.]],TB_Vendas[[#This Row],[Desc.]])</f>
        <v>0.25</v>
      </c>
      <c r="I1087" s="9">
        <f>TB_Vendas[[#This Row],[Preço Unitário]]*TB_Vendas[[#This Row],[Qtde]]</f>
        <v>22500</v>
      </c>
      <c r="J1087" s="9">
        <f>TB_Vendas[[#This Row],[Total]]-(TB_Vendas[[#This Row],[Total]]*TB_Vendas[[#This Row],[Desconto]])</f>
        <v>16875</v>
      </c>
      <c r="K1087" s="9" t="s">
        <v>121</v>
      </c>
    </row>
    <row r="1088" spans="1:11" x14ac:dyDescent="0.25">
      <c r="A1088" s="8">
        <v>45322</v>
      </c>
      <c r="B1088" t="s">
        <v>83</v>
      </c>
      <c r="C1088" t="str">
        <f>_xlfn.XLOOKUP(TB_Vendas[[#This Row],[Código]],TB_Produtos[Código],TB_Produtos[Categoria])</f>
        <v>Wearables</v>
      </c>
      <c r="D1088" s="1">
        <v>3</v>
      </c>
      <c r="E1088" s="36">
        <f>_xlfn.XLOOKUP(TB_Vendas[[#This Row],[Código]],TB_Produtos[Código],TB_Produtos[Preço Unitário])</f>
        <v>350</v>
      </c>
      <c r="F1088" s="41">
        <f>INDEX(desc_tabela,MATCH(TB_Vendas[[#This Row],[Qtde]],desc_quantidade,1),MATCH(_xlfn.XLOOKUP(TB_Vendas[[#This Row],[Código]],TB_Produtos[Código],TB_Produtos[Categoria]),desc_categorias,0))</f>
        <v>0.15</v>
      </c>
      <c r="G1088" s="41" cm="1">
        <f t="array" ref="G1088">_xlfn.XLOOKUP(TB_Vendas[[#This Row],[Vendedor]],TB_Vendedores[[#All],[Código]],TB_Vendedores[[#All],[Desc. Máximo]])</f>
        <v>0.11</v>
      </c>
      <c r="H1088" s="41">
        <f>IF(TB_Vendas[[#This Row],[Desc.]]&gt;TB_Vendas[[#This Row],[Desc. Vend.]],TB_Vendas[[#This Row],[Desc. Vend.]],TB_Vendas[[#This Row],[Desc.]])</f>
        <v>0.11</v>
      </c>
      <c r="I1088" s="9">
        <f>TB_Vendas[[#This Row],[Preço Unitário]]*TB_Vendas[[#This Row],[Qtde]]</f>
        <v>1050</v>
      </c>
      <c r="J1088" s="9">
        <f>TB_Vendas[[#This Row],[Total]]-(TB_Vendas[[#This Row],[Total]]*TB_Vendas[[#This Row],[Desconto]])</f>
        <v>934.5</v>
      </c>
      <c r="K1088" s="9" t="s">
        <v>115</v>
      </c>
    </row>
    <row r="1089" spans="1:11" x14ac:dyDescent="0.25">
      <c r="A1089" s="8">
        <v>45322</v>
      </c>
      <c r="B1089" t="s">
        <v>83</v>
      </c>
      <c r="C1089" t="str">
        <f>_xlfn.XLOOKUP(TB_Vendas[[#This Row],[Código]],TB_Produtos[Código],TB_Produtos[Categoria])</f>
        <v>Wearables</v>
      </c>
      <c r="D1089" s="1">
        <v>4</v>
      </c>
      <c r="E1089" s="36">
        <f>_xlfn.XLOOKUP(TB_Vendas[[#This Row],[Código]],TB_Produtos[Código],TB_Produtos[Preço Unitário])</f>
        <v>350</v>
      </c>
      <c r="F1089" s="41">
        <f>INDEX(desc_tabela,MATCH(TB_Vendas[[#This Row],[Qtde]],desc_quantidade,1),MATCH(_xlfn.XLOOKUP(TB_Vendas[[#This Row],[Código]],TB_Produtos[Código],TB_Produtos[Categoria]),desc_categorias,0))</f>
        <v>0.15</v>
      </c>
      <c r="G1089" s="41" cm="1">
        <f t="array" ref="G1089">_xlfn.XLOOKUP(TB_Vendas[[#This Row],[Vendedor]],TB_Vendedores[[#All],[Código]],TB_Vendedores[[#All],[Desc. Máximo]])</f>
        <v>0.08</v>
      </c>
      <c r="H1089" s="41">
        <f>IF(TB_Vendas[[#This Row],[Desc.]]&gt;TB_Vendas[[#This Row],[Desc. Vend.]],TB_Vendas[[#This Row],[Desc. Vend.]],TB_Vendas[[#This Row],[Desc.]])</f>
        <v>0.08</v>
      </c>
      <c r="I1089" s="9">
        <f>TB_Vendas[[#This Row],[Preço Unitário]]*TB_Vendas[[#This Row],[Qtde]]</f>
        <v>1400</v>
      </c>
      <c r="J1089" s="9">
        <f>TB_Vendas[[#This Row],[Total]]-(TB_Vendas[[#This Row],[Total]]*TB_Vendas[[#This Row],[Desconto]])</f>
        <v>1288</v>
      </c>
      <c r="K1089" s="9" t="s">
        <v>111</v>
      </c>
    </row>
    <row r="1090" spans="1:11" x14ac:dyDescent="0.25">
      <c r="A1090" s="8">
        <v>45322</v>
      </c>
      <c r="B1090" t="s">
        <v>83</v>
      </c>
      <c r="C1090" t="str">
        <f>_xlfn.XLOOKUP(TB_Vendas[[#This Row],[Código]],TB_Produtos[Código],TB_Produtos[Categoria])</f>
        <v>Wearables</v>
      </c>
      <c r="D1090" s="1">
        <v>5</v>
      </c>
      <c r="E1090" s="36">
        <f>_xlfn.XLOOKUP(TB_Vendas[[#This Row],[Código]],TB_Produtos[Código],TB_Produtos[Preço Unitário])</f>
        <v>350</v>
      </c>
      <c r="F1090" s="41">
        <f>INDEX(desc_tabela,MATCH(TB_Vendas[[#This Row],[Qtde]],desc_quantidade,1),MATCH(_xlfn.XLOOKUP(TB_Vendas[[#This Row],[Código]],TB_Produtos[Código],TB_Produtos[Categoria]),desc_categorias,0))</f>
        <v>0.25</v>
      </c>
      <c r="G1090" s="41" cm="1">
        <f t="array" ref="G1090">_xlfn.XLOOKUP(TB_Vendas[[#This Row],[Vendedor]],TB_Vendedores[[#All],[Código]],TB_Vendedores[[#All],[Desc. Máximo]])</f>
        <v>0.08</v>
      </c>
      <c r="H1090" s="41">
        <f>IF(TB_Vendas[[#This Row],[Desc.]]&gt;TB_Vendas[[#This Row],[Desc. Vend.]],TB_Vendas[[#This Row],[Desc. Vend.]],TB_Vendas[[#This Row],[Desc.]])</f>
        <v>0.08</v>
      </c>
      <c r="I1090" s="9">
        <f>TB_Vendas[[#This Row],[Preço Unitário]]*TB_Vendas[[#This Row],[Qtde]]</f>
        <v>1750</v>
      </c>
      <c r="J1090" s="9">
        <f>TB_Vendas[[#This Row],[Total]]-(TB_Vendas[[#This Row],[Total]]*TB_Vendas[[#This Row],[Desconto]])</f>
        <v>1610</v>
      </c>
      <c r="K1090" s="9" t="s">
        <v>111</v>
      </c>
    </row>
    <row r="1091" spans="1:11" x14ac:dyDescent="0.25">
      <c r="A1091" s="8">
        <v>45323</v>
      </c>
      <c r="B1091" t="s">
        <v>66</v>
      </c>
      <c r="C1091" t="str">
        <f>_xlfn.XLOOKUP(TB_Vendas[[#This Row],[Código]],TB_Produtos[Código],TB_Produtos[Categoria])</f>
        <v>Redes e Conectividade</v>
      </c>
      <c r="D1091" s="1">
        <v>4</v>
      </c>
      <c r="E1091" s="36">
        <f>_xlfn.XLOOKUP(TB_Vendas[[#This Row],[Código]],TB_Produtos[Código],TB_Produtos[Preço Unitário])</f>
        <v>500</v>
      </c>
      <c r="F1091" s="41">
        <f>INDEX(desc_tabela,MATCH(TB_Vendas[[#This Row],[Qtde]],desc_quantidade,1),MATCH(_xlfn.XLOOKUP(TB_Vendas[[#This Row],[Código]],TB_Produtos[Código],TB_Produtos[Categoria]),desc_categorias,0))</f>
        <v>0.2</v>
      </c>
      <c r="G1091" s="41" cm="1">
        <f t="array" ref="G1091">_xlfn.XLOOKUP(TB_Vendas[[#This Row],[Vendedor]],TB_Vendedores[[#All],[Código]],TB_Vendedores[[#All],[Desc. Máximo]])</f>
        <v>0.13</v>
      </c>
      <c r="H1091" s="41">
        <f>IF(TB_Vendas[[#This Row],[Desc.]]&gt;TB_Vendas[[#This Row],[Desc. Vend.]],TB_Vendas[[#This Row],[Desc. Vend.]],TB_Vendas[[#This Row],[Desc.]])</f>
        <v>0.13</v>
      </c>
      <c r="I1091" s="9">
        <f>TB_Vendas[[#This Row],[Preço Unitário]]*TB_Vendas[[#This Row],[Qtde]]</f>
        <v>2000</v>
      </c>
      <c r="J1091" s="9">
        <f>TB_Vendas[[#This Row],[Total]]-(TB_Vendas[[#This Row],[Total]]*TB_Vendas[[#This Row],[Desconto]])</f>
        <v>1740</v>
      </c>
      <c r="K1091" s="9" t="s">
        <v>94</v>
      </c>
    </row>
    <row r="1092" spans="1:11" x14ac:dyDescent="0.25">
      <c r="A1092" s="8">
        <v>45323</v>
      </c>
      <c r="B1092" t="s">
        <v>66</v>
      </c>
      <c r="C1092" t="str">
        <f>_xlfn.XLOOKUP(TB_Vendas[[#This Row],[Código]],TB_Produtos[Código],TB_Produtos[Categoria])</f>
        <v>Redes e Conectividade</v>
      </c>
      <c r="D1092" s="1">
        <v>1</v>
      </c>
      <c r="E1092" s="36">
        <f>_xlfn.XLOOKUP(TB_Vendas[[#This Row],[Código]],TB_Produtos[Código],TB_Produtos[Preço Unitário])</f>
        <v>500</v>
      </c>
      <c r="F1092" s="41">
        <f>INDEX(desc_tabela,MATCH(TB_Vendas[[#This Row],[Qtde]],desc_quantidade,1),MATCH(_xlfn.XLOOKUP(TB_Vendas[[#This Row],[Código]],TB_Produtos[Código],TB_Produtos[Categoria]),desc_categorias,0))</f>
        <v>0.1</v>
      </c>
      <c r="G1092" s="41" cm="1">
        <f t="array" ref="G1092">_xlfn.XLOOKUP(TB_Vendas[[#This Row],[Vendedor]],TB_Vendedores[[#All],[Código]],TB_Vendedores[[#All],[Desc. Máximo]])</f>
        <v>0.12</v>
      </c>
      <c r="H1092" s="41">
        <f>IF(TB_Vendas[[#This Row],[Desc.]]&gt;TB_Vendas[[#This Row],[Desc. Vend.]],TB_Vendas[[#This Row],[Desc. Vend.]],TB_Vendas[[#This Row],[Desc.]])</f>
        <v>0.1</v>
      </c>
      <c r="I1092" s="9">
        <f>TB_Vendas[[#This Row],[Preço Unitário]]*TB_Vendas[[#This Row],[Qtde]]</f>
        <v>500</v>
      </c>
      <c r="J1092" s="9">
        <f>TB_Vendas[[#This Row],[Total]]-(TB_Vendas[[#This Row],[Total]]*TB_Vendas[[#This Row],[Desconto]])</f>
        <v>450</v>
      </c>
      <c r="K1092" s="9" t="s">
        <v>103</v>
      </c>
    </row>
    <row r="1093" spans="1:11" x14ac:dyDescent="0.25">
      <c r="A1093" s="8">
        <v>45323</v>
      </c>
      <c r="B1093" t="s">
        <v>58</v>
      </c>
      <c r="C1093" t="str">
        <f>_xlfn.XLOOKUP(TB_Vendas[[#This Row],[Código]],TB_Produtos[Código],TB_Produtos[Categoria])</f>
        <v>Periféricos</v>
      </c>
      <c r="D1093" s="1">
        <v>5</v>
      </c>
      <c r="E1093" s="36">
        <f>_xlfn.XLOOKUP(TB_Vendas[[#This Row],[Código]],TB_Produtos[Código],TB_Produtos[Preço Unitário])</f>
        <v>450</v>
      </c>
      <c r="F1093" s="41">
        <f>INDEX(desc_tabela,MATCH(TB_Vendas[[#This Row],[Qtde]],desc_quantidade,1),MATCH(_xlfn.XLOOKUP(TB_Vendas[[#This Row],[Código]],TB_Produtos[Código],TB_Produtos[Categoria]),desc_categorias,0))</f>
        <v>0.25</v>
      </c>
      <c r="G1093" s="41" cm="1">
        <f t="array" ref="G1093">_xlfn.XLOOKUP(TB_Vendas[[#This Row],[Vendedor]],TB_Vendedores[[#All],[Código]],TB_Vendedores[[#All],[Desc. Máximo]])</f>
        <v>0.18</v>
      </c>
      <c r="H1093" s="41">
        <f>IF(TB_Vendas[[#This Row],[Desc.]]&gt;TB_Vendas[[#This Row],[Desc. Vend.]],TB_Vendas[[#This Row],[Desc. Vend.]],TB_Vendas[[#This Row],[Desc.]])</f>
        <v>0.18</v>
      </c>
      <c r="I1093" s="9">
        <f>TB_Vendas[[#This Row],[Preço Unitário]]*TB_Vendas[[#This Row],[Qtde]]</f>
        <v>2250</v>
      </c>
      <c r="J1093" s="9">
        <f>TB_Vendas[[#This Row],[Total]]-(TB_Vendas[[#This Row],[Total]]*TB_Vendas[[#This Row],[Desconto]])</f>
        <v>1845</v>
      </c>
      <c r="K1093" s="9" t="s">
        <v>117</v>
      </c>
    </row>
    <row r="1094" spans="1:11" x14ac:dyDescent="0.25">
      <c r="A1094" s="8">
        <v>45323</v>
      </c>
      <c r="B1094" t="s">
        <v>37</v>
      </c>
      <c r="C1094" t="str">
        <f>_xlfn.XLOOKUP(TB_Vendas[[#This Row],[Código]],TB_Produtos[Código],TB_Produtos[Categoria])</f>
        <v>Notebooks</v>
      </c>
      <c r="D1094" s="1">
        <v>5</v>
      </c>
      <c r="E1094" s="36">
        <f>_xlfn.XLOOKUP(TB_Vendas[[#This Row],[Código]],TB_Produtos[Código],TB_Produtos[Preço Unitário])</f>
        <v>4000</v>
      </c>
      <c r="F1094" s="41">
        <f>INDEX(desc_tabela,MATCH(TB_Vendas[[#This Row],[Qtde]],desc_quantidade,1),MATCH(_xlfn.XLOOKUP(TB_Vendas[[#This Row],[Código]],TB_Produtos[Código],TB_Produtos[Categoria]),desc_categorias,0))</f>
        <v>0.25</v>
      </c>
      <c r="G1094" s="41" cm="1">
        <f t="array" ref="G1094">_xlfn.XLOOKUP(TB_Vendas[[#This Row],[Vendedor]],TB_Vendedores[[#All],[Código]],TB_Vendedores[[#All],[Desc. Máximo]])</f>
        <v>0.3</v>
      </c>
      <c r="H1094" s="41">
        <f>IF(TB_Vendas[[#This Row],[Desc.]]&gt;TB_Vendas[[#This Row],[Desc. Vend.]],TB_Vendas[[#This Row],[Desc. Vend.]],TB_Vendas[[#This Row],[Desc.]])</f>
        <v>0.25</v>
      </c>
      <c r="I1094" s="9">
        <f>TB_Vendas[[#This Row],[Preço Unitário]]*TB_Vendas[[#This Row],[Qtde]]</f>
        <v>20000</v>
      </c>
      <c r="J1094" s="9">
        <f>TB_Vendas[[#This Row],[Total]]-(TB_Vendas[[#This Row],[Total]]*TB_Vendas[[#This Row],[Desconto]])</f>
        <v>15000</v>
      </c>
      <c r="K1094" s="9" t="s">
        <v>121</v>
      </c>
    </row>
    <row r="1095" spans="1:11" x14ac:dyDescent="0.25">
      <c r="A1095" s="8">
        <v>45323</v>
      </c>
      <c r="B1095" t="s">
        <v>50</v>
      </c>
      <c r="C1095" t="str">
        <f>_xlfn.XLOOKUP(TB_Vendas[[#This Row],[Código]],TB_Produtos[Código],TB_Produtos[Categoria])</f>
        <v>Periféricos</v>
      </c>
      <c r="D1095" s="1">
        <v>5</v>
      </c>
      <c r="E1095" s="36">
        <f>_xlfn.XLOOKUP(TB_Vendas[[#This Row],[Código]],TB_Produtos[Código],TB_Produtos[Preço Unitário])</f>
        <v>300</v>
      </c>
      <c r="F1095" s="41">
        <f>INDEX(desc_tabela,MATCH(TB_Vendas[[#This Row],[Qtde]],desc_quantidade,1),MATCH(_xlfn.XLOOKUP(TB_Vendas[[#This Row],[Código]],TB_Produtos[Código],TB_Produtos[Categoria]),desc_categorias,0))</f>
        <v>0.25</v>
      </c>
      <c r="G1095" s="41" cm="1">
        <f t="array" ref="G1095">_xlfn.XLOOKUP(TB_Vendas[[#This Row],[Vendedor]],TB_Vendedores[[#All],[Código]],TB_Vendedores[[#All],[Desc. Máximo]])</f>
        <v>0.13</v>
      </c>
      <c r="H1095" s="41">
        <f>IF(TB_Vendas[[#This Row],[Desc.]]&gt;TB_Vendas[[#This Row],[Desc. Vend.]],TB_Vendas[[#This Row],[Desc. Vend.]],TB_Vendas[[#This Row],[Desc.]])</f>
        <v>0.13</v>
      </c>
      <c r="I1095" s="9">
        <f>TB_Vendas[[#This Row],[Preço Unitário]]*TB_Vendas[[#This Row],[Qtde]]</f>
        <v>1500</v>
      </c>
      <c r="J1095" s="9">
        <f>TB_Vendas[[#This Row],[Total]]-(TB_Vendas[[#This Row],[Total]]*TB_Vendas[[#This Row],[Desconto]])</f>
        <v>1305</v>
      </c>
      <c r="K1095" s="9" t="s">
        <v>97</v>
      </c>
    </row>
    <row r="1096" spans="1:11" x14ac:dyDescent="0.25">
      <c r="A1096" s="8">
        <v>45324</v>
      </c>
      <c r="B1096" t="s">
        <v>28</v>
      </c>
      <c r="C1096" t="str">
        <f>_xlfn.XLOOKUP(TB_Vendas[[#This Row],[Código]],TB_Produtos[Código],TB_Produtos[Categoria])</f>
        <v>Periféricos</v>
      </c>
      <c r="D1096" s="1">
        <v>1</v>
      </c>
      <c r="E1096" s="36">
        <f>_xlfn.XLOOKUP(TB_Vendas[[#This Row],[Código]],TB_Produtos[Código],TB_Produtos[Preço Unitário])</f>
        <v>1200</v>
      </c>
      <c r="F1096" s="41">
        <f>INDEX(desc_tabela,MATCH(TB_Vendas[[#This Row],[Qtde]],desc_quantidade,1),MATCH(_xlfn.XLOOKUP(TB_Vendas[[#This Row],[Código]],TB_Produtos[Código],TB_Produtos[Categoria]),desc_categorias,0))</f>
        <v>0</v>
      </c>
      <c r="G1096" s="41" cm="1">
        <f t="array" ref="G1096">_xlfn.XLOOKUP(TB_Vendas[[#This Row],[Vendedor]],TB_Vendedores[[#All],[Código]],TB_Vendedores[[#All],[Desc. Máximo]])</f>
        <v>0.13</v>
      </c>
      <c r="H1096" s="41">
        <f>IF(TB_Vendas[[#This Row],[Desc.]]&gt;TB_Vendas[[#This Row],[Desc. Vend.]],TB_Vendas[[#This Row],[Desc. Vend.]],TB_Vendas[[#This Row],[Desc.]])</f>
        <v>0</v>
      </c>
      <c r="I1096" s="9">
        <f>TB_Vendas[[#This Row],[Preço Unitário]]*TB_Vendas[[#This Row],[Qtde]]</f>
        <v>1200</v>
      </c>
      <c r="J1096" s="9">
        <f>TB_Vendas[[#This Row],[Total]]-(TB_Vendas[[#This Row],[Total]]*TB_Vendas[[#This Row],[Desconto]])</f>
        <v>1200</v>
      </c>
      <c r="K1096" s="9" t="s">
        <v>94</v>
      </c>
    </row>
    <row r="1097" spans="1:11" x14ac:dyDescent="0.25">
      <c r="A1097" s="8">
        <v>45324</v>
      </c>
      <c r="B1097" t="s">
        <v>53</v>
      </c>
      <c r="C1097" t="str">
        <f>_xlfn.XLOOKUP(TB_Vendas[[#This Row],[Código]],TB_Produtos[Código],TB_Produtos[Categoria])</f>
        <v>Periféricos</v>
      </c>
      <c r="D1097" s="1">
        <v>4</v>
      </c>
      <c r="E1097" s="36">
        <f>_xlfn.XLOOKUP(TB_Vendas[[#This Row],[Código]],TB_Produtos[Código],TB_Produtos[Preço Unitário])</f>
        <v>350</v>
      </c>
      <c r="F1097" s="41">
        <f>INDEX(desc_tabela,MATCH(TB_Vendas[[#This Row],[Qtde]],desc_quantidade,1),MATCH(_xlfn.XLOOKUP(TB_Vendas[[#This Row],[Código]],TB_Produtos[Código],TB_Produtos[Categoria]),desc_categorias,0))</f>
        <v>0.15</v>
      </c>
      <c r="G1097" s="41" cm="1">
        <f t="array" ref="G1097">_xlfn.XLOOKUP(TB_Vendas[[#This Row],[Vendedor]],TB_Vendedores[[#All],[Código]],TB_Vendedores[[#All],[Desc. Máximo]])</f>
        <v>7.0000000000000007E-2</v>
      </c>
      <c r="H1097" s="41">
        <f>IF(TB_Vendas[[#This Row],[Desc.]]&gt;TB_Vendas[[#This Row],[Desc. Vend.]],TB_Vendas[[#This Row],[Desc. Vend.]],TB_Vendas[[#This Row],[Desc.]])</f>
        <v>7.0000000000000007E-2</v>
      </c>
      <c r="I1097" s="9">
        <f>TB_Vendas[[#This Row],[Preço Unitário]]*TB_Vendas[[#This Row],[Qtde]]</f>
        <v>1400</v>
      </c>
      <c r="J1097" s="9">
        <f>TB_Vendas[[#This Row],[Total]]-(TB_Vendas[[#This Row],[Total]]*TB_Vendas[[#This Row],[Desconto]])</f>
        <v>1302</v>
      </c>
      <c r="K1097" s="9" t="s">
        <v>119</v>
      </c>
    </row>
    <row r="1098" spans="1:11" x14ac:dyDescent="0.25">
      <c r="A1098" s="8">
        <v>45325</v>
      </c>
      <c r="B1098" t="s">
        <v>50</v>
      </c>
      <c r="C1098" t="str">
        <f>_xlfn.XLOOKUP(TB_Vendas[[#This Row],[Código]],TB_Produtos[Código],TB_Produtos[Categoria])</f>
        <v>Periféricos</v>
      </c>
      <c r="D1098" s="1">
        <v>1</v>
      </c>
      <c r="E1098" s="36">
        <f>_xlfn.XLOOKUP(TB_Vendas[[#This Row],[Código]],TB_Produtos[Código],TB_Produtos[Preço Unitário])</f>
        <v>300</v>
      </c>
      <c r="F1098" s="41">
        <f>INDEX(desc_tabela,MATCH(TB_Vendas[[#This Row],[Qtde]],desc_quantidade,1),MATCH(_xlfn.XLOOKUP(TB_Vendas[[#This Row],[Código]],TB_Produtos[Código],TB_Produtos[Categoria]),desc_categorias,0))</f>
        <v>0</v>
      </c>
      <c r="G1098" s="41" cm="1">
        <f t="array" ref="G1098">_xlfn.XLOOKUP(TB_Vendas[[#This Row],[Vendedor]],TB_Vendedores[[#All],[Código]],TB_Vendedores[[#All],[Desc. Máximo]])</f>
        <v>0.09</v>
      </c>
      <c r="H1098" s="41">
        <f>IF(TB_Vendas[[#This Row],[Desc.]]&gt;TB_Vendas[[#This Row],[Desc. Vend.]],TB_Vendas[[#This Row],[Desc. Vend.]],TB_Vendas[[#This Row],[Desc.]])</f>
        <v>0</v>
      </c>
      <c r="I1098" s="9">
        <f>TB_Vendas[[#This Row],[Preço Unitário]]*TB_Vendas[[#This Row],[Qtde]]</f>
        <v>300</v>
      </c>
      <c r="J1098" s="9">
        <f>TB_Vendas[[#This Row],[Total]]-(TB_Vendas[[#This Row],[Total]]*TB_Vendas[[#This Row],[Desconto]])</f>
        <v>300</v>
      </c>
      <c r="K1098" s="9" t="s">
        <v>113</v>
      </c>
    </row>
    <row r="1099" spans="1:11" x14ac:dyDescent="0.25">
      <c r="A1099" s="8">
        <v>45326</v>
      </c>
      <c r="B1099" t="s">
        <v>66</v>
      </c>
      <c r="C1099" t="str">
        <f>_xlfn.XLOOKUP(TB_Vendas[[#This Row],[Código]],TB_Produtos[Código],TB_Produtos[Categoria])</f>
        <v>Redes e Conectividade</v>
      </c>
      <c r="D1099" s="1">
        <v>3</v>
      </c>
      <c r="E1099" s="36">
        <f>_xlfn.XLOOKUP(TB_Vendas[[#This Row],[Código]],TB_Produtos[Código],TB_Produtos[Preço Unitário])</f>
        <v>500</v>
      </c>
      <c r="F1099" s="41">
        <f>INDEX(desc_tabela,MATCH(TB_Vendas[[#This Row],[Qtde]],desc_quantidade,1),MATCH(_xlfn.XLOOKUP(TB_Vendas[[#This Row],[Código]],TB_Produtos[Código],TB_Produtos[Categoria]),desc_categorias,0))</f>
        <v>0.2</v>
      </c>
      <c r="G1099" s="41" cm="1">
        <f t="array" ref="G1099">_xlfn.XLOOKUP(TB_Vendas[[#This Row],[Vendedor]],TB_Vendedores[[#All],[Código]],TB_Vendedores[[#All],[Desc. Máximo]])</f>
        <v>0.3</v>
      </c>
      <c r="H1099" s="41">
        <f>IF(TB_Vendas[[#This Row],[Desc.]]&gt;TB_Vendas[[#This Row],[Desc. Vend.]],TB_Vendas[[#This Row],[Desc. Vend.]],TB_Vendas[[#This Row],[Desc.]])</f>
        <v>0.2</v>
      </c>
      <c r="I1099" s="9">
        <f>TB_Vendas[[#This Row],[Preço Unitário]]*TB_Vendas[[#This Row],[Qtde]]</f>
        <v>1500</v>
      </c>
      <c r="J1099" s="9">
        <f>TB_Vendas[[#This Row],[Total]]-(TB_Vendas[[#This Row],[Total]]*TB_Vendas[[#This Row],[Desconto]])</f>
        <v>1200</v>
      </c>
      <c r="K1099" s="9" t="s">
        <v>121</v>
      </c>
    </row>
    <row r="1100" spans="1:11" x14ac:dyDescent="0.25">
      <c r="A1100" s="8">
        <v>45326</v>
      </c>
      <c r="B1100" t="s">
        <v>75</v>
      </c>
      <c r="C1100" t="str">
        <f>_xlfn.XLOOKUP(TB_Vendas[[#This Row],[Código]],TB_Produtos[Código],TB_Produtos[Categoria])</f>
        <v>Smartphones e Tablets</v>
      </c>
      <c r="D1100" s="1">
        <v>3</v>
      </c>
      <c r="E1100" s="36">
        <f>_xlfn.XLOOKUP(TB_Vendas[[#This Row],[Código]],TB_Produtos[Código],TB_Produtos[Preço Unitário])</f>
        <v>3800</v>
      </c>
      <c r="F1100" s="41">
        <f>INDEX(desc_tabela,MATCH(TB_Vendas[[#This Row],[Qtde]],desc_quantidade,1),MATCH(_xlfn.XLOOKUP(TB_Vendas[[#This Row],[Código]],TB_Produtos[Código],TB_Produtos[Categoria]),desc_categorias,0))</f>
        <v>0.15</v>
      </c>
      <c r="G1100" s="41" cm="1">
        <f t="array" ref="G1100">_xlfn.XLOOKUP(TB_Vendas[[#This Row],[Vendedor]],TB_Vendedores[[#All],[Código]],TB_Vendedores[[#All],[Desc. Máximo]])</f>
        <v>0.08</v>
      </c>
      <c r="H1100" s="41">
        <f>IF(TB_Vendas[[#This Row],[Desc.]]&gt;TB_Vendas[[#This Row],[Desc. Vend.]],TB_Vendas[[#This Row],[Desc. Vend.]],TB_Vendas[[#This Row],[Desc.]])</f>
        <v>0.08</v>
      </c>
      <c r="I1100" s="9">
        <f>TB_Vendas[[#This Row],[Preço Unitário]]*TB_Vendas[[#This Row],[Qtde]]</f>
        <v>11400</v>
      </c>
      <c r="J1100" s="9">
        <f>TB_Vendas[[#This Row],[Total]]-(TB_Vendas[[#This Row],[Total]]*TB_Vendas[[#This Row],[Desconto]])</f>
        <v>10488</v>
      </c>
      <c r="K1100" s="9" t="s">
        <v>100</v>
      </c>
    </row>
    <row r="1101" spans="1:11" x14ac:dyDescent="0.25">
      <c r="A1101" s="8">
        <v>45326</v>
      </c>
      <c r="B1101" t="s">
        <v>56</v>
      </c>
      <c r="C1101" t="str">
        <f>_xlfn.XLOOKUP(TB_Vendas[[#This Row],[Código]],TB_Produtos[Código],TB_Produtos[Categoria])</f>
        <v>Periféricos</v>
      </c>
      <c r="D1101" s="1">
        <v>4</v>
      </c>
      <c r="E1101" s="36">
        <f>_xlfn.XLOOKUP(TB_Vendas[[#This Row],[Código]],TB_Produtos[Código],TB_Produtos[Preço Unitário])</f>
        <v>200</v>
      </c>
      <c r="F1101" s="41">
        <f>INDEX(desc_tabela,MATCH(TB_Vendas[[#This Row],[Qtde]],desc_quantidade,1),MATCH(_xlfn.XLOOKUP(TB_Vendas[[#This Row],[Código]],TB_Produtos[Código],TB_Produtos[Categoria]),desc_categorias,0))</f>
        <v>0.15</v>
      </c>
      <c r="G1101" s="41" cm="1">
        <f t="array" ref="G1101">_xlfn.XLOOKUP(TB_Vendas[[#This Row],[Vendedor]],TB_Vendedores[[#All],[Código]],TB_Vendedores[[#All],[Desc. Máximo]])</f>
        <v>0.09</v>
      </c>
      <c r="H1101" s="41">
        <f>IF(TB_Vendas[[#This Row],[Desc.]]&gt;TB_Vendas[[#This Row],[Desc. Vend.]],TB_Vendas[[#This Row],[Desc. Vend.]],TB_Vendas[[#This Row],[Desc.]])</f>
        <v>0.09</v>
      </c>
      <c r="I1101" s="9">
        <f>TB_Vendas[[#This Row],[Preço Unitário]]*TB_Vendas[[#This Row],[Qtde]]</f>
        <v>800</v>
      </c>
      <c r="J1101" s="9">
        <f>TB_Vendas[[#This Row],[Total]]-(TB_Vendas[[#This Row],[Total]]*TB_Vendas[[#This Row],[Desconto]])</f>
        <v>728</v>
      </c>
      <c r="K1101" s="9" t="s">
        <v>113</v>
      </c>
    </row>
    <row r="1102" spans="1:11" x14ac:dyDescent="0.25">
      <c r="A1102" s="8">
        <v>45327</v>
      </c>
      <c r="B1102" t="s">
        <v>83</v>
      </c>
      <c r="C1102" t="str">
        <f>_xlfn.XLOOKUP(TB_Vendas[[#This Row],[Código]],TB_Produtos[Código],TB_Produtos[Categoria])</f>
        <v>Wearables</v>
      </c>
      <c r="D1102" s="1">
        <v>2</v>
      </c>
      <c r="E1102" s="36">
        <f>_xlfn.XLOOKUP(TB_Vendas[[#This Row],[Código]],TB_Produtos[Código],TB_Produtos[Preço Unitário])</f>
        <v>350</v>
      </c>
      <c r="F1102" s="41">
        <f>INDEX(desc_tabela,MATCH(TB_Vendas[[#This Row],[Qtde]],desc_quantidade,1),MATCH(_xlfn.XLOOKUP(TB_Vendas[[#This Row],[Código]],TB_Produtos[Código],TB_Produtos[Categoria]),desc_categorias,0))</f>
        <v>0.05</v>
      </c>
      <c r="G1102" s="41" cm="1">
        <f t="array" ref="G1102">_xlfn.XLOOKUP(TB_Vendas[[#This Row],[Vendedor]],TB_Vendedores[[#All],[Código]],TB_Vendedores[[#All],[Desc. Máximo]])</f>
        <v>0.17</v>
      </c>
      <c r="H1102" s="41">
        <f>IF(TB_Vendas[[#This Row],[Desc.]]&gt;TB_Vendas[[#This Row],[Desc. Vend.]],TB_Vendas[[#This Row],[Desc. Vend.]],TB_Vendas[[#This Row],[Desc.]])</f>
        <v>0.05</v>
      </c>
      <c r="I1102" s="9">
        <f>TB_Vendas[[#This Row],[Preço Unitário]]*TB_Vendas[[#This Row],[Qtde]]</f>
        <v>700</v>
      </c>
      <c r="J1102" s="9">
        <f>TB_Vendas[[#This Row],[Total]]-(TB_Vendas[[#This Row],[Total]]*TB_Vendas[[#This Row],[Desconto]])</f>
        <v>665</v>
      </c>
      <c r="K1102" s="9" t="s">
        <v>105</v>
      </c>
    </row>
    <row r="1103" spans="1:11" x14ac:dyDescent="0.25">
      <c r="A1103" s="8">
        <v>45327</v>
      </c>
      <c r="B1103" t="s">
        <v>37</v>
      </c>
      <c r="C1103" t="str">
        <f>_xlfn.XLOOKUP(TB_Vendas[[#This Row],[Código]],TB_Produtos[Código],TB_Produtos[Categoria])</f>
        <v>Notebooks</v>
      </c>
      <c r="D1103" s="1">
        <v>5</v>
      </c>
      <c r="E1103" s="36">
        <f>_xlfn.XLOOKUP(TB_Vendas[[#This Row],[Código]],TB_Produtos[Código],TB_Produtos[Preço Unitário])</f>
        <v>4000</v>
      </c>
      <c r="F1103" s="41">
        <f>INDEX(desc_tabela,MATCH(TB_Vendas[[#This Row],[Qtde]],desc_quantidade,1),MATCH(_xlfn.XLOOKUP(TB_Vendas[[#This Row],[Código]],TB_Produtos[Código],TB_Produtos[Categoria]),desc_categorias,0))</f>
        <v>0.25</v>
      </c>
      <c r="G1103" s="41" cm="1">
        <f t="array" ref="G1103">_xlfn.XLOOKUP(TB_Vendas[[#This Row],[Vendedor]],TB_Vendedores[[#All],[Código]],TB_Vendedores[[#All],[Desc. Máximo]])</f>
        <v>0.13</v>
      </c>
      <c r="H1103" s="41">
        <f>IF(TB_Vendas[[#This Row],[Desc.]]&gt;TB_Vendas[[#This Row],[Desc. Vend.]],TB_Vendas[[#This Row],[Desc. Vend.]],TB_Vendas[[#This Row],[Desc.]])</f>
        <v>0.13</v>
      </c>
      <c r="I1103" s="9">
        <f>TB_Vendas[[#This Row],[Preço Unitário]]*TB_Vendas[[#This Row],[Qtde]]</f>
        <v>20000</v>
      </c>
      <c r="J1103" s="9">
        <f>TB_Vendas[[#This Row],[Total]]-(TB_Vendas[[#This Row],[Total]]*TB_Vendas[[#This Row],[Desconto]])</f>
        <v>17400</v>
      </c>
      <c r="K1103" s="9" t="s">
        <v>97</v>
      </c>
    </row>
    <row r="1104" spans="1:11" x14ac:dyDescent="0.25">
      <c r="A1104" s="8">
        <v>45328</v>
      </c>
      <c r="B1104" t="s">
        <v>48</v>
      </c>
      <c r="C1104" t="str">
        <f>_xlfn.XLOOKUP(TB_Vendas[[#This Row],[Código]],TB_Produtos[Código],TB_Produtos[Categoria])</f>
        <v>Eletrônicos Gerais</v>
      </c>
      <c r="D1104" s="1">
        <v>1</v>
      </c>
      <c r="E1104" s="36">
        <f>_xlfn.XLOOKUP(TB_Vendas[[#This Row],[Código]],TB_Produtos[Código],TB_Produtos[Preço Unitário])</f>
        <v>5500</v>
      </c>
      <c r="F1104" s="41">
        <f>INDEX(desc_tabela,MATCH(TB_Vendas[[#This Row],[Qtde]],desc_quantidade,1),MATCH(_xlfn.XLOOKUP(TB_Vendas[[#This Row],[Código]],TB_Produtos[Código],TB_Produtos[Categoria]),desc_categorias,0))</f>
        <v>0.1</v>
      </c>
      <c r="G1104" s="41" cm="1">
        <f t="array" ref="G1104">_xlfn.XLOOKUP(TB_Vendas[[#This Row],[Vendedor]],TB_Vendedores[[#All],[Código]],TB_Vendedores[[#All],[Desc. Máximo]])</f>
        <v>0.08</v>
      </c>
      <c r="H1104" s="41">
        <f>IF(TB_Vendas[[#This Row],[Desc.]]&gt;TB_Vendas[[#This Row],[Desc. Vend.]],TB_Vendas[[#This Row],[Desc. Vend.]],TB_Vendas[[#This Row],[Desc.]])</f>
        <v>0.08</v>
      </c>
      <c r="I1104" s="9">
        <f>TB_Vendas[[#This Row],[Preço Unitário]]*TB_Vendas[[#This Row],[Qtde]]</f>
        <v>5500</v>
      </c>
      <c r="J1104" s="9">
        <f>TB_Vendas[[#This Row],[Total]]-(TB_Vendas[[#This Row],[Total]]*TB_Vendas[[#This Row],[Desconto]])</f>
        <v>5060</v>
      </c>
      <c r="K1104" s="9" t="s">
        <v>100</v>
      </c>
    </row>
    <row r="1105" spans="1:11" x14ac:dyDescent="0.25">
      <c r="A1105" s="8">
        <v>45328</v>
      </c>
      <c r="B1105" t="s">
        <v>48</v>
      </c>
      <c r="C1105" t="str">
        <f>_xlfn.XLOOKUP(TB_Vendas[[#This Row],[Código]],TB_Produtos[Código],TB_Produtos[Categoria])</f>
        <v>Eletrônicos Gerais</v>
      </c>
      <c r="D1105" s="1">
        <v>4</v>
      </c>
      <c r="E1105" s="36">
        <f>_xlfn.XLOOKUP(TB_Vendas[[#This Row],[Código]],TB_Produtos[Código],TB_Produtos[Preço Unitário])</f>
        <v>5500</v>
      </c>
      <c r="F1105" s="41">
        <f>INDEX(desc_tabela,MATCH(TB_Vendas[[#This Row],[Qtde]],desc_quantidade,1),MATCH(_xlfn.XLOOKUP(TB_Vendas[[#This Row],[Código]],TB_Produtos[Código],TB_Produtos[Categoria]),desc_categorias,0))</f>
        <v>0.2</v>
      </c>
      <c r="G1105" s="41" cm="1">
        <f t="array" ref="G1105">_xlfn.XLOOKUP(TB_Vendas[[#This Row],[Vendedor]],TB_Vendedores[[#All],[Código]],TB_Vendedores[[#All],[Desc. Máximo]])</f>
        <v>0.11</v>
      </c>
      <c r="H1105" s="41">
        <f>IF(TB_Vendas[[#This Row],[Desc.]]&gt;TB_Vendas[[#This Row],[Desc. Vend.]],TB_Vendas[[#This Row],[Desc. Vend.]],TB_Vendas[[#This Row],[Desc.]])</f>
        <v>0.11</v>
      </c>
      <c r="I1105" s="9">
        <f>TB_Vendas[[#This Row],[Preço Unitário]]*TB_Vendas[[#This Row],[Qtde]]</f>
        <v>22000</v>
      </c>
      <c r="J1105" s="9">
        <f>TB_Vendas[[#This Row],[Total]]-(TB_Vendas[[#This Row],[Total]]*TB_Vendas[[#This Row],[Desconto]])</f>
        <v>19580</v>
      </c>
      <c r="K1105" s="9" t="s">
        <v>115</v>
      </c>
    </row>
    <row r="1106" spans="1:11" x14ac:dyDescent="0.25">
      <c r="A1106" s="8">
        <v>45329</v>
      </c>
      <c r="B1106" t="s">
        <v>37</v>
      </c>
      <c r="C1106" t="str">
        <f>_xlfn.XLOOKUP(TB_Vendas[[#This Row],[Código]],TB_Produtos[Código],TB_Produtos[Categoria])</f>
        <v>Notebooks</v>
      </c>
      <c r="D1106" s="1">
        <v>3</v>
      </c>
      <c r="E1106" s="36">
        <f>_xlfn.XLOOKUP(TB_Vendas[[#This Row],[Código]],TB_Produtos[Código],TB_Produtos[Preço Unitário])</f>
        <v>4000</v>
      </c>
      <c r="F1106" s="41">
        <f>INDEX(desc_tabela,MATCH(TB_Vendas[[#This Row],[Qtde]],desc_quantidade,1),MATCH(_xlfn.XLOOKUP(TB_Vendas[[#This Row],[Código]],TB_Produtos[Código],TB_Produtos[Categoria]),desc_categorias,0))</f>
        <v>0.15</v>
      </c>
      <c r="G1106" s="41" cm="1">
        <f t="array" ref="G1106">_xlfn.XLOOKUP(TB_Vendas[[#This Row],[Vendedor]],TB_Vendedores[[#All],[Código]],TB_Vendedores[[#All],[Desc. Máximo]])</f>
        <v>0.13</v>
      </c>
      <c r="H1106" s="41">
        <f>IF(TB_Vendas[[#This Row],[Desc.]]&gt;TB_Vendas[[#This Row],[Desc. Vend.]],TB_Vendas[[#This Row],[Desc. Vend.]],TB_Vendas[[#This Row],[Desc.]])</f>
        <v>0.13</v>
      </c>
      <c r="I1106" s="9">
        <f>TB_Vendas[[#This Row],[Preço Unitário]]*TB_Vendas[[#This Row],[Qtde]]</f>
        <v>12000</v>
      </c>
      <c r="J1106" s="9">
        <f>TB_Vendas[[#This Row],[Total]]-(TB_Vendas[[#This Row],[Total]]*TB_Vendas[[#This Row],[Desconto]])</f>
        <v>10440</v>
      </c>
      <c r="K1106" s="9" t="s">
        <v>94</v>
      </c>
    </row>
    <row r="1107" spans="1:11" x14ac:dyDescent="0.25">
      <c r="A1107" s="8">
        <v>45329</v>
      </c>
      <c r="B1107" t="s">
        <v>86</v>
      </c>
      <c r="C1107" t="str">
        <f>_xlfn.XLOOKUP(TB_Vendas[[#This Row],[Código]],TB_Produtos[Código],TB_Produtos[Categoria])</f>
        <v>Wearables</v>
      </c>
      <c r="D1107" s="1">
        <v>5</v>
      </c>
      <c r="E1107" s="36">
        <f>_xlfn.XLOOKUP(TB_Vendas[[#This Row],[Código]],TB_Produtos[Código],TB_Produtos[Preço Unitário])</f>
        <v>1500</v>
      </c>
      <c r="F1107" s="41">
        <f>INDEX(desc_tabela,MATCH(TB_Vendas[[#This Row],[Qtde]],desc_quantidade,1),MATCH(_xlfn.XLOOKUP(TB_Vendas[[#This Row],[Código]],TB_Produtos[Código],TB_Produtos[Categoria]),desc_categorias,0))</f>
        <v>0.25</v>
      </c>
      <c r="G1107" s="41" cm="1">
        <f t="array" ref="G1107">_xlfn.XLOOKUP(TB_Vendas[[#This Row],[Vendedor]],TB_Vendedores[[#All],[Código]],TB_Vendedores[[#All],[Desc. Máximo]])</f>
        <v>0.13</v>
      </c>
      <c r="H1107" s="41">
        <f>IF(TB_Vendas[[#This Row],[Desc.]]&gt;TB_Vendas[[#This Row],[Desc. Vend.]],TB_Vendas[[#This Row],[Desc. Vend.]],TB_Vendas[[#This Row],[Desc.]])</f>
        <v>0.13</v>
      </c>
      <c r="I1107" s="9">
        <f>TB_Vendas[[#This Row],[Preço Unitário]]*TB_Vendas[[#This Row],[Qtde]]</f>
        <v>7500</v>
      </c>
      <c r="J1107" s="9">
        <f>TB_Vendas[[#This Row],[Total]]-(TB_Vendas[[#This Row],[Total]]*TB_Vendas[[#This Row],[Desconto]])</f>
        <v>6525</v>
      </c>
      <c r="K1107" s="9" t="s">
        <v>94</v>
      </c>
    </row>
    <row r="1108" spans="1:11" x14ac:dyDescent="0.25">
      <c r="A1108" s="8">
        <v>45329</v>
      </c>
      <c r="B1108" t="s">
        <v>25</v>
      </c>
      <c r="C1108" t="str">
        <f>_xlfn.XLOOKUP(TB_Vendas[[#This Row],[Código]],TB_Produtos[Código],TB_Produtos[Categoria])</f>
        <v>Periféricos</v>
      </c>
      <c r="D1108" s="1">
        <v>1</v>
      </c>
      <c r="E1108" s="36">
        <f>_xlfn.XLOOKUP(TB_Vendas[[#This Row],[Código]],TB_Produtos[Código],TB_Produtos[Preço Unitário])</f>
        <v>900</v>
      </c>
      <c r="F1108" s="41">
        <f>INDEX(desc_tabela,MATCH(TB_Vendas[[#This Row],[Qtde]],desc_quantidade,1),MATCH(_xlfn.XLOOKUP(TB_Vendas[[#This Row],[Código]],TB_Produtos[Código],TB_Produtos[Categoria]),desc_categorias,0))</f>
        <v>0</v>
      </c>
      <c r="G1108" s="41" cm="1">
        <f t="array" ref="G1108">_xlfn.XLOOKUP(TB_Vendas[[#This Row],[Vendedor]],TB_Vendedores[[#All],[Código]],TB_Vendedores[[#All],[Desc. Máximo]])</f>
        <v>0.11</v>
      </c>
      <c r="H1108" s="41">
        <f>IF(TB_Vendas[[#This Row],[Desc.]]&gt;TB_Vendas[[#This Row],[Desc. Vend.]],TB_Vendas[[#This Row],[Desc. Vend.]],TB_Vendas[[#This Row],[Desc.]])</f>
        <v>0</v>
      </c>
      <c r="I1108" s="9">
        <f>TB_Vendas[[#This Row],[Preço Unitário]]*TB_Vendas[[#This Row],[Qtde]]</f>
        <v>900</v>
      </c>
      <c r="J1108" s="9">
        <f>TB_Vendas[[#This Row],[Total]]-(TB_Vendas[[#This Row],[Total]]*TB_Vendas[[#This Row],[Desconto]])</f>
        <v>900</v>
      </c>
      <c r="K1108" s="9" t="s">
        <v>115</v>
      </c>
    </row>
    <row r="1109" spans="1:11" x14ac:dyDescent="0.25">
      <c r="A1109" s="8">
        <v>45330</v>
      </c>
      <c r="B1109" t="s">
        <v>50</v>
      </c>
      <c r="C1109" t="str">
        <f>_xlfn.XLOOKUP(TB_Vendas[[#This Row],[Código]],TB_Produtos[Código],TB_Produtos[Categoria])</f>
        <v>Periféricos</v>
      </c>
      <c r="D1109" s="1">
        <v>2</v>
      </c>
      <c r="E1109" s="36">
        <f>_xlfn.XLOOKUP(TB_Vendas[[#This Row],[Código]],TB_Produtos[Código],TB_Produtos[Preço Unitário])</f>
        <v>300</v>
      </c>
      <c r="F1109" s="41">
        <f>INDEX(desc_tabela,MATCH(TB_Vendas[[#This Row],[Qtde]],desc_quantidade,1),MATCH(_xlfn.XLOOKUP(TB_Vendas[[#This Row],[Código]],TB_Produtos[Código],TB_Produtos[Categoria]),desc_categorias,0))</f>
        <v>0.05</v>
      </c>
      <c r="G1109" s="41" cm="1">
        <f t="array" ref="G1109">_xlfn.XLOOKUP(TB_Vendas[[#This Row],[Vendedor]],TB_Vendedores[[#All],[Código]],TB_Vendedores[[#All],[Desc. Máximo]])</f>
        <v>0.14000000000000001</v>
      </c>
      <c r="H1109" s="41">
        <f>IF(TB_Vendas[[#This Row],[Desc.]]&gt;TB_Vendas[[#This Row],[Desc. Vend.]],TB_Vendas[[#This Row],[Desc. Vend.]],TB_Vendas[[#This Row],[Desc.]])</f>
        <v>0.05</v>
      </c>
      <c r="I1109" s="9">
        <f>TB_Vendas[[#This Row],[Preço Unitário]]*TB_Vendas[[#This Row],[Qtde]]</f>
        <v>600</v>
      </c>
      <c r="J1109" s="9">
        <f>TB_Vendas[[#This Row],[Total]]-(TB_Vendas[[#This Row],[Total]]*TB_Vendas[[#This Row],[Desconto]])</f>
        <v>570</v>
      </c>
      <c r="K1109" s="9" t="s">
        <v>107</v>
      </c>
    </row>
    <row r="1110" spans="1:11" x14ac:dyDescent="0.25">
      <c r="A1110" s="8">
        <v>45330</v>
      </c>
      <c r="B1110" t="s">
        <v>46</v>
      </c>
      <c r="C1110" t="str">
        <f>_xlfn.XLOOKUP(TB_Vendas[[#This Row],[Código]],TB_Produtos[Código],TB_Produtos[Categoria])</f>
        <v>Eletrônicos Gerais</v>
      </c>
      <c r="D1110" s="1">
        <v>2</v>
      </c>
      <c r="E1110" s="36">
        <f>_xlfn.XLOOKUP(TB_Vendas[[#This Row],[Código]],TB_Produtos[Código],TB_Produtos[Preço Unitário])</f>
        <v>2800</v>
      </c>
      <c r="F1110" s="41">
        <f>INDEX(desc_tabela,MATCH(TB_Vendas[[#This Row],[Qtde]],desc_quantidade,1),MATCH(_xlfn.XLOOKUP(TB_Vendas[[#This Row],[Código]],TB_Produtos[Código],TB_Produtos[Categoria]),desc_categorias,0))</f>
        <v>0.15</v>
      </c>
      <c r="G1110" s="41" cm="1">
        <f t="array" ref="G1110">_xlfn.XLOOKUP(TB_Vendas[[#This Row],[Vendedor]],TB_Vendedores[[#All],[Código]],TB_Vendedores[[#All],[Desc. Máximo]])</f>
        <v>0.19</v>
      </c>
      <c r="H1110" s="41">
        <f>IF(TB_Vendas[[#This Row],[Desc.]]&gt;TB_Vendas[[#This Row],[Desc. Vend.]],TB_Vendas[[#This Row],[Desc. Vend.]],TB_Vendas[[#This Row],[Desc.]])</f>
        <v>0.15</v>
      </c>
      <c r="I1110" s="9">
        <f>TB_Vendas[[#This Row],[Preço Unitário]]*TB_Vendas[[#This Row],[Qtde]]</f>
        <v>5600</v>
      </c>
      <c r="J1110" s="9">
        <f>TB_Vendas[[#This Row],[Total]]-(TB_Vendas[[#This Row],[Total]]*TB_Vendas[[#This Row],[Desconto]])</f>
        <v>4760</v>
      </c>
      <c r="K1110" s="9" t="s">
        <v>109</v>
      </c>
    </row>
    <row r="1111" spans="1:11" x14ac:dyDescent="0.25">
      <c r="A1111" s="8">
        <v>45330</v>
      </c>
      <c r="B1111" t="s">
        <v>20</v>
      </c>
      <c r="C1111" t="str">
        <f>_xlfn.XLOOKUP(TB_Vendas[[#This Row],[Código]],TB_Produtos[Código],TB_Produtos[Categoria])</f>
        <v>Acessórios</v>
      </c>
      <c r="D1111" s="1">
        <v>4</v>
      </c>
      <c r="E1111" s="36">
        <f>_xlfn.XLOOKUP(TB_Vendas[[#This Row],[Código]],TB_Produtos[Código],TB_Produtos[Preço Unitário])</f>
        <v>250</v>
      </c>
      <c r="F1111" s="41">
        <f>INDEX(desc_tabela,MATCH(TB_Vendas[[#This Row],[Qtde]],desc_quantidade,1),MATCH(_xlfn.XLOOKUP(TB_Vendas[[#This Row],[Código]],TB_Produtos[Código],TB_Produtos[Categoria]),desc_categorias,0))</f>
        <v>0.15</v>
      </c>
      <c r="G1111" s="41" cm="1">
        <f t="array" ref="G1111">_xlfn.XLOOKUP(TB_Vendas[[#This Row],[Vendedor]],TB_Vendedores[[#All],[Código]],TB_Vendedores[[#All],[Desc. Máximo]])</f>
        <v>0.08</v>
      </c>
      <c r="H1111" s="41">
        <f>IF(TB_Vendas[[#This Row],[Desc.]]&gt;TB_Vendas[[#This Row],[Desc. Vend.]],TB_Vendas[[#This Row],[Desc. Vend.]],TB_Vendas[[#This Row],[Desc.]])</f>
        <v>0.08</v>
      </c>
      <c r="I1111" s="9">
        <f>TB_Vendas[[#This Row],[Preço Unitário]]*TB_Vendas[[#This Row],[Qtde]]</f>
        <v>1000</v>
      </c>
      <c r="J1111" s="9">
        <f>TB_Vendas[[#This Row],[Total]]-(TB_Vendas[[#This Row],[Total]]*TB_Vendas[[#This Row],[Desconto]])</f>
        <v>920</v>
      </c>
      <c r="K1111" s="9" t="s">
        <v>111</v>
      </c>
    </row>
    <row r="1112" spans="1:11" x14ac:dyDescent="0.25">
      <c r="A1112" s="8">
        <v>45330</v>
      </c>
      <c r="B1112" t="s">
        <v>22</v>
      </c>
      <c r="C1112" t="str">
        <f>_xlfn.XLOOKUP(TB_Vendas[[#This Row],[Código]],TB_Produtos[Código],TB_Produtos[Categoria])</f>
        <v>Acessórios</v>
      </c>
      <c r="D1112" s="1">
        <v>4</v>
      </c>
      <c r="E1112" s="36">
        <f>_xlfn.XLOOKUP(TB_Vendas[[#This Row],[Código]],TB_Produtos[Código],TB_Produtos[Preço Unitário])</f>
        <v>1400</v>
      </c>
      <c r="F1112" s="41">
        <f>INDEX(desc_tabela,MATCH(TB_Vendas[[#This Row],[Qtde]],desc_quantidade,1),MATCH(_xlfn.XLOOKUP(TB_Vendas[[#This Row],[Código]],TB_Produtos[Código],TB_Produtos[Categoria]),desc_categorias,0))</f>
        <v>0.15</v>
      </c>
      <c r="G1112" s="41" cm="1">
        <f t="array" ref="G1112">_xlfn.XLOOKUP(TB_Vendas[[#This Row],[Vendedor]],TB_Vendedores[[#All],[Código]],TB_Vendedores[[#All],[Desc. Máximo]])</f>
        <v>0.09</v>
      </c>
      <c r="H1112" s="41">
        <f>IF(TB_Vendas[[#This Row],[Desc.]]&gt;TB_Vendas[[#This Row],[Desc. Vend.]],TB_Vendas[[#This Row],[Desc. Vend.]],TB_Vendas[[#This Row],[Desc.]])</f>
        <v>0.09</v>
      </c>
      <c r="I1112" s="9">
        <f>TB_Vendas[[#This Row],[Preço Unitário]]*TB_Vendas[[#This Row],[Qtde]]</f>
        <v>5600</v>
      </c>
      <c r="J1112" s="9">
        <f>TB_Vendas[[#This Row],[Total]]-(TB_Vendas[[#This Row],[Total]]*TB_Vendas[[#This Row],[Desconto]])</f>
        <v>5096</v>
      </c>
      <c r="K1112" s="9" t="s">
        <v>113</v>
      </c>
    </row>
    <row r="1113" spans="1:11" x14ac:dyDescent="0.25">
      <c r="A1113" s="8">
        <v>45330</v>
      </c>
      <c r="B1113" t="s">
        <v>28</v>
      </c>
      <c r="C1113" t="str">
        <f>_xlfn.XLOOKUP(TB_Vendas[[#This Row],[Código]],TB_Produtos[Código],TB_Produtos[Categoria])</f>
        <v>Periféricos</v>
      </c>
      <c r="D1113" s="1">
        <v>5</v>
      </c>
      <c r="E1113" s="36">
        <f>_xlfn.XLOOKUP(TB_Vendas[[#This Row],[Código]],TB_Produtos[Código],TB_Produtos[Preço Unitário])</f>
        <v>1200</v>
      </c>
      <c r="F1113" s="41">
        <f>INDEX(desc_tabela,MATCH(TB_Vendas[[#This Row],[Qtde]],desc_quantidade,1),MATCH(_xlfn.XLOOKUP(TB_Vendas[[#This Row],[Código]],TB_Produtos[Código],TB_Produtos[Categoria]),desc_categorias,0))</f>
        <v>0.25</v>
      </c>
      <c r="G1113" s="41" cm="1">
        <f t="array" ref="G1113">_xlfn.XLOOKUP(TB_Vendas[[#This Row],[Vendedor]],TB_Vendedores[[#All],[Código]],TB_Vendedores[[#All],[Desc. Máximo]])</f>
        <v>0.17</v>
      </c>
      <c r="H1113" s="41">
        <f>IF(TB_Vendas[[#This Row],[Desc.]]&gt;TB_Vendas[[#This Row],[Desc. Vend.]],TB_Vendas[[#This Row],[Desc. Vend.]],TB_Vendas[[#This Row],[Desc.]])</f>
        <v>0.17</v>
      </c>
      <c r="I1113" s="9">
        <f>TB_Vendas[[#This Row],[Preço Unitário]]*TB_Vendas[[#This Row],[Qtde]]</f>
        <v>6000</v>
      </c>
      <c r="J1113" s="9">
        <f>TB_Vendas[[#This Row],[Total]]-(TB_Vendas[[#This Row],[Total]]*TB_Vendas[[#This Row],[Desconto]])</f>
        <v>4980</v>
      </c>
      <c r="K1113" s="9" t="s">
        <v>105</v>
      </c>
    </row>
    <row r="1114" spans="1:11" x14ac:dyDescent="0.25">
      <c r="A1114" s="8">
        <v>45331</v>
      </c>
      <c r="B1114" t="s">
        <v>77</v>
      </c>
      <c r="C1114" t="str">
        <f>_xlfn.XLOOKUP(TB_Vendas[[#This Row],[Código]],TB_Produtos[Código],TB_Produtos[Categoria])</f>
        <v>Smartphones e Tablets</v>
      </c>
      <c r="D1114" s="1">
        <v>3</v>
      </c>
      <c r="E1114" s="36">
        <f>_xlfn.XLOOKUP(TB_Vendas[[#This Row],[Código]],TB_Produtos[Código],TB_Produtos[Preço Unitário])</f>
        <v>5000</v>
      </c>
      <c r="F1114" s="41">
        <f>INDEX(desc_tabela,MATCH(TB_Vendas[[#This Row],[Qtde]],desc_quantidade,1),MATCH(_xlfn.XLOOKUP(TB_Vendas[[#This Row],[Código]],TB_Produtos[Código],TB_Produtos[Categoria]),desc_categorias,0))</f>
        <v>0.15</v>
      </c>
      <c r="G1114" s="41" cm="1">
        <f t="array" ref="G1114">_xlfn.XLOOKUP(TB_Vendas[[#This Row],[Vendedor]],TB_Vendedores[[#All],[Código]],TB_Vendedores[[#All],[Desc. Máximo]])</f>
        <v>0.09</v>
      </c>
      <c r="H1114" s="41">
        <f>IF(TB_Vendas[[#This Row],[Desc.]]&gt;TB_Vendas[[#This Row],[Desc. Vend.]],TB_Vendas[[#This Row],[Desc. Vend.]],TB_Vendas[[#This Row],[Desc.]])</f>
        <v>0.09</v>
      </c>
      <c r="I1114" s="9">
        <f>TB_Vendas[[#This Row],[Preço Unitário]]*TB_Vendas[[#This Row],[Qtde]]</f>
        <v>15000</v>
      </c>
      <c r="J1114" s="9">
        <f>TB_Vendas[[#This Row],[Total]]-(TB_Vendas[[#This Row],[Total]]*TB_Vendas[[#This Row],[Desconto]])</f>
        <v>13650</v>
      </c>
      <c r="K1114" s="9" t="s">
        <v>113</v>
      </c>
    </row>
    <row r="1115" spans="1:11" x14ac:dyDescent="0.25">
      <c r="A1115" s="8">
        <v>45332</v>
      </c>
      <c r="B1115" t="s">
        <v>71</v>
      </c>
      <c r="C1115" t="str">
        <f>_xlfn.XLOOKUP(TB_Vendas[[#This Row],[Código]],TB_Produtos[Código],TB_Produtos[Categoria])</f>
        <v>Smartphones e Tablets</v>
      </c>
      <c r="D1115" s="1">
        <v>2</v>
      </c>
      <c r="E1115" s="36">
        <f>_xlfn.XLOOKUP(TB_Vendas[[#This Row],[Código]],TB_Produtos[Código],TB_Produtos[Preço Unitário])</f>
        <v>7500</v>
      </c>
      <c r="F1115" s="41">
        <f>INDEX(desc_tabela,MATCH(TB_Vendas[[#This Row],[Qtde]],desc_quantidade,1),MATCH(_xlfn.XLOOKUP(TB_Vendas[[#This Row],[Código]],TB_Produtos[Código],TB_Produtos[Categoria]),desc_categorias,0))</f>
        <v>0.1</v>
      </c>
      <c r="G1115" s="41" cm="1">
        <f t="array" ref="G1115">_xlfn.XLOOKUP(TB_Vendas[[#This Row],[Vendedor]],TB_Vendedores[[#All],[Código]],TB_Vendedores[[#All],[Desc. Máximo]])</f>
        <v>7.0000000000000007E-2</v>
      </c>
      <c r="H1115" s="41">
        <f>IF(TB_Vendas[[#This Row],[Desc.]]&gt;TB_Vendas[[#This Row],[Desc. Vend.]],TB_Vendas[[#This Row],[Desc. Vend.]],TB_Vendas[[#This Row],[Desc.]])</f>
        <v>7.0000000000000007E-2</v>
      </c>
      <c r="I1115" s="9">
        <f>TB_Vendas[[#This Row],[Preço Unitário]]*TB_Vendas[[#This Row],[Qtde]]</f>
        <v>15000</v>
      </c>
      <c r="J1115" s="9">
        <f>TB_Vendas[[#This Row],[Total]]-(TB_Vendas[[#This Row],[Total]]*TB_Vendas[[#This Row],[Desconto]])</f>
        <v>13950</v>
      </c>
      <c r="K1115" s="9" t="s">
        <v>119</v>
      </c>
    </row>
    <row r="1116" spans="1:11" x14ac:dyDescent="0.25">
      <c r="A1116" s="8">
        <v>45332</v>
      </c>
      <c r="B1116" t="s">
        <v>66</v>
      </c>
      <c r="C1116" t="str">
        <f>_xlfn.XLOOKUP(TB_Vendas[[#This Row],[Código]],TB_Produtos[Código],TB_Produtos[Categoria])</f>
        <v>Redes e Conectividade</v>
      </c>
      <c r="D1116" s="1">
        <v>1</v>
      </c>
      <c r="E1116" s="36">
        <f>_xlfn.XLOOKUP(TB_Vendas[[#This Row],[Código]],TB_Produtos[Código],TB_Produtos[Preço Unitário])</f>
        <v>500</v>
      </c>
      <c r="F1116" s="41">
        <f>INDEX(desc_tabela,MATCH(TB_Vendas[[#This Row],[Qtde]],desc_quantidade,1),MATCH(_xlfn.XLOOKUP(TB_Vendas[[#This Row],[Código]],TB_Produtos[Código],TB_Produtos[Categoria]),desc_categorias,0))</f>
        <v>0.1</v>
      </c>
      <c r="G1116" s="41" cm="1">
        <f t="array" ref="G1116">_xlfn.XLOOKUP(TB_Vendas[[#This Row],[Vendedor]],TB_Vendedores[[#All],[Código]],TB_Vendedores[[#All],[Desc. Máximo]])</f>
        <v>0.11</v>
      </c>
      <c r="H1116" s="41">
        <f>IF(TB_Vendas[[#This Row],[Desc.]]&gt;TB_Vendas[[#This Row],[Desc. Vend.]],TB_Vendas[[#This Row],[Desc. Vend.]],TB_Vendas[[#This Row],[Desc.]])</f>
        <v>0.1</v>
      </c>
      <c r="I1116" s="9">
        <f>TB_Vendas[[#This Row],[Preço Unitário]]*TB_Vendas[[#This Row],[Qtde]]</f>
        <v>500</v>
      </c>
      <c r="J1116" s="9">
        <f>TB_Vendas[[#This Row],[Total]]-(TB_Vendas[[#This Row],[Total]]*TB_Vendas[[#This Row],[Desconto]])</f>
        <v>450</v>
      </c>
      <c r="K1116" s="9" t="s">
        <v>115</v>
      </c>
    </row>
    <row r="1117" spans="1:11" x14ac:dyDescent="0.25">
      <c r="A1117" s="8">
        <v>45332</v>
      </c>
      <c r="B1117" t="s">
        <v>31</v>
      </c>
      <c r="C1117" t="str">
        <f>_xlfn.XLOOKUP(TB_Vendas[[#This Row],[Código]],TB_Produtos[Código],TB_Produtos[Categoria])</f>
        <v>Notebooks</v>
      </c>
      <c r="D1117" s="1">
        <v>5</v>
      </c>
      <c r="E1117" s="36">
        <f>_xlfn.XLOOKUP(TB_Vendas[[#This Row],[Código]],TB_Produtos[Código],TB_Produtos[Preço Unitário])</f>
        <v>4200</v>
      </c>
      <c r="F1117" s="41">
        <f>INDEX(desc_tabela,MATCH(TB_Vendas[[#This Row],[Qtde]],desc_quantidade,1),MATCH(_xlfn.XLOOKUP(TB_Vendas[[#This Row],[Código]],TB_Produtos[Código],TB_Produtos[Categoria]),desc_categorias,0))</f>
        <v>0.25</v>
      </c>
      <c r="G1117" s="41" cm="1">
        <f t="array" ref="G1117">_xlfn.XLOOKUP(TB_Vendas[[#This Row],[Vendedor]],TB_Vendedores[[#All],[Código]],TB_Vendedores[[#All],[Desc. Máximo]])</f>
        <v>0.11</v>
      </c>
      <c r="H1117" s="41">
        <f>IF(TB_Vendas[[#This Row],[Desc.]]&gt;TB_Vendas[[#This Row],[Desc. Vend.]],TB_Vendas[[#This Row],[Desc. Vend.]],TB_Vendas[[#This Row],[Desc.]])</f>
        <v>0.11</v>
      </c>
      <c r="I1117" s="9">
        <f>TB_Vendas[[#This Row],[Preço Unitário]]*TB_Vendas[[#This Row],[Qtde]]</f>
        <v>21000</v>
      </c>
      <c r="J1117" s="9">
        <f>TB_Vendas[[#This Row],[Total]]-(TB_Vendas[[#This Row],[Total]]*TB_Vendas[[#This Row],[Desconto]])</f>
        <v>18690</v>
      </c>
      <c r="K1117" s="9" t="s">
        <v>115</v>
      </c>
    </row>
    <row r="1118" spans="1:11" x14ac:dyDescent="0.25">
      <c r="A1118" s="8">
        <v>45332</v>
      </c>
      <c r="B1118" t="s">
        <v>14</v>
      </c>
      <c r="C1118" t="str">
        <f>_xlfn.XLOOKUP(TB_Vendas[[#This Row],[Código]],TB_Produtos[Código],TB_Produtos[Categoria])</f>
        <v>Acessórios</v>
      </c>
      <c r="D1118" s="1">
        <v>1</v>
      </c>
      <c r="E1118" s="36">
        <f>_xlfn.XLOOKUP(TB_Vendas[[#This Row],[Código]],TB_Produtos[Código],TB_Produtos[Preço Unitário])</f>
        <v>80</v>
      </c>
      <c r="F1118" s="41">
        <f>INDEX(desc_tabela,MATCH(TB_Vendas[[#This Row],[Qtde]],desc_quantidade,1),MATCH(_xlfn.XLOOKUP(TB_Vendas[[#This Row],[Código]],TB_Produtos[Código],TB_Produtos[Categoria]),desc_categorias,0))</f>
        <v>0</v>
      </c>
      <c r="G1118" s="41" cm="1">
        <f t="array" ref="G1118">_xlfn.XLOOKUP(TB_Vendas[[#This Row],[Vendedor]],TB_Vendedores[[#All],[Código]],TB_Vendedores[[#All],[Desc. Máximo]])</f>
        <v>0.13</v>
      </c>
      <c r="H1118" s="41">
        <f>IF(TB_Vendas[[#This Row],[Desc.]]&gt;TB_Vendas[[#This Row],[Desc. Vend.]],TB_Vendas[[#This Row],[Desc. Vend.]],TB_Vendas[[#This Row],[Desc.]])</f>
        <v>0</v>
      </c>
      <c r="I1118" s="9">
        <f>TB_Vendas[[#This Row],[Preço Unitário]]*TB_Vendas[[#This Row],[Qtde]]</f>
        <v>80</v>
      </c>
      <c r="J1118" s="9">
        <f>TB_Vendas[[#This Row],[Total]]-(TB_Vendas[[#This Row],[Total]]*TB_Vendas[[#This Row],[Desconto]])</f>
        <v>80</v>
      </c>
      <c r="K1118" s="9" t="s">
        <v>97</v>
      </c>
    </row>
    <row r="1119" spans="1:11" x14ac:dyDescent="0.25">
      <c r="A1119" s="8">
        <v>45334</v>
      </c>
      <c r="B1119" t="s">
        <v>31</v>
      </c>
      <c r="C1119" t="str">
        <f>_xlfn.XLOOKUP(TB_Vendas[[#This Row],[Código]],TB_Produtos[Código],TB_Produtos[Categoria])</f>
        <v>Notebooks</v>
      </c>
      <c r="D1119" s="1">
        <v>4</v>
      </c>
      <c r="E1119" s="36">
        <f>_xlfn.XLOOKUP(TB_Vendas[[#This Row],[Código]],TB_Produtos[Código],TB_Produtos[Preço Unitário])</f>
        <v>4200</v>
      </c>
      <c r="F1119" s="41">
        <f>INDEX(desc_tabela,MATCH(TB_Vendas[[#This Row],[Qtde]],desc_quantidade,1),MATCH(_xlfn.XLOOKUP(TB_Vendas[[#This Row],[Código]],TB_Produtos[Código],TB_Produtos[Categoria]),desc_categorias,0))</f>
        <v>0.15</v>
      </c>
      <c r="G1119" s="41" cm="1">
        <f t="array" ref="G1119">_xlfn.XLOOKUP(TB_Vendas[[#This Row],[Vendedor]],TB_Vendedores[[#All],[Código]],TB_Vendedores[[#All],[Desc. Máximo]])</f>
        <v>0.12</v>
      </c>
      <c r="H1119" s="41">
        <f>IF(TB_Vendas[[#This Row],[Desc.]]&gt;TB_Vendas[[#This Row],[Desc. Vend.]],TB_Vendas[[#This Row],[Desc. Vend.]],TB_Vendas[[#This Row],[Desc.]])</f>
        <v>0.12</v>
      </c>
      <c r="I1119" s="9">
        <f>TB_Vendas[[#This Row],[Preço Unitário]]*TB_Vendas[[#This Row],[Qtde]]</f>
        <v>16800</v>
      </c>
      <c r="J1119" s="9">
        <f>TB_Vendas[[#This Row],[Total]]-(TB_Vendas[[#This Row],[Total]]*TB_Vendas[[#This Row],[Desconto]])</f>
        <v>14784</v>
      </c>
      <c r="K1119" s="9" t="s">
        <v>103</v>
      </c>
    </row>
    <row r="1120" spans="1:11" x14ac:dyDescent="0.25">
      <c r="A1120" s="8">
        <v>45334</v>
      </c>
      <c r="B1120" t="s">
        <v>75</v>
      </c>
      <c r="C1120" t="str">
        <f>_xlfn.XLOOKUP(TB_Vendas[[#This Row],[Código]],TB_Produtos[Código],TB_Produtos[Categoria])</f>
        <v>Smartphones e Tablets</v>
      </c>
      <c r="D1120" s="1">
        <v>2</v>
      </c>
      <c r="E1120" s="36">
        <f>_xlfn.XLOOKUP(TB_Vendas[[#This Row],[Código]],TB_Produtos[Código],TB_Produtos[Preço Unitário])</f>
        <v>3800</v>
      </c>
      <c r="F1120" s="41">
        <f>INDEX(desc_tabela,MATCH(TB_Vendas[[#This Row],[Qtde]],desc_quantidade,1),MATCH(_xlfn.XLOOKUP(TB_Vendas[[#This Row],[Código]],TB_Produtos[Código],TB_Produtos[Categoria]),desc_categorias,0))</f>
        <v>0.1</v>
      </c>
      <c r="G1120" s="41" cm="1">
        <f t="array" ref="G1120">_xlfn.XLOOKUP(TB_Vendas[[#This Row],[Vendedor]],TB_Vendedores[[#All],[Código]],TB_Vendedores[[#All],[Desc. Máximo]])</f>
        <v>0.08</v>
      </c>
      <c r="H1120" s="41">
        <f>IF(TB_Vendas[[#This Row],[Desc.]]&gt;TB_Vendas[[#This Row],[Desc. Vend.]],TB_Vendas[[#This Row],[Desc. Vend.]],TB_Vendas[[#This Row],[Desc.]])</f>
        <v>0.08</v>
      </c>
      <c r="I1120" s="9">
        <f>TB_Vendas[[#This Row],[Preço Unitário]]*TB_Vendas[[#This Row],[Qtde]]</f>
        <v>7600</v>
      </c>
      <c r="J1120" s="9">
        <f>TB_Vendas[[#This Row],[Total]]-(TB_Vendas[[#This Row],[Total]]*TB_Vendas[[#This Row],[Desconto]])</f>
        <v>6992</v>
      </c>
      <c r="K1120" s="9" t="s">
        <v>100</v>
      </c>
    </row>
    <row r="1121" spans="1:11" x14ac:dyDescent="0.25">
      <c r="A1121" s="8">
        <v>45334</v>
      </c>
      <c r="B1121" t="s">
        <v>40</v>
      </c>
      <c r="C1121" t="str">
        <f>_xlfn.XLOOKUP(TB_Vendas[[#This Row],[Código]],TB_Produtos[Código],TB_Produtos[Categoria])</f>
        <v>Eletrônicos Gerais</v>
      </c>
      <c r="D1121" s="1">
        <v>3</v>
      </c>
      <c r="E1121" s="36">
        <f>_xlfn.XLOOKUP(TB_Vendas[[#This Row],[Código]],TB_Produtos[Código],TB_Produtos[Preço Unitário])</f>
        <v>4800</v>
      </c>
      <c r="F1121" s="41">
        <f>INDEX(desc_tabela,MATCH(TB_Vendas[[#This Row],[Qtde]],desc_quantidade,1),MATCH(_xlfn.XLOOKUP(TB_Vendas[[#This Row],[Código]],TB_Produtos[Código],TB_Produtos[Categoria]),desc_categorias,0))</f>
        <v>0.2</v>
      </c>
      <c r="G1121" s="41" cm="1">
        <f t="array" ref="G1121">_xlfn.XLOOKUP(TB_Vendas[[#This Row],[Vendedor]],TB_Vendedores[[#All],[Código]],TB_Vendedores[[#All],[Desc. Máximo]])</f>
        <v>0.13</v>
      </c>
      <c r="H1121" s="41">
        <f>IF(TB_Vendas[[#This Row],[Desc.]]&gt;TB_Vendas[[#This Row],[Desc. Vend.]],TB_Vendas[[#This Row],[Desc. Vend.]],TB_Vendas[[#This Row],[Desc.]])</f>
        <v>0.13</v>
      </c>
      <c r="I1121" s="9">
        <f>TB_Vendas[[#This Row],[Preço Unitário]]*TB_Vendas[[#This Row],[Qtde]]</f>
        <v>14400</v>
      </c>
      <c r="J1121" s="9">
        <f>TB_Vendas[[#This Row],[Total]]-(TB_Vendas[[#This Row],[Total]]*TB_Vendas[[#This Row],[Desconto]])</f>
        <v>12528</v>
      </c>
      <c r="K1121" s="9" t="s">
        <v>97</v>
      </c>
    </row>
    <row r="1122" spans="1:11" x14ac:dyDescent="0.25">
      <c r="A1122" s="8">
        <v>45335</v>
      </c>
      <c r="B1122" t="s">
        <v>48</v>
      </c>
      <c r="C1122" t="str">
        <f>_xlfn.XLOOKUP(TB_Vendas[[#This Row],[Código]],TB_Produtos[Código],TB_Produtos[Categoria])</f>
        <v>Eletrônicos Gerais</v>
      </c>
      <c r="D1122" s="1">
        <v>2</v>
      </c>
      <c r="E1122" s="36">
        <f>_xlfn.XLOOKUP(TB_Vendas[[#This Row],[Código]],TB_Produtos[Código],TB_Produtos[Preço Unitário])</f>
        <v>5500</v>
      </c>
      <c r="F1122" s="41">
        <f>INDEX(desc_tabela,MATCH(TB_Vendas[[#This Row],[Qtde]],desc_quantidade,1),MATCH(_xlfn.XLOOKUP(TB_Vendas[[#This Row],[Código]],TB_Produtos[Código],TB_Produtos[Categoria]),desc_categorias,0))</f>
        <v>0.15</v>
      </c>
      <c r="G1122" s="41" cm="1">
        <f t="array" ref="G1122">_xlfn.XLOOKUP(TB_Vendas[[#This Row],[Vendedor]],TB_Vendedores[[#All],[Código]],TB_Vendedores[[#All],[Desc. Máximo]])</f>
        <v>7.0000000000000007E-2</v>
      </c>
      <c r="H1122" s="41">
        <f>IF(TB_Vendas[[#This Row],[Desc.]]&gt;TB_Vendas[[#This Row],[Desc. Vend.]],TB_Vendas[[#This Row],[Desc. Vend.]],TB_Vendas[[#This Row],[Desc.]])</f>
        <v>7.0000000000000007E-2</v>
      </c>
      <c r="I1122" s="9">
        <f>TB_Vendas[[#This Row],[Preço Unitário]]*TB_Vendas[[#This Row],[Qtde]]</f>
        <v>11000</v>
      </c>
      <c r="J1122" s="9">
        <f>TB_Vendas[[#This Row],[Total]]-(TB_Vendas[[#This Row],[Total]]*TB_Vendas[[#This Row],[Desconto]])</f>
        <v>10230</v>
      </c>
      <c r="K1122" s="9" t="s">
        <v>119</v>
      </c>
    </row>
    <row r="1123" spans="1:11" x14ac:dyDescent="0.25">
      <c r="A1123" s="8">
        <v>45336</v>
      </c>
      <c r="B1123" t="s">
        <v>25</v>
      </c>
      <c r="C1123" t="str">
        <f>_xlfn.XLOOKUP(TB_Vendas[[#This Row],[Código]],TB_Produtos[Código],TB_Produtos[Categoria])</f>
        <v>Periféricos</v>
      </c>
      <c r="D1123" s="1">
        <v>2</v>
      </c>
      <c r="E1123" s="36">
        <f>_xlfn.XLOOKUP(TB_Vendas[[#This Row],[Código]],TB_Produtos[Código],TB_Produtos[Preço Unitário])</f>
        <v>900</v>
      </c>
      <c r="F1123" s="41">
        <f>INDEX(desc_tabela,MATCH(TB_Vendas[[#This Row],[Qtde]],desc_quantidade,1),MATCH(_xlfn.XLOOKUP(TB_Vendas[[#This Row],[Código]],TB_Produtos[Código],TB_Produtos[Categoria]),desc_categorias,0))</f>
        <v>0.05</v>
      </c>
      <c r="G1123" s="41" cm="1">
        <f t="array" ref="G1123">_xlfn.XLOOKUP(TB_Vendas[[#This Row],[Vendedor]],TB_Vendedores[[#All],[Código]],TB_Vendedores[[#All],[Desc. Máximo]])</f>
        <v>0.13</v>
      </c>
      <c r="H1123" s="41">
        <f>IF(TB_Vendas[[#This Row],[Desc.]]&gt;TB_Vendas[[#This Row],[Desc. Vend.]],TB_Vendas[[#This Row],[Desc. Vend.]],TB_Vendas[[#This Row],[Desc.]])</f>
        <v>0.05</v>
      </c>
      <c r="I1123" s="9">
        <f>TB_Vendas[[#This Row],[Preço Unitário]]*TB_Vendas[[#This Row],[Qtde]]</f>
        <v>1800</v>
      </c>
      <c r="J1123" s="9">
        <f>TB_Vendas[[#This Row],[Total]]-(TB_Vendas[[#This Row],[Total]]*TB_Vendas[[#This Row],[Desconto]])</f>
        <v>1710</v>
      </c>
      <c r="K1123" s="9" t="s">
        <v>94</v>
      </c>
    </row>
    <row r="1124" spans="1:11" x14ac:dyDescent="0.25">
      <c r="A1124" s="8">
        <v>45336</v>
      </c>
      <c r="B1124" t="s">
        <v>73</v>
      </c>
      <c r="C1124" t="str">
        <f>_xlfn.XLOOKUP(TB_Vendas[[#This Row],[Código]],TB_Produtos[Código],TB_Produtos[Categoria])</f>
        <v>Smartphones e Tablets</v>
      </c>
      <c r="D1124" s="1">
        <v>5</v>
      </c>
      <c r="E1124" s="36">
        <f>_xlfn.XLOOKUP(TB_Vendas[[#This Row],[Código]],TB_Produtos[Código],TB_Produtos[Preço Unitário])</f>
        <v>2200</v>
      </c>
      <c r="F1124" s="41">
        <f>INDEX(desc_tabela,MATCH(TB_Vendas[[#This Row],[Qtde]],desc_quantidade,1),MATCH(_xlfn.XLOOKUP(TB_Vendas[[#This Row],[Código]],TB_Produtos[Código],TB_Produtos[Categoria]),desc_categorias,0))</f>
        <v>0.25</v>
      </c>
      <c r="G1124" s="41" cm="1">
        <f t="array" ref="G1124">_xlfn.XLOOKUP(TB_Vendas[[#This Row],[Vendedor]],TB_Vendedores[[#All],[Código]],TB_Vendedores[[#All],[Desc. Máximo]])</f>
        <v>0.09</v>
      </c>
      <c r="H1124" s="41">
        <f>IF(TB_Vendas[[#This Row],[Desc.]]&gt;TB_Vendas[[#This Row],[Desc. Vend.]],TB_Vendas[[#This Row],[Desc. Vend.]],TB_Vendas[[#This Row],[Desc.]])</f>
        <v>0.09</v>
      </c>
      <c r="I1124" s="9">
        <f>TB_Vendas[[#This Row],[Preço Unitário]]*TB_Vendas[[#This Row],[Qtde]]</f>
        <v>11000</v>
      </c>
      <c r="J1124" s="9">
        <f>TB_Vendas[[#This Row],[Total]]-(TB_Vendas[[#This Row],[Total]]*TB_Vendas[[#This Row],[Desconto]])</f>
        <v>10010</v>
      </c>
      <c r="K1124" s="9" t="s">
        <v>113</v>
      </c>
    </row>
    <row r="1125" spans="1:11" x14ac:dyDescent="0.25">
      <c r="A1125" s="8">
        <v>45336</v>
      </c>
      <c r="B1125" t="s">
        <v>88</v>
      </c>
      <c r="C1125" t="str">
        <f>_xlfn.XLOOKUP(TB_Vendas[[#This Row],[Código]],TB_Produtos[Código],TB_Produtos[Categoria])</f>
        <v>Wearables</v>
      </c>
      <c r="D1125" s="1">
        <v>5</v>
      </c>
      <c r="E1125" s="36">
        <f>_xlfn.XLOOKUP(TB_Vendas[[#This Row],[Código]],TB_Produtos[Código],TB_Produtos[Preço Unitário])</f>
        <v>2800</v>
      </c>
      <c r="F1125" s="41">
        <f>INDEX(desc_tabela,MATCH(TB_Vendas[[#This Row],[Qtde]],desc_quantidade,1),MATCH(_xlfn.XLOOKUP(TB_Vendas[[#This Row],[Código]],TB_Produtos[Código],TB_Produtos[Categoria]),desc_categorias,0))</f>
        <v>0.25</v>
      </c>
      <c r="G1125" s="41" cm="1">
        <f t="array" ref="G1125">_xlfn.XLOOKUP(TB_Vendas[[#This Row],[Vendedor]],TB_Vendedores[[#All],[Código]],TB_Vendedores[[#All],[Desc. Máximo]])</f>
        <v>0.08</v>
      </c>
      <c r="H1125" s="41">
        <f>IF(TB_Vendas[[#This Row],[Desc.]]&gt;TB_Vendas[[#This Row],[Desc. Vend.]],TB_Vendas[[#This Row],[Desc. Vend.]],TB_Vendas[[#This Row],[Desc.]])</f>
        <v>0.08</v>
      </c>
      <c r="I1125" s="9">
        <f>TB_Vendas[[#This Row],[Preço Unitário]]*TB_Vendas[[#This Row],[Qtde]]</f>
        <v>14000</v>
      </c>
      <c r="J1125" s="9">
        <f>TB_Vendas[[#This Row],[Total]]-(TB_Vendas[[#This Row],[Total]]*TB_Vendas[[#This Row],[Desconto]])</f>
        <v>12880</v>
      </c>
      <c r="K1125" s="9" t="s">
        <v>100</v>
      </c>
    </row>
    <row r="1126" spans="1:11" x14ac:dyDescent="0.25">
      <c r="A1126" s="8">
        <v>45336</v>
      </c>
      <c r="B1126" t="s">
        <v>53</v>
      </c>
      <c r="C1126" t="str">
        <f>_xlfn.XLOOKUP(TB_Vendas[[#This Row],[Código]],TB_Produtos[Código],TB_Produtos[Categoria])</f>
        <v>Periféricos</v>
      </c>
      <c r="D1126" s="1">
        <v>1</v>
      </c>
      <c r="E1126" s="36">
        <f>_xlfn.XLOOKUP(TB_Vendas[[#This Row],[Código]],TB_Produtos[Código],TB_Produtos[Preço Unitário])</f>
        <v>350</v>
      </c>
      <c r="F1126" s="41">
        <f>INDEX(desc_tabela,MATCH(TB_Vendas[[#This Row],[Qtde]],desc_quantidade,1),MATCH(_xlfn.XLOOKUP(TB_Vendas[[#This Row],[Código]],TB_Produtos[Código],TB_Produtos[Categoria]),desc_categorias,0))</f>
        <v>0</v>
      </c>
      <c r="G1126" s="41" cm="1">
        <f t="array" ref="G1126">_xlfn.XLOOKUP(TB_Vendas[[#This Row],[Vendedor]],TB_Vendedores[[#All],[Código]],TB_Vendedores[[#All],[Desc. Máximo]])</f>
        <v>0.17</v>
      </c>
      <c r="H1126" s="41">
        <f>IF(TB_Vendas[[#This Row],[Desc.]]&gt;TB_Vendas[[#This Row],[Desc. Vend.]],TB_Vendas[[#This Row],[Desc. Vend.]],TB_Vendas[[#This Row],[Desc.]])</f>
        <v>0</v>
      </c>
      <c r="I1126" s="9">
        <f>TB_Vendas[[#This Row],[Preço Unitário]]*TB_Vendas[[#This Row],[Qtde]]</f>
        <v>350</v>
      </c>
      <c r="J1126" s="9">
        <f>TB_Vendas[[#This Row],[Total]]-(TB_Vendas[[#This Row],[Total]]*TB_Vendas[[#This Row],[Desconto]])</f>
        <v>350</v>
      </c>
      <c r="K1126" s="9" t="s">
        <v>105</v>
      </c>
    </row>
    <row r="1127" spans="1:11" x14ac:dyDescent="0.25">
      <c r="A1127" s="8">
        <v>45338</v>
      </c>
      <c r="B1127" t="s">
        <v>83</v>
      </c>
      <c r="C1127" t="str">
        <f>_xlfn.XLOOKUP(TB_Vendas[[#This Row],[Código]],TB_Produtos[Código],TB_Produtos[Categoria])</f>
        <v>Wearables</v>
      </c>
      <c r="D1127" s="1">
        <v>2</v>
      </c>
      <c r="E1127" s="36">
        <f>_xlfn.XLOOKUP(TB_Vendas[[#This Row],[Código]],TB_Produtos[Código],TB_Produtos[Preço Unitário])</f>
        <v>350</v>
      </c>
      <c r="F1127" s="41">
        <f>INDEX(desc_tabela,MATCH(TB_Vendas[[#This Row],[Qtde]],desc_quantidade,1),MATCH(_xlfn.XLOOKUP(TB_Vendas[[#This Row],[Código]],TB_Produtos[Código],TB_Produtos[Categoria]),desc_categorias,0))</f>
        <v>0.05</v>
      </c>
      <c r="G1127" s="41" cm="1">
        <f t="array" ref="G1127">_xlfn.XLOOKUP(TB_Vendas[[#This Row],[Vendedor]],TB_Vendedores[[#All],[Código]],TB_Vendedores[[#All],[Desc. Máximo]])</f>
        <v>0.12</v>
      </c>
      <c r="H1127" s="41">
        <f>IF(TB_Vendas[[#This Row],[Desc.]]&gt;TB_Vendas[[#This Row],[Desc. Vend.]],TB_Vendas[[#This Row],[Desc. Vend.]],TB_Vendas[[#This Row],[Desc.]])</f>
        <v>0.05</v>
      </c>
      <c r="I1127" s="9">
        <f>TB_Vendas[[#This Row],[Preço Unitário]]*TB_Vendas[[#This Row],[Qtde]]</f>
        <v>700</v>
      </c>
      <c r="J1127" s="9">
        <f>TB_Vendas[[#This Row],[Total]]-(TB_Vendas[[#This Row],[Total]]*TB_Vendas[[#This Row],[Desconto]])</f>
        <v>665</v>
      </c>
      <c r="K1127" s="9" t="s">
        <v>103</v>
      </c>
    </row>
    <row r="1128" spans="1:11" x14ac:dyDescent="0.25">
      <c r="A1128" s="8">
        <v>45338</v>
      </c>
      <c r="B1128" t="s">
        <v>53</v>
      </c>
      <c r="C1128" t="str">
        <f>_xlfn.XLOOKUP(TB_Vendas[[#This Row],[Código]],TB_Produtos[Código],TB_Produtos[Categoria])</f>
        <v>Periféricos</v>
      </c>
      <c r="D1128" s="1">
        <v>4</v>
      </c>
      <c r="E1128" s="36">
        <f>_xlfn.XLOOKUP(TB_Vendas[[#This Row],[Código]],TB_Produtos[Código],TB_Produtos[Preço Unitário])</f>
        <v>350</v>
      </c>
      <c r="F1128" s="41">
        <f>INDEX(desc_tabela,MATCH(TB_Vendas[[#This Row],[Qtde]],desc_quantidade,1),MATCH(_xlfn.XLOOKUP(TB_Vendas[[#This Row],[Código]],TB_Produtos[Código],TB_Produtos[Categoria]),desc_categorias,0))</f>
        <v>0.15</v>
      </c>
      <c r="G1128" s="41" cm="1">
        <f t="array" ref="G1128">_xlfn.XLOOKUP(TB_Vendas[[#This Row],[Vendedor]],TB_Vendedores[[#All],[Código]],TB_Vendedores[[#All],[Desc. Máximo]])</f>
        <v>0.08</v>
      </c>
      <c r="H1128" s="41">
        <f>IF(TB_Vendas[[#This Row],[Desc.]]&gt;TB_Vendas[[#This Row],[Desc. Vend.]],TB_Vendas[[#This Row],[Desc. Vend.]],TB_Vendas[[#This Row],[Desc.]])</f>
        <v>0.08</v>
      </c>
      <c r="I1128" s="9">
        <f>TB_Vendas[[#This Row],[Preço Unitário]]*TB_Vendas[[#This Row],[Qtde]]</f>
        <v>1400</v>
      </c>
      <c r="J1128" s="9">
        <f>TB_Vendas[[#This Row],[Total]]-(TB_Vendas[[#This Row],[Total]]*TB_Vendas[[#This Row],[Desconto]])</f>
        <v>1288</v>
      </c>
      <c r="K1128" s="9" t="s">
        <v>111</v>
      </c>
    </row>
    <row r="1129" spans="1:11" x14ac:dyDescent="0.25">
      <c r="A1129" s="8">
        <v>45339</v>
      </c>
      <c r="B1129" t="s">
        <v>50</v>
      </c>
      <c r="C1129" t="str">
        <f>_xlfn.XLOOKUP(TB_Vendas[[#This Row],[Código]],TB_Produtos[Código],TB_Produtos[Categoria])</f>
        <v>Periféricos</v>
      </c>
      <c r="D1129" s="1">
        <v>2</v>
      </c>
      <c r="E1129" s="36">
        <f>_xlfn.XLOOKUP(TB_Vendas[[#This Row],[Código]],TB_Produtos[Código],TB_Produtos[Preço Unitário])</f>
        <v>300</v>
      </c>
      <c r="F1129" s="41">
        <f>INDEX(desc_tabela,MATCH(TB_Vendas[[#This Row],[Qtde]],desc_quantidade,1),MATCH(_xlfn.XLOOKUP(TB_Vendas[[#This Row],[Código]],TB_Produtos[Código],TB_Produtos[Categoria]),desc_categorias,0))</f>
        <v>0.05</v>
      </c>
      <c r="G1129" s="41" cm="1">
        <f t="array" ref="G1129">_xlfn.XLOOKUP(TB_Vendas[[#This Row],[Vendedor]],TB_Vendedores[[#All],[Código]],TB_Vendedores[[#All],[Desc. Máximo]])</f>
        <v>0.13</v>
      </c>
      <c r="H1129" s="41">
        <f>IF(TB_Vendas[[#This Row],[Desc.]]&gt;TB_Vendas[[#This Row],[Desc. Vend.]],TB_Vendas[[#This Row],[Desc. Vend.]],TB_Vendas[[#This Row],[Desc.]])</f>
        <v>0.05</v>
      </c>
      <c r="I1129" s="9">
        <f>TB_Vendas[[#This Row],[Preço Unitário]]*TB_Vendas[[#This Row],[Qtde]]</f>
        <v>600</v>
      </c>
      <c r="J1129" s="9">
        <f>TB_Vendas[[#This Row],[Total]]-(TB_Vendas[[#This Row],[Total]]*TB_Vendas[[#This Row],[Desconto]])</f>
        <v>570</v>
      </c>
      <c r="K1129" s="9" t="s">
        <v>94</v>
      </c>
    </row>
    <row r="1130" spans="1:11" x14ac:dyDescent="0.25">
      <c r="A1130" s="8">
        <v>45339</v>
      </c>
      <c r="B1130" t="s">
        <v>66</v>
      </c>
      <c r="C1130" t="str">
        <f>_xlfn.XLOOKUP(TB_Vendas[[#This Row],[Código]],TB_Produtos[Código],TB_Produtos[Categoria])</f>
        <v>Redes e Conectividade</v>
      </c>
      <c r="D1130" s="1">
        <v>4</v>
      </c>
      <c r="E1130" s="36">
        <f>_xlfn.XLOOKUP(TB_Vendas[[#This Row],[Código]],TB_Produtos[Código],TB_Produtos[Preço Unitário])</f>
        <v>500</v>
      </c>
      <c r="F1130" s="41">
        <f>INDEX(desc_tabela,MATCH(TB_Vendas[[#This Row],[Qtde]],desc_quantidade,1),MATCH(_xlfn.XLOOKUP(TB_Vendas[[#This Row],[Código]],TB_Produtos[Código],TB_Produtos[Categoria]),desc_categorias,0))</f>
        <v>0.2</v>
      </c>
      <c r="G1130" s="41" cm="1">
        <f t="array" ref="G1130">_xlfn.XLOOKUP(TB_Vendas[[#This Row],[Vendedor]],TB_Vendedores[[#All],[Código]],TB_Vendedores[[#All],[Desc. Máximo]])</f>
        <v>0.12</v>
      </c>
      <c r="H1130" s="41">
        <f>IF(TB_Vendas[[#This Row],[Desc.]]&gt;TB_Vendas[[#This Row],[Desc. Vend.]],TB_Vendas[[#This Row],[Desc. Vend.]],TB_Vendas[[#This Row],[Desc.]])</f>
        <v>0.12</v>
      </c>
      <c r="I1130" s="9">
        <f>TB_Vendas[[#This Row],[Preço Unitário]]*TB_Vendas[[#This Row],[Qtde]]</f>
        <v>2000</v>
      </c>
      <c r="J1130" s="9">
        <f>TB_Vendas[[#This Row],[Total]]-(TB_Vendas[[#This Row],[Total]]*TB_Vendas[[#This Row],[Desconto]])</f>
        <v>1760</v>
      </c>
      <c r="K1130" s="9" t="s">
        <v>103</v>
      </c>
    </row>
    <row r="1131" spans="1:11" x14ac:dyDescent="0.25">
      <c r="A1131" s="8">
        <v>45339</v>
      </c>
      <c r="B1131" t="s">
        <v>46</v>
      </c>
      <c r="C1131" t="str">
        <f>_xlfn.XLOOKUP(TB_Vendas[[#This Row],[Código]],TB_Produtos[Código],TB_Produtos[Categoria])</f>
        <v>Eletrônicos Gerais</v>
      </c>
      <c r="D1131" s="1">
        <v>3</v>
      </c>
      <c r="E1131" s="36">
        <f>_xlfn.XLOOKUP(TB_Vendas[[#This Row],[Código]],TB_Produtos[Código],TB_Produtos[Preço Unitário])</f>
        <v>2800</v>
      </c>
      <c r="F1131" s="41">
        <f>INDEX(desc_tabela,MATCH(TB_Vendas[[#This Row],[Qtde]],desc_quantidade,1),MATCH(_xlfn.XLOOKUP(TB_Vendas[[#This Row],[Código]],TB_Produtos[Código],TB_Produtos[Categoria]),desc_categorias,0))</f>
        <v>0.2</v>
      </c>
      <c r="G1131" s="41" cm="1">
        <f t="array" ref="G1131">_xlfn.XLOOKUP(TB_Vendas[[#This Row],[Vendedor]],TB_Vendedores[[#All],[Código]],TB_Vendedores[[#All],[Desc. Máximo]])</f>
        <v>0.09</v>
      </c>
      <c r="H1131" s="41">
        <f>IF(TB_Vendas[[#This Row],[Desc.]]&gt;TB_Vendas[[#This Row],[Desc. Vend.]],TB_Vendas[[#This Row],[Desc. Vend.]],TB_Vendas[[#This Row],[Desc.]])</f>
        <v>0.09</v>
      </c>
      <c r="I1131" s="9">
        <f>TB_Vendas[[#This Row],[Preço Unitário]]*TB_Vendas[[#This Row],[Qtde]]</f>
        <v>8400</v>
      </c>
      <c r="J1131" s="9">
        <f>TB_Vendas[[#This Row],[Total]]-(TB_Vendas[[#This Row],[Total]]*TB_Vendas[[#This Row],[Desconto]])</f>
        <v>7644</v>
      </c>
      <c r="K1131" s="9" t="s">
        <v>113</v>
      </c>
    </row>
    <row r="1132" spans="1:11" x14ac:dyDescent="0.25">
      <c r="A1132" s="8">
        <v>45339</v>
      </c>
      <c r="B1132" t="s">
        <v>71</v>
      </c>
      <c r="C1132" t="str">
        <f>_xlfn.XLOOKUP(TB_Vendas[[#This Row],[Código]],TB_Produtos[Código],TB_Produtos[Categoria])</f>
        <v>Smartphones e Tablets</v>
      </c>
      <c r="D1132" s="1">
        <v>2</v>
      </c>
      <c r="E1132" s="36">
        <f>_xlfn.XLOOKUP(TB_Vendas[[#This Row],[Código]],TB_Produtos[Código],TB_Produtos[Preço Unitário])</f>
        <v>7500</v>
      </c>
      <c r="F1132" s="41">
        <f>INDEX(desc_tabela,MATCH(TB_Vendas[[#This Row],[Qtde]],desc_quantidade,1),MATCH(_xlfn.XLOOKUP(TB_Vendas[[#This Row],[Código]],TB_Produtos[Código],TB_Produtos[Categoria]),desc_categorias,0))</f>
        <v>0.1</v>
      </c>
      <c r="G1132" s="41" cm="1">
        <f t="array" ref="G1132">_xlfn.XLOOKUP(TB_Vendas[[#This Row],[Vendedor]],TB_Vendedores[[#All],[Código]],TB_Vendedores[[#All],[Desc. Máximo]])</f>
        <v>0.14000000000000001</v>
      </c>
      <c r="H1132" s="41">
        <f>IF(TB_Vendas[[#This Row],[Desc.]]&gt;TB_Vendas[[#This Row],[Desc. Vend.]],TB_Vendas[[#This Row],[Desc. Vend.]],TB_Vendas[[#This Row],[Desc.]])</f>
        <v>0.1</v>
      </c>
      <c r="I1132" s="9">
        <f>TB_Vendas[[#This Row],[Preço Unitário]]*TB_Vendas[[#This Row],[Qtde]]</f>
        <v>15000</v>
      </c>
      <c r="J1132" s="9">
        <f>TB_Vendas[[#This Row],[Total]]-(TB_Vendas[[#This Row],[Total]]*TB_Vendas[[#This Row],[Desconto]])</f>
        <v>13500</v>
      </c>
      <c r="K1132" s="9" t="s">
        <v>107</v>
      </c>
    </row>
    <row r="1133" spans="1:11" x14ac:dyDescent="0.25">
      <c r="A1133" s="8">
        <v>45340</v>
      </c>
      <c r="B1133" t="s">
        <v>43</v>
      </c>
      <c r="C1133" t="str">
        <f>_xlfn.XLOOKUP(TB_Vendas[[#This Row],[Código]],TB_Produtos[Código],TB_Produtos[Categoria])</f>
        <v>Eletrônicos Gerais</v>
      </c>
      <c r="D1133" s="1">
        <v>1</v>
      </c>
      <c r="E1133" s="36">
        <f>_xlfn.XLOOKUP(TB_Vendas[[#This Row],[Código]],TB_Produtos[Código],TB_Produtos[Preço Unitário])</f>
        <v>4500</v>
      </c>
      <c r="F1133" s="41">
        <f>INDEX(desc_tabela,MATCH(TB_Vendas[[#This Row],[Qtde]],desc_quantidade,1),MATCH(_xlfn.XLOOKUP(TB_Vendas[[#This Row],[Código]],TB_Produtos[Código],TB_Produtos[Categoria]),desc_categorias,0))</f>
        <v>0.1</v>
      </c>
      <c r="G1133" s="41" cm="1">
        <f t="array" ref="G1133">_xlfn.XLOOKUP(TB_Vendas[[#This Row],[Vendedor]],TB_Vendedores[[#All],[Código]],TB_Vendedores[[#All],[Desc. Máximo]])</f>
        <v>0.3</v>
      </c>
      <c r="H1133" s="41">
        <f>IF(TB_Vendas[[#This Row],[Desc.]]&gt;TB_Vendas[[#This Row],[Desc. Vend.]],TB_Vendas[[#This Row],[Desc. Vend.]],TB_Vendas[[#This Row],[Desc.]])</f>
        <v>0.1</v>
      </c>
      <c r="I1133" s="9">
        <f>TB_Vendas[[#This Row],[Preço Unitário]]*TB_Vendas[[#This Row],[Qtde]]</f>
        <v>4500</v>
      </c>
      <c r="J1133" s="9">
        <f>TB_Vendas[[#This Row],[Total]]-(TB_Vendas[[#This Row],[Total]]*TB_Vendas[[#This Row],[Desconto]])</f>
        <v>4050</v>
      </c>
      <c r="K1133" s="9" t="s">
        <v>121</v>
      </c>
    </row>
    <row r="1134" spans="1:11" x14ac:dyDescent="0.25">
      <c r="A1134" s="8">
        <v>45341</v>
      </c>
      <c r="B1134" t="s">
        <v>68</v>
      </c>
      <c r="C1134" t="str">
        <f>_xlfn.XLOOKUP(TB_Vendas[[#This Row],[Código]],TB_Produtos[Código],TB_Produtos[Categoria])</f>
        <v>Smartphones e Tablets</v>
      </c>
      <c r="D1134" s="1">
        <v>4</v>
      </c>
      <c r="E1134" s="36">
        <f>_xlfn.XLOOKUP(TB_Vendas[[#This Row],[Código]],TB_Produtos[Código],TB_Produtos[Preço Unitário])</f>
        <v>4500</v>
      </c>
      <c r="F1134" s="41">
        <f>INDEX(desc_tabela,MATCH(TB_Vendas[[#This Row],[Qtde]],desc_quantidade,1),MATCH(_xlfn.XLOOKUP(TB_Vendas[[#This Row],[Código]],TB_Produtos[Código],TB_Produtos[Categoria]),desc_categorias,0))</f>
        <v>0.15</v>
      </c>
      <c r="G1134" s="41" cm="1">
        <f t="array" ref="G1134">_xlfn.XLOOKUP(TB_Vendas[[#This Row],[Vendedor]],TB_Vendedores[[#All],[Código]],TB_Vendedores[[#All],[Desc. Máximo]])</f>
        <v>0.13</v>
      </c>
      <c r="H1134" s="41">
        <f>IF(TB_Vendas[[#This Row],[Desc.]]&gt;TB_Vendas[[#This Row],[Desc. Vend.]],TB_Vendas[[#This Row],[Desc. Vend.]],TB_Vendas[[#This Row],[Desc.]])</f>
        <v>0.13</v>
      </c>
      <c r="I1134" s="9">
        <f>TB_Vendas[[#This Row],[Preço Unitário]]*TB_Vendas[[#This Row],[Qtde]]</f>
        <v>18000</v>
      </c>
      <c r="J1134" s="9">
        <f>TB_Vendas[[#This Row],[Total]]-(TB_Vendas[[#This Row],[Total]]*TB_Vendas[[#This Row],[Desconto]])</f>
        <v>15660</v>
      </c>
      <c r="K1134" s="9" t="s">
        <v>94</v>
      </c>
    </row>
    <row r="1135" spans="1:11" x14ac:dyDescent="0.25">
      <c r="A1135" s="8">
        <v>45342</v>
      </c>
      <c r="B1135" t="s">
        <v>68</v>
      </c>
      <c r="C1135" t="str">
        <f>_xlfn.XLOOKUP(TB_Vendas[[#This Row],[Código]],TB_Produtos[Código],TB_Produtos[Categoria])</f>
        <v>Smartphones e Tablets</v>
      </c>
      <c r="D1135" s="1">
        <v>4</v>
      </c>
      <c r="E1135" s="36">
        <f>_xlfn.XLOOKUP(TB_Vendas[[#This Row],[Código]],TB_Produtos[Código],TB_Produtos[Preço Unitário])</f>
        <v>4500</v>
      </c>
      <c r="F1135" s="41">
        <f>INDEX(desc_tabela,MATCH(TB_Vendas[[#This Row],[Qtde]],desc_quantidade,1),MATCH(_xlfn.XLOOKUP(TB_Vendas[[#This Row],[Código]],TB_Produtos[Código],TB_Produtos[Categoria]),desc_categorias,0))</f>
        <v>0.15</v>
      </c>
      <c r="G1135" s="41" cm="1">
        <f t="array" ref="G1135">_xlfn.XLOOKUP(TB_Vendas[[#This Row],[Vendedor]],TB_Vendedores[[#All],[Código]],TB_Vendedores[[#All],[Desc. Máximo]])</f>
        <v>0.13</v>
      </c>
      <c r="H1135" s="41">
        <f>IF(TB_Vendas[[#This Row],[Desc.]]&gt;TB_Vendas[[#This Row],[Desc. Vend.]],TB_Vendas[[#This Row],[Desc. Vend.]],TB_Vendas[[#This Row],[Desc.]])</f>
        <v>0.13</v>
      </c>
      <c r="I1135" s="9">
        <f>TB_Vendas[[#This Row],[Preço Unitário]]*TB_Vendas[[#This Row],[Qtde]]</f>
        <v>18000</v>
      </c>
      <c r="J1135" s="9">
        <f>TB_Vendas[[#This Row],[Total]]-(TB_Vendas[[#This Row],[Total]]*TB_Vendas[[#This Row],[Desconto]])</f>
        <v>15660</v>
      </c>
      <c r="K1135" s="9" t="s">
        <v>94</v>
      </c>
    </row>
    <row r="1136" spans="1:11" x14ac:dyDescent="0.25">
      <c r="A1136" s="8">
        <v>45342</v>
      </c>
      <c r="B1136" t="s">
        <v>50</v>
      </c>
      <c r="C1136" t="str">
        <f>_xlfn.XLOOKUP(TB_Vendas[[#This Row],[Código]],TB_Produtos[Código],TB_Produtos[Categoria])</f>
        <v>Periféricos</v>
      </c>
      <c r="D1136" s="1">
        <v>1</v>
      </c>
      <c r="E1136" s="36">
        <f>_xlfn.XLOOKUP(TB_Vendas[[#This Row],[Código]],TB_Produtos[Código],TB_Produtos[Preço Unitário])</f>
        <v>300</v>
      </c>
      <c r="F1136" s="41">
        <f>INDEX(desc_tabela,MATCH(TB_Vendas[[#This Row],[Qtde]],desc_quantidade,1),MATCH(_xlfn.XLOOKUP(TB_Vendas[[#This Row],[Código]],TB_Produtos[Código],TB_Produtos[Categoria]),desc_categorias,0))</f>
        <v>0</v>
      </c>
      <c r="G1136" s="41" cm="1">
        <f t="array" ref="G1136">_xlfn.XLOOKUP(TB_Vendas[[#This Row],[Vendedor]],TB_Vendedores[[#All],[Código]],TB_Vendedores[[#All],[Desc. Máximo]])</f>
        <v>0.14000000000000001</v>
      </c>
      <c r="H1136" s="41">
        <f>IF(TB_Vendas[[#This Row],[Desc.]]&gt;TB_Vendas[[#This Row],[Desc. Vend.]],TB_Vendas[[#This Row],[Desc. Vend.]],TB_Vendas[[#This Row],[Desc.]])</f>
        <v>0</v>
      </c>
      <c r="I1136" s="9">
        <f>TB_Vendas[[#This Row],[Preço Unitário]]*TB_Vendas[[#This Row],[Qtde]]</f>
        <v>300</v>
      </c>
      <c r="J1136" s="9">
        <f>TB_Vendas[[#This Row],[Total]]-(TB_Vendas[[#This Row],[Total]]*TB_Vendas[[#This Row],[Desconto]])</f>
        <v>300</v>
      </c>
      <c r="K1136" s="9" t="s">
        <v>107</v>
      </c>
    </row>
    <row r="1137" spans="1:11" x14ac:dyDescent="0.25">
      <c r="A1137" s="8">
        <v>45342</v>
      </c>
      <c r="B1137" t="s">
        <v>88</v>
      </c>
      <c r="C1137" t="str">
        <f>_xlfn.XLOOKUP(TB_Vendas[[#This Row],[Código]],TB_Produtos[Código],TB_Produtos[Categoria])</f>
        <v>Wearables</v>
      </c>
      <c r="D1137" s="1">
        <v>2</v>
      </c>
      <c r="E1137" s="36">
        <f>_xlfn.XLOOKUP(TB_Vendas[[#This Row],[Código]],TB_Produtos[Código],TB_Produtos[Preço Unitário])</f>
        <v>2800</v>
      </c>
      <c r="F1137" s="41">
        <f>INDEX(desc_tabela,MATCH(TB_Vendas[[#This Row],[Qtde]],desc_quantidade,1),MATCH(_xlfn.XLOOKUP(TB_Vendas[[#This Row],[Código]],TB_Produtos[Código],TB_Produtos[Categoria]),desc_categorias,0))</f>
        <v>0.05</v>
      </c>
      <c r="G1137" s="41" cm="1">
        <f t="array" ref="G1137">_xlfn.XLOOKUP(TB_Vendas[[#This Row],[Vendedor]],TB_Vendedores[[#All],[Código]],TB_Vendedores[[#All],[Desc. Máximo]])</f>
        <v>0.12</v>
      </c>
      <c r="H1137" s="41">
        <f>IF(TB_Vendas[[#This Row],[Desc.]]&gt;TB_Vendas[[#This Row],[Desc. Vend.]],TB_Vendas[[#This Row],[Desc. Vend.]],TB_Vendas[[#This Row],[Desc.]])</f>
        <v>0.05</v>
      </c>
      <c r="I1137" s="9">
        <f>TB_Vendas[[#This Row],[Preço Unitário]]*TB_Vendas[[#This Row],[Qtde]]</f>
        <v>5600</v>
      </c>
      <c r="J1137" s="9">
        <f>TB_Vendas[[#This Row],[Total]]-(TB_Vendas[[#This Row],[Total]]*TB_Vendas[[#This Row],[Desconto]])</f>
        <v>5320</v>
      </c>
      <c r="K1137" s="9" t="s">
        <v>103</v>
      </c>
    </row>
    <row r="1138" spans="1:11" x14ac:dyDescent="0.25">
      <c r="A1138" s="8">
        <v>45343</v>
      </c>
      <c r="B1138" t="s">
        <v>37</v>
      </c>
      <c r="C1138" t="str">
        <f>_xlfn.XLOOKUP(TB_Vendas[[#This Row],[Código]],TB_Produtos[Código],TB_Produtos[Categoria])</f>
        <v>Notebooks</v>
      </c>
      <c r="D1138" s="1">
        <v>5</v>
      </c>
      <c r="E1138" s="36">
        <f>_xlfn.XLOOKUP(TB_Vendas[[#This Row],[Código]],TB_Produtos[Código],TB_Produtos[Preço Unitário])</f>
        <v>4000</v>
      </c>
      <c r="F1138" s="41">
        <f>INDEX(desc_tabela,MATCH(TB_Vendas[[#This Row],[Qtde]],desc_quantidade,1),MATCH(_xlfn.XLOOKUP(TB_Vendas[[#This Row],[Código]],TB_Produtos[Código],TB_Produtos[Categoria]),desc_categorias,0))</f>
        <v>0.25</v>
      </c>
      <c r="G1138" s="41" cm="1">
        <f t="array" ref="G1138">_xlfn.XLOOKUP(TB_Vendas[[#This Row],[Vendedor]],TB_Vendedores[[#All],[Código]],TB_Vendedores[[#All],[Desc. Máximo]])</f>
        <v>0.17</v>
      </c>
      <c r="H1138" s="41">
        <f>IF(TB_Vendas[[#This Row],[Desc.]]&gt;TB_Vendas[[#This Row],[Desc. Vend.]],TB_Vendas[[#This Row],[Desc. Vend.]],TB_Vendas[[#This Row],[Desc.]])</f>
        <v>0.17</v>
      </c>
      <c r="I1138" s="9">
        <f>TB_Vendas[[#This Row],[Preço Unitário]]*TB_Vendas[[#This Row],[Qtde]]</f>
        <v>20000</v>
      </c>
      <c r="J1138" s="9">
        <f>TB_Vendas[[#This Row],[Total]]-(TB_Vendas[[#This Row],[Total]]*TB_Vendas[[#This Row],[Desconto]])</f>
        <v>16600</v>
      </c>
      <c r="K1138" s="9" t="s">
        <v>105</v>
      </c>
    </row>
    <row r="1139" spans="1:11" x14ac:dyDescent="0.25">
      <c r="A1139" s="8">
        <v>45343</v>
      </c>
      <c r="B1139" t="s">
        <v>25</v>
      </c>
      <c r="C1139" t="str">
        <f>_xlfn.XLOOKUP(TB_Vendas[[#This Row],[Código]],TB_Produtos[Código],TB_Produtos[Categoria])</f>
        <v>Periféricos</v>
      </c>
      <c r="D1139" s="1">
        <v>5</v>
      </c>
      <c r="E1139" s="36">
        <f>_xlfn.XLOOKUP(TB_Vendas[[#This Row],[Código]],TB_Produtos[Código],TB_Produtos[Preço Unitário])</f>
        <v>900</v>
      </c>
      <c r="F1139" s="41">
        <f>INDEX(desc_tabela,MATCH(TB_Vendas[[#This Row],[Qtde]],desc_quantidade,1),MATCH(_xlfn.XLOOKUP(TB_Vendas[[#This Row],[Código]],TB_Produtos[Código],TB_Produtos[Categoria]),desc_categorias,0))</f>
        <v>0.25</v>
      </c>
      <c r="G1139" s="41" cm="1">
        <f t="array" ref="G1139">_xlfn.XLOOKUP(TB_Vendas[[#This Row],[Vendedor]],TB_Vendedores[[#All],[Código]],TB_Vendedores[[#All],[Desc. Máximo]])</f>
        <v>7.0000000000000007E-2</v>
      </c>
      <c r="H1139" s="41">
        <f>IF(TB_Vendas[[#This Row],[Desc.]]&gt;TB_Vendas[[#This Row],[Desc. Vend.]],TB_Vendas[[#This Row],[Desc. Vend.]],TB_Vendas[[#This Row],[Desc.]])</f>
        <v>7.0000000000000007E-2</v>
      </c>
      <c r="I1139" s="9">
        <f>TB_Vendas[[#This Row],[Preço Unitário]]*TB_Vendas[[#This Row],[Qtde]]</f>
        <v>4500</v>
      </c>
      <c r="J1139" s="9">
        <f>TB_Vendas[[#This Row],[Total]]-(TB_Vendas[[#This Row],[Total]]*TB_Vendas[[#This Row],[Desconto]])</f>
        <v>4185</v>
      </c>
      <c r="K1139" s="9" t="s">
        <v>119</v>
      </c>
    </row>
    <row r="1140" spans="1:11" x14ac:dyDescent="0.25">
      <c r="A1140" s="8">
        <v>45344</v>
      </c>
      <c r="B1140" t="s">
        <v>17</v>
      </c>
      <c r="C1140" t="str">
        <f>_xlfn.XLOOKUP(TB_Vendas[[#This Row],[Código]],TB_Produtos[Código],TB_Produtos[Categoria])</f>
        <v>Acessórios</v>
      </c>
      <c r="D1140" s="1">
        <v>5</v>
      </c>
      <c r="E1140" s="36">
        <f>_xlfn.XLOOKUP(TB_Vendas[[#This Row],[Código]],TB_Produtos[Código],TB_Produtos[Preço Unitário])</f>
        <v>800</v>
      </c>
      <c r="F1140" s="41">
        <f>INDEX(desc_tabela,MATCH(TB_Vendas[[#This Row],[Qtde]],desc_quantidade,1),MATCH(_xlfn.XLOOKUP(TB_Vendas[[#This Row],[Código]],TB_Produtos[Código],TB_Produtos[Categoria]),desc_categorias,0))</f>
        <v>0.25</v>
      </c>
      <c r="G1140" s="41" cm="1">
        <f t="array" ref="G1140">_xlfn.XLOOKUP(TB_Vendas[[#This Row],[Vendedor]],TB_Vendedores[[#All],[Código]],TB_Vendedores[[#All],[Desc. Máximo]])</f>
        <v>0.09</v>
      </c>
      <c r="H1140" s="41">
        <f>IF(TB_Vendas[[#This Row],[Desc.]]&gt;TB_Vendas[[#This Row],[Desc. Vend.]],TB_Vendas[[#This Row],[Desc. Vend.]],TB_Vendas[[#This Row],[Desc.]])</f>
        <v>0.09</v>
      </c>
      <c r="I1140" s="9">
        <f>TB_Vendas[[#This Row],[Preço Unitário]]*TB_Vendas[[#This Row],[Qtde]]</f>
        <v>4000</v>
      </c>
      <c r="J1140" s="9">
        <f>TB_Vendas[[#This Row],[Total]]-(TB_Vendas[[#This Row],[Total]]*TB_Vendas[[#This Row],[Desconto]])</f>
        <v>3640</v>
      </c>
      <c r="K1140" s="9" t="s">
        <v>113</v>
      </c>
    </row>
    <row r="1141" spans="1:11" x14ac:dyDescent="0.25">
      <c r="A1141" s="8">
        <v>45344</v>
      </c>
      <c r="B1141" t="s">
        <v>79</v>
      </c>
      <c r="C1141" t="str">
        <f>_xlfn.XLOOKUP(TB_Vendas[[#This Row],[Código]],TB_Produtos[Código],TB_Produtos[Categoria])</f>
        <v>Wearables</v>
      </c>
      <c r="D1141" s="1">
        <v>1</v>
      </c>
      <c r="E1141" s="36">
        <f>_xlfn.XLOOKUP(TB_Vendas[[#This Row],[Código]],TB_Produtos[Código],TB_Produtos[Preço Unitário])</f>
        <v>400</v>
      </c>
      <c r="F1141" s="41">
        <f>INDEX(desc_tabela,MATCH(TB_Vendas[[#This Row],[Qtde]],desc_quantidade,1),MATCH(_xlfn.XLOOKUP(TB_Vendas[[#This Row],[Código]],TB_Produtos[Código],TB_Produtos[Categoria]),desc_categorias,0))</f>
        <v>0</v>
      </c>
      <c r="G1141" s="41" cm="1">
        <f t="array" ref="G1141">_xlfn.XLOOKUP(TB_Vendas[[#This Row],[Vendedor]],TB_Vendedores[[#All],[Código]],TB_Vendedores[[#All],[Desc. Máximo]])</f>
        <v>0.11</v>
      </c>
      <c r="H1141" s="41">
        <f>IF(TB_Vendas[[#This Row],[Desc.]]&gt;TB_Vendas[[#This Row],[Desc. Vend.]],TB_Vendas[[#This Row],[Desc. Vend.]],TB_Vendas[[#This Row],[Desc.]])</f>
        <v>0</v>
      </c>
      <c r="I1141" s="9">
        <f>TB_Vendas[[#This Row],[Preço Unitário]]*TB_Vendas[[#This Row],[Qtde]]</f>
        <v>400</v>
      </c>
      <c r="J1141" s="9">
        <f>TB_Vendas[[#This Row],[Total]]-(TB_Vendas[[#This Row],[Total]]*TB_Vendas[[#This Row],[Desconto]])</f>
        <v>400</v>
      </c>
      <c r="K1141" s="9" t="s">
        <v>115</v>
      </c>
    </row>
    <row r="1142" spans="1:11" x14ac:dyDescent="0.25">
      <c r="A1142" s="8">
        <v>45345</v>
      </c>
      <c r="B1142" t="s">
        <v>88</v>
      </c>
      <c r="C1142" t="str">
        <f>_xlfn.XLOOKUP(TB_Vendas[[#This Row],[Código]],TB_Produtos[Código],TB_Produtos[Categoria])</f>
        <v>Wearables</v>
      </c>
      <c r="D1142" s="1">
        <v>2</v>
      </c>
      <c r="E1142" s="36">
        <f>_xlfn.XLOOKUP(TB_Vendas[[#This Row],[Código]],TB_Produtos[Código],TB_Produtos[Preço Unitário])</f>
        <v>2800</v>
      </c>
      <c r="F1142" s="41">
        <f>INDEX(desc_tabela,MATCH(TB_Vendas[[#This Row],[Qtde]],desc_quantidade,1),MATCH(_xlfn.XLOOKUP(TB_Vendas[[#This Row],[Código]],TB_Produtos[Código],TB_Produtos[Categoria]),desc_categorias,0))</f>
        <v>0.05</v>
      </c>
      <c r="G1142" s="41" cm="1">
        <f t="array" ref="G1142">_xlfn.XLOOKUP(TB_Vendas[[#This Row],[Vendedor]],TB_Vendedores[[#All],[Código]],TB_Vendedores[[#All],[Desc. Máximo]])</f>
        <v>0.11</v>
      </c>
      <c r="H1142" s="41">
        <f>IF(TB_Vendas[[#This Row],[Desc.]]&gt;TB_Vendas[[#This Row],[Desc. Vend.]],TB_Vendas[[#This Row],[Desc. Vend.]],TB_Vendas[[#This Row],[Desc.]])</f>
        <v>0.05</v>
      </c>
      <c r="I1142" s="9">
        <f>TB_Vendas[[#This Row],[Preço Unitário]]*TB_Vendas[[#This Row],[Qtde]]</f>
        <v>5600</v>
      </c>
      <c r="J1142" s="9">
        <f>TB_Vendas[[#This Row],[Total]]-(TB_Vendas[[#This Row],[Total]]*TB_Vendas[[#This Row],[Desconto]])</f>
        <v>5320</v>
      </c>
      <c r="K1142" s="9" t="s">
        <v>115</v>
      </c>
    </row>
    <row r="1143" spans="1:11" x14ac:dyDescent="0.25">
      <c r="A1143" s="8">
        <v>45345</v>
      </c>
      <c r="B1143" t="s">
        <v>56</v>
      </c>
      <c r="C1143" t="str">
        <f>_xlfn.XLOOKUP(TB_Vendas[[#This Row],[Código]],TB_Produtos[Código],TB_Produtos[Categoria])</f>
        <v>Periféricos</v>
      </c>
      <c r="D1143" s="1">
        <v>1</v>
      </c>
      <c r="E1143" s="36">
        <f>_xlfn.XLOOKUP(TB_Vendas[[#This Row],[Código]],TB_Produtos[Código],TB_Produtos[Preço Unitário])</f>
        <v>200</v>
      </c>
      <c r="F1143" s="41">
        <f>INDEX(desc_tabela,MATCH(TB_Vendas[[#This Row],[Qtde]],desc_quantidade,1),MATCH(_xlfn.XLOOKUP(TB_Vendas[[#This Row],[Código]],TB_Produtos[Código],TB_Produtos[Categoria]),desc_categorias,0))</f>
        <v>0</v>
      </c>
      <c r="G1143" s="41" cm="1">
        <f t="array" ref="G1143">_xlfn.XLOOKUP(TB_Vendas[[#This Row],[Vendedor]],TB_Vendedores[[#All],[Código]],TB_Vendedores[[#All],[Desc. Máximo]])</f>
        <v>7.0000000000000007E-2</v>
      </c>
      <c r="H1143" s="41">
        <f>IF(TB_Vendas[[#This Row],[Desc.]]&gt;TB_Vendas[[#This Row],[Desc. Vend.]],TB_Vendas[[#This Row],[Desc. Vend.]],TB_Vendas[[#This Row],[Desc.]])</f>
        <v>0</v>
      </c>
      <c r="I1143" s="9">
        <f>TB_Vendas[[#This Row],[Preço Unitário]]*TB_Vendas[[#This Row],[Qtde]]</f>
        <v>200</v>
      </c>
      <c r="J1143" s="9">
        <f>TB_Vendas[[#This Row],[Total]]-(TB_Vendas[[#This Row],[Total]]*TB_Vendas[[#This Row],[Desconto]])</f>
        <v>200</v>
      </c>
      <c r="K1143" s="9" t="s">
        <v>119</v>
      </c>
    </row>
    <row r="1144" spans="1:11" x14ac:dyDescent="0.25">
      <c r="A1144" s="8">
        <v>45345</v>
      </c>
      <c r="B1144" t="s">
        <v>25</v>
      </c>
      <c r="C1144" t="str">
        <f>_xlfn.XLOOKUP(TB_Vendas[[#This Row],[Código]],TB_Produtos[Código],TB_Produtos[Categoria])</f>
        <v>Periféricos</v>
      </c>
      <c r="D1144" s="1">
        <v>1</v>
      </c>
      <c r="E1144" s="36">
        <f>_xlfn.XLOOKUP(TB_Vendas[[#This Row],[Código]],TB_Produtos[Código],TB_Produtos[Preço Unitário])</f>
        <v>900</v>
      </c>
      <c r="F1144" s="41">
        <f>INDEX(desc_tabela,MATCH(TB_Vendas[[#This Row],[Qtde]],desc_quantidade,1),MATCH(_xlfn.XLOOKUP(TB_Vendas[[#This Row],[Código]],TB_Produtos[Código],TB_Produtos[Categoria]),desc_categorias,0))</f>
        <v>0</v>
      </c>
      <c r="G1144" s="41" cm="1">
        <f t="array" ref="G1144">_xlfn.XLOOKUP(TB_Vendas[[#This Row],[Vendedor]],TB_Vendedores[[#All],[Código]],TB_Vendedores[[#All],[Desc. Máximo]])</f>
        <v>0.3</v>
      </c>
      <c r="H1144" s="41">
        <f>IF(TB_Vendas[[#This Row],[Desc.]]&gt;TB_Vendas[[#This Row],[Desc. Vend.]],TB_Vendas[[#This Row],[Desc. Vend.]],TB_Vendas[[#This Row],[Desc.]])</f>
        <v>0</v>
      </c>
      <c r="I1144" s="9">
        <f>TB_Vendas[[#This Row],[Preço Unitário]]*TB_Vendas[[#This Row],[Qtde]]</f>
        <v>900</v>
      </c>
      <c r="J1144" s="9">
        <f>TB_Vendas[[#This Row],[Total]]-(TB_Vendas[[#This Row],[Total]]*TB_Vendas[[#This Row],[Desconto]])</f>
        <v>900</v>
      </c>
      <c r="K1144" s="9" t="s">
        <v>121</v>
      </c>
    </row>
    <row r="1145" spans="1:11" x14ac:dyDescent="0.25">
      <c r="A1145" s="8">
        <v>45346</v>
      </c>
      <c r="B1145" t="s">
        <v>66</v>
      </c>
      <c r="C1145" t="str">
        <f>_xlfn.XLOOKUP(TB_Vendas[[#This Row],[Código]],TB_Produtos[Código],TB_Produtos[Categoria])</f>
        <v>Redes e Conectividade</v>
      </c>
      <c r="D1145" s="1">
        <v>3</v>
      </c>
      <c r="E1145" s="36">
        <f>_xlfn.XLOOKUP(TB_Vendas[[#This Row],[Código]],TB_Produtos[Código],TB_Produtos[Preço Unitário])</f>
        <v>500</v>
      </c>
      <c r="F1145" s="41">
        <f>INDEX(desc_tabela,MATCH(TB_Vendas[[#This Row],[Qtde]],desc_quantidade,1),MATCH(_xlfn.XLOOKUP(TB_Vendas[[#This Row],[Código]],TB_Produtos[Código],TB_Produtos[Categoria]),desc_categorias,0))</f>
        <v>0.2</v>
      </c>
      <c r="G1145" s="41" cm="1">
        <f t="array" ref="G1145">_xlfn.XLOOKUP(TB_Vendas[[#This Row],[Vendedor]],TB_Vendedores[[#All],[Código]],TB_Vendedores[[#All],[Desc. Máximo]])</f>
        <v>0.18</v>
      </c>
      <c r="H1145" s="41">
        <f>IF(TB_Vendas[[#This Row],[Desc.]]&gt;TB_Vendas[[#This Row],[Desc. Vend.]],TB_Vendas[[#This Row],[Desc. Vend.]],TB_Vendas[[#This Row],[Desc.]])</f>
        <v>0.18</v>
      </c>
      <c r="I1145" s="9">
        <f>TB_Vendas[[#This Row],[Preço Unitário]]*TB_Vendas[[#This Row],[Qtde]]</f>
        <v>1500</v>
      </c>
      <c r="J1145" s="9">
        <f>TB_Vendas[[#This Row],[Total]]-(TB_Vendas[[#This Row],[Total]]*TB_Vendas[[#This Row],[Desconto]])</f>
        <v>1230</v>
      </c>
      <c r="K1145" s="9" t="s">
        <v>117</v>
      </c>
    </row>
    <row r="1146" spans="1:11" x14ac:dyDescent="0.25">
      <c r="A1146" s="8">
        <v>45346</v>
      </c>
      <c r="B1146" t="s">
        <v>35</v>
      </c>
      <c r="C1146" t="str">
        <f>_xlfn.XLOOKUP(TB_Vendas[[#This Row],[Código]],TB_Produtos[Código],TB_Produtos[Categoria])</f>
        <v>Notebooks</v>
      </c>
      <c r="D1146" s="1">
        <v>2</v>
      </c>
      <c r="E1146" s="36">
        <f>_xlfn.XLOOKUP(TB_Vendas[[#This Row],[Código]],TB_Produtos[Código],TB_Produtos[Preço Unitário])</f>
        <v>12000</v>
      </c>
      <c r="F1146" s="41">
        <f>INDEX(desc_tabela,MATCH(TB_Vendas[[#This Row],[Qtde]],desc_quantidade,1),MATCH(_xlfn.XLOOKUP(TB_Vendas[[#This Row],[Código]],TB_Produtos[Código],TB_Produtos[Categoria]),desc_categorias,0))</f>
        <v>0.1</v>
      </c>
      <c r="G1146" s="41" cm="1">
        <f t="array" ref="G1146">_xlfn.XLOOKUP(TB_Vendas[[#This Row],[Vendedor]],TB_Vendedores[[#All],[Código]],TB_Vendedores[[#All],[Desc. Máximo]])</f>
        <v>0.11</v>
      </c>
      <c r="H1146" s="41">
        <f>IF(TB_Vendas[[#This Row],[Desc.]]&gt;TB_Vendas[[#This Row],[Desc. Vend.]],TB_Vendas[[#This Row],[Desc. Vend.]],TB_Vendas[[#This Row],[Desc.]])</f>
        <v>0.1</v>
      </c>
      <c r="I1146" s="9">
        <f>TB_Vendas[[#This Row],[Preço Unitário]]*TB_Vendas[[#This Row],[Qtde]]</f>
        <v>24000</v>
      </c>
      <c r="J1146" s="9">
        <f>TB_Vendas[[#This Row],[Total]]-(TB_Vendas[[#This Row],[Total]]*TB_Vendas[[#This Row],[Desconto]])</f>
        <v>21600</v>
      </c>
      <c r="K1146" s="9" t="s">
        <v>115</v>
      </c>
    </row>
    <row r="1147" spans="1:11" x14ac:dyDescent="0.25">
      <c r="A1147" s="8">
        <v>45348</v>
      </c>
      <c r="B1147" t="s">
        <v>7</v>
      </c>
      <c r="C1147" t="str">
        <f>_xlfn.XLOOKUP(TB_Vendas[[#This Row],[Código]],TB_Produtos[Código],TB_Produtos[Categoria])</f>
        <v>Acessórios</v>
      </c>
      <c r="D1147" s="1">
        <v>4</v>
      </c>
      <c r="E1147" s="36">
        <f>_xlfn.XLOOKUP(TB_Vendas[[#This Row],[Código]],TB_Produtos[Código],TB_Produtos[Preço Unitário])</f>
        <v>50</v>
      </c>
      <c r="F1147" s="41">
        <f>INDEX(desc_tabela,MATCH(TB_Vendas[[#This Row],[Qtde]],desc_quantidade,1),MATCH(_xlfn.XLOOKUP(TB_Vendas[[#This Row],[Código]],TB_Produtos[Código],TB_Produtos[Categoria]),desc_categorias,0))</f>
        <v>0.15</v>
      </c>
      <c r="G1147" s="41" cm="1">
        <f t="array" ref="G1147">_xlfn.XLOOKUP(TB_Vendas[[#This Row],[Vendedor]],TB_Vendedores[[#All],[Código]],TB_Vendedores[[#All],[Desc. Máximo]])</f>
        <v>0.14000000000000001</v>
      </c>
      <c r="H1147" s="41">
        <f>IF(TB_Vendas[[#This Row],[Desc.]]&gt;TB_Vendas[[#This Row],[Desc. Vend.]],TB_Vendas[[#This Row],[Desc. Vend.]],TB_Vendas[[#This Row],[Desc.]])</f>
        <v>0.14000000000000001</v>
      </c>
      <c r="I1147" s="9">
        <f>TB_Vendas[[#This Row],[Preço Unitário]]*TB_Vendas[[#This Row],[Qtde]]</f>
        <v>200</v>
      </c>
      <c r="J1147" s="9">
        <f>TB_Vendas[[#This Row],[Total]]-(TB_Vendas[[#This Row],[Total]]*TB_Vendas[[#This Row],[Desconto]])</f>
        <v>172</v>
      </c>
      <c r="K1147" s="9" t="s">
        <v>107</v>
      </c>
    </row>
    <row r="1148" spans="1:11" x14ac:dyDescent="0.25">
      <c r="A1148" s="8">
        <v>45348</v>
      </c>
      <c r="B1148" t="s">
        <v>58</v>
      </c>
      <c r="C1148" t="str">
        <f>_xlfn.XLOOKUP(TB_Vendas[[#This Row],[Código]],TB_Produtos[Código],TB_Produtos[Categoria])</f>
        <v>Periféricos</v>
      </c>
      <c r="D1148" s="1">
        <v>5</v>
      </c>
      <c r="E1148" s="36">
        <f>_xlfn.XLOOKUP(TB_Vendas[[#This Row],[Código]],TB_Produtos[Código],TB_Produtos[Preço Unitário])</f>
        <v>450</v>
      </c>
      <c r="F1148" s="41">
        <f>INDEX(desc_tabela,MATCH(TB_Vendas[[#This Row],[Qtde]],desc_quantidade,1),MATCH(_xlfn.XLOOKUP(TB_Vendas[[#This Row],[Código]],TB_Produtos[Código],TB_Produtos[Categoria]),desc_categorias,0))</f>
        <v>0.25</v>
      </c>
      <c r="G1148" s="41" cm="1">
        <f t="array" ref="G1148">_xlfn.XLOOKUP(TB_Vendas[[#This Row],[Vendedor]],TB_Vendedores[[#All],[Código]],TB_Vendedores[[#All],[Desc. Máximo]])</f>
        <v>0.09</v>
      </c>
      <c r="H1148" s="41">
        <f>IF(TB_Vendas[[#This Row],[Desc.]]&gt;TB_Vendas[[#This Row],[Desc. Vend.]],TB_Vendas[[#This Row],[Desc. Vend.]],TB_Vendas[[#This Row],[Desc.]])</f>
        <v>0.09</v>
      </c>
      <c r="I1148" s="9">
        <f>TB_Vendas[[#This Row],[Preço Unitário]]*TB_Vendas[[#This Row],[Qtde]]</f>
        <v>2250</v>
      </c>
      <c r="J1148" s="9">
        <f>TB_Vendas[[#This Row],[Total]]-(TB_Vendas[[#This Row],[Total]]*TB_Vendas[[#This Row],[Desconto]])</f>
        <v>2047.5</v>
      </c>
      <c r="K1148" s="9" t="s">
        <v>113</v>
      </c>
    </row>
    <row r="1149" spans="1:11" x14ac:dyDescent="0.25">
      <c r="A1149" s="8">
        <v>45348</v>
      </c>
      <c r="B1149" t="s">
        <v>75</v>
      </c>
      <c r="C1149" t="str">
        <f>_xlfn.XLOOKUP(TB_Vendas[[#This Row],[Código]],TB_Produtos[Código],TB_Produtos[Categoria])</f>
        <v>Smartphones e Tablets</v>
      </c>
      <c r="D1149" s="1">
        <v>4</v>
      </c>
      <c r="E1149" s="36">
        <f>_xlfn.XLOOKUP(TB_Vendas[[#This Row],[Código]],TB_Produtos[Código],TB_Produtos[Preço Unitário])</f>
        <v>3800</v>
      </c>
      <c r="F1149" s="41">
        <f>INDEX(desc_tabela,MATCH(TB_Vendas[[#This Row],[Qtde]],desc_quantidade,1),MATCH(_xlfn.XLOOKUP(TB_Vendas[[#This Row],[Código]],TB_Produtos[Código],TB_Produtos[Categoria]),desc_categorias,0))</f>
        <v>0.15</v>
      </c>
      <c r="G1149" s="41" cm="1">
        <f t="array" ref="G1149">_xlfn.XLOOKUP(TB_Vendas[[#This Row],[Vendedor]],TB_Vendedores[[#All],[Código]],TB_Vendedores[[#All],[Desc. Máximo]])</f>
        <v>0.11</v>
      </c>
      <c r="H1149" s="41">
        <f>IF(TB_Vendas[[#This Row],[Desc.]]&gt;TB_Vendas[[#This Row],[Desc. Vend.]],TB_Vendas[[#This Row],[Desc. Vend.]],TB_Vendas[[#This Row],[Desc.]])</f>
        <v>0.11</v>
      </c>
      <c r="I1149" s="9">
        <f>TB_Vendas[[#This Row],[Preço Unitário]]*TB_Vendas[[#This Row],[Qtde]]</f>
        <v>15200</v>
      </c>
      <c r="J1149" s="9">
        <f>TB_Vendas[[#This Row],[Total]]-(TB_Vendas[[#This Row],[Total]]*TB_Vendas[[#This Row],[Desconto]])</f>
        <v>13528</v>
      </c>
      <c r="K1149" s="9" t="s">
        <v>115</v>
      </c>
    </row>
    <row r="1150" spans="1:11" x14ac:dyDescent="0.25">
      <c r="A1150" s="8">
        <v>45348</v>
      </c>
      <c r="B1150" t="s">
        <v>56</v>
      </c>
      <c r="C1150" t="str">
        <f>_xlfn.XLOOKUP(TB_Vendas[[#This Row],[Código]],TB_Produtos[Código],TB_Produtos[Categoria])</f>
        <v>Periféricos</v>
      </c>
      <c r="D1150" s="1">
        <v>3</v>
      </c>
      <c r="E1150" s="36">
        <f>_xlfn.XLOOKUP(TB_Vendas[[#This Row],[Código]],TB_Produtos[Código],TB_Produtos[Preço Unitário])</f>
        <v>200</v>
      </c>
      <c r="F1150" s="41">
        <f>INDEX(desc_tabela,MATCH(TB_Vendas[[#This Row],[Qtde]],desc_quantidade,1),MATCH(_xlfn.XLOOKUP(TB_Vendas[[#This Row],[Código]],TB_Produtos[Código],TB_Produtos[Categoria]),desc_categorias,0))</f>
        <v>0.15</v>
      </c>
      <c r="G1150" s="41" cm="1">
        <f t="array" ref="G1150">_xlfn.XLOOKUP(TB_Vendas[[#This Row],[Vendedor]],TB_Vendedores[[#All],[Código]],TB_Vendedores[[#All],[Desc. Máximo]])</f>
        <v>0.17</v>
      </c>
      <c r="H1150" s="41">
        <f>IF(TB_Vendas[[#This Row],[Desc.]]&gt;TB_Vendas[[#This Row],[Desc. Vend.]],TB_Vendas[[#This Row],[Desc. Vend.]],TB_Vendas[[#This Row],[Desc.]])</f>
        <v>0.15</v>
      </c>
      <c r="I1150" s="9">
        <f>TB_Vendas[[#This Row],[Preço Unitário]]*TB_Vendas[[#This Row],[Qtde]]</f>
        <v>600</v>
      </c>
      <c r="J1150" s="9">
        <f>TB_Vendas[[#This Row],[Total]]-(TB_Vendas[[#This Row],[Total]]*TB_Vendas[[#This Row],[Desconto]])</f>
        <v>510</v>
      </c>
      <c r="K1150" s="9" t="s">
        <v>105</v>
      </c>
    </row>
    <row r="1151" spans="1:11" x14ac:dyDescent="0.25">
      <c r="A1151" s="8">
        <v>45349</v>
      </c>
      <c r="B1151" t="s">
        <v>53</v>
      </c>
      <c r="C1151" t="str">
        <f>_xlfn.XLOOKUP(TB_Vendas[[#This Row],[Código]],TB_Produtos[Código],TB_Produtos[Categoria])</f>
        <v>Periféricos</v>
      </c>
      <c r="D1151" s="1">
        <v>4</v>
      </c>
      <c r="E1151" s="36">
        <f>_xlfn.XLOOKUP(TB_Vendas[[#This Row],[Código]],TB_Produtos[Código],TB_Produtos[Preço Unitário])</f>
        <v>350</v>
      </c>
      <c r="F1151" s="41">
        <f>INDEX(desc_tabela,MATCH(TB_Vendas[[#This Row],[Qtde]],desc_quantidade,1),MATCH(_xlfn.XLOOKUP(TB_Vendas[[#This Row],[Código]],TB_Produtos[Código],TB_Produtos[Categoria]),desc_categorias,0))</f>
        <v>0.15</v>
      </c>
      <c r="G1151" s="41" cm="1">
        <f t="array" ref="G1151">_xlfn.XLOOKUP(TB_Vendas[[#This Row],[Vendedor]],TB_Vendedores[[#All],[Código]],TB_Vendedores[[#All],[Desc. Máximo]])</f>
        <v>0.14000000000000001</v>
      </c>
      <c r="H1151" s="41">
        <f>IF(TB_Vendas[[#This Row],[Desc.]]&gt;TB_Vendas[[#This Row],[Desc. Vend.]],TB_Vendas[[#This Row],[Desc. Vend.]],TB_Vendas[[#This Row],[Desc.]])</f>
        <v>0.14000000000000001</v>
      </c>
      <c r="I1151" s="9">
        <f>TB_Vendas[[#This Row],[Preço Unitário]]*TB_Vendas[[#This Row],[Qtde]]</f>
        <v>1400</v>
      </c>
      <c r="J1151" s="9">
        <f>TB_Vendas[[#This Row],[Total]]-(TB_Vendas[[#This Row],[Total]]*TB_Vendas[[#This Row],[Desconto]])</f>
        <v>1204</v>
      </c>
      <c r="K1151" s="9" t="s">
        <v>107</v>
      </c>
    </row>
    <row r="1152" spans="1:11" x14ac:dyDescent="0.25">
      <c r="A1152" s="8">
        <v>45349</v>
      </c>
      <c r="B1152" t="s">
        <v>58</v>
      </c>
      <c r="C1152" t="str">
        <f>_xlfn.XLOOKUP(TB_Vendas[[#This Row],[Código]],TB_Produtos[Código],TB_Produtos[Categoria])</f>
        <v>Periféricos</v>
      </c>
      <c r="D1152" s="1">
        <v>4</v>
      </c>
      <c r="E1152" s="36">
        <f>_xlfn.XLOOKUP(TB_Vendas[[#This Row],[Código]],TB_Produtos[Código],TB_Produtos[Preço Unitário])</f>
        <v>450</v>
      </c>
      <c r="F1152" s="41">
        <f>INDEX(desc_tabela,MATCH(TB_Vendas[[#This Row],[Qtde]],desc_quantidade,1),MATCH(_xlfn.XLOOKUP(TB_Vendas[[#This Row],[Código]],TB_Produtos[Código],TB_Produtos[Categoria]),desc_categorias,0))</f>
        <v>0.15</v>
      </c>
      <c r="G1152" s="41" cm="1">
        <f t="array" ref="G1152">_xlfn.XLOOKUP(TB_Vendas[[#This Row],[Vendedor]],TB_Vendedores[[#All],[Código]],TB_Vendedores[[#All],[Desc. Máximo]])</f>
        <v>0.08</v>
      </c>
      <c r="H1152" s="41">
        <f>IF(TB_Vendas[[#This Row],[Desc.]]&gt;TB_Vendas[[#This Row],[Desc. Vend.]],TB_Vendas[[#This Row],[Desc. Vend.]],TB_Vendas[[#This Row],[Desc.]])</f>
        <v>0.08</v>
      </c>
      <c r="I1152" s="9">
        <f>TB_Vendas[[#This Row],[Preço Unitário]]*TB_Vendas[[#This Row],[Qtde]]</f>
        <v>1800</v>
      </c>
      <c r="J1152" s="9">
        <f>TB_Vendas[[#This Row],[Total]]-(TB_Vendas[[#This Row],[Total]]*TB_Vendas[[#This Row],[Desconto]])</f>
        <v>1656</v>
      </c>
      <c r="K1152" s="9" t="s">
        <v>100</v>
      </c>
    </row>
    <row r="1153" spans="1:11" x14ac:dyDescent="0.25">
      <c r="A1153" s="8">
        <v>45350</v>
      </c>
      <c r="B1153" t="s">
        <v>35</v>
      </c>
      <c r="C1153" t="str">
        <f>_xlfn.XLOOKUP(TB_Vendas[[#This Row],[Código]],TB_Produtos[Código],TB_Produtos[Categoria])</f>
        <v>Notebooks</v>
      </c>
      <c r="D1153" s="1">
        <v>5</v>
      </c>
      <c r="E1153" s="36">
        <f>_xlfn.XLOOKUP(TB_Vendas[[#This Row],[Código]],TB_Produtos[Código],TB_Produtos[Preço Unitário])</f>
        <v>12000</v>
      </c>
      <c r="F1153" s="41">
        <f>INDEX(desc_tabela,MATCH(TB_Vendas[[#This Row],[Qtde]],desc_quantidade,1),MATCH(_xlfn.XLOOKUP(TB_Vendas[[#This Row],[Código]],TB_Produtos[Código],TB_Produtos[Categoria]),desc_categorias,0))</f>
        <v>0.25</v>
      </c>
      <c r="G1153" s="41" cm="1">
        <f t="array" ref="G1153">_xlfn.XLOOKUP(TB_Vendas[[#This Row],[Vendedor]],TB_Vendedores[[#All],[Código]],TB_Vendedores[[#All],[Desc. Máximo]])</f>
        <v>0.13</v>
      </c>
      <c r="H1153" s="41">
        <f>IF(TB_Vendas[[#This Row],[Desc.]]&gt;TB_Vendas[[#This Row],[Desc. Vend.]],TB_Vendas[[#This Row],[Desc. Vend.]],TB_Vendas[[#This Row],[Desc.]])</f>
        <v>0.13</v>
      </c>
      <c r="I1153" s="9">
        <f>TB_Vendas[[#This Row],[Preço Unitário]]*TB_Vendas[[#This Row],[Qtde]]</f>
        <v>60000</v>
      </c>
      <c r="J1153" s="9">
        <f>TB_Vendas[[#This Row],[Total]]-(TB_Vendas[[#This Row],[Total]]*TB_Vendas[[#This Row],[Desconto]])</f>
        <v>52200</v>
      </c>
      <c r="K1153" s="9" t="s">
        <v>97</v>
      </c>
    </row>
    <row r="1154" spans="1:11" x14ac:dyDescent="0.25">
      <c r="A1154" s="8">
        <v>45350</v>
      </c>
      <c r="B1154" t="s">
        <v>35</v>
      </c>
      <c r="C1154" t="str">
        <f>_xlfn.XLOOKUP(TB_Vendas[[#This Row],[Código]],TB_Produtos[Código],TB_Produtos[Categoria])</f>
        <v>Notebooks</v>
      </c>
      <c r="D1154" s="1">
        <v>4</v>
      </c>
      <c r="E1154" s="36">
        <f>_xlfn.XLOOKUP(TB_Vendas[[#This Row],[Código]],TB_Produtos[Código],TB_Produtos[Preço Unitário])</f>
        <v>12000</v>
      </c>
      <c r="F1154" s="41">
        <f>INDEX(desc_tabela,MATCH(TB_Vendas[[#This Row],[Qtde]],desc_quantidade,1),MATCH(_xlfn.XLOOKUP(TB_Vendas[[#This Row],[Código]],TB_Produtos[Código],TB_Produtos[Categoria]),desc_categorias,0))</f>
        <v>0.15</v>
      </c>
      <c r="G1154" s="41" cm="1">
        <f t="array" ref="G1154">_xlfn.XLOOKUP(TB_Vendas[[#This Row],[Vendedor]],TB_Vendedores[[#All],[Código]],TB_Vendedores[[#All],[Desc. Máximo]])</f>
        <v>0.17</v>
      </c>
      <c r="H1154" s="41">
        <f>IF(TB_Vendas[[#This Row],[Desc.]]&gt;TB_Vendas[[#This Row],[Desc. Vend.]],TB_Vendas[[#This Row],[Desc. Vend.]],TB_Vendas[[#This Row],[Desc.]])</f>
        <v>0.15</v>
      </c>
      <c r="I1154" s="9">
        <f>TB_Vendas[[#This Row],[Preço Unitário]]*TB_Vendas[[#This Row],[Qtde]]</f>
        <v>48000</v>
      </c>
      <c r="J1154" s="9">
        <f>TB_Vendas[[#This Row],[Total]]-(TB_Vendas[[#This Row],[Total]]*TB_Vendas[[#This Row],[Desconto]])</f>
        <v>40800</v>
      </c>
      <c r="K1154" s="9" t="s">
        <v>105</v>
      </c>
    </row>
    <row r="1155" spans="1:11" x14ac:dyDescent="0.25">
      <c r="A1155" s="8">
        <v>45350</v>
      </c>
      <c r="B1155" t="s">
        <v>71</v>
      </c>
      <c r="C1155" t="str">
        <f>_xlfn.XLOOKUP(TB_Vendas[[#This Row],[Código]],TB_Produtos[Código],TB_Produtos[Categoria])</f>
        <v>Smartphones e Tablets</v>
      </c>
      <c r="D1155" s="1">
        <v>1</v>
      </c>
      <c r="E1155" s="36">
        <f>_xlfn.XLOOKUP(TB_Vendas[[#This Row],[Código]],TB_Produtos[Código],TB_Produtos[Preço Unitário])</f>
        <v>7500</v>
      </c>
      <c r="F1155" s="41">
        <f>INDEX(desc_tabela,MATCH(TB_Vendas[[#This Row],[Qtde]],desc_quantidade,1),MATCH(_xlfn.XLOOKUP(TB_Vendas[[#This Row],[Código]],TB_Produtos[Código],TB_Produtos[Categoria]),desc_categorias,0))</f>
        <v>0</v>
      </c>
      <c r="G1155" s="41" cm="1">
        <f t="array" ref="G1155">_xlfn.XLOOKUP(TB_Vendas[[#This Row],[Vendedor]],TB_Vendedores[[#All],[Código]],TB_Vendedores[[#All],[Desc. Máximo]])</f>
        <v>0.08</v>
      </c>
      <c r="H1155" s="41">
        <f>IF(TB_Vendas[[#This Row],[Desc.]]&gt;TB_Vendas[[#This Row],[Desc. Vend.]],TB_Vendas[[#This Row],[Desc. Vend.]],TB_Vendas[[#This Row],[Desc.]])</f>
        <v>0</v>
      </c>
      <c r="I1155" s="9">
        <f>TB_Vendas[[#This Row],[Preço Unitário]]*TB_Vendas[[#This Row],[Qtde]]</f>
        <v>7500</v>
      </c>
      <c r="J1155" s="9">
        <f>TB_Vendas[[#This Row],[Total]]-(TB_Vendas[[#This Row],[Total]]*TB_Vendas[[#This Row],[Desconto]])</f>
        <v>7500</v>
      </c>
      <c r="K1155" s="9" t="s">
        <v>111</v>
      </c>
    </row>
    <row r="1156" spans="1:11" x14ac:dyDescent="0.25">
      <c r="A1156" s="8">
        <v>45351</v>
      </c>
      <c r="B1156" t="s">
        <v>22</v>
      </c>
      <c r="C1156" t="str">
        <f>_xlfn.XLOOKUP(TB_Vendas[[#This Row],[Código]],TB_Produtos[Código],TB_Produtos[Categoria])</f>
        <v>Acessórios</v>
      </c>
      <c r="D1156" s="1">
        <v>3</v>
      </c>
      <c r="E1156" s="36">
        <f>_xlfn.XLOOKUP(TB_Vendas[[#This Row],[Código]],TB_Produtos[Código],TB_Produtos[Preço Unitário])</f>
        <v>1400</v>
      </c>
      <c r="F1156" s="41">
        <f>INDEX(desc_tabela,MATCH(TB_Vendas[[#This Row],[Qtde]],desc_quantidade,1),MATCH(_xlfn.XLOOKUP(TB_Vendas[[#This Row],[Código]],TB_Produtos[Código],TB_Produtos[Categoria]),desc_categorias,0))</f>
        <v>0.15</v>
      </c>
      <c r="G1156" s="41" cm="1">
        <f t="array" ref="G1156">_xlfn.XLOOKUP(TB_Vendas[[#This Row],[Vendedor]],TB_Vendedores[[#All],[Código]],TB_Vendedores[[#All],[Desc. Máximo]])</f>
        <v>0.08</v>
      </c>
      <c r="H1156" s="41">
        <f>IF(TB_Vendas[[#This Row],[Desc.]]&gt;TB_Vendas[[#This Row],[Desc. Vend.]],TB_Vendas[[#This Row],[Desc. Vend.]],TB_Vendas[[#This Row],[Desc.]])</f>
        <v>0.08</v>
      </c>
      <c r="I1156" s="9">
        <f>TB_Vendas[[#This Row],[Preço Unitário]]*TB_Vendas[[#This Row],[Qtde]]</f>
        <v>4200</v>
      </c>
      <c r="J1156" s="9">
        <f>TB_Vendas[[#This Row],[Total]]-(TB_Vendas[[#This Row],[Total]]*TB_Vendas[[#This Row],[Desconto]])</f>
        <v>3864</v>
      </c>
      <c r="K1156" s="9" t="s">
        <v>100</v>
      </c>
    </row>
    <row r="1157" spans="1:11" x14ac:dyDescent="0.25">
      <c r="A1157" s="8">
        <v>45351</v>
      </c>
      <c r="B1157" t="s">
        <v>46</v>
      </c>
      <c r="C1157" t="str">
        <f>_xlfn.XLOOKUP(TB_Vendas[[#This Row],[Código]],TB_Produtos[Código],TB_Produtos[Categoria])</f>
        <v>Eletrônicos Gerais</v>
      </c>
      <c r="D1157" s="1">
        <v>3</v>
      </c>
      <c r="E1157" s="36">
        <f>_xlfn.XLOOKUP(TB_Vendas[[#This Row],[Código]],TB_Produtos[Código],TB_Produtos[Preço Unitário])</f>
        <v>2800</v>
      </c>
      <c r="F1157" s="41">
        <f>INDEX(desc_tabela,MATCH(TB_Vendas[[#This Row],[Qtde]],desc_quantidade,1),MATCH(_xlfn.XLOOKUP(TB_Vendas[[#This Row],[Código]],TB_Produtos[Código],TB_Produtos[Categoria]),desc_categorias,0))</f>
        <v>0.2</v>
      </c>
      <c r="G1157" s="41" cm="1">
        <f t="array" ref="G1157">_xlfn.XLOOKUP(TB_Vendas[[#This Row],[Vendedor]],TB_Vendedores[[#All],[Código]],TB_Vendedores[[#All],[Desc. Máximo]])</f>
        <v>0.14000000000000001</v>
      </c>
      <c r="H1157" s="41">
        <f>IF(TB_Vendas[[#This Row],[Desc.]]&gt;TB_Vendas[[#This Row],[Desc. Vend.]],TB_Vendas[[#This Row],[Desc. Vend.]],TB_Vendas[[#This Row],[Desc.]])</f>
        <v>0.14000000000000001</v>
      </c>
      <c r="I1157" s="9">
        <f>TB_Vendas[[#This Row],[Preço Unitário]]*TB_Vendas[[#This Row],[Qtde]]</f>
        <v>8400</v>
      </c>
      <c r="J1157" s="9">
        <f>TB_Vendas[[#This Row],[Total]]-(TB_Vendas[[#This Row],[Total]]*TB_Vendas[[#This Row],[Desconto]])</f>
        <v>7224</v>
      </c>
      <c r="K1157" s="9" t="s">
        <v>107</v>
      </c>
    </row>
    <row r="1158" spans="1:11" x14ac:dyDescent="0.25">
      <c r="A1158" s="8">
        <v>45352</v>
      </c>
      <c r="B1158" t="s">
        <v>68</v>
      </c>
      <c r="C1158" t="str">
        <f>_xlfn.XLOOKUP(TB_Vendas[[#This Row],[Código]],TB_Produtos[Código],TB_Produtos[Categoria])</f>
        <v>Smartphones e Tablets</v>
      </c>
      <c r="D1158" s="1">
        <v>2</v>
      </c>
      <c r="E1158" s="36">
        <f>_xlfn.XLOOKUP(TB_Vendas[[#This Row],[Código]],TB_Produtos[Código],TB_Produtos[Preço Unitário])</f>
        <v>4500</v>
      </c>
      <c r="F1158" s="41">
        <f>INDEX(desc_tabela,MATCH(TB_Vendas[[#This Row],[Qtde]],desc_quantidade,1),MATCH(_xlfn.XLOOKUP(TB_Vendas[[#This Row],[Código]],TB_Produtos[Código],TB_Produtos[Categoria]),desc_categorias,0))</f>
        <v>0.1</v>
      </c>
      <c r="G1158" s="41" cm="1">
        <f t="array" ref="G1158">_xlfn.XLOOKUP(TB_Vendas[[#This Row],[Vendedor]],TB_Vendedores[[#All],[Código]],TB_Vendedores[[#All],[Desc. Máximo]])</f>
        <v>0.17</v>
      </c>
      <c r="H1158" s="41">
        <f>IF(TB_Vendas[[#This Row],[Desc.]]&gt;TB_Vendas[[#This Row],[Desc. Vend.]],TB_Vendas[[#This Row],[Desc. Vend.]],TB_Vendas[[#This Row],[Desc.]])</f>
        <v>0.1</v>
      </c>
      <c r="I1158" s="9">
        <f>TB_Vendas[[#This Row],[Preço Unitário]]*TB_Vendas[[#This Row],[Qtde]]</f>
        <v>9000</v>
      </c>
      <c r="J1158" s="9">
        <f>TB_Vendas[[#This Row],[Total]]-(TB_Vendas[[#This Row],[Total]]*TB_Vendas[[#This Row],[Desconto]])</f>
        <v>8100</v>
      </c>
      <c r="K1158" s="9" t="s">
        <v>105</v>
      </c>
    </row>
    <row r="1159" spans="1:11" x14ac:dyDescent="0.25">
      <c r="A1159" s="8">
        <v>45352</v>
      </c>
      <c r="B1159" t="s">
        <v>25</v>
      </c>
      <c r="C1159" t="str">
        <f>_xlfn.XLOOKUP(TB_Vendas[[#This Row],[Código]],TB_Produtos[Código],TB_Produtos[Categoria])</f>
        <v>Periféricos</v>
      </c>
      <c r="D1159" s="1">
        <v>1</v>
      </c>
      <c r="E1159" s="36">
        <f>_xlfn.XLOOKUP(TB_Vendas[[#This Row],[Código]],TB_Produtos[Código],TB_Produtos[Preço Unitário])</f>
        <v>900</v>
      </c>
      <c r="F1159" s="41">
        <f>INDEX(desc_tabela,MATCH(TB_Vendas[[#This Row],[Qtde]],desc_quantidade,1),MATCH(_xlfn.XLOOKUP(TB_Vendas[[#This Row],[Código]],TB_Produtos[Código],TB_Produtos[Categoria]),desc_categorias,0))</f>
        <v>0</v>
      </c>
      <c r="G1159" s="41" cm="1">
        <f t="array" ref="G1159">_xlfn.XLOOKUP(TB_Vendas[[#This Row],[Vendedor]],TB_Vendedores[[#All],[Código]],TB_Vendedores[[#All],[Desc. Máximo]])</f>
        <v>0.18</v>
      </c>
      <c r="H1159" s="41">
        <f>IF(TB_Vendas[[#This Row],[Desc.]]&gt;TB_Vendas[[#This Row],[Desc. Vend.]],TB_Vendas[[#This Row],[Desc. Vend.]],TB_Vendas[[#This Row],[Desc.]])</f>
        <v>0</v>
      </c>
      <c r="I1159" s="9">
        <f>TB_Vendas[[#This Row],[Preço Unitário]]*TB_Vendas[[#This Row],[Qtde]]</f>
        <v>900</v>
      </c>
      <c r="J1159" s="9">
        <f>TB_Vendas[[#This Row],[Total]]-(TB_Vendas[[#This Row],[Total]]*TB_Vendas[[#This Row],[Desconto]])</f>
        <v>900</v>
      </c>
      <c r="K1159" s="9" t="s">
        <v>117</v>
      </c>
    </row>
    <row r="1160" spans="1:11" x14ac:dyDescent="0.25">
      <c r="A1160" s="8">
        <v>45352</v>
      </c>
      <c r="B1160" t="s">
        <v>75</v>
      </c>
      <c r="C1160" t="str">
        <f>_xlfn.XLOOKUP(TB_Vendas[[#This Row],[Código]],TB_Produtos[Código],TB_Produtos[Categoria])</f>
        <v>Smartphones e Tablets</v>
      </c>
      <c r="D1160" s="1">
        <v>2</v>
      </c>
      <c r="E1160" s="36">
        <f>_xlfn.XLOOKUP(TB_Vendas[[#This Row],[Código]],TB_Produtos[Código],TB_Produtos[Preço Unitário])</f>
        <v>3800</v>
      </c>
      <c r="F1160" s="41">
        <f>INDEX(desc_tabela,MATCH(TB_Vendas[[#This Row],[Qtde]],desc_quantidade,1),MATCH(_xlfn.XLOOKUP(TB_Vendas[[#This Row],[Código]],TB_Produtos[Código],TB_Produtos[Categoria]),desc_categorias,0))</f>
        <v>0.1</v>
      </c>
      <c r="G1160" s="41" cm="1">
        <f t="array" ref="G1160">_xlfn.XLOOKUP(TB_Vendas[[#This Row],[Vendedor]],TB_Vendedores[[#All],[Código]],TB_Vendedores[[#All],[Desc. Máximo]])</f>
        <v>0.3</v>
      </c>
      <c r="H1160" s="41">
        <f>IF(TB_Vendas[[#This Row],[Desc.]]&gt;TB_Vendas[[#This Row],[Desc. Vend.]],TB_Vendas[[#This Row],[Desc. Vend.]],TB_Vendas[[#This Row],[Desc.]])</f>
        <v>0.1</v>
      </c>
      <c r="I1160" s="9">
        <f>TB_Vendas[[#This Row],[Preço Unitário]]*TB_Vendas[[#This Row],[Qtde]]</f>
        <v>7600</v>
      </c>
      <c r="J1160" s="9">
        <f>TB_Vendas[[#This Row],[Total]]-(TB_Vendas[[#This Row],[Total]]*TB_Vendas[[#This Row],[Desconto]])</f>
        <v>6840</v>
      </c>
      <c r="K1160" s="9" t="s">
        <v>121</v>
      </c>
    </row>
    <row r="1161" spans="1:11" x14ac:dyDescent="0.25">
      <c r="A1161" s="8">
        <v>45352</v>
      </c>
      <c r="B1161" t="s">
        <v>35</v>
      </c>
      <c r="C1161" t="str">
        <f>_xlfn.XLOOKUP(TB_Vendas[[#This Row],[Código]],TB_Produtos[Código],TB_Produtos[Categoria])</f>
        <v>Notebooks</v>
      </c>
      <c r="D1161" s="1">
        <v>5</v>
      </c>
      <c r="E1161" s="36">
        <f>_xlfn.XLOOKUP(TB_Vendas[[#This Row],[Código]],TB_Produtos[Código],TB_Produtos[Preço Unitário])</f>
        <v>12000</v>
      </c>
      <c r="F1161" s="41">
        <f>INDEX(desc_tabela,MATCH(TB_Vendas[[#This Row],[Qtde]],desc_quantidade,1),MATCH(_xlfn.XLOOKUP(TB_Vendas[[#This Row],[Código]],TB_Produtos[Código],TB_Produtos[Categoria]),desc_categorias,0))</f>
        <v>0.25</v>
      </c>
      <c r="G1161" s="41" cm="1">
        <f t="array" ref="G1161">_xlfn.XLOOKUP(TB_Vendas[[#This Row],[Vendedor]],TB_Vendedores[[#All],[Código]],TB_Vendedores[[#All],[Desc. Máximo]])</f>
        <v>0.14000000000000001</v>
      </c>
      <c r="H1161" s="41">
        <f>IF(TB_Vendas[[#This Row],[Desc.]]&gt;TB_Vendas[[#This Row],[Desc. Vend.]],TB_Vendas[[#This Row],[Desc. Vend.]],TB_Vendas[[#This Row],[Desc.]])</f>
        <v>0.14000000000000001</v>
      </c>
      <c r="I1161" s="9">
        <f>TB_Vendas[[#This Row],[Preço Unitário]]*TB_Vendas[[#This Row],[Qtde]]</f>
        <v>60000</v>
      </c>
      <c r="J1161" s="9">
        <f>TB_Vendas[[#This Row],[Total]]-(TB_Vendas[[#This Row],[Total]]*TB_Vendas[[#This Row],[Desconto]])</f>
        <v>51600</v>
      </c>
      <c r="K1161" s="9" t="s">
        <v>107</v>
      </c>
    </row>
    <row r="1162" spans="1:11" x14ac:dyDescent="0.25">
      <c r="A1162" s="8">
        <v>45352</v>
      </c>
      <c r="B1162" t="s">
        <v>60</v>
      </c>
      <c r="C1162" t="str">
        <f>_xlfn.XLOOKUP(TB_Vendas[[#This Row],[Código]],TB_Produtos[Código],TB_Produtos[Categoria])</f>
        <v>Redes e Conectividade</v>
      </c>
      <c r="D1162" s="1">
        <v>5</v>
      </c>
      <c r="E1162" s="36">
        <f>_xlfn.XLOOKUP(TB_Vendas[[#This Row],[Código]],TB_Produtos[Código],TB_Produtos[Preço Unitário])</f>
        <v>100</v>
      </c>
      <c r="F1162" s="41">
        <f>INDEX(desc_tabela,MATCH(TB_Vendas[[#This Row],[Qtde]],desc_quantidade,1),MATCH(_xlfn.XLOOKUP(TB_Vendas[[#This Row],[Código]],TB_Produtos[Código],TB_Produtos[Categoria]),desc_categorias,0))</f>
        <v>0.25</v>
      </c>
      <c r="G1162" s="41" cm="1">
        <f t="array" ref="G1162">_xlfn.XLOOKUP(TB_Vendas[[#This Row],[Vendedor]],TB_Vendedores[[#All],[Código]],TB_Vendedores[[#All],[Desc. Máximo]])</f>
        <v>0.08</v>
      </c>
      <c r="H1162" s="41">
        <f>IF(TB_Vendas[[#This Row],[Desc.]]&gt;TB_Vendas[[#This Row],[Desc. Vend.]],TB_Vendas[[#This Row],[Desc. Vend.]],TB_Vendas[[#This Row],[Desc.]])</f>
        <v>0.08</v>
      </c>
      <c r="I1162" s="9">
        <f>TB_Vendas[[#This Row],[Preço Unitário]]*TB_Vendas[[#This Row],[Qtde]]</f>
        <v>500</v>
      </c>
      <c r="J1162" s="9">
        <f>TB_Vendas[[#This Row],[Total]]-(TB_Vendas[[#This Row],[Total]]*TB_Vendas[[#This Row],[Desconto]])</f>
        <v>460</v>
      </c>
      <c r="K1162" s="9" t="s">
        <v>100</v>
      </c>
    </row>
    <row r="1163" spans="1:11" x14ac:dyDescent="0.25">
      <c r="A1163" s="8">
        <v>45354</v>
      </c>
      <c r="B1163" t="s">
        <v>48</v>
      </c>
      <c r="C1163" t="str">
        <f>_xlfn.XLOOKUP(TB_Vendas[[#This Row],[Código]],TB_Produtos[Código],TB_Produtos[Categoria])</f>
        <v>Eletrônicos Gerais</v>
      </c>
      <c r="D1163" s="1">
        <v>4</v>
      </c>
      <c r="E1163" s="36">
        <f>_xlfn.XLOOKUP(TB_Vendas[[#This Row],[Código]],TB_Produtos[Código],TB_Produtos[Preço Unitário])</f>
        <v>5500</v>
      </c>
      <c r="F1163" s="41">
        <f>INDEX(desc_tabela,MATCH(TB_Vendas[[#This Row],[Qtde]],desc_quantidade,1),MATCH(_xlfn.XLOOKUP(TB_Vendas[[#This Row],[Código]],TB_Produtos[Código],TB_Produtos[Categoria]),desc_categorias,0))</f>
        <v>0.2</v>
      </c>
      <c r="G1163" s="41" cm="1">
        <f t="array" ref="G1163">_xlfn.XLOOKUP(TB_Vendas[[#This Row],[Vendedor]],TB_Vendedores[[#All],[Código]],TB_Vendedores[[#All],[Desc. Máximo]])</f>
        <v>0.14000000000000001</v>
      </c>
      <c r="H1163" s="41">
        <f>IF(TB_Vendas[[#This Row],[Desc.]]&gt;TB_Vendas[[#This Row],[Desc. Vend.]],TB_Vendas[[#This Row],[Desc. Vend.]],TB_Vendas[[#This Row],[Desc.]])</f>
        <v>0.14000000000000001</v>
      </c>
      <c r="I1163" s="9">
        <f>TB_Vendas[[#This Row],[Preço Unitário]]*TB_Vendas[[#This Row],[Qtde]]</f>
        <v>22000</v>
      </c>
      <c r="J1163" s="9">
        <f>TB_Vendas[[#This Row],[Total]]-(TB_Vendas[[#This Row],[Total]]*TB_Vendas[[#This Row],[Desconto]])</f>
        <v>18920</v>
      </c>
      <c r="K1163" s="9" t="s">
        <v>107</v>
      </c>
    </row>
    <row r="1164" spans="1:11" x14ac:dyDescent="0.25">
      <c r="A1164" s="8">
        <v>45354</v>
      </c>
      <c r="B1164" t="s">
        <v>48</v>
      </c>
      <c r="C1164" t="str">
        <f>_xlfn.XLOOKUP(TB_Vendas[[#This Row],[Código]],TB_Produtos[Código],TB_Produtos[Categoria])</f>
        <v>Eletrônicos Gerais</v>
      </c>
      <c r="D1164" s="1">
        <v>2</v>
      </c>
      <c r="E1164" s="36">
        <f>_xlfn.XLOOKUP(TB_Vendas[[#This Row],[Código]],TB_Produtos[Código],TB_Produtos[Preço Unitário])</f>
        <v>5500</v>
      </c>
      <c r="F1164" s="41">
        <f>INDEX(desc_tabela,MATCH(TB_Vendas[[#This Row],[Qtde]],desc_quantidade,1),MATCH(_xlfn.XLOOKUP(TB_Vendas[[#This Row],[Código]],TB_Produtos[Código],TB_Produtos[Categoria]),desc_categorias,0))</f>
        <v>0.15</v>
      </c>
      <c r="G1164" s="41" cm="1">
        <f t="array" ref="G1164">_xlfn.XLOOKUP(TB_Vendas[[#This Row],[Vendedor]],TB_Vendedores[[#All],[Código]],TB_Vendedores[[#All],[Desc. Máximo]])</f>
        <v>0.3</v>
      </c>
      <c r="H1164" s="41">
        <f>IF(TB_Vendas[[#This Row],[Desc.]]&gt;TB_Vendas[[#This Row],[Desc. Vend.]],TB_Vendas[[#This Row],[Desc. Vend.]],TB_Vendas[[#This Row],[Desc.]])</f>
        <v>0.15</v>
      </c>
      <c r="I1164" s="9">
        <f>TB_Vendas[[#This Row],[Preço Unitário]]*TB_Vendas[[#This Row],[Qtde]]</f>
        <v>11000</v>
      </c>
      <c r="J1164" s="9">
        <f>TB_Vendas[[#This Row],[Total]]-(TB_Vendas[[#This Row],[Total]]*TB_Vendas[[#This Row],[Desconto]])</f>
        <v>9350</v>
      </c>
      <c r="K1164" s="9" t="s">
        <v>121</v>
      </c>
    </row>
    <row r="1165" spans="1:11" x14ac:dyDescent="0.25">
      <c r="A1165" s="8">
        <v>45354</v>
      </c>
      <c r="B1165" t="s">
        <v>11</v>
      </c>
      <c r="C1165" t="str">
        <f>_xlfn.XLOOKUP(TB_Vendas[[#This Row],[Código]],TB_Produtos[Código],TB_Produtos[Categoria])</f>
        <v>Acessórios</v>
      </c>
      <c r="D1165" s="1">
        <v>4</v>
      </c>
      <c r="E1165" s="36">
        <f>_xlfn.XLOOKUP(TB_Vendas[[#This Row],[Código]],TB_Produtos[Código],TB_Produtos[Preço Unitário])</f>
        <v>150</v>
      </c>
      <c r="F1165" s="41">
        <f>INDEX(desc_tabela,MATCH(TB_Vendas[[#This Row],[Qtde]],desc_quantidade,1),MATCH(_xlfn.XLOOKUP(TB_Vendas[[#This Row],[Código]],TB_Produtos[Código],TB_Produtos[Categoria]),desc_categorias,0))</f>
        <v>0.15</v>
      </c>
      <c r="G1165" s="41" cm="1">
        <f t="array" ref="G1165">_xlfn.XLOOKUP(TB_Vendas[[#This Row],[Vendedor]],TB_Vendedores[[#All],[Código]],TB_Vendedores[[#All],[Desc. Máximo]])</f>
        <v>0.3</v>
      </c>
      <c r="H1165" s="41">
        <f>IF(TB_Vendas[[#This Row],[Desc.]]&gt;TB_Vendas[[#This Row],[Desc. Vend.]],TB_Vendas[[#This Row],[Desc. Vend.]],TB_Vendas[[#This Row],[Desc.]])</f>
        <v>0.15</v>
      </c>
      <c r="I1165" s="9">
        <f>TB_Vendas[[#This Row],[Preço Unitário]]*TB_Vendas[[#This Row],[Qtde]]</f>
        <v>600</v>
      </c>
      <c r="J1165" s="9">
        <f>TB_Vendas[[#This Row],[Total]]-(TB_Vendas[[#This Row],[Total]]*TB_Vendas[[#This Row],[Desconto]])</f>
        <v>510</v>
      </c>
      <c r="K1165" s="9" t="s">
        <v>121</v>
      </c>
    </row>
    <row r="1166" spans="1:11" x14ac:dyDescent="0.25">
      <c r="A1166" s="8">
        <v>45355</v>
      </c>
      <c r="B1166" t="s">
        <v>11</v>
      </c>
      <c r="C1166" t="str">
        <f>_xlfn.XLOOKUP(TB_Vendas[[#This Row],[Código]],TB_Produtos[Código],TB_Produtos[Categoria])</f>
        <v>Acessórios</v>
      </c>
      <c r="D1166" s="1">
        <v>2</v>
      </c>
      <c r="E1166" s="36">
        <f>_xlfn.XLOOKUP(TB_Vendas[[#This Row],[Código]],TB_Produtos[Código],TB_Produtos[Preço Unitário])</f>
        <v>150</v>
      </c>
      <c r="F1166" s="41">
        <f>INDEX(desc_tabela,MATCH(TB_Vendas[[#This Row],[Qtde]],desc_quantidade,1),MATCH(_xlfn.XLOOKUP(TB_Vendas[[#This Row],[Código]],TB_Produtos[Código],TB_Produtos[Categoria]),desc_categorias,0))</f>
        <v>0.05</v>
      </c>
      <c r="G1166" s="41" cm="1">
        <f t="array" ref="G1166">_xlfn.XLOOKUP(TB_Vendas[[#This Row],[Vendedor]],TB_Vendedores[[#All],[Código]],TB_Vendedores[[#All],[Desc. Máximo]])</f>
        <v>0.13</v>
      </c>
      <c r="H1166" s="41">
        <f>IF(TB_Vendas[[#This Row],[Desc.]]&gt;TB_Vendas[[#This Row],[Desc. Vend.]],TB_Vendas[[#This Row],[Desc. Vend.]],TB_Vendas[[#This Row],[Desc.]])</f>
        <v>0.05</v>
      </c>
      <c r="I1166" s="9">
        <f>TB_Vendas[[#This Row],[Preço Unitário]]*TB_Vendas[[#This Row],[Qtde]]</f>
        <v>300</v>
      </c>
      <c r="J1166" s="9">
        <f>TB_Vendas[[#This Row],[Total]]-(TB_Vendas[[#This Row],[Total]]*TB_Vendas[[#This Row],[Desconto]])</f>
        <v>285</v>
      </c>
      <c r="K1166" s="9" t="s">
        <v>94</v>
      </c>
    </row>
    <row r="1167" spans="1:11" x14ac:dyDescent="0.25">
      <c r="A1167" s="8">
        <v>45355</v>
      </c>
      <c r="B1167" t="s">
        <v>83</v>
      </c>
      <c r="C1167" t="str">
        <f>_xlfn.XLOOKUP(TB_Vendas[[#This Row],[Código]],TB_Produtos[Código],TB_Produtos[Categoria])</f>
        <v>Wearables</v>
      </c>
      <c r="D1167" s="1">
        <v>2</v>
      </c>
      <c r="E1167" s="36">
        <f>_xlfn.XLOOKUP(TB_Vendas[[#This Row],[Código]],TB_Produtos[Código],TB_Produtos[Preço Unitário])</f>
        <v>350</v>
      </c>
      <c r="F1167" s="41">
        <f>INDEX(desc_tabela,MATCH(TB_Vendas[[#This Row],[Qtde]],desc_quantidade,1),MATCH(_xlfn.XLOOKUP(TB_Vendas[[#This Row],[Código]],TB_Produtos[Código],TB_Produtos[Categoria]),desc_categorias,0))</f>
        <v>0.05</v>
      </c>
      <c r="G1167" s="41" cm="1">
        <f t="array" ref="G1167">_xlfn.XLOOKUP(TB_Vendas[[#This Row],[Vendedor]],TB_Vendedores[[#All],[Código]],TB_Vendedores[[#All],[Desc. Máximo]])</f>
        <v>0.11</v>
      </c>
      <c r="H1167" s="41">
        <f>IF(TB_Vendas[[#This Row],[Desc.]]&gt;TB_Vendas[[#This Row],[Desc. Vend.]],TB_Vendas[[#This Row],[Desc. Vend.]],TB_Vendas[[#This Row],[Desc.]])</f>
        <v>0.05</v>
      </c>
      <c r="I1167" s="9">
        <f>TB_Vendas[[#This Row],[Preço Unitário]]*TB_Vendas[[#This Row],[Qtde]]</f>
        <v>700</v>
      </c>
      <c r="J1167" s="9">
        <f>TB_Vendas[[#This Row],[Total]]-(TB_Vendas[[#This Row],[Total]]*TB_Vendas[[#This Row],[Desconto]])</f>
        <v>665</v>
      </c>
      <c r="K1167" s="9" t="s">
        <v>115</v>
      </c>
    </row>
    <row r="1168" spans="1:11" x14ac:dyDescent="0.25">
      <c r="A1168" s="8">
        <v>45355</v>
      </c>
      <c r="B1168" t="s">
        <v>75</v>
      </c>
      <c r="C1168" t="str">
        <f>_xlfn.XLOOKUP(TB_Vendas[[#This Row],[Código]],TB_Produtos[Código],TB_Produtos[Categoria])</f>
        <v>Smartphones e Tablets</v>
      </c>
      <c r="D1168" s="1">
        <v>4</v>
      </c>
      <c r="E1168" s="36">
        <f>_xlfn.XLOOKUP(TB_Vendas[[#This Row],[Código]],TB_Produtos[Código],TB_Produtos[Preço Unitário])</f>
        <v>3800</v>
      </c>
      <c r="F1168" s="41">
        <f>INDEX(desc_tabela,MATCH(TB_Vendas[[#This Row],[Qtde]],desc_quantidade,1),MATCH(_xlfn.XLOOKUP(TB_Vendas[[#This Row],[Código]],TB_Produtos[Código],TB_Produtos[Categoria]),desc_categorias,0))</f>
        <v>0.15</v>
      </c>
      <c r="G1168" s="41" cm="1">
        <f t="array" ref="G1168">_xlfn.XLOOKUP(TB_Vendas[[#This Row],[Vendedor]],TB_Vendedores[[#All],[Código]],TB_Vendedores[[#All],[Desc. Máximo]])</f>
        <v>0.3</v>
      </c>
      <c r="H1168" s="41">
        <f>IF(TB_Vendas[[#This Row],[Desc.]]&gt;TB_Vendas[[#This Row],[Desc. Vend.]],TB_Vendas[[#This Row],[Desc. Vend.]],TB_Vendas[[#This Row],[Desc.]])</f>
        <v>0.15</v>
      </c>
      <c r="I1168" s="9">
        <f>TB_Vendas[[#This Row],[Preço Unitário]]*TB_Vendas[[#This Row],[Qtde]]</f>
        <v>15200</v>
      </c>
      <c r="J1168" s="9">
        <f>TB_Vendas[[#This Row],[Total]]-(TB_Vendas[[#This Row],[Total]]*TB_Vendas[[#This Row],[Desconto]])</f>
        <v>12920</v>
      </c>
      <c r="K1168" s="9" t="s">
        <v>121</v>
      </c>
    </row>
    <row r="1169" spans="1:11" x14ac:dyDescent="0.25">
      <c r="A1169" s="8">
        <v>45355</v>
      </c>
      <c r="B1169" t="s">
        <v>17</v>
      </c>
      <c r="C1169" t="str">
        <f>_xlfn.XLOOKUP(TB_Vendas[[#This Row],[Código]],TB_Produtos[Código],TB_Produtos[Categoria])</f>
        <v>Acessórios</v>
      </c>
      <c r="D1169" s="1">
        <v>4</v>
      </c>
      <c r="E1169" s="36">
        <f>_xlfn.XLOOKUP(TB_Vendas[[#This Row],[Código]],TB_Produtos[Código],TB_Produtos[Preço Unitário])</f>
        <v>800</v>
      </c>
      <c r="F1169" s="41">
        <f>INDEX(desc_tabela,MATCH(TB_Vendas[[#This Row],[Qtde]],desc_quantidade,1),MATCH(_xlfn.XLOOKUP(TB_Vendas[[#This Row],[Código]],TB_Produtos[Código],TB_Produtos[Categoria]),desc_categorias,0))</f>
        <v>0.15</v>
      </c>
      <c r="G1169" s="41" cm="1">
        <f t="array" ref="G1169">_xlfn.XLOOKUP(TB_Vendas[[#This Row],[Vendedor]],TB_Vendedores[[#All],[Código]],TB_Vendedores[[#All],[Desc. Máximo]])</f>
        <v>0.09</v>
      </c>
      <c r="H1169" s="41">
        <f>IF(TB_Vendas[[#This Row],[Desc.]]&gt;TB_Vendas[[#This Row],[Desc. Vend.]],TB_Vendas[[#This Row],[Desc. Vend.]],TB_Vendas[[#This Row],[Desc.]])</f>
        <v>0.09</v>
      </c>
      <c r="I1169" s="9">
        <f>TB_Vendas[[#This Row],[Preço Unitário]]*TB_Vendas[[#This Row],[Qtde]]</f>
        <v>3200</v>
      </c>
      <c r="J1169" s="9">
        <f>TB_Vendas[[#This Row],[Total]]-(TB_Vendas[[#This Row],[Total]]*TB_Vendas[[#This Row],[Desconto]])</f>
        <v>2912</v>
      </c>
      <c r="K1169" s="9" t="s">
        <v>113</v>
      </c>
    </row>
    <row r="1170" spans="1:11" x14ac:dyDescent="0.25">
      <c r="A1170" s="8">
        <v>45356</v>
      </c>
      <c r="B1170" t="s">
        <v>48</v>
      </c>
      <c r="C1170" t="str">
        <f>_xlfn.XLOOKUP(TB_Vendas[[#This Row],[Código]],TB_Produtos[Código],TB_Produtos[Categoria])</f>
        <v>Eletrônicos Gerais</v>
      </c>
      <c r="D1170" s="1">
        <v>1</v>
      </c>
      <c r="E1170" s="36">
        <f>_xlfn.XLOOKUP(TB_Vendas[[#This Row],[Código]],TB_Produtos[Código],TB_Produtos[Preço Unitário])</f>
        <v>5500</v>
      </c>
      <c r="F1170" s="41">
        <f>INDEX(desc_tabela,MATCH(TB_Vendas[[#This Row],[Qtde]],desc_quantidade,1),MATCH(_xlfn.XLOOKUP(TB_Vendas[[#This Row],[Código]],TB_Produtos[Código],TB_Produtos[Categoria]),desc_categorias,0))</f>
        <v>0.1</v>
      </c>
      <c r="G1170" s="41" cm="1">
        <f t="array" ref="G1170">_xlfn.XLOOKUP(TB_Vendas[[#This Row],[Vendedor]],TB_Vendedores[[#All],[Código]],TB_Vendedores[[#All],[Desc. Máximo]])</f>
        <v>0.18</v>
      </c>
      <c r="H1170" s="41">
        <f>IF(TB_Vendas[[#This Row],[Desc.]]&gt;TB_Vendas[[#This Row],[Desc. Vend.]],TB_Vendas[[#This Row],[Desc. Vend.]],TB_Vendas[[#This Row],[Desc.]])</f>
        <v>0.1</v>
      </c>
      <c r="I1170" s="9">
        <f>TB_Vendas[[#This Row],[Preço Unitário]]*TB_Vendas[[#This Row],[Qtde]]</f>
        <v>5500</v>
      </c>
      <c r="J1170" s="9">
        <f>TB_Vendas[[#This Row],[Total]]-(TB_Vendas[[#This Row],[Total]]*TB_Vendas[[#This Row],[Desconto]])</f>
        <v>4950</v>
      </c>
      <c r="K1170" s="9" t="s">
        <v>117</v>
      </c>
    </row>
    <row r="1171" spans="1:11" x14ac:dyDescent="0.25">
      <c r="A1171" s="8">
        <v>45356</v>
      </c>
      <c r="B1171" t="s">
        <v>83</v>
      </c>
      <c r="C1171" t="str">
        <f>_xlfn.XLOOKUP(TB_Vendas[[#This Row],[Código]],TB_Produtos[Código],TB_Produtos[Categoria])</f>
        <v>Wearables</v>
      </c>
      <c r="D1171" s="1">
        <v>5</v>
      </c>
      <c r="E1171" s="36">
        <f>_xlfn.XLOOKUP(TB_Vendas[[#This Row],[Código]],TB_Produtos[Código],TB_Produtos[Preço Unitário])</f>
        <v>350</v>
      </c>
      <c r="F1171" s="41">
        <f>INDEX(desc_tabela,MATCH(TB_Vendas[[#This Row],[Qtde]],desc_quantidade,1),MATCH(_xlfn.XLOOKUP(TB_Vendas[[#This Row],[Código]],TB_Produtos[Código],TB_Produtos[Categoria]),desc_categorias,0))</f>
        <v>0.25</v>
      </c>
      <c r="G1171" s="41" cm="1">
        <f t="array" ref="G1171">_xlfn.XLOOKUP(TB_Vendas[[#This Row],[Vendedor]],TB_Vendedores[[#All],[Código]],TB_Vendedores[[#All],[Desc. Máximo]])</f>
        <v>0.17</v>
      </c>
      <c r="H1171" s="41">
        <f>IF(TB_Vendas[[#This Row],[Desc.]]&gt;TB_Vendas[[#This Row],[Desc. Vend.]],TB_Vendas[[#This Row],[Desc. Vend.]],TB_Vendas[[#This Row],[Desc.]])</f>
        <v>0.17</v>
      </c>
      <c r="I1171" s="9">
        <f>TB_Vendas[[#This Row],[Preço Unitário]]*TB_Vendas[[#This Row],[Qtde]]</f>
        <v>1750</v>
      </c>
      <c r="J1171" s="9">
        <f>TB_Vendas[[#This Row],[Total]]-(TB_Vendas[[#This Row],[Total]]*TB_Vendas[[#This Row],[Desconto]])</f>
        <v>1452.5</v>
      </c>
      <c r="K1171" s="9" t="s">
        <v>105</v>
      </c>
    </row>
    <row r="1172" spans="1:11" x14ac:dyDescent="0.25">
      <c r="A1172" s="8">
        <v>45356</v>
      </c>
      <c r="B1172" t="s">
        <v>31</v>
      </c>
      <c r="C1172" t="str">
        <f>_xlfn.XLOOKUP(TB_Vendas[[#This Row],[Código]],TB_Produtos[Código],TB_Produtos[Categoria])</f>
        <v>Notebooks</v>
      </c>
      <c r="D1172" s="1">
        <v>4</v>
      </c>
      <c r="E1172" s="36">
        <f>_xlfn.XLOOKUP(TB_Vendas[[#This Row],[Código]],TB_Produtos[Código],TB_Produtos[Preço Unitário])</f>
        <v>4200</v>
      </c>
      <c r="F1172" s="41">
        <f>INDEX(desc_tabela,MATCH(TB_Vendas[[#This Row],[Qtde]],desc_quantidade,1),MATCH(_xlfn.XLOOKUP(TB_Vendas[[#This Row],[Código]],TB_Produtos[Código],TB_Produtos[Categoria]),desc_categorias,0))</f>
        <v>0.15</v>
      </c>
      <c r="G1172" s="41" cm="1">
        <f t="array" ref="G1172">_xlfn.XLOOKUP(TB_Vendas[[#This Row],[Vendedor]],TB_Vendedores[[#All],[Código]],TB_Vendedores[[#All],[Desc. Máximo]])</f>
        <v>0.13</v>
      </c>
      <c r="H1172" s="41">
        <f>IF(TB_Vendas[[#This Row],[Desc.]]&gt;TB_Vendas[[#This Row],[Desc. Vend.]],TB_Vendas[[#This Row],[Desc. Vend.]],TB_Vendas[[#This Row],[Desc.]])</f>
        <v>0.13</v>
      </c>
      <c r="I1172" s="9">
        <f>TB_Vendas[[#This Row],[Preço Unitário]]*TB_Vendas[[#This Row],[Qtde]]</f>
        <v>16800</v>
      </c>
      <c r="J1172" s="9">
        <f>TB_Vendas[[#This Row],[Total]]-(TB_Vendas[[#This Row],[Total]]*TB_Vendas[[#This Row],[Desconto]])</f>
        <v>14616</v>
      </c>
      <c r="K1172" s="9" t="s">
        <v>94</v>
      </c>
    </row>
    <row r="1173" spans="1:11" x14ac:dyDescent="0.25">
      <c r="A1173" s="8">
        <v>45357</v>
      </c>
      <c r="B1173" t="s">
        <v>46</v>
      </c>
      <c r="C1173" t="str">
        <f>_xlfn.XLOOKUP(TB_Vendas[[#This Row],[Código]],TB_Produtos[Código],TB_Produtos[Categoria])</f>
        <v>Eletrônicos Gerais</v>
      </c>
      <c r="D1173" s="1">
        <v>2</v>
      </c>
      <c r="E1173" s="36">
        <f>_xlfn.XLOOKUP(TB_Vendas[[#This Row],[Código]],TB_Produtos[Código],TB_Produtos[Preço Unitário])</f>
        <v>2800</v>
      </c>
      <c r="F1173" s="41">
        <f>INDEX(desc_tabela,MATCH(TB_Vendas[[#This Row],[Qtde]],desc_quantidade,1),MATCH(_xlfn.XLOOKUP(TB_Vendas[[#This Row],[Código]],TB_Produtos[Código],TB_Produtos[Categoria]),desc_categorias,0))</f>
        <v>0.15</v>
      </c>
      <c r="G1173" s="41" cm="1">
        <f t="array" ref="G1173">_xlfn.XLOOKUP(TB_Vendas[[#This Row],[Vendedor]],TB_Vendedores[[#All],[Código]],TB_Vendedores[[#All],[Desc. Máximo]])</f>
        <v>0.17</v>
      </c>
      <c r="H1173" s="41">
        <f>IF(TB_Vendas[[#This Row],[Desc.]]&gt;TB_Vendas[[#This Row],[Desc. Vend.]],TB_Vendas[[#This Row],[Desc. Vend.]],TB_Vendas[[#This Row],[Desc.]])</f>
        <v>0.15</v>
      </c>
      <c r="I1173" s="9">
        <f>TB_Vendas[[#This Row],[Preço Unitário]]*TB_Vendas[[#This Row],[Qtde]]</f>
        <v>5600</v>
      </c>
      <c r="J1173" s="9">
        <f>TB_Vendas[[#This Row],[Total]]-(TB_Vendas[[#This Row],[Total]]*TB_Vendas[[#This Row],[Desconto]])</f>
        <v>4760</v>
      </c>
      <c r="K1173" s="9" t="s">
        <v>105</v>
      </c>
    </row>
    <row r="1174" spans="1:11" x14ac:dyDescent="0.25">
      <c r="A1174" s="8">
        <v>45359</v>
      </c>
      <c r="B1174" t="s">
        <v>56</v>
      </c>
      <c r="C1174" t="str">
        <f>_xlfn.XLOOKUP(TB_Vendas[[#This Row],[Código]],TB_Produtos[Código],TB_Produtos[Categoria])</f>
        <v>Periféricos</v>
      </c>
      <c r="D1174" s="1">
        <v>5</v>
      </c>
      <c r="E1174" s="36">
        <f>_xlfn.XLOOKUP(TB_Vendas[[#This Row],[Código]],TB_Produtos[Código],TB_Produtos[Preço Unitário])</f>
        <v>200</v>
      </c>
      <c r="F1174" s="41">
        <f>INDEX(desc_tabela,MATCH(TB_Vendas[[#This Row],[Qtde]],desc_quantidade,1),MATCH(_xlfn.XLOOKUP(TB_Vendas[[#This Row],[Código]],TB_Produtos[Código],TB_Produtos[Categoria]),desc_categorias,0))</f>
        <v>0.25</v>
      </c>
      <c r="G1174" s="41" cm="1">
        <f t="array" ref="G1174">_xlfn.XLOOKUP(TB_Vendas[[#This Row],[Vendedor]],TB_Vendedores[[#All],[Código]],TB_Vendedores[[#All],[Desc. Máximo]])</f>
        <v>7.0000000000000007E-2</v>
      </c>
      <c r="H1174" s="41">
        <f>IF(TB_Vendas[[#This Row],[Desc.]]&gt;TB_Vendas[[#This Row],[Desc. Vend.]],TB_Vendas[[#This Row],[Desc. Vend.]],TB_Vendas[[#This Row],[Desc.]])</f>
        <v>7.0000000000000007E-2</v>
      </c>
      <c r="I1174" s="9">
        <f>TB_Vendas[[#This Row],[Preço Unitário]]*TB_Vendas[[#This Row],[Qtde]]</f>
        <v>1000</v>
      </c>
      <c r="J1174" s="9">
        <f>TB_Vendas[[#This Row],[Total]]-(TB_Vendas[[#This Row],[Total]]*TB_Vendas[[#This Row],[Desconto]])</f>
        <v>930</v>
      </c>
      <c r="K1174" s="9" t="s">
        <v>119</v>
      </c>
    </row>
    <row r="1175" spans="1:11" x14ac:dyDescent="0.25">
      <c r="A1175" s="8">
        <v>45360</v>
      </c>
      <c r="B1175" t="s">
        <v>77</v>
      </c>
      <c r="C1175" t="str">
        <f>_xlfn.XLOOKUP(TB_Vendas[[#This Row],[Código]],TB_Produtos[Código],TB_Produtos[Categoria])</f>
        <v>Smartphones e Tablets</v>
      </c>
      <c r="D1175" s="1">
        <v>3</v>
      </c>
      <c r="E1175" s="36">
        <f>_xlfn.XLOOKUP(TB_Vendas[[#This Row],[Código]],TB_Produtos[Código],TB_Produtos[Preço Unitário])</f>
        <v>5000</v>
      </c>
      <c r="F1175" s="41">
        <f>INDEX(desc_tabela,MATCH(TB_Vendas[[#This Row],[Qtde]],desc_quantidade,1),MATCH(_xlfn.XLOOKUP(TB_Vendas[[#This Row],[Código]],TB_Produtos[Código],TB_Produtos[Categoria]),desc_categorias,0))</f>
        <v>0.15</v>
      </c>
      <c r="G1175" s="41" cm="1">
        <f t="array" ref="G1175">_xlfn.XLOOKUP(TB_Vendas[[#This Row],[Vendedor]],TB_Vendedores[[#All],[Código]],TB_Vendedores[[#All],[Desc. Máximo]])</f>
        <v>0.09</v>
      </c>
      <c r="H1175" s="41">
        <f>IF(TB_Vendas[[#This Row],[Desc.]]&gt;TB_Vendas[[#This Row],[Desc. Vend.]],TB_Vendas[[#This Row],[Desc. Vend.]],TB_Vendas[[#This Row],[Desc.]])</f>
        <v>0.09</v>
      </c>
      <c r="I1175" s="9">
        <f>TB_Vendas[[#This Row],[Preço Unitário]]*TB_Vendas[[#This Row],[Qtde]]</f>
        <v>15000</v>
      </c>
      <c r="J1175" s="9">
        <f>TB_Vendas[[#This Row],[Total]]-(TB_Vendas[[#This Row],[Total]]*TB_Vendas[[#This Row],[Desconto]])</f>
        <v>13650</v>
      </c>
      <c r="K1175" s="9" t="s">
        <v>113</v>
      </c>
    </row>
    <row r="1176" spans="1:11" x14ac:dyDescent="0.25">
      <c r="A1176" s="8">
        <v>45360</v>
      </c>
      <c r="B1176" t="s">
        <v>43</v>
      </c>
      <c r="C1176" t="str">
        <f>_xlfn.XLOOKUP(TB_Vendas[[#This Row],[Código]],TB_Produtos[Código],TB_Produtos[Categoria])</f>
        <v>Eletrônicos Gerais</v>
      </c>
      <c r="D1176" s="1">
        <v>5</v>
      </c>
      <c r="E1176" s="36">
        <f>_xlfn.XLOOKUP(TB_Vendas[[#This Row],[Código]],TB_Produtos[Código],TB_Produtos[Preço Unitário])</f>
        <v>4500</v>
      </c>
      <c r="F1176" s="41">
        <f>INDEX(desc_tabela,MATCH(TB_Vendas[[#This Row],[Qtde]],desc_quantidade,1),MATCH(_xlfn.XLOOKUP(TB_Vendas[[#This Row],[Código]],TB_Produtos[Código],TB_Produtos[Categoria]),desc_categorias,0))</f>
        <v>0.25</v>
      </c>
      <c r="G1176" s="41" cm="1">
        <f t="array" ref="G1176">_xlfn.XLOOKUP(TB_Vendas[[#This Row],[Vendedor]],TB_Vendedores[[#All],[Código]],TB_Vendedores[[#All],[Desc. Máximo]])</f>
        <v>0.08</v>
      </c>
      <c r="H1176" s="41">
        <f>IF(TB_Vendas[[#This Row],[Desc.]]&gt;TB_Vendas[[#This Row],[Desc. Vend.]],TB_Vendas[[#This Row],[Desc. Vend.]],TB_Vendas[[#This Row],[Desc.]])</f>
        <v>0.08</v>
      </c>
      <c r="I1176" s="9">
        <f>TB_Vendas[[#This Row],[Preço Unitário]]*TB_Vendas[[#This Row],[Qtde]]</f>
        <v>22500</v>
      </c>
      <c r="J1176" s="9">
        <f>TB_Vendas[[#This Row],[Total]]-(TB_Vendas[[#This Row],[Total]]*TB_Vendas[[#This Row],[Desconto]])</f>
        <v>20700</v>
      </c>
      <c r="K1176" s="9" t="s">
        <v>111</v>
      </c>
    </row>
    <row r="1177" spans="1:11" x14ac:dyDescent="0.25">
      <c r="A1177" s="8">
        <v>45361</v>
      </c>
      <c r="B1177" t="s">
        <v>53</v>
      </c>
      <c r="C1177" t="str">
        <f>_xlfn.XLOOKUP(TB_Vendas[[#This Row],[Código]],TB_Produtos[Código],TB_Produtos[Categoria])</f>
        <v>Periféricos</v>
      </c>
      <c r="D1177" s="1">
        <v>5</v>
      </c>
      <c r="E1177" s="36">
        <f>_xlfn.XLOOKUP(TB_Vendas[[#This Row],[Código]],TB_Produtos[Código],TB_Produtos[Preço Unitário])</f>
        <v>350</v>
      </c>
      <c r="F1177" s="41">
        <f>INDEX(desc_tabela,MATCH(TB_Vendas[[#This Row],[Qtde]],desc_quantidade,1),MATCH(_xlfn.XLOOKUP(TB_Vendas[[#This Row],[Código]],TB_Produtos[Código],TB_Produtos[Categoria]),desc_categorias,0))</f>
        <v>0.25</v>
      </c>
      <c r="G1177" s="41" cm="1">
        <f t="array" ref="G1177">_xlfn.XLOOKUP(TB_Vendas[[#This Row],[Vendedor]],TB_Vendedores[[#All],[Código]],TB_Vendedores[[#All],[Desc. Máximo]])</f>
        <v>0.11</v>
      </c>
      <c r="H1177" s="41">
        <f>IF(TB_Vendas[[#This Row],[Desc.]]&gt;TB_Vendas[[#This Row],[Desc. Vend.]],TB_Vendas[[#This Row],[Desc. Vend.]],TB_Vendas[[#This Row],[Desc.]])</f>
        <v>0.11</v>
      </c>
      <c r="I1177" s="9">
        <f>TB_Vendas[[#This Row],[Preço Unitário]]*TB_Vendas[[#This Row],[Qtde]]</f>
        <v>1750</v>
      </c>
      <c r="J1177" s="9">
        <f>TB_Vendas[[#This Row],[Total]]-(TB_Vendas[[#This Row],[Total]]*TB_Vendas[[#This Row],[Desconto]])</f>
        <v>1557.5</v>
      </c>
      <c r="K1177" s="9" t="s">
        <v>115</v>
      </c>
    </row>
    <row r="1178" spans="1:11" x14ac:dyDescent="0.25">
      <c r="A1178" s="8">
        <v>45361</v>
      </c>
      <c r="B1178" t="s">
        <v>53</v>
      </c>
      <c r="C1178" t="str">
        <f>_xlfn.XLOOKUP(TB_Vendas[[#This Row],[Código]],TB_Produtos[Código],TB_Produtos[Categoria])</f>
        <v>Periféricos</v>
      </c>
      <c r="D1178" s="1">
        <v>3</v>
      </c>
      <c r="E1178" s="36">
        <f>_xlfn.XLOOKUP(TB_Vendas[[#This Row],[Código]],TB_Produtos[Código],TB_Produtos[Preço Unitário])</f>
        <v>350</v>
      </c>
      <c r="F1178" s="41">
        <f>INDEX(desc_tabela,MATCH(TB_Vendas[[#This Row],[Qtde]],desc_quantidade,1),MATCH(_xlfn.XLOOKUP(TB_Vendas[[#This Row],[Código]],TB_Produtos[Código],TB_Produtos[Categoria]),desc_categorias,0))</f>
        <v>0.15</v>
      </c>
      <c r="G1178" s="41" cm="1">
        <f t="array" ref="G1178">_xlfn.XLOOKUP(TB_Vendas[[#This Row],[Vendedor]],TB_Vendedores[[#All],[Código]],TB_Vendedores[[#All],[Desc. Máximo]])</f>
        <v>0.11</v>
      </c>
      <c r="H1178" s="41">
        <f>IF(TB_Vendas[[#This Row],[Desc.]]&gt;TB_Vendas[[#This Row],[Desc. Vend.]],TB_Vendas[[#This Row],[Desc. Vend.]],TB_Vendas[[#This Row],[Desc.]])</f>
        <v>0.11</v>
      </c>
      <c r="I1178" s="9">
        <f>TB_Vendas[[#This Row],[Preço Unitário]]*TB_Vendas[[#This Row],[Qtde]]</f>
        <v>1050</v>
      </c>
      <c r="J1178" s="9">
        <f>TB_Vendas[[#This Row],[Total]]-(TB_Vendas[[#This Row],[Total]]*TB_Vendas[[#This Row],[Desconto]])</f>
        <v>934.5</v>
      </c>
      <c r="K1178" s="9" t="s">
        <v>115</v>
      </c>
    </row>
    <row r="1179" spans="1:11" x14ac:dyDescent="0.25">
      <c r="A1179" s="8">
        <v>45361</v>
      </c>
      <c r="B1179" t="s">
        <v>50</v>
      </c>
      <c r="C1179" t="str">
        <f>_xlfn.XLOOKUP(TB_Vendas[[#This Row],[Código]],TB_Produtos[Código],TB_Produtos[Categoria])</f>
        <v>Periféricos</v>
      </c>
      <c r="D1179" s="1">
        <v>4</v>
      </c>
      <c r="E1179" s="36">
        <f>_xlfn.XLOOKUP(TB_Vendas[[#This Row],[Código]],TB_Produtos[Código],TB_Produtos[Preço Unitário])</f>
        <v>300</v>
      </c>
      <c r="F1179" s="41">
        <f>INDEX(desc_tabela,MATCH(TB_Vendas[[#This Row],[Qtde]],desc_quantidade,1),MATCH(_xlfn.XLOOKUP(TB_Vendas[[#This Row],[Código]],TB_Produtos[Código],TB_Produtos[Categoria]),desc_categorias,0))</f>
        <v>0.15</v>
      </c>
      <c r="G1179" s="41" cm="1">
        <f t="array" ref="G1179">_xlfn.XLOOKUP(TB_Vendas[[#This Row],[Vendedor]],TB_Vendedores[[#All],[Código]],TB_Vendedores[[#All],[Desc. Máximo]])</f>
        <v>0.09</v>
      </c>
      <c r="H1179" s="41">
        <f>IF(TB_Vendas[[#This Row],[Desc.]]&gt;TB_Vendas[[#This Row],[Desc. Vend.]],TB_Vendas[[#This Row],[Desc. Vend.]],TB_Vendas[[#This Row],[Desc.]])</f>
        <v>0.09</v>
      </c>
      <c r="I1179" s="9">
        <f>TB_Vendas[[#This Row],[Preço Unitário]]*TB_Vendas[[#This Row],[Qtde]]</f>
        <v>1200</v>
      </c>
      <c r="J1179" s="9">
        <f>TB_Vendas[[#This Row],[Total]]-(TB_Vendas[[#This Row],[Total]]*TB_Vendas[[#This Row],[Desconto]])</f>
        <v>1092</v>
      </c>
      <c r="K1179" s="9" t="s">
        <v>113</v>
      </c>
    </row>
    <row r="1180" spans="1:11" x14ac:dyDescent="0.25">
      <c r="A1180" s="8">
        <v>45361</v>
      </c>
      <c r="B1180" t="s">
        <v>11</v>
      </c>
      <c r="C1180" t="str">
        <f>_xlfn.XLOOKUP(TB_Vendas[[#This Row],[Código]],TB_Produtos[Código],TB_Produtos[Categoria])</f>
        <v>Acessórios</v>
      </c>
      <c r="D1180" s="1">
        <v>5</v>
      </c>
      <c r="E1180" s="36">
        <f>_xlfn.XLOOKUP(TB_Vendas[[#This Row],[Código]],TB_Produtos[Código],TB_Produtos[Preço Unitário])</f>
        <v>150</v>
      </c>
      <c r="F1180" s="41">
        <f>INDEX(desc_tabela,MATCH(TB_Vendas[[#This Row],[Qtde]],desc_quantidade,1),MATCH(_xlfn.XLOOKUP(TB_Vendas[[#This Row],[Código]],TB_Produtos[Código],TB_Produtos[Categoria]),desc_categorias,0))</f>
        <v>0.25</v>
      </c>
      <c r="G1180" s="41" cm="1">
        <f t="array" ref="G1180">_xlfn.XLOOKUP(TB_Vendas[[#This Row],[Vendedor]],TB_Vendedores[[#All],[Código]],TB_Vendedores[[#All],[Desc. Máximo]])</f>
        <v>0.13</v>
      </c>
      <c r="H1180" s="41">
        <f>IF(TB_Vendas[[#This Row],[Desc.]]&gt;TB_Vendas[[#This Row],[Desc. Vend.]],TB_Vendas[[#This Row],[Desc. Vend.]],TB_Vendas[[#This Row],[Desc.]])</f>
        <v>0.13</v>
      </c>
      <c r="I1180" s="9">
        <f>TB_Vendas[[#This Row],[Preço Unitário]]*TB_Vendas[[#This Row],[Qtde]]</f>
        <v>750</v>
      </c>
      <c r="J1180" s="9">
        <f>TB_Vendas[[#This Row],[Total]]-(TB_Vendas[[#This Row],[Total]]*TB_Vendas[[#This Row],[Desconto]])</f>
        <v>652.5</v>
      </c>
      <c r="K1180" s="9" t="s">
        <v>97</v>
      </c>
    </row>
    <row r="1181" spans="1:11" x14ac:dyDescent="0.25">
      <c r="A1181" s="8">
        <v>45362</v>
      </c>
      <c r="B1181" t="s">
        <v>31</v>
      </c>
      <c r="C1181" t="str">
        <f>_xlfn.XLOOKUP(TB_Vendas[[#This Row],[Código]],TB_Produtos[Código],TB_Produtos[Categoria])</f>
        <v>Notebooks</v>
      </c>
      <c r="D1181" s="1">
        <v>1</v>
      </c>
      <c r="E1181" s="36">
        <f>_xlfn.XLOOKUP(TB_Vendas[[#This Row],[Código]],TB_Produtos[Código],TB_Produtos[Preço Unitário])</f>
        <v>4200</v>
      </c>
      <c r="F1181" s="41">
        <f>INDEX(desc_tabela,MATCH(TB_Vendas[[#This Row],[Qtde]],desc_quantidade,1),MATCH(_xlfn.XLOOKUP(TB_Vendas[[#This Row],[Código]],TB_Produtos[Código],TB_Produtos[Categoria]),desc_categorias,0))</f>
        <v>0</v>
      </c>
      <c r="G1181" s="41" cm="1">
        <f t="array" ref="G1181">_xlfn.XLOOKUP(TB_Vendas[[#This Row],[Vendedor]],TB_Vendedores[[#All],[Código]],TB_Vendedores[[#All],[Desc. Máximo]])</f>
        <v>0.14000000000000001</v>
      </c>
      <c r="H1181" s="41">
        <f>IF(TB_Vendas[[#This Row],[Desc.]]&gt;TB_Vendas[[#This Row],[Desc. Vend.]],TB_Vendas[[#This Row],[Desc. Vend.]],TB_Vendas[[#This Row],[Desc.]])</f>
        <v>0</v>
      </c>
      <c r="I1181" s="9">
        <f>TB_Vendas[[#This Row],[Preço Unitário]]*TB_Vendas[[#This Row],[Qtde]]</f>
        <v>4200</v>
      </c>
      <c r="J1181" s="9">
        <f>TB_Vendas[[#This Row],[Total]]-(TB_Vendas[[#This Row],[Total]]*TB_Vendas[[#This Row],[Desconto]])</f>
        <v>4200</v>
      </c>
      <c r="K1181" s="9" t="s">
        <v>107</v>
      </c>
    </row>
    <row r="1182" spans="1:11" x14ac:dyDescent="0.25">
      <c r="A1182" s="8">
        <v>45363</v>
      </c>
      <c r="B1182" t="s">
        <v>11</v>
      </c>
      <c r="C1182" t="str">
        <f>_xlfn.XLOOKUP(TB_Vendas[[#This Row],[Código]],TB_Produtos[Código],TB_Produtos[Categoria])</f>
        <v>Acessórios</v>
      </c>
      <c r="D1182" s="1">
        <v>2</v>
      </c>
      <c r="E1182" s="36">
        <f>_xlfn.XLOOKUP(TB_Vendas[[#This Row],[Código]],TB_Produtos[Código],TB_Produtos[Preço Unitário])</f>
        <v>150</v>
      </c>
      <c r="F1182" s="41">
        <f>INDEX(desc_tabela,MATCH(TB_Vendas[[#This Row],[Qtde]],desc_quantidade,1),MATCH(_xlfn.XLOOKUP(TB_Vendas[[#This Row],[Código]],TB_Produtos[Código],TB_Produtos[Categoria]),desc_categorias,0))</f>
        <v>0.05</v>
      </c>
      <c r="G1182" s="41" cm="1">
        <f t="array" ref="G1182">_xlfn.XLOOKUP(TB_Vendas[[#This Row],[Vendedor]],TB_Vendedores[[#All],[Código]],TB_Vendedores[[#All],[Desc. Máximo]])</f>
        <v>0.09</v>
      </c>
      <c r="H1182" s="41">
        <f>IF(TB_Vendas[[#This Row],[Desc.]]&gt;TB_Vendas[[#This Row],[Desc. Vend.]],TB_Vendas[[#This Row],[Desc. Vend.]],TB_Vendas[[#This Row],[Desc.]])</f>
        <v>0.05</v>
      </c>
      <c r="I1182" s="9">
        <f>TB_Vendas[[#This Row],[Preço Unitário]]*TB_Vendas[[#This Row],[Qtde]]</f>
        <v>300</v>
      </c>
      <c r="J1182" s="9">
        <f>TB_Vendas[[#This Row],[Total]]-(TB_Vendas[[#This Row],[Total]]*TB_Vendas[[#This Row],[Desconto]])</f>
        <v>285</v>
      </c>
      <c r="K1182" s="9" t="s">
        <v>113</v>
      </c>
    </row>
    <row r="1183" spans="1:11" x14ac:dyDescent="0.25">
      <c r="A1183" s="8">
        <v>45363</v>
      </c>
      <c r="B1183" t="s">
        <v>35</v>
      </c>
      <c r="C1183" t="str">
        <f>_xlfn.XLOOKUP(TB_Vendas[[#This Row],[Código]],TB_Produtos[Código],TB_Produtos[Categoria])</f>
        <v>Notebooks</v>
      </c>
      <c r="D1183" s="1">
        <v>5</v>
      </c>
      <c r="E1183" s="36">
        <f>_xlfn.XLOOKUP(TB_Vendas[[#This Row],[Código]],TB_Produtos[Código],TB_Produtos[Preço Unitário])</f>
        <v>12000</v>
      </c>
      <c r="F1183" s="41">
        <f>INDEX(desc_tabela,MATCH(TB_Vendas[[#This Row],[Qtde]],desc_quantidade,1),MATCH(_xlfn.XLOOKUP(TB_Vendas[[#This Row],[Código]],TB_Produtos[Código],TB_Produtos[Categoria]),desc_categorias,0))</f>
        <v>0.25</v>
      </c>
      <c r="G1183" s="41" cm="1">
        <f t="array" ref="G1183">_xlfn.XLOOKUP(TB_Vendas[[#This Row],[Vendedor]],TB_Vendedores[[#All],[Código]],TB_Vendedores[[#All],[Desc. Máximo]])</f>
        <v>0.11</v>
      </c>
      <c r="H1183" s="41">
        <f>IF(TB_Vendas[[#This Row],[Desc.]]&gt;TB_Vendas[[#This Row],[Desc. Vend.]],TB_Vendas[[#This Row],[Desc. Vend.]],TB_Vendas[[#This Row],[Desc.]])</f>
        <v>0.11</v>
      </c>
      <c r="I1183" s="9">
        <f>TB_Vendas[[#This Row],[Preço Unitário]]*TB_Vendas[[#This Row],[Qtde]]</f>
        <v>60000</v>
      </c>
      <c r="J1183" s="9">
        <f>TB_Vendas[[#This Row],[Total]]-(TB_Vendas[[#This Row],[Total]]*TB_Vendas[[#This Row],[Desconto]])</f>
        <v>53400</v>
      </c>
      <c r="K1183" s="9" t="s">
        <v>115</v>
      </c>
    </row>
    <row r="1184" spans="1:11" x14ac:dyDescent="0.25">
      <c r="A1184" s="8">
        <v>45363</v>
      </c>
      <c r="B1184" t="s">
        <v>28</v>
      </c>
      <c r="C1184" t="str">
        <f>_xlfn.XLOOKUP(TB_Vendas[[#This Row],[Código]],TB_Produtos[Código],TB_Produtos[Categoria])</f>
        <v>Periféricos</v>
      </c>
      <c r="D1184" s="1">
        <v>3</v>
      </c>
      <c r="E1184" s="36">
        <f>_xlfn.XLOOKUP(TB_Vendas[[#This Row],[Código]],TB_Produtos[Código],TB_Produtos[Preço Unitário])</f>
        <v>1200</v>
      </c>
      <c r="F1184" s="41">
        <f>INDEX(desc_tabela,MATCH(TB_Vendas[[#This Row],[Qtde]],desc_quantidade,1),MATCH(_xlfn.XLOOKUP(TB_Vendas[[#This Row],[Código]],TB_Produtos[Código],TB_Produtos[Categoria]),desc_categorias,0))</f>
        <v>0.15</v>
      </c>
      <c r="G1184" s="41" cm="1">
        <f t="array" ref="G1184">_xlfn.XLOOKUP(TB_Vendas[[#This Row],[Vendedor]],TB_Vendedores[[#All],[Código]],TB_Vendedores[[#All],[Desc. Máximo]])</f>
        <v>0.08</v>
      </c>
      <c r="H1184" s="41">
        <f>IF(TB_Vendas[[#This Row],[Desc.]]&gt;TB_Vendas[[#This Row],[Desc. Vend.]],TB_Vendas[[#This Row],[Desc. Vend.]],TB_Vendas[[#This Row],[Desc.]])</f>
        <v>0.08</v>
      </c>
      <c r="I1184" s="9">
        <f>TB_Vendas[[#This Row],[Preço Unitário]]*TB_Vendas[[#This Row],[Qtde]]</f>
        <v>3600</v>
      </c>
      <c r="J1184" s="9">
        <f>TB_Vendas[[#This Row],[Total]]-(TB_Vendas[[#This Row],[Total]]*TB_Vendas[[#This Row],[Desconto]])</f>
        <v>3312</v>
      </c>
      <c r="K1184" s="9" t="s">
        <v>100</v>
      </c>
    </row>
    <row r="1185" spans="1:11" x14ac:dyDescent="0.25">
      <c r="A1185" s="8">
        <v>45364</v>
      </c>
      <c r="B1185" t="s">
        <v>75</v>
      </c>
      <c r="C1185" t="str">
        <f>_xlfn.XLOOKUP(TB_Vendas[[#This Row],[Código]],TB_Produtos[Código],TB_Produtos[Categoria])</f>
        <v>Smartphones e Tablets</v>
      </c>
      <c r="D1185" s="1">
        <v>5</v>
      </c>
      <c r="E1185" s="36">
        <f>_xlfn.XLOOKUP(TB_Vendas[[#This Row],[Código]],TB_Produtos[Código],TB_Produtos[Preço Unitário])</f>
        <v>3800</v>
      </c>
      <c r="F1185" s="41">
        <f>INDEX(desc_tabela,MATCH(TB_Vendas[[#This Row],[Qtde]],desc_quantidade,1),MATCH(_xlfn.XLOOKUP(TB_Vendas[[#This Row],[Código]],TB_Produtos[Código],TB_Produtos[Categoria]),desc_categorias,0))</f>
        <v>0.25</v>
      </c>
      <c r="G1185" s="41" cm="1">
        <f t="array" ref="G1185">_xlfn.XLOOKUP(TB_Vendas[[#This Row],[Vendedor]],TB_Vendedores[[#All],[Código]],TB_Vendedores[[#All],[Desc. Máximo]])</f>
        <v>7.0000000000000007E-2</v>
      </c>
      <c r="H1185" s="41">
        <f>IF(TB_Vendas[[#This Row],[Desc.]]&gt;TB_Vendas[[#This Row],[Desc. Vend.]],TB_Vendas[[#This Row],[Desc. Vend.]],TB_Vendas[[#This Row],[Desc.]])</f>
        <v>7.0000000000000007E-2</v>
      </c>
      <c r="I1185" s="9">
        <f>TB_Vendas[[#This Row],[Preço Unitário]]*TB_Vendas[[#This Row],[Qtde]]</f>
        <v>19000</v>
      </c>
      <c r="J1185" s="9">
        <f>TB_Vendas[[#This Row],[Total]]-(TB_Vendas[[#This Row],[Total]]*TB_Vendas[[#This Row],[Desconto]])</f>
        <v>17670</v>
      </c>
      <c r="K1185" s="9" t="s">
        <v>119</v>
      </c>
    </row>
    <row r="1186" spans="1:11" x14ac:dyDescent="0.25">
      <c r="A1186" s="8">
        <v>45364</v>
      </c>
      <c r="B1186" t="s">
        <v>64</v>
      </c>
      <c r="C1186" t="str">
        <f>_xlfn.XLOOKUP(TB_Vendas[[#This Row],[Código]],TB_Produtos[Código],TB_Produtos[Categoria])</f>
        <v>Redes e Conectividade</v>
      </c>
      <c r="D1186" s="1">
        <v>2</v>
      </c>
      <c r="E1186" s="36">
        <f>_xlfn.XLOOKUP(TB_Vendas[[#This Row],[Código]],TB_Produtos[Código],TB_Produtos[Preço Unitário])</f>
        <v>250</v>
      </c>
      <c r="F1186" s="41">
        <f>INDEX(desc_tabela,MATCH(TB_Vendas[[#This Row],[Qtde]],desc_quantidade,1),MATCH(_xlfn.XLOOKUP(TB_Vendas[[#This Row],[Código]],TB_Produtos[Código],TB_Produtos[Categoria]),desc_categorias,0))</f>
        <v>0.15</v>
      </c>
      <c r="G1186" s="41" cm="1">
        <f t="array" ref="G1186">_xlfn.XLOOKUP(TB_Vendas[[#This Row],[Vendedor]],TB_Vendedores[[#All],[Código]],TB_Vendedores[[#All],[Desc. Máximo]])</f>
        <v>0.13</v>
      </c>
      <c r="H1186" s="41">
        <f>IF(TB_Vendas[[#This Row],[Desc.]]&gt;TB_Vendas[[#This Row],[Desc. Vend.]],TB_Vendas[[#This Row],[Desc. Vend.]],TB_Vendas[[#This Row],[Desc.]])</f>
        <v>0.13</v>
      </c>
      <c r="I1186" s="9">
        <f>TB_Vendas[[#This Row],[Preço Unitário]]*TB_Vendas[[#This Row],[Qtde]]</f>
        <v>500</v>
      </c>
      <c r="J1186" s="9">
        <f>TB_Vendas[[#This Row],[Total]]-(TB_Vendas[[#This Row],[Total]]*TB_Vendas[[#This Row],[Desconto]])</f>
        <v>435</v>
      </c>
      <c r="K1186" s="9" t="s">
        <v>94</v>
      </c>
    </row>
    <row r="1187" spans="1:11" x14ac:dyDescent="0.25">
      <c r="A1187" s="8">
        <v>45364</v>
      </c>
      <c r="B1187" t="s">
        <v>28</v>
      </c>
      <c r="C1187" t="str">
        <f>_xlfn.XLOOKUP(TB_Vendas[[#This Row],[Código]],TB_Produtos[Código],TB_Produtos[Categoria])</f>
        <v>Periféricos</v>
      </c>
      <c r="D1187" s="1">
        <v>3</v>
      </c>
      <c r="E1187" s="36">
        <f>_xlfn.XLOOKUP(TB_Vendas[[#This Row],[Código]],TB_Produtos[Código],TB_Produtos[Preço Unitário])</f>
        <v>1200</v>
      </c>
      <c r="F1187" s="41">
        <f>INDEX(desc_tabela,MATCH(TB_Vendas[[#This Row],[Qtde]],desc_quantidade,1),MATCH(_xlfn.XLOOKUP(TB_Vendas[[#This Row],[Código]],TB_Produtos[Código],TB_Produtos[Categoria]),desc_categorias,0))</f>
        <v>0.15</v>
      </c>
      <c r="G1187" s="41" cm="1">
        <f t="array" ref="G1187">_xlfn.XLOOKUP(TB_Vendas[[#This Row],[Vendedor]],TB_Vendedores[[#All],[Código]],TB_Vendedores[[#All],[Desc. Máximo]])</f>
        <v>0.14000000000000001</v>
      </c>
      <c r="H1187" s="41">
        <f>IF(TB_Vendas[[#This Row],[Desc.]]&gt;TB_Vendas[[#This Row],[Desc. Vend.]],TB_Vendas[[#This Row],[Desc. Vend.]],TB_Vendas[[#This Row],[Desc.]])</f>
        <v>0.14000000000000001</v>
      </c>
      <c r="I1187" s="9">
        <f>TB_Vendas[[#This Row],[Preço Unitário]]*TB_Vendas[[#This Row],[Qtde]]</f>
        <v>3600</v>
      </c>
      <c r="J1187" s="9">
        <f>TB_Vendas[[#This Row],[Total]]-(TB_Vendas[[#This Row],[Total]]*TB_Vendas[[#This Row],[Desconto]])</f>
        <v>3096</v>
      </c>
      <c r="K1187" s="9" t="s">
        <v>107</v>
      </c>
    </row>
    <row r="1188" spans="1:11" x14ac:dyDescent="0.25">
      <c r="A1188" s="8">
        <v>45365</v>
      </c>
      <c r="B1188" t="s">
        <v>75</v>
      </c>
      <c r="C1188" t="str">
        <f>_xlfn.XLOOKUP(TB_Vendas[[#This Row],[Código]],TB_Produtos[Código],TB_Produtos[Categoria])</f>
        <v>Smartphones e Tablets</v>
      </c>
      <c r="D1188" s="1">
        <v>4</v>
      </c>
      <c r="E1188" s="36">
        <f>_xlfn.XLOOKUP(TB_Vendas[[#This Row],[Código]],TB_Produtos[Código],TB_Produtos[Preço Unitário])</f>
        <v>3800</v>
      </c>
      <c r="F1188" s="41">
        <f>INDEX(desc_tabela,MATCH(TB_Vendas[[#This Row],[Qtde]],desc_quantidade,1),MATCH(_xlfn.XLOOKUP(TB_Vendas[[#This Row],[Código]],TB_Produtos[Código],TB_Produtos[Categoria]),desc_categorias,0))</f>
        <v>0.15</v>
      </c>
      <c r="G1188" s="41" cm="1">
        <f t="array" ref="G1188">_xlfn.XLOOKUP(TB_Vendas[[#This Row],[Vendedor]],TB_Vendedores[[#All],[Código]],TB_Vendedores[[#All],[Desc. Máximo]])</f>
        <v>0.13</v>
      </c>
      <c r="H1188" s="41">
        <f>IF(TB_Vendas[[#This Row],[Desc.]]&gt;TB_Vendas[[#This Row],[Desc. Vend.]],TB_Vendas[[#This Row],[Desc. Vend.]],TB_Vendas[[#This Row],[Desc.]])</f>
        <v>0.13</v>
      </c>
      <c r="I1188" s="9">
        <f>TB_Vendas[[#This Row],[Preço Unitário]]*TB_Vendas[[#This Row],[Qtde]]</f>
        <v>15200</v>
      </c>
      <c r="J1188" s="9">
        <f>TB_Vendas[[#This Row],[Total]]-(TB_Vendas[[#This Row],[Total]]*TB_Vendas[[#This Row],[Desconto]])</f>
        <v>13224</v>
      </c>
      <c r="K1188" s="9" t="s">
        <v>97</v>
      </c>
    </row>
    <row r="1189" spans="1:11" x14ac:dyDescent="0.25">
      <c r="A1189" s="8">
        <v>45365</v>
      </c>
      <c r="B1189" t="s">
        <v>64</v>
      </c>
      <c r="C1189" t="str">
        <f>_xlfn.XLOOKUP(TB_Vendas[[#This Row],[Código]],TB_Produtos[Código],TB_Produtos[Categoria])</f>
        <v>Redes e Conectividade</v>
      </c>
      <c r="D1189" s="1">
        <v>1</v>
      </c>
      <c r="E1189" s="36">
        <f>_xlfn.XLOOKUP(TB_Vendas[[#This Row],[Código]],TB_Produtos[Código],TB_Produtos[Preço Unitário])</f>
        <v>250</v>
      </c>
      <c r="F1189" s="41">
        <f>INDEX(desc_tabela,MATCH(TB_Vendas[[#This Row],[Qtde]],desc_quantidade,1),MATCH(_xlfn.XLOOKUP(TB_Vendas[[#This Row],[Código]],TB_Produtos[Código],TB_Produtos[Categoria]),desc_categorias,0))</f>
        <v>0.1</v>
      </c>
      <c r="G1189" s="41" cm="1">
        <f t="array" ref="G1189">_xlfn.XLOOKUP(TB_Vendas[[#This Row],[Vendedor]],TB_Vendedores[[#All],[Código]],TB_Vendedores[[#All],[Desc. Máximo]])</f>
        <v>0.3</v>
      </c>
      <c r="H1189" s="41">
        <f>IF(TB_Vendas[[#This Row],[Desc.]]&gt;TB_Vendas[[#This Row],[Desc. Vend.]],TB_Vendas[[#This Row],[Desc. Vend.]],TB_Vendas[[#This Row],[Desc.]])</f>
        <v>0.1</v>
      </c>
      <c r="I1189" s="9">
        <f>TB_Vendas[[#This Row],[Preço Unitário]]*TB_Vendas[[#This Row],[Qtde]]</f>
        <v>250</v>
      </c>
      <c r="J1189" s="9">
        <f>TB_Vendas[[#This Row],[Total]]-(TB_Vendas[[#This Row],[Total]]*TB_Vendas[[#This Row],[Desconto]])</f>
        <v>225</v>
      </c>
      <c r="K1189" s="9" t="s">
        <v>121</v>
      </c>
    </row>
    <row r="1190" spans="1:11" x14ac:dyDescent="0.25">
      <c r="A1190" s="8">
        <v>45365</v>
      </c>
      <c r="B1190" t="s">
        <v>53</v>
      </c>
      <c r="C1190" t="str">
        <f>_xlfn.XLOOKUP(TB_Vendas[[#This Row],[Código]],TB_Produtos[Código],TB_Produtos[Categoria])</f>
        <v>Periféricos</v>
      </c>
      <c r="D1190" s="1">
        <v>1</v>
      </c>
      <c r="E1190" s="36">
        <f>_xlfn.XLOOKUP(TB_Vendas[[#This Row],[Código]],TB_Produtos[Código],TB_Produtos[Preço Unitário])</f>
        <v>350</v>
      </c>
      <c r="F1190" s="41">
        <f>INDEX(desc_tabela,MATCH(TB_Vendas[[#This Row],[Qtde]],desc_quantidade,1),MATCH(_xlfn.XLOOKUP(TB_Vendas[[#This Row],[Código]],TB_Produtos[Código],TB_Produtos[Categoria]),desc_categorias,0))</f>
        <v>0</v>
      </c>
      <c r="G1190" s="41" cm="1">
        <f t="array" ref="G1190">_xlfn.XLOOKUP(TB_Vendas[[#This Row],[Vendedor]],TB_Vendedores[[#All],[Código]],TB_Vendedores[[#All],[Desc. Máximo]])</f>
        <v>0.09</v>
      </c>
      <c r="H1190" s="41">
        <f>IF(TB_Vendas[[#This Row],[Desc.]]&gt;TB_Vendas[[#This Row],[Desc. Vend.]],TB_Vendas[[#This Row],[Desc. Vend.]],TB_Vendas[[#This Row],[Desc.]])</f>
        <v>0</v>
      </c>
      <c r="I1190" s="9">
        <f>TB_Vendas[[#This Row],[Preço Unitário]]*TB_Vendas[[#This Row],[Qtde]]</f>
        <v>350</v>
      </c>
      <c r="J1190" s="9">
        <f>TB_Vendas[[#This Row],[Total]]-(TB_Vendas[[#This Row],[Total]]*TB_Vendas[[#This Row],[Desconto]])</f>
        <v>350</v>
      </c>
      <c r="K1190" s="9" t="s">
        <v>113</v>
      </c>
    </row>
    <row r="1191" spans="1:11" x14ac:dyDescent="0.25">
      <c r="A1191" s="8">
        <v>45366</v>
      </c>
      <c r="B1191" t="s">
        <v>68</v>
      </c>
      <c r="C1191" t="str">
        <f>_xlfn.XLOOKUP(TB_Vendas[[#This Row],[Código]],TB_Produtos[Código],TB_Produtos[Categoria])</f>
        <v>Smartphones e Tablets</v>
      </c>
      <c r="D1191" s="1">
        <v>4</v>
      </c>
      <c r="E1191" s="36">
        <f>_xlfn.XLOOKUP(TB_Vendas[[#This Row],[Código]],TB_Produtos[Código],TB_Produtos[Preço Unitário])</f>
        <v>4500</v>
      </c>
      <c r="F1191" s="41">
        <f>INDEX(desc_tabela,MATCH(TB_Vendas[[#This Row],[Qtde]],desc_quantidade,1),MATCH(_xlfn.XLOOKUP(TB_Vendas[[#This Row],[Código]],TB_Produtos[Código],TB_Produtos[Categoria]),desc_categorias,0))</f>
        <v>0.15</v>
      </c>
      <c r="G1191" s="41" cm="1">
        <f t="array" ref="G1191">_xlfn.XLOOKUP(TB_Vendas[[#This Row],[Vendedor]],TB_Vendedores[[#All],[Código]],TB_Vendedores[[#All],[Desc. Máximo]])</f>
        <v>0.11</v>
      </c>
      <c r="H1191" s="41">
        <f>IF(TB_Vendas[[#This Row],[Desc.]]&gt;TB_Vendas[[#This Row],[Desc. Vend.]],TB_Vendas[[#This Row],[Desc. Vend.]],TB_Vendas[[#This Row],[Desc.]])</f>
        <v>0.11</v>
      </c>
      <c r="I1191" s="9">
        <f>TB_Vendas[[#This Row],[Preço Unitário]]*TB_Vendas[[#This Row],[Qtde]]</f>
        <v>18000</v>
      </c>
      <c r="J1191" s="9">
        <f>TB_Vendas[[#This Row],[Total]]-(TB_Vendas[[#This Row],[Total]]*TB_Vendas[[#This Row],[Desconto]])</f>
        <v>16020</v>
      </c>
      <c r="K1191" s="9" t="s">
        <v>115</v>
      </c>
    </row>
    <row r="1192" spans="1:11" x14ac:dyDescent="0.25">
      <c r="A1192" s="8">
        <v>45366</v>
      </c>
      <c r="B1192" t="s">
        <v>83</v>
      </c>
      <c r="C1192" t="str">
        <f>_xlfn.XLOOKUP(TB_Vendas[[#This Row],[Código]],TB_Produtos[Código],TB_Produtos[Categoria])</f>
        <v>Wearables</v>
      </c>
      <c r="D1192" s="1">
        <v>2</v>
      </c>
      <c r="E1192" s="36">
        <f>_xlfn.XLOOKUP(TB_Vendas[[#This Row],[Código]],TB_Produtos[Código],TB_Produtos[Preço Unitário])</f>
        <v>350</v>
      </c>
      <c r="F1192" s="41">
        <f>INDEX(desc_tabela,MATCH(TB_Vendas[[#This Row],[Qtde]],desc_quantidade,1),MATCH(_xlfn.XLOOKUP(TB_Vendas[[#This Row],[Código]],TB_Produtos[Código],TB_Produtos[Categoria]),desc_categorias,0))</f>
        <v>0.05</v>
      </c>
      <c r="G1192" s="41" cm="1">
        <f t="array" ref="G1192">_xlfn.XLOOKUP(TB_Vendas[[#This Row],[Vendedor]],TB_Vendedores[[#All],[Código]],TB_Vendedores[[#All],[Desc. Máximo]])</f>
        <v>7.0000000000000007E-2</v>
      </c>
      <c r="H1192" s="41">
        <f>IF(TB_Vendas[[#This Row],[Desc.]]&gt;TB_Vendas[[#This Row],[Desc. Vend.]],TB_Vendas[[#This Row],[Desc. Vend.]],TB_Vendas[[#This Row],[Desc.]])</f>
        <v>0.05</v>
      </c>
      <c r="I1192" s="9">
        <f>TB_Vendas[[#This Row],[Preço Unitário]]*TB_Vendas[[#This Row],[Qtde]]</f>
        <v>700</v>
      </c>
      <c r="J1192" s="9">
        <f>TB_Vendas[[#This Row],[Total]]-(TB_Vendas[[#This Row],[Total]]*TB_Vendas[[#This Row],[Desconto]])</f>
        <v>665</v>
      </c>
      <c r="K1192" s="9" t="s">
        <v>119</v>
      </c>
    </row>
    <row r="1193" spans="1:11" x14ac:dyDescent="0.25">
      <c r="A1193" s="8">
        <v>45366</v>
      </c>
      <c r="B1193" t="s">
        <v>88</v>
      </c>
      <c r="C1193" t="str">
        <f>_xlfn.XLOOKUP(TB_Vendas[[#This Row],[Código]],TB_Produtos[Código],TB_Produtos[Categoria])</f>
        <v>Wearables</v>
      </c>
      <c r="D1193" s="1">
        <v>3</v>
      </c>
      <c r="E1193" s="36">
        <f>_xlfn.XLOOKUP(TB_Vendas[[#This Row],[Código]],TB_Produtos[Código],TB_Produtos[Preço Unitário])</f>
        <v>2800</v>
      </c>
      <c r="F1193" s="41">
        <f>INDEX(desc_tabela,MATCH(TB_Vendas[[#This Row],[Qtde]],desc_quantidade,1),MATCH(_xlfn.XLOOKUP(TB_Vendas[[#This Row],[Código]],TB_Produtos[Código],TB_Produtos[Categoria]),desc_categorias,0))</f>
        <v>0.15</v>
      </c>
      <c r="G1193" s="41" cm="1">
        <f t="array" ref="G1193">_xlfn.XLOOKUP(TB_Vendas[[#This Row],[Vendedor]],TB_Vendedores[[#All],[Código]],TB_Vendedores[[#All],[Desc. Máximo]])</f>
        <v>0.08</v>
      </c>
      <c r="H1193" s="41">
        <f>IF(TB_Vendas[[#This Row],[Desc.]]&gt;TB_Vendas[[#This Row],[Desc. Vend.]],TB_Vendas[[#This Row],[Desc. Vend.]],TB_Vendas[[#This Row],[Desc.]])</f>
        <v>0.08</v>
      </c>
      <c r="I1193" s="9">
        <f>TB_Vendas[[#This Row],[Preço Unitário]]*TB_Vendas[[#This Row],[Qtde]]</f>
        <v>8400</v>
      </c>
      <c r="J1193" s="9">
        <f>TB_Vendas[[#This Row],[Total]]-(TB_Vendas[[#This Row],[Total]]*TB_Vendas[[#This Row],[Desconto]])</f>
        <v>7728</v>
      </c>
      <c r="K1193" s="9" t="s">
        <v>100</v>
      </c>
    </row>
    <row r="1194" spans="1:11" x14ac:dyDescent="0.25">
      <c r="A1194" s="8">
        <v>45366</v>
      </c>
      <c r="B1194" t="s">
        <v>86</v>
      </c>
      <c r="C1194" t="str">
        <f>_xlfn.XLOOKUP(TB_Vendas[[#This Row],[Código]],TB_Produtos[Código],TB_Produtos[Categoria])</f>
        <v>Wearables</v>
      </c>
      <c r="D1194" s="1">
        <v>1</v>
      </c>
      <c r="E1194" s="36">
        <f>_xlfn.XLOOKUP(TB_Vendas[[#This Row],[Código]],TB_Produtos[Código],TB_Produtos[Preço Unitário])</f>
        <v>1500</v>
      </c>
      <c r="F1194" s="41">
        <f>INDEX(desc_tabela,MATCH(TB_Vendas[[#This Row],[Qtde]],desc_quantidade,1),MATCH(_xlfn.XLOOKUP(TB_Vendas[[#This Row],[Código]],TB_Produtos[Código],TB_Produtos[Categoria]),desc_categorias,0))</f>
        <v>0</v>
      </c>
      <c r="G1194" s="41" cm="1">
        <f t="array" ref="G1194">_xlfn.XLOOKUP(TB_Vendas[[#This Row],[Vendedor]],TB_Vendedores[[#All],[Código]],TB_Vendedores[[#All],[Desc. Máximo]])</f>
        <v>0.12</v>
      </c>
      <c r="H1194" s="41">
        <f>IF(TB_Vendas[[#This Row],[Desc.]]&gt;TB_Vendas[[#This Row],[Desc. Vend.]],TB_Vendas[[#This Row],[Desc. Vend.]],TB_Vendas[[#This Row],[Desc.]])</f>
        <v>0</v>
      </c>
      <c r="I1194" s="9">
        <f>TB_Vendas[[#This Row],[Preço Unitário]]*TB_Vendas[[#This Row],[Qtde]]</f>
        <v>1500</v>
      </c>
      <c r="J1194" s="9">
        <f>TB_Vendas[[#This Row],[Total]]-(TB_Vendas[[#This Row],[Total]]*TB_Vendas[[#This Row],[Desconto]])</f>
        <v>1500</v>
      </c>
      <c r="K1194" s="9" t="s">
        <v>103</v>
      </c>
    </row>
    <row r="1195" spans="1:11" x14ac:dyDescent="0.25">
      <c r="A1195" s="8">
        <v>45366</v>
      </c>
      <c r="B1195" t="s">
        <v>68</v>
      </c>
      <c r="C1195" t="str">
        <f>_xlfn.XLOOKUP(TB_Vendas[[#This Row],[Código]],TB_Produtos[Código],TB_Produtos[Categoria])</f>
        <v>Smartphones e Tablets</v>
      </c>
      <c r="D1195" s="1">
        <v>2</v>
      </c>
      <c r="E1195" s="36">
        <f>_xlfn.XLOOKUP(TB_Vendas[[#This Row],[Código]],TB_Produtos[Código],TB_Produtos[Preço Unitário])</f>
        <v>4500</v>
      </c>
      <c r="F1195" s="41">
        <f>INDEX(desc_tabela,MATCH(TB_Vendas[[#This Row],[Qtde]],desc_quantidade,1),MATCH(_xlfn.XLOOKUP(TB_Vendas[[#This Row],[Código]],TB_Produtos[Código],TB_Produtos[Categoria]),desc_categorias,0))</f>
        <v>0.1</v>
      </c>
      <c r="G1195" s="41" cm="1">
        <f t="array" ref="G1195">_xlfn.XLOOKUP(TB_Vendas[[#This Row],[Vendedor]],TB_Vendedores[[#All],[Código]],TB_Vendedores[[#All],[Desc. Máximo]])</f>
        <v>0.11</v>
      </c>
      <c r="H1195" s="41">
        <f>IF(TB_Vendas[[#This Row],[Desc.]]&gt;TB_Vendas[[#This Row],[Desc. Vend.]],TB_Vendas[[#This Row],[Desc. Vend.]],TB_Vendas[[#This Row],[Desc.]])</f>
        <v>0.1</v>
      </c>
      <c r="I1195" s="9">
        <f>TB_Vendas[[#This Row],[Preço Unitário]]*TB_Vendas[[#This Row],[Qtde]]</f>
        <v>9000</v>
      </c>
      <c r="J1195" s="9">
        <f>TB_Vendas[[#This Row],[Total]]-(TB_Vendas[[#This Row],[Total]]*TB_Vendas[[#This Row],[Desconto]])</f>
        <v>8100</v>
      </c>
      <c r="K1195" s="9" t="s">
        <v>115</v>
      </c>
    </row>
    <row r="1196" spans="1:11" x14ac:dyDescent="0.25">
      <c r="A1196" s="8">
        <v>45367</v>
      </c>
      <c r="B1196" t="s">
        <v>46</v>
      </c>
      <c r="C1196" t="str">
        <f>_xlfn.XLOOKUP(TB_Vendas[[#This Row],[Código]],TB_Produtos[Código],TB_Produtos[Categoria])</f>
        <v>Eletrônicos Gerais</v>
      </c>
      <c r="D1196" s="1">
        <v>5</v>
      </c>
      <c r="E1196" s="36">
        <f>_xlfn.XLOOKUP(TB_Vendas[[#This Row],[Código]],TB_Produtos[Código],TB_Produtos[Preço Unitário])</f>
        <v>2800</v>
      </c>
      <c r="F1196" s="41">
        <f>INDEX(desc_tabela,MATCH(TB_Vendas[[#This Row],[Qtde]],desc_quantidade,1),MATCH(_xlfn.XLOOKUP(TB_Vendas[[#This Row],[Código]],TB_Produtos[Código],TB_Produtos[Categoria]),desc_categorias,0))</f>
        <v>0.25</v>
      </c>
      <c r="G1196" s="41" cm="1">
        <f t="array" ref="G1196">_xlfn.XLOOKUP(TB_Vendas[[#This Row],[Vendedor]],TB_Vendedores[[#All],[Código]],TB_Vendedores[[#All],[Desc. Máximo]])</f>
        <v>0.08</v>
      </c>
      <c r="H1196" s="41">
        <f>IF(TB_Vendas[[#This Row],[Desc.]]&gt;TB_Vendas[[#This Row],[Desc. Vend.]],TB_Vendas[[#This Row],[Desc. Vend.]],TB_Vendas[[#This Row],[Desc.]])</f>
        <v>0.08</v>
      </c>
      <c r="I1196" s="9">
        <f>TB_Vendas[[#This Row],[Preço Unitário]]*TB_Vendas[[#This Row],[Qtde]]</f>
        <v>14000</v>
      </c>
      <c r="J1196" s="9">
        <f>TB_Vendas[[#This Row],[Total]]-(TB_Vendas[[#This Row],[Total]]*TB_Vendas[[#This Row],[Desconto]])</f>
        <v>12880</v>
      </c>
      <c r="K1196" s="9" t="s">
        <v>100</v>
      </c>
    </row>
    <row r="1197" spans="1:11" x14ac:dyDescent="0.25">
      <c r="A1197" s="8">
        <v>45367</v>
      </c>
      <c r="B1197" t="s">
        <v>48</v>
      </c>
      <c r="C1197" t="str">
        <f>_xlfn.XLOOKUP(TB_Vendas[[#This Row],[Código]],TB_Produtos[Código],TB_Produtos[Categoria])</f>
        <v>Eletrônicos Gerais</v>
      </c>
      <c r="D1197" s="1">
        <v>1</v>
      </c>
      <c r="E1197" s="36">
        <f>_xlfn.XLOOKUP(TB_Vendas[[#This Row],[Código]],TB_Produtos[Código],TB_Produtos[Preço Unitário])</f>
        <v>5500</v>
      </c>
      <c r="F1197" s="41">
        <f>INDEX(desc_tabela,MATCH(TB_Vendas[[#This Row],[Qtde]],desc_quantidade,1),MATCH(_xlfn.XLOOKUP(TB_Vendas[[#This Row],[Código]],TB_Produtos[Código],TB_Produtos[Categoria]),desc_categorias,0))</f>
        <v>0.1</v>
      </c>
      <c r="G1197" s="41" cm="1">
        <f t="array" ref="G1197">_xlfn.XLOOKUP(TB_Vendas[[#This Row],[Vendedor]],TB_Vendedores[[#All],[Código]],TB_Vendedores[[#All],[Desc. Máximo]])</f>
        <v>0.13</v>
      </c>
      <c r="H1197" s="41">
        <f>IF(TB_Vendas[[#This Row],[Desc.]]&gt;TB_Vendas[[#This Row],[Desc. Vend.]],TB_Vendas[[#This Row],[Desc. Vend.]],TB_Vendas[[#This Row],[Desc.]])</f>
        <v>0.1</v>
      </c>
      <c r="I1197" s="9">
        <f>TB_Vendas[[#This Row],[Preço Unitário]]*TB_Vendas[[#This Row],[Qtde]]</f>
        <v>5500</v>
      </c>
      <c r="J1197" s="9">
        <f>TB_Vendas[[#This Row],[Total]]-(TB_Vendas[[#This Row],[Total]]*TB_Vendas[[#This Row],[Desconto]])</f>
        <v>4950</v>
      </c>
      <c r="K1197" s="9" t="s">
        <v>97</v>
      </c>
    </row>
    <row r="1198" spans="1:11" x14ac:dyDescent="0.25">
      <c r="A1198" s="8">
        <v>45367</v>
      </c>
      <c r="B1198" t="s">
        <v>79</v>
      </c>
      <c r="C1198" t="str">
        <f>_xlfn.XLOOKUP(TB_Vendas[[#This Row],[Código]],TB_Produtos[Código],TB_Produtos[Categoria])</f>
        <v>Wearables</v>
      </c>
      <c r="D1198" s="1">
        <v>4</v>
      </c>
      <c r="E1198" s="36">
        <f>_xlfn.XLOOKUP(TB_Vendas[[#This Row],[Código]],TB_Produtos[Código],TB_Produtos[Preço Unitário])</f>
        <v>400</v>
      </c>
      <c r="F1198" s="41">
        <f>INDEX(desc_tabela,MATCH(TB_Vendas[[#This Row],[Qtde]],desc_quantidade,1),MATCH(_xlfn.XLOOKUP(TB_Vendas[[#This Row],[Código]],TB_Produtos[Código],TB_Produtos[Categoria]),desc_categorias,0))</f>
        <v>0.15</v>
      </c>
      <c r="G1198" s="41" cm="1">
        <f t="array" ref="G1198">_xlfn.XLOOKUP(TB_Vendas[[#This Row],[Vendedor]],TB_Vendedores[[#All],[Código]],TB_Vendedores[[#All],[Desc. Máximo]])</f>
        <v>0.17</v>
      </c>
      <c r="H1198" s="41">
        <f>IF(TB_Vendas[[#This Row],[Desc.]]&gt;TB_Vendas[[#This Row],[Desc. Vend.]],TB_Vendas[[#This Row],[Desc. Vend.]],TB_Vendas[[#This Row],[Desc.]])</f>
        <v>0.15</v>
      </c>
      <c r="I1198" s="9">
        <f>TB_Vendas[[#This Row],[Preço Unitário]]*TB_Vendas[[#This Row],[Qtde]]</f>
        <v>1600</v>
      </c>
      <c r="J1198" s="9">
        <f>TB_Vendas[[#This Row],[Total]]-(TB_Vendas[[#This Row],[Total]]*TB_Vendas[[#This Row],[Desconto]])</f>
        <v>1360</v>
      </c>
      <c r="K1198" s="9" t="s">
        <v>105</v>
      </c>
    </row>
    <row r="1199" spans="1:11" x14ac:dyDescent="0.25">
      <c r="A1199" s="8">
        <v>45367</v>
      </c>
      <c r="B1199" t="s">
        <v>48</v>
      </c>
      <c r="C1199" t="str">
        <f>_xlfn.XLOOKUP(TB_Vendas[[#This Row],[Código]],TB_Produtos[Código],TB_Produtos[Categoria])</f>
        <v>Eletrônicos Gerais</v>
      </c>
      <c r="D1199" s="1">
        <v>2</v>
      </c>
      <c r="E1199" s="36">
        <f>_xlfn.XLOOKUP(TB_Vendas[[#This Row],[Código]],TB_Produtos[Código],TB_Produtos[Preço Unitário])</f>
        <v>5500</v>
      </c>
      <c r="F1199" s="41">
        <f>INDEX(desc_tabela,MATCH(TB_Vendas[[#This Row],[Qtde]],desc_quantidade,1),MATCH(_xlfn.XLOOKUP(TB_Vendas[[#This Row],[Código]],TB_Produtos[Código],TB_Produtos[Categoria]),desc_categorias,0))</f>
        <v>0.15</v>
      </c>
      <c r="G1199" s="41" cm="1">
        <f t="array" ref="G1199">_xlfn.XLOOKUP(TB_Vendas[[#This Row],[Vendedor]],TB_Vendedores[[#All],[Código]],TB_Vendedores[[#All],[Desc. Máximo]])</f>
        <v>0.3</v>
      </c>
      <c r="H1199" s="41">
        <f>IF(TB_Vendas[[#This Row],[Desc.]]&gt;TB_Vendas[[#This Row],[Desc. Vend.]],TB_Vendas[[#This Row],[Desc. Vend.]],TB_Vendas[[#This Row],[Desc.]])</f>
        <v>0.15</v>
      </c>
      <c r="I1199" s="9">
        <f>TB_Vendas[[#This Row],[Preço Unitário]]*TB_Vendas[[#This Row],[Qtde]]</f>
        <v>11000</v>
      </c>
      <c r="J1199" s="9">
        <f>TB_Vendas[[#This Row],[Total]]-(TB_Vendas[[#This Row],[Total]]*TB_Vendas[[#This Row],[Desconto]])</f>
        <v>9350</v>
      </c>
      <c r="K1199" s="9" t="s">
        <v>121</v>
      </c>
    </row>
    <row r="1200" spans="1:11" x14ac:dyDescent="0.25">
      <c r="A1200" s="8">
        <v>45367</v>
      </c>
      <c r="B1200" t="s">
        <v>35</v>
      </c>
      <c r="C1200" t="str">
        <f>_xlfn.XLOOKUP(TB_Vendas[[#This Row],[Código]],TB_Produtos[Código],TB_Produtos[Categoria])</f>
        <v>Notebooks</v>
      </c>
      <c r="D1200" s="1">
        <v>5</v>
      </c>
      <c r="E1200" s="36">
        <f>_xlfn.XLOOKUP(TB_Vendas[[#This Row],[Código]],TB_Produtos[Código],TB_Produtos[Preço Unitário])</f>
        <v>12000</v>
      </c>
      <c r="F1200" s="41">
        <f>INDEX(desc_tabela,MATCH(TB_Vendas[[#This Row],[Qtde]],desc_quantidade,1),MATCH(_xlfn.XLOOKUP(TB_Vendas[[#This Row],[Código]],TB_Produtos[Código],TB_Produtos[Categoria]),desc_categorias,0))</f>
        <v>0.25</v>
      </c>
      <c r="G1200" s="41" cm="1">
        <f t="array" ref="G1200">_xlfn.XLOOKUP(TB_Vendas[[#This Row],[Vendedor]],TB_Vendedores[[#All],[Código]],TB_Vendedores[[#All],[Desc. Máximo]])</f>
        <v>0.17</v>
      </c>
      <c r="H1200" s="41">
        <f>IF(TB_Vendas[[#This Row],[Desc.]]&gt;TB_Vendas[[#This Row],[Desc. Vend.]],TB_Vendas[[#This Row],[Desc. Vend.]],TB_Vendas[[#This Row],[Desc.]])</f>
        <v>0.17</v>
      </c>
      <c r="I1200" s="9">
        <f>TB_Vendas[[#This Row],[Preço Unitário]]*TB_Vendas[[#This Row],[Qtde]]</f>
        <v>60000</v>
      </c>
      <c r="J1200" s="9">
        <f>TB_Vendas[[#This Row],[Total]]-(TB_Vendas[[#This Row],[Total]]*TB_Vendas[[#This Row],[Desconto]])</f>
        <v>49800</v>
      </c>
      <c r="K1200" s="9" t="s">
        <v>105</v>
      </c>
    </row>
    <row r="1201" spans="1:11" x14ac:dyDescent="0.25">
      <c r="A1201" s="8">
        <v>45369</v>
      </c>
      <c r="B1201" t="s">
        <v>66</v>
      </c>
      <c r="C1201" t="str">
        <f>_xlfn.XLOOKUP(TB_Vendas[[#This Row],[Código]],TB_Produtos[Código],TB_Produtos[Categoria])</f>
        <v>Redes e Conectividade</v>
      </c>
      <c r="D1201" s="1">
        <v>1</v>
      </c>
      <c r="E1201" s="36">
        <f>_xlfn.XLOOKUP(TB_Vendas[[#This Row],[Código]],TB_Produtos[Código],TB_Produtos[Preço Unitário])</f>
        <v>500</v>
      </c>
      <c r="F1201" s="41">
        <f>INDEX(desc_tabela,MATCH(TB_Vendas[[#This Row],[Qtde]],desc_quantidade,1),MATCH(_xlfn.XLOOKUP(TB_Vendas[[#This Row],[Código]],TB_Produtos[Código],TB_Produtos[Categoria]),desc_categorias,0))</f>
        <v>0.1</v>
      </c>
      <c r="G1201" s="41" cm="1">
        <f t="array" ref="G1201">_xlfn.XLOOKUP(TB_Vendas[[#This Row],[Vendedor]],TB_Vendedores[[#All],[Código]],TB_Vendedores[[#All],[Desc. Máximo]])</f>
        <v>0.13</v>
      </c>
      <c r="H1201" s="41">
        <f>IF(TB_Vendas[[#This Row],[Desc.]]&gt;TB_Vendas[[#This Row],[Desc. Vend.]],TB_Vendas[[#This Row],[Desc. Vend.]],TB_Vendas[[#This Row],[Desc.]])</f>
        <v>0.1</v>
      </c>
      <c r="I1201" s="9">
        <f>TB_Vendas[[#This Row],[Preço Unitário]]*TB_Vendas[[#This Row],[Qtde]]</f>
        <v>500</v>
      </c>
      <c r="J1201" s="9">
        <f>TB_Vendas[[#This Row],[Total]]-(TB_Vendas[[#This Row],[Total]]*TB_Vendas[[#This Row],[Desconto]])</f>
        <v>450</v>
      </c>
      <c r="K1201" s="9" t="s">
        <v>94</v>
      </c>
    </row>
    <row r="1202" spans="1:11" x14ac:dyDescent="0.25">
      <c r="A1202" s="8">
        <v>45369</v>
      </c>
      <c r="B1202" t="s">
        <v>11</v>
      </c>
      <c r="C1202" t="str">
        <f>_xlfn.XLOOKUP(TB_Vendas[[#This Row],[Código]],TB_Produtos[Código],TB_Produtos[Categoria])</f>
        <v>Acessórios</v>
      </c>
      <c r="D1202" s="1">
        <v>1</v>
      </c>
      <c r="E1202" s="36">
        <f>_xlfn.XLOOKUP(TB_Vendas[[#This Row],[Código]],TB_Produtos[Código],TB_Produtos[Preço Unitário])</f>
        <v>150</v>
      </c>
      <c r="F1202" s="41">
        <f>INDEX(desc_tabela,MATCH(TB_Vendas[[#This Row],[Qtde]],desc_quantidade,1),MATCH(_xlfn.XLOOKUP(TB_Vendas[[#This Row],[Código]],TB_Produtos[Código],TB_Produtos[Categoria]),desc_categorias,0))</f>
        <v>0</v>
      </c>
      <c r="G1202" s="41" cm="1">
        <f t="array" ref="G1202">_xlfn.XLOOKUP(TB_Vendas[[#This Row],[Vendedor]],TB_Vendedores[[#All],[Código]],TB_Vendedores[[#All],[Desc. Máximo]])</f>
        <v>0.11</v>
      </c>
      <c r="H1202" s="41">
        <f>IF(TB_Vendas[[#This Row],[Desc.]]&gt;TB_Vendas[[#This Row],[Desc. Vend.]],TB_Vendas[[#This Row],[Desc. Vend.]],TB_Vendas[[#This Row],[Desc.]])</f>
        <v>0</v>
      </c>
      <c r="I1202" s="9">
        <f>TB_Vendas[[#This Row],[Preço Unitário]]*TB_Vendas[[#This Row],[Qtde]]</f>
        <v>150</v>
      </c>
      <c r="J1202" s="9">
        <f>TB_Vendas[[#This Row],[Total]]-(TB_Vendas[[#This Row],[Total]]*TB_Vendas[[#This Row],[Desconto]])</f>
        <v>150</v>
      </c>
      <c r="K1202" s="9" t="s">
        <v>115</v>
      </c>
    </row>
    <row r="1203" spans="1:11" x14ac:dyDescent="0.25">
      <c r="A1203" s="8">
        <v>45369</v>
      </c>
      <c r="B1203" t="s">
        <v>71</v>
      </c>
      <c r="C1203" t="str">
        <f>_xlfn.XLOOKUP(TB_Vendas[[#This Row],[Código]],TB_Produtos[Código],TB_Produtos[Categoria])</f>
        <v>Smartphones e Tablets</v>
      </c>
      <c r="D1203" s="1">
        <v>4</v>
      </c>
      <c r="E1203" s="36">
        <f>_xlfn.XLOOKUP(TB_Vendas[[#This Row],[Código]],TB_Produtos[Código],TB_Produtos[Preço Unitário])</f>
        <v>7500</v>
      </c>
      <c r="F1203" s="41">
        <f>INDEX(desc_tabela,MATCH(TB_Vendas[[#This Row],[Qtde]],desc_quantidade,1),MATCH(_xlfn.XLOOKUP(TB_Vendas[[#This Row],[Código]],TB_Produtos[Código],TB_Produtos[Categoria]),desc_categorias,0))</f>
        <v>0.15</v>
      </c>
      <c r="G1203" s="41" cm="1">
        <f t="array" ref="G1203">_xlfn.XLOOKUP(TB_Vendas[[#This Row],[Vendedor]],TB_Vendedores[[#All],[Código]],TB_Vendedores[[#All],[Desc. Máximo]])</f>
        <v>0.19</v>
      </c>
      <c r="H1203" s="41">
        <f>IF(TB_Vendas[[#This Row],[Desc.]]&gt;TB_Vendas[[#This Row],[Desc. Vend.]],TB_Vendas[[#This Row],[Desc. Vend.]],TB_Vendas[[#This Row],[Desc.]])</f>
        <v>0.15</v>
      </c>
      <c r="I1203" s="9">
        <f>TB_Vendas[[#This Row],[Preço Unitário]]*TB_Vendas[[#This Row],[Qtde]]</f>
        <v>30000</v>
      </c>
      <c r="J1203" s="9">
        <f>TB_Vendas[[#This Row],[Total]]-(TB_Vendas[[#This Row],[Total]]*TB_Vendas[[#This Row],[Desconto]])</f>
        <v>25500</v>
      </c>
      <c r="K1203" s="9" t="s">
        <v>109</v>
      </c>
    </row>
    <row r="1204" spans="1:11" x14ac:dyDescent="0.25">
      <c r="A1204" s="8">
        <v>45370</v>
      </c>
      <c r="B1204" t="s">
        <v>56</v>
      </c>
      <c r="C1204" t="str">
        <f>_xlfn.XLOOKUP(TB_Vendas[[#This Row],[Código]],TB_Produtos[Código],TB_Produtos[Categoria])</f>
        <v>Periféricos</v>
      </c>
      <c r="D1204" s="1">
        <v>4</v>
      </c>
      <c r="E1204" s="36">
        <f>_xlfn.XLOOKUP(TB_Vendas[[#This Row],[Código]],TB_Produtos[Código],TB_Produtos[Preço Unitário])</f>
        <v>200</v>
      </c>
      <c r="F1204" s="41">
        <f>INDEX(desc_tabela,MATCH(TB_Vendas[[#This Row],[Qtde]],desc_quantidade,1),MATCH(_xlfn.XLOOKUP(TB_Vendas[[#This Row],[Código]],TB_Produtos[Código],TB_Produtos[Categoria]),desc_categorias,0))</f>
        <v>0.15</v>
      </c>
      <c r="G1204" s="41" cm="1">
        <f t="array" ref="G1204">_xlfn.XLOOKUP(TB_Vendas[[#This Row],[Vendedor]],TB_Vendedores[[#All],[Código]],TB_Vendedores[[#All],[Desc. Máximo]])</f>
        <v>0.13</v>
      </c>
      <c r="H1204" s="41">
        <f>IF(TB_Vendas[[#This Row],[Desc.]]&gt;TB_Vendas[[#This Row],[Desc. Vend.]],TB_Vendas[[#This Row],[Desc. Vend.]],TB_Vendas[[#This Row],[Desc.]])</f>
        <v>0.13</v>
      </c>
      <c r="I1204" s="9">
        <f>TB_Vendas[[#This Row],[Preço Unitário]]*TB_Vendas[[#This Row],[Qtde]]</f>
        <v>800</v>
      </c>
      <c r="J1204" s="9">
        <f>TB_Vendas[[#This Row],[Total]]-(TB_Vendas[[#This Row],[Total]]*TB_Vendas[[#This Row],[Desconto]])</f>
        <v>696</v>
      </c>
      <c r="K1204" s="9" t="s">
        <v>97</v>
      </c>
    </row>
    <row r="1205" spans="1:11" x14ac:dyDescent="0.25">
      <c r="A1205" s="8">
        <v>45370</v>
      </c>
      <c r="B1205" t="s">
        <v>7</v>
      </c>
      <c r="C1205" t="str">
        <f>_xlfn.XLOOKUP(TB_Vendas[[#This Row],[Código]],TB_Produtos[Código],TB_Produtos[Categoria])</f>
        <v>Acessórios</v>
      </c>
      <c r="D1205" s="1">
        <v>2</v>
      </c>
      <c r="E1205" s="36">
        <f>_xlfn.XLOOKUP(TB_Vendas[[#This Row],[Código]],TB_Produtos[Código],TB_Produtos[Preço Unitário])</f>
        <v>50</v>
      </c>
      <c r="F1205" s="41">
        <f>INDEX(desc_tabela,MATCH(TB_Vendas[[#This Row],[Qtde]],desc_quantidade,1),MATCH(_xlfn.XLOOKUP(TB_Vendas[[#This Row],[Código]],TB_Produtos[Código],TB_Produtos[Categoria]),desc_categorias,0))</f>
        <v>0.05</v>
      </c>
      <c r="G1205" s="41" cm="1">
        <f t="array" ref="G1205">_xlfn.XLOOKUP(TB_Vendas[[#This Row],[Vendedor]],TB_Vendedores[[#All],[Código]],TB_Vendedores[[#All],[Desc. Máximo]])</f>
        <v>7.0000000000000007E-2</v>
      </c>
      <c r="H1205" s="41">
        <f>IF(TB_Vendas[[#This Row],[Desc.]]&gt;TB_Vendas[[#This Row],[Desc. Vend.]],TB_Vendas[[#This Row],[Desc. Vend.]],TB_Vendas[[#This Row],[Desc.]])</f>
        <v>0.05</v>
      </c>
      <c r="I1205" s="9">
        <f>TB_Vendas[[#This Row],[Preço Unitário]]*TB_Vendas[[#This Row],[Qtde]]</f>
        <v>100</v>
      </c>
      <c r="J1205" s="9">
        <f>TB_Vendas[[#This Row],[Total]]-(TB_Vendas[[#This Row],[Total]]*TB_Vendas[[#This Row],[Desconto]])</f>
        <v>95</v>
      </c>
      <c r="K1205" s="9" t="s">
        <v>119</v>
      </c>
    </row>
    <row r="1206" spans="1:11" x14ac:dyDescent="0.25">
      <c r="A1206" s="8">
        <v>45370</v>
      </c>
      <c r="B1206" t="s">
        <v>14</v>
      </c>
      <c r="C1206" t="str">
        <f>_xlfn.XLOOKUP(TB_Vendas[[#This Row],[Código]],TB_Produtos[Código],TB_Produtos[Categoria])</f>
        <v>Acessórios</v>
      </c>
      <c r="D1206" s="1">
        <v>1</v>
      </c>
      <c r="E1206" s="36">
        <f>_xlfn.XLOOKUP(TB_Vendas[[#This Row],[Código]],TB_Produtos[Código],TB_Produtos[Preço Unitário])</f>
        <v>80</v>
      </c>
      <c r="F1206" s="41">
        <f>INDEX(desc_tabela,MATCH(TB_Vendas[[#This Row],[Qtde]],desc_quantidade,1),MATCH(_xlfn.XLOOKUP(TB_Vendas[[#This Row],[Código]],TB_Produtos[Código],TB_Produtos[Categoria]),desc_categorias,0))</f>
        <v>0</v>
      </c>
      <c r="G1206" s="41" cm="1">
        <f t="array" ref="G1206">_xlfn.XLOOKUP(TB_Vendas[[#This Row],[Vendedor]],TB_Vendedores[[#All],[Código]],TB_Vendedores[[#All],[Desc. Máximo]])</f>
        <v>0.08</v>
      </c>
      <c r="H1206" s="41">
        <f>IF(TB_Vendas[[#This Row],[Desc.]]&gt;TB_Vendas[[#This Row],[Desc. Vend.]],TB_Vendas[[#This Row],[Desc. Vend.]],TB_Vendas[[#This Row],[Desc.]])</f>
        <v>0</v>
      </c>
      <c r="I1206" s="9">
        <f>TB_Vendas[[#This Row],[Preço Unitário]]*TB_Vendas[[#This Row],[Qtde]]</f>
        <v>80</v>
      </c>
      <c r="J1206" s="9">
        <f>TB_Vendas[[#This Row],[Total]]-(TB_Vendas[[#This Row],[Total]]*TB_Vendas[[#This Row],[Desconto]])</f>
        <v>80</v>
      </c>
      <c r="K1206" s="9" t="s">
        <v>111</v>
      </c>
    </row>
    <row r="1207" spans="1:11" x14ac:dyDescent="0.25">
      <c r="A1207" s="8">
        <v>45371</v>
      </c>
      <c r="B1207" t="s">
        <v>50</v>
      </c>
      <c r="C1207" t="str">
        <f>_xlfn.XLOOKUP(TB_Vendas[[#This Row],[Código]],TB_Produtos[Código],TB_Produtos[Categoria])</f>
        <v>Periféricos</v>
      </c>
      <c r="D1207" s="1">
        <v>1</v>
      </c>
      <c r="E1207" s="36">
        <f>_xlfn.XLOOKUP(TB_Vendas[[#This Row],[Código]],TB_Produtos[Código],TB_Produtos[Preço Unitário])</f>
        <v>300</v>
      </c>
      <c r="F1207" s="41">
        <f>INDEX(desc_tabela,MATCH(TB_Vendas[[#This Row],[Qtde]],desc_quantidade,1),MATCH(_xlfn.XLOOKUP(TB_Vendas[[#This Row],[Código]],TB_Produtos[Código],TB_Produtos[Categoria]),desc_categorias,0))</f>
        <v>0</v>
      </c>
      <c r="G1207" s="41" cm="1">
        <f t="array" ref="G1207">_xlfn.XLOOKUP(TB_Vendas[[#This Row],[Vendedor]],TB_Vendedores[[#All],[Código]],TB_Vendedores[[#All],[Desc. Máximo]])</f>
        <v>0.11</v>
      </c>
      <c r="H1207" s="41">
        <f>IF(TB_Vendas[[#This Row],[Desc.]]&gt;TB_Vendas[[#This Row],[Desc. Vend.]],TB_Vendas[[#This Row],[Desc. Vend.]],TB_Vendas[[#This Row],[Desc.]])</f>
        <v>0</v>
      </c>
      <c r="I1207" s="9">
        <f>TB_Vendas[[#This Row],[Preço Unitário]]*TB_Vendas[[#This Row],[Qtde]]</f>
        <v>300</v>
      </c>
      <c r="J1207" s="9">
        <f>TB_Vendas[[#This Row],[Total]]-(TB_Vendas[[#This Row],[Total]]*TB_Vendas[[#This Row],[Desconto]])</f>
        <v>300</v>
      </c>
      <c r="K1207" s="9" t="s">
        <v>115</v>
      </c>
    </row>
    <row r="1208" spans="1:11" x14ac:dyDescent="0.25">
      <c r="A1208" s="8">
        <v>45371</v>
      </c>
      <c r="B1208" t="s">
        <v>73</v>
      </c>
      <c r="C1208" t="str">
        <f>_xlfn.XLOOKUP(TB_Vendas[[#This Row],[Código]],TB_Produtos[Código],TB_Produtos[Categoria])</f>
        <v>Smartphones e Tablets</v>
      </c>
      <c r="D1208" s="1">
        <v>1</v>
      </c>
      <c r="E1208" s="36">
        <f>_xlfn.XLOOKUP(TB_Vendas[[#This Row],[Código]],TB_Produtos[Código],TB_Produtos[Preço Unitário])</f>
        <v>2200</v>
      </c>
      <c r="F1208" s="41">
        <f>INDEX(desc_tabela,MATCH(TB_Vendas[[#This Row],[Qtde]],desc_quantidade,1),MATCH(_xlfn.XLOOKUP(TB_Vendas[[#This Row],[Código]],TB_Produtos[Código],TB_Produtos[Categoria]),desc_categorias,0))</f>
        <v>0</v>
      </c>
      <c r="G1208" s="41" cm="1">
        <f t="array" ref="G1208">_xlfn.XLOOKUP(TB_Vendas[[#This Row],[Vendedor]],TB_Vendedores[[#All],[Código]],TB_Vendedores[[#All],[Desc. Máximo]])</f>
        <v>0.13</v>
      </c>
      <c r="H1208" s="41">
        <f>IF(TB_Vendas[[#This Row],[Desc.]]&gt;TB_Vendas[[#This Row],[Desc. Vend.]],TB_Vendas[[#This Row],[Desc. Vend.]],TB_Vendas[[#This Row],[Desc.]])</f>
        <v>0</v>
      </c>
      <c r="I1208" s="9">
        <f>TB_Vendas[[#This Row],[Preço Unitário]]*TB_Vendas[[#This Row],[Qtde]]</f>
        <v>2200</v>
      </c>
      <c r="J1208" s="9">
        <f>TB_Vendas[[#This Row],[Total]]-(TB_Vendas[[#This Row],[Total]]*TB_Vendas[[#This Row],[Desconto]])</f>
        <v>2200</v>
      </c>
      <c r="K1208" s="9" t="s">
        <v>97</v>
      </c>
    </row>
    <row r="1209" spans="1:11" x14ac:dyDescent="0.25">
      <c r="A1209" s="8">
        <v>45371</v>
      </c>
      <c r="B1209" t="s">
        <v>58</v>
      </c>
      <c r="C1209" t="str">
        <f>_xlfn.XLOOKUP(TB_Vendas[[#This Row],[Código]],TB_Produtos[Código],TB_Produtos[Categoria])</f>
        <v>Periféricos</v>
      </c>
      <c r="D1209" s="1">
        <v>5</v>
      </c>
      <c r="E1209" s="36">
        <f>_xlfn.XLOOKUP(TB_Vendas[[#This Row],[Código]],TB_Produtos[Código],TB_Produtos[Preço Unitário])</f>
        <v>450</v>
      </c>
      <c r="F1209" s="41">
        <f>INDEX(desc_tabela,MATCH(TB_Vendas[[#This Row],[Qtde]],desc_quantidade,1),MATCH(_xlfn.XLOOKUP(TB_Vendas[[#This Row],[Código]],TB_Produtos[Código],TB_Produtos[Categoria]),desc_categorias,0))</f>
        <v>0.25</v>
      </c>
      <c r="G1209" s="41" cm="1">
        <f t="array" ref="G1209">_xlfn.XLOOKUP(TB_Vendas[[#This Row],[Vendedor]],TB_Vendedores[[#All],[Código]],TB_Vendedores[[#All],[Desc. Máximo]])</f>
        <v>0.14000000000000001</v>
      </c>
      <c r="H1209" s="41">
        <f>IF(TB_Vendas[[#This Row],[Desc.]]&gt;TB_Vendas[[#This Row],[Desc. Vend.]],TB_Vendas[[#This Row],[Desc. Vend.]],TB_Vendas[[#This Row],[Desc.]])</f>
        <v>0.14000000000000001</v>
      </c>
      <c r="I1209" s="9">
        <f>TB_Vendas[[#This Row],[Preço Unitário]]*TB_Vendas[[#This Row],[Qtde]]</f>
        <v>2250</v>
      </c>
      <c r="J1209" s="9">
        <f>TB_Vendas[[#This Row],[Total]]-(TB_Vendas[[#This Row],[Total]]*TB_Vendas[[#This Row],[Desconto]])</f>
        <v>1935</v>
      </c>
      <c r="K1209" s="9" t="s">
        <v>107</v>
      </c>
    </row>
    <row r="1210" spans="1:11" x14ac:dyDescent="0.25">
      <c r="A1210" s="8">
        <v>45371</v>
      </c>
      <c r="B1210" t="s">
        <v>46</v>
      </c>
      <c r="C1210" t="str">
        <f>_xlfn.XLOOKUP(TB_Vendas[[#This Row],[Código]],TB_Produtos[Código],TB_Produtos[Categoria])</f>
        <v>Eletrônicos Gerais</v>
      </c>
      <c r="D1210" s="1">
        <v>5</v>
      </c>
      <c r="E1210" s="36">
        <f>_xlfn.XLOOKUP(TB_Vendas[[#This Row],[Código]],TB_Produtos[Código],TB_Produtos[Preço Unitário])</f>
        <v>2800</v>
      </c>
      <c r="F1210" s="41">
        <f>INDEX(desc_tabela,MATCH(TB_Vendas[[#This Row],[Qtde]],desc_quantidade,1),MATCH(_xlfn.XLOOKUP(TB_Vendas[[#This Row],[Código]],TB_Produtos[Código],TB_Produtos[Categoria]),desc_categorias,0))</f>
        <v>0.25</v>
      </c>
      <c r="G1210" s="41" cm="1">
        <f t="array" ref="G1210">_xlfn.XLOOKUP(TB_Vendas[[#This Row],[Vendedor]],TB_Vendedores[[#All],[Código]],TB_Vendedores[[#All],[Desc. Máximo]])</f>
        <v>0.17</v>
      </c>
      <c r="H1210" s="41">
        <f>IF(TB_Vendas[[#This Row],[Desc.]]&gt;TB_Vendas[[#This Row],[Desc. Vend.]],TB_Vendas[[#This Row],[Desc. Vend.]],TB_Vendas[[#This Row],[Desc.]])</f>
        <v>0.17</v>
      </c>
      <c r="I1210" s="9">
        <f>TB_Vendas[[#This Row],[Preço Unitário]]*TB_Vendas[[#This Row],[Qtde]]</f>
        <v>14000</v>
      </c>
      <c r="J1210" s="9">
        <f>TB_Vendas[[#This Row],[Total]]-(TB_Vendas[[#This Row],[Total]]*TB_Vendas[[#This Row],[Desconto]])</f>
        <v>11620</v>
      </c>
      <c r="K1210" s="9" t="s">
        <v>105</v>
      </c>
    </row>
    <row r="1211" spans="1:11" x14ac:dyDescent="0.25">
      <c r="A1211" s="8">
        <v>45372</v>
      </c>
      <c r="B1211" t="s">
        <v>56</v>
      </c>
      <c r="C1211" t="str">
        <f>_xlfn.XLOOKUP(TB_Vendas[[#This Row],[Código]],TB_Produtos[Código],TB_Produtos[Categoria])</f>
        <v>Periféricos</v>
      </c>
      <c r="D1211" s="1">
        <v>2</v>
      </c>
      <c r="E1211" s="36">
        <f>_xlfn.XLOOKUP(TB_Vendas[[#This Row],[Código]],TB_Produtos[Código],TB_Produtos[Preço Unitário])</f>
        <v>200</v>
      </c>
      <c r="F1211" s="41">
        <f>INDEX(desc_tabela,MATCH(TB_Vendas[[#This Row],[Qtde]],desc_quantidade,1),MATCH(_xlfn.XLOOKUP(TB_Vendas[[#This Row],[Código]],TB_Produtos[Código],TB_Produtos[Categoria]),desc_categorias,0))</f>
        <v>0.05</v>
      </c>
      <c r="G1211" s="41" cm="1">
        <f t="array" ref="G1211">_xlfn.XLOOKUP(TB_Vendas[[#This Row],[Vendedor]],TB_Vendedores[[#All],[Código]],TB_Vendedores[[#All],[Desc. Máximo]])</f>
        <v>0.08</v>
      </c>
      <c r="H1211" s="41">
        <f>IF(TB_Vendas[[#This Row],[Desc.]]&gt;TB_Vendas[[#This Row],[Desc. Vend.]],TB_Vendas[[#This Row],[Desc. Vend.]],TB_Vendas[[#This Row],[Desc.]])</f>
        <v>0.05</v>
      </c>
      <c r="I1211" s="9">
        <f>TB_Vendas[[#This Row],[Preço Unitário]]*TB_Vendas[[#This Row],[Qtde]]</f>
        <v>400</v>
      </c>
      <c r="J1211" s="9">
        <f>TB_Vendas[[#This Row],[Total]]-(TB_Vendas[[#This Row],[Total]]*TB_Vendas[[#This Row],[Desconto]])</f>
        <v>380</v>
      </c>
      <c r="K1211" s="9" t="s">
        <v>111</v>
      </c>
    </row>
    <row r="1212" spans="1:11" x14ac:dyDescent="0.25">
      <c r="A1212" s="8">
        <v>45372</v>
      </c>
      <c r="B1212" t="s">
        <v>64</v>
      </c>
      <c r="C1212" t="str">
        <f>_xlfn.XLOOKUP(TB_Vendas[[#This Row],[Código]],TB_Produtos[Código],TB_Produtos[Categoria])</f>
        <v>Redes e Conectividade</v>
      </c>
      <c r="D1212" s="1">
        <v>2</v>
      </c>
      <c r="E1212" s="36">
        <f>_xlfn.XLOOKUP(TB_Vendas[[#This Row],[Código]],TB_Produtos[Código],TB_Produtos[Preço Unitário])</f>
        <v>250</v>
      </c>
      <c r="F1212" s="41">
        <f>INDEX(desc_tabela,MATCH(TB_Vendas[[#This Row],[Qtde]],desc_quantidade,1),MATCH(_xlfn.XLOOKUP(TB_Vendas[[#This Row],[Código]],TB_Produtos[Código],TB_Produtos[Categoria]),desc_categorias,0))</f>
        <v>0.15</v>
      </c>
      <c r="G1212" s="41" cm="1">
        <f t="array" ref="G1212">_xlfn.XLOOKUP(TB_Vendas[[#This Row],[Vendedor]],TB_Vendedores[[#All],[Código]],TB_Vendedores[[#All],[Desc. Máximo]])</f>
        <v>7.0000000000000007E-2</v>
      </c>
      <c r="H1212" s="41">
        <f>IF(TB_Vendas[[#This Row],[Desc.]]&gt;TB_Vendas[[#This Row],[Desc. Vend.]],TB_Vendas[[#This Row],[Desc. Vend.]],TB_Vendas[[#This Row],[Desc.]])</f>
        <v>7.0000000000000007E-2</v>
      </c>
      <c r="I1212" s="9">
        <f>TB_Vendas[[#This Row],[Preço Unitário]]*TB_Vendas[[#This Row],[Qtde]]</f>
        <v>500</v>
      </c>
      <c r="J1212" s="9">
        <f>TB_Vendas[[#This Row],[Total]]-(TB_Vendas[[#This Row],[Total]]*TB_Vendas[[#This Row],[Desconto]])</f>
        <v>465</v>
      </c>
      <c r="K1212" s="9" t="s">
        <v>119</v>
      </c>
    </row>
    <row r="1213" spans="1:11" x14ac:dyDescent="0.25">
      <c r="A1213" s="8">
        <v>45372</v>
      </c>
      <c r="B1213" t="s">
        <v>37</v>
      </c>
      <c r="C1213" t="str">
        <f>_xlfn.XLOOKUP(TB_Vendas[[#This Row],[Código]],TB_Produtos[Código],TB_Produtos[Categoria])</f>
        <v>Notebooks</v>
      </c>
      <c r="D1213" s="1">
        <v>3</v>
      </c>
      <c r="E1213" s="36">
        <f>_xlfn.XLOOKUP(TB_Vendas[[#This Row],[Código]],TB_Produtos[Código],TB_Produtos[Preço Unitário])</f>
        <v>4000</v>
      </c>
      <c r="F1213" s="41">
        <f>INDEX(desc_tabela,MATCH(TB_Vendas[[#This Row],[Qtde]],desc_quantidade,1),MATCH(_xlfn.XLOOKUP(TB_Vendas[[#This Row],[Código]],TB_Produtos[Código],TB_Produtos[Categoria]),desc_categorias,0))</f>
        <v>0.15</v>
      </c>
      <c r="G1213" s="41" cm="1">
        <f t="array" ref="G1213">_xlfn.XLOOKUP(TB_Vendas[[#This Row],[Vendedor]],TB_Vendedores[[#All],[Código]],TB_Vendedores[[#All],[Desc. Máximo]])</f>
        <v>0.18</v>
      </c>
      <c r="H1213" s="41">
        <f>IF(TB_Vendas[[#This Row],[Desc.]]&gt;TB_Vendas[[#This Row],[Desc. Vend.]],TB_Vendas[[#This Row],[Desc. Vend.]],TB_Vendas[[#This Row],[Desc.]])</f>
        <v>0.15</v>
      </c>
      <c r="I1213" s="9">
        <f>TB_Vendas[[#This Row],[Preço Unitário]]*TB_Vendas[[#This Row],[Qtde]]</f>
        <v>12000</v>
      </c>
      <c r="J1213" s="9">
        <f>TB_Vendas[[#This Row],[Total]]-(TB_Vendas[[#This Row],[Total]]*TB_Vendas[[#This Row],[Desconto]])</f>
        <v>10200</v>
      </c>
      <c r="K1213" s="9" t="s">
        <v>117</v>
      </c>
    </row>
    <row r="1214" spans="1:11" x14ac:dyDescent="0.25">
      <c r="A1214" s="8">
        <v>45373</v>
      </c>
      <c r="B1214" t="s">
        <v>7</v>
      </c>
      <c r="C1214" t="str">
        <f>_xlfn.XLOOKUP(TB_Vendas[[#This Row],[Código]],TB_Produtos[Código],TB_Produtos[Categoria])</f>
        <v>Acessórios</v>
      </c>
      <c r="D1214" s="1">
        <v>5</v>
      </c>
      <c r="E1214" s="36">
        <f>_xlfn.XLOOKUP(TB_Vendas[[#This Row],[Código]],TB_Produtos[Código],TB_Produtos[Preço Unitário])</f>
        <v>50</v>
      </c>
      <c r="F1214" s="41">
        <f>INDEX(desc_tabela,MATCH(TB_Vendas[[#This Row],[Qtde]],desc_quantidade,1),MATCH(_xlfn.XLOOKUP(TB_Vendas[[#This Row],[Código]],TB_Produtos[Código],TB_Produtos[Categoria]),desc_categorias,0))</f>
        <v>0.25</v>
      </c>
      <c r="G1214" s="41" cm="1">
        <f t="array" ref="G1214">_xlfn.XLOOKUP(TB_Vendas[[#This Row],[Vendedor]],TB_Vendedores[[#All],[Código]],TB_Vendedores[[#All],[Desc. Máximo]])</f>
        <v>0.12</v>
      </c>
      <c r="H1214" s="41">
        <f>IF(TB_Vendas[[#This Row],[Desc.]]&gt;TB_Vendas[[#This Row],[Desc. Vend.]],TB_Vendas[[#This Row],[Desc. Vend.]],TB_Vendas[[#This Row],[Desc.]])</f>
        <v>0.12</v>
      </c>
      <c r="I1214" s="9">
        <f>TB_Vendas[[#This Row],[Preço Unitário]]*TB_Vendas[[#This Row],[Qtde]]</f>
        <v>250</v>
      </c>
      <c r="J1214" s="9">
        <f>TB_Vendas[[#This Row],[Total]]-(TB_Vendas[[#This Row],[Total]]*TB_Vendas[[#This Row],[Desconto]])</f>
        <v>220</v>
      </c>
      <c r="K1214" s="9" t="s">
        <v>103</v>
      </c>
    </row>
    <row r="1215" spans="1:11" x14ac:dyDescent="0.25">
      <c r="A1215" s="8">
        <v>45374</v>
      </c>
      <c r="B1215" t="s">
        <v>53</v>
      </c>
      <c r="C1215" t="str">
        <f>_xlfn.XLOOKUP(TB_Vendas[[#This Row],[Código]],TB_Produtos[Código],TB_Produtos[Categoria])</f>
        <v>Periféricos</v>
      </c>
      <c r="D1215" s="1">
        <v>1</v>
      </c>
      <c r="E1215" s="36">
        <f>_xlfn.XLOOKUP(TB_Vendas[[#This Row],[Código]],TB_Produtos[Código],TB_Produtos[Preço Unitário])</f>
        <v>350</v>
      </c>
      <c r="F1215" s="41">
        <f>INDEX(desc_tabela,MATCH(TB_Vendas[[#This Row],[Qtde]],desc_quantidade,1),MATCH(_xlfn.XLOOKUP(TB_Vendas[[#This Row],[Código]],TB_Produtos[Código],TB_Produtos[Categoria]),desc_categorias,0))</f>
        <v>0</v>
      </c>
      <c r="G1215" s="41" cm="1">
        <f t="array" ref="G1215">_xlfn.XLOOKUP(TB_Vendas[[#This Row],[Vendedor]],TB_Vendedores[[#All],[Código]],TB_Vendedores[[#All],[Desc. Máximo]])</f>
        <v>0.08</v>
      </c>
      <c r="H1215" s="41">
        <f>IF(TB_Vendas[[#This Row],[Desc.]]&gt;TB_Vendas[[#This Row],[Desc. Vend.]],TB_Vendas[[#This Row],[Desc. Vend.]],TB_Vendas[[#This Row],[Desc.]])</f>
        <v>0</v>
      </c>
      <c r="I1215" s="9">
        <f>TB_Vendas[[#This Row],[Preço Unitário]]*TB_Vendas[[#This Row],[Qtde]]</f>
        <v>350</v>
      </c>
      <c r="J1215" s="9">
        <f>TB_Vendas[[#This Row],[Total]]-(TB_Vendas[[#This Row],[Total]]*TB_Vendas[[#This Row],[Desconto]])</f>
        <v>350</v>
      </c>
      <c r="K1215" s="9" t="s">
        <v>111</v>
      </c>
    </row>
    <row r="1216" spans="1:11" x14ac:dyDescent="0.25">
      <c r="A1216" s="8">
        <v>45375</v>
      </c>
      <c r="B1216" t="s">
        <v>68</v>
      </c>
      <c r="C1216" t="str">
        <f>_xlfn.XLOOKUP(TB_Vendas[[#This Row],[Código]],TB_Produtos[Código],TB_Produtos[Categoria])</f>
        <v>Smartphones e Tablets</v>
      </c>
      <c r="D1216" s="1">
        <v>3</v>
      </c>
      <c r="E1216" s="36">
        <f>_xlfn.XLOOKUP(TB_Vendas[[#This Row],[Código]],TB_Produtos[Código],TB_Produtos[Preço Unitário])</f>
        <v>4500</v>
      </c>
      <c r="F1216" s="41">
        <f>INDEX(desc_tabela,MATCH(TB_Vendas[[#This Row],[Qtde]],desc_quantidade,1),MATCH(_xlfn.XLOOKUP(TB_Vendas[[#This Row],[Código]],TB_Produtos[Código],TB_Produtos[Categoria]),desc_categorias,0))</f>
        <v>0.15</v>
      </c>
      <c r="G1216" s="41" cm="1">
        <f t="array" ref="G1216">_xlfn.XLOOKUP(TB_Vendas[[#This Row],[Vendedor]],TB_Vendedores[[#All],[Código]],TB_Vendedores[[#All],[Desc. Máximo]])</f>
        <v>0.11</v>
      </c>
      <c r="H1216" s="41">
        <f>IF(TB_Vendas[[#This Row],[Desc.]]&gt;TB_Vendas[[#This Row],[Desc. Vend.]],TB_Vendas[[#This Row],[Desc. Vend.]],TB_Vendas[[#This Row],[Desc.]])</f>
        <v>0.11</v>
      </c>
      <c r="I1216" s="9">
        <f>TB_Vendas[[#This Row],[Preço Unitário]]*TB_Vendas[[#This Row],[Qtde]]</f>
        <v>13500</v>
      </c>
      <c r="J1216" s="9">
        <f>TB_Vendas[[#This Row],[Total]]-(TB_Vendas[[#This Row],[Total]]*TB_Vendas[[#This Row],[Desconto]])</f>
        <v>12015</v>
      </c>
      <c r="K1216" s="9" t="s">
        <v>115</v>
      </c>
    </row>
    <row r="1217" spans="1:11" x14ac:dyDescent="0.25">
      <c r="A1217" s="8">
        <v>45375</v>
      </c>
      <c r="B1217" t="s">
        <v>77</v>
      </c>
      <c r="C1217" t="str">
        <f>_xlfn.XLOOKUP(TB_Vendas[[#This Row],[Código]],TB_Produtos[Código],TB_Produtos[Categoria])</f>
        <v>Smartphones e Tablets</v>
      </c>
      <c r="D1217" s="1">
        <v>1</v>
      </c>
      <c r="E1217" s="36">
        <f>_xlfn.XLOOKUP(TB_Vendas[[#This Row],[Código]],TB_Produtos[Código],TB_Produtos[Preço Unitário])</f>
        <v>5000</v>
      </c>
      <c r="F1217" s="41">
        <f>INDEX(desc_tabela,MATCH(TB_Vendas[[#This Row],[Qtde]],desc_quantidade,1),MATCH(_xlfn.XLOOKUP(TB_Vendas[[#This Row],[Código]],TB_Produtos[Código],TB_Produtos[Categoria]),desc_categorias,0))</f>
        <v>0</v>
      </c>
      <c r="G1217" s="41" cm="1">
        <f t="array" ref="G1217">_xlfn.XLOOKUP(TB_Vendas[[#This Row],[Vendedor]],TB_Vendedores[[#All],[Código]],TB_Vendedores[[#All],[Desc. Máximo]])</f>
        <v>0.3</v>
      </c>
      <c r="H1217" s="41">
        <f>IF(TB_Vendas[[#This Row],[Desc.]]&gt;TB_Vendas[[#This Row],[Desc. Vend.]],TB_Vendas[[#This Row],[Desc. Vend.]],TB_Vendas[[#This Row],[Desc.]])</f>
        <v>0</v>
      </c>
      <c r="I1217" s="9">
        <f>TB_Vendas[[#This Row],[Preço Unitário]]*TB_Vendas[[#This Row],[Qtde]]</f>
        <v>5000</v>
      </c>
      <c r="J1217" s="9">
        <f>TB_Vendas[[#This Row],[Total]]-(TB_Vendas[[#This Row],[Total]]*TB_Vendas[[#This Row],[Desconto]])</f>
        <v>5000</v>
      </c>
      <c r="K1217" s="9" t="s">
        <v>121</v>
      </c>
    </row>
    <row r="1218" spans="1:11" x14ac:dyDescent="0.25">
      <c r="A1218" s="8">
        <v>45375</v>
      </c>
      <c r="B1218" t="s">
        <v>31</v>
      </c>
      <c r="C1218" t="str">
        <f>_xlfn.XLOOKUP(TB_Vendas[[#This Row],[Código]],TB_Produtos[Código],TB_Produtos[Categoria])</f>
        <v>Notebooks</v>
      </c>
      <c r="D1218" s="1">
        <v>1</v>
      </c>
      <c r="E1218" s="36">
        <f>_xlfn.XLOOKUP(TB_Vendas[[#This Row],[Código]],TB_Produtos[Código],TB_Produtos[Preço Unitário])</f>
        <v>4200</v>
      </c>
      <c r="F1218" s="41">
        <f>INDEX(desc_tabela,MATCH(TB_Vendas[[#This Row],[Qtde]],desc_quantidade,1),MATCH(_xlfn.XLOOKUP(TB_Vendas[[#This Row],[Código]],TB_Produtos[Código],TB_Produtos[Categoria]),desc_categorias,0))</f>
        <v>0</v>
      </c>
      <c r="G1218" s="41" cm="1">
        <f t="array" ref="G1218">_xlfn.XLOOKUP(TB_Vendas[[#This Row],[Vendedor]],TB_Vendedores[[#All],[Código]],TB_Vendedores[[#All],[Desc. Máximo]])</f>
        <v>0.12</v>
      </c>
      <c r="H1218" s="41">
        <f>IF(TB_Vendas[[#This Row],[Desc.]]&gt;TB_Vendas[[#This Row],[Desc. Vend.]],TB_Vendas[[#This Row],[Desc. Vend.]],TB_Vendas[[#This Row],[Desc.]])</f>
        <v>0</v>
      </c>
      <c r="I1218" s="9">
        <f>TB_Vendas[[#This Row],[Preço Unitário]]*TB_Vendas[[#This Row],[Qtde]]</f>
        <v>4200</v>
      </c>
      <c r="J1218" s="9">
        <f>TB_Vendas[[#This Row],[Total]]-(TB_Vendas[[#This Row],[Total]]*TB_Vendas[[#This Row],[Desconto]])</f>
        <v>4200</v>
      </c>
      <c r="K1218" s="9" t="s">
        <v>103</v>
      </c>
    </row>
    <row r="1219" spans="1:11" x14ac:dyDescent="0.25">
      <c r="A1219" s="8">
        <v>45375</v>
      </c>
      <c r="B1219" t="s">
        <v>60</v>
      </c>
      <c r="C1219" t="str">
        <f>_xlfn.XLOOKUP(TB_Vendas[[#This Row],[Código]],TB_Produtos[Código],TB_Produtos[Categoria])</f>
        <v>Redes e Conectividade</v>
      </c>
      <c r="D1219" s="1">
        <v>3</v>
      </c>
      <c r="E1219" s="36">
        <f>_xlfn.XLOOKUP(TB_Vendas[[#This Row],[Código]],TB_Produtos[Código],TB_Produtos[Preço Unitário])</f>
        <v>100</v>
      </c>
      <c r="F1219" s="41">
        <f>INDEX(desc_tabela,MATCH(TB_Vendas[[#This Row],[Qtde]],desc_quantidade,1),MATCH(_xlfn.XLOOKUP(TB_Vendas[[#This Row],[Código]],TB_Produtos[Código],TB_Produtos[Categoria]),desc_categorias,0))</f>
        <v>0.2</v>
      </c>
      <c r="G1219" s="41" cm="1">
        <f t="array" ref="G1219">_xlfn.XLOOKUP(TB_Vendas[[#This Row],[Vendedor]],TB_Vendedores[[#All],[Código]],TB_Vendedores[[#All],[Desc. Máximo]])</f>
        <v>0.08</v>
      </c>
      <c r="H1219" s="41">
        <f>IF(TB_Vendas[[#This Row],[Desc.]]&gt;TB_Vendas[[#This Row],[Desc. Vend.]],TB_Vendas[[#This Row],[Desc. Vend.]],TB_Vendas[[#This Row],[Desc.]])</f>
        <v>0.08</v>
      </c>
      <c r="I1219" s="9">
        <f>TB_Vendas[[#This Row],[Preço Unitário]]*TB_Vendas[[#This Row],[Qtde]]</f>
        <v>300</v>
      </c>
      <c r="J1219" s="9">
        <f>TB_Vendas[[#This Row],[Total]]-(TB_Vendas[[#This Row],[Total]]*TB_Vendas[[#This Row],[Desconto]])</f>
        <v>276</v>
      </c>
      <c r="K1219" s="9" t="s">
        <v>111</v>
      </c>
    </row>
    <row r="1220" spans="1:11" x14ac:dyDescent="0.25">
      <c r="A1220" s="8">
        <v>45375</v>
      </c>
      <c r="B1220" t="s">
        <v>58</v>
      </c>
      <c r="C1220" t="str">
        <f>_xlfn.XLOOKUP(TB_Vendas[[#This Row],[Código]],TB_Produtos[Código],TB_Produtos[Categoria])</f>
        <v>Periféricos</v>
      </c>
      <c r="D1220" s="1">
        <v>5</v>
      </c>
      <c r="E1220" s="36">
        <f>_xlfn.XLOOKUP(TB_Vendas[[#This Row],[Código]],TB_Produtos[Código],TB_Produtos[Preço Unitário])</f>
        <v>450</v>
      </c>
      <c r="F1220" s="41">
        <f>INDEX(desc_tabela,MATCH(TB_Vendas[[#This Row],[Qtde]],desc_quantidade,1),MATCH(_xlfn.XLOOKUP(TB_Vendas[[#This Row],[Código]],TB_Produtos[Código],TB_Produtos[Categoria]),desc_categorias,0))</f>
        <v>0.25</v>
      </c>
      <c r="G1220" s="41" cm="1">
        <f t="array" ref="G1220">_xlfn.XLOOKUP(TB_Vendas[[#This Row],[Vendedor]],TB_Vendedores[[#All],[Código]],TB_Vendedores[[#All],[Desc. Máximo]])</f>
        <v>0.18</v>
      </c>
      <c r="H1220" s="41">
        <f>IF(TB_Vendas[[#This Row],[Desc.]]&gt;TB_Vendas[[#This Row],[Desc. Vend.]],TB_Vendas[[#This Row],[Desc. Vend.]],TB_Vendas[[#This Row],[Desc.]])</f>
        <v>0.18</v>
      </c>
      <c r="I1220" s="9">
        <f>TB_Vendas[[#This Row],[Preço Unitário]]*TB_Vendas[[#This Row],[Qtde]]</f>
        <v>2250</v>
      </c>
      <c r="J1220" s="9">
        <f>TB_Vendas[[#This Row],[Total]]-(TB_Vendas[[#This Row],[Total]]*TB_Vendas[[#This Row],[Desconto]])</f>
        <v>1845</v>
      </c>
      <c r="K1220" s="9" t="s">
        <v>117</v>
      </c>
    </row>
    <row r="1221" spans="1:11" x14ac:dyDescent="0.25">
      <c r="A1221" s="8">
        <v>45377</v>
      </c>
      <c r="B1221" t="s">
        <v>56</v>
      </c>
      <c r="C1221" t="str">
        <f>_xlfn.XLOOKUP(TB_Vendas[[#This Row],[Código]],TB_Produtos[Código],TB_Produtos[Categoria])</f>
        <v>Periféricos</v>
      </c>
      <c r="D1221" s="1">
        <v>4</v>
      </c>
      <c r="E1221" s="36">
        <f>_xlfn.XLOOKUP(TB_Vendas[[#This Row],[Código]],TB_Produtos[Código],TB_Produtos[Preço Unitário])</f>
        <v>200</v>
      </c>
      <c r="F1221" s="41">
        <f>INDEX(desc_tabela,MATCH(TB_Vendas[[#This Row],[Qtde]],desc_quantidade,1),MATCH(_xlfn.XLOOKUP(TB_Vendas[[#This Row],[Código]],TB_Produtos[Código],TB_Produtos[Categoria]),desc_categorias,0))</f>
        <v>0.15</v>
      </c>
      <c r="G1221" s="41" cm="1">
        <f t="array" ref="G1221">_xlfn.XLOOKUP(TB_Vendas[[#This Row],[Vendedor]],TB_Vendedores[[#All],[Código]],TB_Vendedores[[#All],[Desc. Máximo]])</f>
        <v>7.0000000000000007E-2</v>
      </c>
      <c r="H1221" s="41">
        <f>IF(TB_Vendas[[#This Row],[Desc.]]&gt;TB_Vendas[[#This Row],[Desc. Vend.]],TB_Vendas[[#This Row],[Desc. Vend.]],TB_Vendas[[#This Row],[Desc.]])</f>
        <v>7.0000000000000007E-2</v>
      </c>
      <c r="I1221" s="9">
        <f>TB_Vendas[[#This Row],[Preço Unitário]]*TB_Vendas[[#This Row],[Qtde]]</f>
        <v>800</v>
      </c>
      <c r="J1221" s="9">
        <f>TB_Vendas[[#This Row],[Total]]-(TB_Vendas[[#This Row],[Total]]*TB_Vendas[[#This Row],[Desconto]])</f>
        <v>744</v>
      </c>
      <c r="K1221" s="9" t="s">
        <v>119</v>
      </c>
    </row>
    <row r="1222" spans="1:11" x14ac:dyDescent="0.25">
      <c r="A1222" s="8">
        <v>45377</v>
      </c>
      <c r="B1222" t="s">
        <v>66</v>
      </c>
      <c r="C1222" t="str">
        <f>_xlfn.XLOOKUP(TB_Vendas[[#This Row],[Código]],TB_Produtos[Código],TB_Produtos[Categoria])</f>
        <v>Redes e Conectividade</v>
      </c>
      <c r="D1222" s="1">
        <v>2</v>
      </c>
      <c r="E1222" s="36">
        <f>_xlfn.XLOOKUP(TB_Vendas[[#This Row],[Código]],TB_Produtos[Código],TB_Produtos[Preço Unitário])</f>
        <v>500</v>
      </c>
      <c r="F1222" s="41">
        <f>INDEX(desc_tabela,MATCH(TB_Vendas[[#This Row],[Qtde]],desc_quantidade,1),MATCH(_xlfn.XLOOKUP(TB_Vendas[[#This Row],[Código]],TB_Produtos[Código],TB_Produtos[Categoria]),desc_categorias,0))</f>
        <v>0.15</v>
      </c>
      <c r="G1222" s="41" cm="1">
        <f t="array" ref="G1222">_xlfn.XLOOKUP(TB_Vendas[[#This Row],[Vendedor]],TB_Vendedores[[#All],[Código]],TB_Vendedores[[#All],[Desc. Máximo]])</f>
        <v>0.13</v>
      </c>
      <c r="H1222" s="41">
        <f>IF(TB_Vendas[[#This Row],[Desc.]]&gt;TB_Vendas[[#This Row],[Desc. Vend.]],TB_Vendas[[#This Row],[Desc. Vend.]],TB_Vendas[[#This Row],[Desc.]])</f>
        <v>0.13</v>
      </c>
      <c r="I1222" s="9">
        <f>TB_Vendas[[#This Row],[Preço Unitário]]*TB_Vendas[[#This Row],[Qtde]]</f>
        <v>1000</v>
      </c>
      <c r="J1222" s="9">
        <f>TB_Vendas[[#This Row],[Total]]-(TB_Vendas[[#This Row],[Total]]*TB_Vendas[[#This Row],[Desconto]])</f>
        <v>870</v>
      </c>
      <c r="K1222" s="9" t="s">
        <v>97</v>
      </c>
    </row>
    <row r="1223" spans="1:11" x14ac:dyDescent="0.25">
      <c r="A1223" s="8">
        <v>45377</v>
      </c>
      <c r="B1223" t="s">
        <v>77</v>
      </c>
      <c r="C1223" t="str">
        <f>_xlfn.XLOOKUP(TB_Vendas[[#This Row],[Código]],TB_Produtos[Código],TB_Produtos[Categoria])</f>
        <v>Smartphones e Tablets</v>
      </c>
      <c r="D1223" s="1">
        <v>1</v>
      </c>
      <c r="E1223" s="36">
        <f>_xlfn.XLOOKUP(TB_Vendas[[#This Row],[Código]],TB_Produtos[Código],TB_Produtos[Preço Unitário])</f>
        <v>5000</v>
      </c>
      <c r="F1223" s="41">
        <f>INDEX(desc_tabela,MATCH(TB_Vendas[[#This Row],[Qtde]],desc_quantidade,1),MATCH(_xlfn.XLOOKUP(TB_Vendas[[#This Row],[Código]],TB_Produtos[Código],TB_Produtos[Categoria]),desc_categorias,0))</f>
        <v>0</v>
      </c>
      <c r="G1223" s="41" cm="1">
        <f t="array" ref="G1223">_xlfn.XLOOKUP(TB_Vendas[[#This Row],[Vendedor]],TB_Vendedores[[#All],[Código]],TB_Vendedores[[#All],[Desc. Máximo]])</f>
        <v>0.11</v>
      </c>
      <c r="H1223" s="41">
        <f>IF(TB_Vendas[[#This Row],[Desc.]]&gt;TB_Vendas[[#This Row],[Desc. Vend.]],TB_Vendas[[#This Row],[Desc. Vend.]],TB_Vendas[[#This Row],[Desc.]])</f>
        <v>0</v>
      </c>
      <c r="I1223" s="9">
        <f>TB_Vendas[[#This Row],[Preço Unitário]]*TB_Vendas[[#This Row],[Qtde]]</f>
        <v>5000</v>
      </c>
      <c r="J1223" s="9">
        <f>TB_Vendas[[#This Row],[Total]]-(TB_Vendas[[#This Row],[Total]]*TB_Vendas[[#This Row],[Desconto]])</f>
        <v>5000</v>
      </c>
      <c r="K1223" s="9" t="s">
        <v>115</v>
      </c>
    </row>
    <row r="1224" spans="1:11" x14ac:dyDescent="0.25">
      <c r="A1224" s="8">
        <v>45378</v>
      </c>
      <c r="B1224" t="s">
        <v>64</v>
      </c>
      <c r="C1224" t="str">
        <f>_xlfn.XLOOKUP(TB_Vendas[[#This Row],[Código]],TB_Produtos[Código],TB_Produtos[Categoria])</f>
        <v>Redes e Conectividade</v>
      </c>
      <c r="D1224" s="1">
        <v>4</v>
      </c>
      <c r="E1224" s="36">
        <f>_xlfn.XLOOKUP(TB_Vendas[[#This Row],[Código]],TB_Produtos[Código],TB_Produtos[Preço Unitário])</f>
        <v>250</v>
      </c>
      <c r="F1224" s="41">
        <f>INDEX(desc_tabela,MATCH(TB_Vendas[[#This Row],[Qtde]],desc_quantidade,1),MATCH(_xlfn.XLOOKUP(TB_Vendas[[#This Row],[Código]],TB_Produtos[Código],TB_Produtos[Categoria]),desc_categorias,0))</f>
        <v>0.2</v>
      </c>
      <c r="G1224" s="41" cm="1">
        <f t="array" ref="G1224">_xlfn.XLOOKUP(TB_Vendas[[#This Row],[Vendedor]],TB_Vendedores[[#All],[Código]],TB_Vendedores[[#All],[Desc. Máximo]])</f>
        <v>0.11</v>
      </c>
      <c r="H1224" s="41">
        <f>IF(TB_Vendas[[#This Row],[Desc.]]&gt;TB_Vendas[[#This Row],[Desc. Vend.]],TB_Vendas[[#This Row],[Desc. Vend.]],TB_Vendas[[#This Row],[Desc.]])</f>
        <v>0.11</v>
      </c>
      <c r="I1224" s="9">
        <f>TB_Vendas[[#This Row],[Preço Unitário]]*TB_Vendas[[#This Row],[Qtde]]</f>
        <v>1000</v>
      </c>
      <c r="J1224" s="9">
        <f>TB_Vendas[[#This Row],[Total]]-(TB_Vendas[[#This Row],[Total]]*TB_Vendas[[#This Row],[Desconto]])</f>
        <v>890</v>
      </c>
      <c r="K1224" s="9" t="s">
        <v>115</v>
      </c>
    </row>
    <row r="1225" spans="1:11" x14ac:dyDescent="0.25">
      <c r="A1225" s="8">
        <v>45378</v>
      </c>
      <c r="B1225" t="s">
        <v>35</v>
      </c>
      <c r="C1225" t="str">
        <f>_xlfn.XLOOKUP(TB_Vendas[[#This Row],[Código]],TB_Produtos[Código],TB_Produtos[Categoria])</f>
        <v>Notebooks</v>
      </c>
      <c r="D1225" s="1">
        <v>3</v>
      </c>
      <c r="E1225" s="36">
        <f>_xlfn.XLOOKUP(TB_Vendas[[#This Row],[Código]],TB_Produtos[Código],TB_Produtos[Preço Unitário])</f>
        <v>12000</v>
      </c>
      <c r="F1225" s="41">
        <f>INDEX(desc_tabela,MATCH(TB_Vendas[[#This Row],[Qtde]],desc_quantidade,1),MATCH(_xlfn.XLOOKUP(TB_Vendas[[#This Row],[Código]],TB_Produtos[Código],TB_Produtos[Categoria]),desc_categorias,0))</f>
        <v>0.15</v>
      </c>
      <c r="G1225" s="41" cm="1">
        <f t="array" ref="G1225">_xlfn.XLOOKUP(TB_Vendas[[#This Row],[Vendedor]],TB_Vendedores[[#All],[Código]],TB_Vendedores[[#All],[Desc. Máximo]])</f>
        <v>0.14000000000000001</v>
      </c>
      <c r="H1225" s="41">
        <f>IF(TB_Vendas[[#This Row],[Desc.]]&gt;TB_Vendas[[#This Row],[Desc. Vend.]],TB_Vendas[[#This Row],[Desc. Vend.]],TB_Vendas[[#This Row],[Desc.]])</f>
        <v>0.14000000000000001</v>
      </c>
      <c r="I1225" s="9">
        <f>TB_Vendas[[#This Row],[Preço Unitário]]*TB_Vendas[[#This Row],[Qtde]]</f>
        <v>36000</v>
      </c>
      <c r="J1225" s="9">
        <f>TB_Vendas[[#This Row],[Total]]-(TB_Vendas[[#This Row],[Total]]*TB_Vendas[[#This Row],[Desconto]])</f>
        <v>30960</v>
      </c>
      <c r="K1225" s="9" t="s">
        <v>107</v>
      </c>
    </row>
    <row r="1226" spans="1:11" x14ac:dyDescent="0.25">
      <c r="A1226" s="8">
        <v>45378</v>
      </c>
      <c r="B1226" t="s">
        <v>83</v>
      </c>
      <c r="C1226" t="str">
        <f>_xlfn.XLOOKUP(TB_Vendas[[#This Row],[Código]],TB_Produtos[Código],TB_Produtos[Categoria])</f>
        <v>Wearables</v>
      </c>
      <c r="D1226" s="1">
        <v>5</v>
      </c>
      <c r="E1226" s="36">
        <f>_xlfn.XLOOKUP(TB_Vendas[[#This Row],[Código]],TB_Produtos[Código],TB_Produtos[Preço Unitário])</f>
        <v>350</v>
      </c>
      <c r="F1226" s="41">
        <f>INDEX(desc_tabela,MATCH(TB_Vendas[[#This Row],[Qtde]],desc_quantidade,1),MATCH(_xlfn.XLOOKUP(TB_Vendas[[#This Row],[Código]],TB_Produtos[Código],TB_Produtos[Categoria]),desc_categorias,0))</f>
        <v>0.25</v>
      </c>
      <c r="G1226" s="41" cm="1">
        <f t="array" ref="G1226">_xlfn.XLOOKUP(TB_Vendas[[#This Row],[Vendedor]],TB_Vendedores[[#All],[Código]],TB_Vendedores[[#All],[Desc. Máximo]])</f>
        <v>0.14000000000000001</v>
      </c>
      <c r="H1226" s="41">
        <f>IF(TB_Vendas[[#This Row],[Desc.]]&gt;TB_Vendas[[#This Row],[Desc. Vend.]],TB_Vendas[[#This Row],[Desc. Vend.]],TB_Vendas[[#This Row],[Desc.]])</f>
        <v>0.14000000000000001</v>
      </c>
      <c r="I1226" s="9">
        <f>TB_Vendas[[#This Row],[Preço Unitário]]*TB_Vendas[[#This Row],[Qtde]]</f>
        <v>1750</v>
      </c>
      <c r="J1226" s="9">
        <f>TB_Vendas[[#This Row],[Total]]-(TB_Vendas[[#This Row],[Total]]*TB_Vendas[[#This Row],[Desconto]])</f>
        <v>1505</v>
      </c>
      <c r="K1226" s="9" t="s">
        <v>107</v>
      </c>
    </row>
    <row r="1227" spans="1:11" x14ac:dyDescent="0.25">
      <c r="A1227" s="8">
        <v>45379</v>
      </c>
      <c r="B1227" t="s">
        <v>86</v>
      </c>
      <c r="C1227" t="str">
        <f>_xlfn.XLOOKUP(TB_Vendas[[#This Row],[Código]],TB_Produtos[Código],TB_Produtos[Categoria])</f>
        <v>Wearables</v>
      </c>
      <c r="D1227" s="1">
        <v>2</v>
      </c>
      <c r="E1227" s="36">
        <f>_xlfn.XLOOKUP(TB_Vendas[[#This Row],[Código]],TB_Produtos[Código],TB_Produtos[Preço Unitário])</f>
        <v>1500</v>
      </c>
      <c r="F1227" s="41">
        <f>INDEX(desc_tabela,MATCH(TB_Vendas[[#This Row],[Qtde]],desc_quantidade,1),MATCH(_xlfn.XLOOKUP(TB_Vendas[[#This Row],[Código]],TB_Produtos[Código],TB_Produtos[Categoria]),desc_categorias,0))</f>
        <v>0.05</v>
      </c>
      <c r="G1227" s="41" cm="1">
        <f t="array" ref="G1227">_xlfn.XLOOKUP(TB_Vendas[[#This Row],[Vendedor]],TB_Vendedores[[#All],[Código]],TB_Vendedores[[#All],[Desc. Máximo]])</f>
        <v>0.19</v>
      </c>
      <c r="H1227" s="41">
        <f>IF(TB_Vendas[[#This Row],[Desc.]]&gt;TB_Vendas[[#This Row],[Desc. Vend.]],TB_Vendas[[#This Row],[Desc. Vend.]],TB_Vendas[[#This Row],[Desc.]])</f>
        <v>0.05</v>
      </c>
      <c r="I1227" s="9">
        <f>TB_Vendas[[#This Row],[Preço Unitário]]*TB_Vendas[[#This Row],[Qtde]]</f>
        <v>3000</v>
      </c>
      <c r="J1227" s="9">
        <f>TB_Vendas[[#This Row],[Total]]-(TB_Vendas[[#This Row],[Total]]*TB_Vendas[[#This Row],[Desconto]])</f>
        <v>2850</v>
      </c>
      <c r="K1227" s="9" t="s">
        <v>109</v>
      </c>
    </row>
    <row r="1228" spans="1:11" x14ac:dyDescent="0.25">
      <c r="A1228" s="8">
        <v>45379</v>
      </c>
      <c r="B1228" t="s">
        <v>14</v>
      </c>
      <c r="C1228" t="str">
        <f>_xlfn.XLOOKUP(TB_Vendas[[#This Row],[Código]],TB_Produtos[Código],TB_Produtos[Categoria])</f>
        <v>Acessórios</v>
      </c>
      <c r="D1228" s="1">
        <v>3</v>
      </c>
      <c r="E1228" s="36">
        <f>_xlfn.XLOOKUP(TB_Vendas[[#This Row],[Código]],TB_Produtos[Código],TB_Produtos[Preço Unitário])</f>
        <v>80</v>
      </c>
      <c r="F1228" s="41">
        <f>INDEX(desc_tabela,MATCH(TB_Vendas[[#This Row],[Qtde]],desc_quantidade,1),MATCH(_xlfn.XLOOKUP(TB_Vendas[[#This Row],[Código]],TB_Produtos[Código],TB_Produtos[Categoria]),desc_categorias,0))</f>
        <v>0.15</v>
      </c>
      <c r="G1228" s="41" cm="1">
        <f t="array" ref="G1228">_xlfn.XLOOKUP(TB_Vendas[[#This Row],[Vendedor]],TB_Vendedores[[#All],[Código]],TB_Vendedores[[#All],[Desc. Máximo]])</f>
        <v>0.13</v>
      </c>
      <c r="H1228" s="41">
        <f>IF(TB_Vendas[[#This Row],[Desc.]]&gt;TB_Vendas[[#This Row],[Desc. Vend.]],TB_Vendas[[#This Row],[Desc. Vend.]],TB_Vendas[[#This Row],[Desc.]])</f>
        <v>0.13</v>
      </c>
      <c r="I1228" s="9">
        <f>TB_Vendas[[#This Row],[Preço Unitário]]*TB_Vendas[[#This Row],[Qtde]]</f>
        <v>240</v>
      </c>
      <c r="J1228" s="9">
        <f>TB_Vendas[[#This Row],[Total]]-(TB_Vendas[[#This Row],[Total]]*TB_Vendas[[#This Row],[Desconto]])</f>
        <v>208.8</v>
      </c>
      <c r="K1228" s="9" t="s">
        <v>97</v>
      </c>
    </row>
    <row r="1229" spans="1:11" x14ac:dyDescent="0.25">
      <c r="A1229" s="8">
        <v>45379</v>
      </c>
      <c r="B1229" t="s">
        <v>64</v>
      </c>
      <c r="C1229" t="str">
        <f>_xlfn.XLOOKUP(TB_Vendas[[#This Row],[Código]],TB_Produtos[Código],TB_Produtos[Categoria])</f>
        <v>Redes e Conectividade</v>
      </c>
      <c r="D1229" s="1">
        <v>5</v>
      </c>
      <c r="E1229" s="36">
        <f>_xlfn.XLOOKUP(TB_Vendas[[#This Row],[Código]],TB_Produtos[Código],TB_Produtos[Preço Unitário])</f>
        <v>250</v>
      </c>
      <c r="F1229" s="41">
        <f>INDEX(desc_tabela,MATCH(TB_Vendas[[#This Row],[Qtde]],desc_quantidade,1),MATCH(_xlfn.XLOOKUP(TB_Vendas[[#This Row],[Código]],TB_Produtos[Código],TB_Produtos[Categoria]),desc_categorias,0))</f>
        <v>0.25</v>
      </c>
      <c r="G1229" s="41" cm="1">
        <f t="array" ref="G1229">_xlfn.XLOOKUP(TB_Vendas[[#This Row],[Vendedor]],TB_Vendedores[[#All],[Código]],TB_Vendedores[[#All],[Desc. Máximo]])</f>
        <v>0.08</v>
      </c>
      <c r="H1229" s="41">
        <f>IF(TB_Vendas[[#This Row],[Desc.]]&gt;TB_Vendas[[#This Row],[Desc. Vend.]],TB_Vendas[[#This Row],[Desc. Vend.]],TB_Vendas[[#This Row],[Desc.]])</f>
        <v>0.08</v>
      </c>
      <c r="I1229" s="9">
        <f>TB_Vendas[[#This Row],[Preço Unitário]]*TB_Vendas[[#This Row],[Qtde]]</f>
        <v>1250</v>
      </c>
      <c r="J1229" s="9">
        <f>TB_Vendas[[#This Row],[Total]]-(TB_Vendas[[#This Row],[Total]]*TB_Vendas[[#This Row],[Desconto]])</f>
        <v>1150</v>
      </c>
      <c r="K1229" s="9" t="s">
        <v>100</v>
      </c>
    </row>
    <row r="1230" spans="1:11" x14ac:dyDescent="0.25">
      <c r="A1230" s="8">
        <v>45379</v>
      </c>
      <c r="B1230" t="s">
        <v>83</v>
      </c>
      <c r="C1230" t="str">
        <f>_xlfn.XLOOKUP(TB_Vendas[[#This Row],[Código]],TB_Produtos[Código],TB_Produtos[Categoria])</f>
        <v>Wearables</v>
      </c>
      <c r="D1230" s="1">
        <v>5</v>
      </c>
      <c r="E1230" s="36">
        <f>_xlfn.XLOOKUP(TB_Vendas[[#This Row],[Código]],TB_Produtos[Código],TB_Produtos[Preço Unitário])</f>
        <v>350</v>
      </c>
      <c r="F1230" s="41">
        <f>INDEX(desc_tabela,MATCH(TB_Vendas[[#This Row],[Qtde]],desc_quantidade,1),MATCH(_xlfn.XLOOKUP(TB_Vendas[[#This Row],[Código]],TB_Produtos[Código],TB_Produtos[Categoria]),desc_categorias,0))</f>
        <v>0.25</v>
      </c>
      <c r="G1230" s="41" cm="1">
        <f t="array" ref="G1230">_xlfn.XLOOKUP(TB_Vendas[[#This Row],[Vendedor]],TB_Vendedores[[#All],[Código]],TB_Vendedores[[#All],[Desc. Máximo]])</f>
        <v>0.17</v>
      </c>
      <c r="H1230" s="41">
        <f>IF(TB_Vendas[[#This Row],[Desc.]]&gt;TB_Vendas[[#This Row],[Desc. Vend.]],TB_Vendas[[#This Row],[Desc. Vend.]],TB_Vendas[[#This Row],[Desc.]])</f>
        <v>0.17</v>
      </c>
      <c r="I1230" s="9">
        <f>TB_Vendas[[#This Row],[Preço Unitário]]*TB_Vendas[[#This Row],[Qtde]]</f>
        <v>1750</v>
      </c>
      <c r="J1230" s="9">
        <f>TB_Vendas[[#This Row],[Total]]-(TB_Vendas[[#This Row],[Total]]*TB_Vendas[[#This Row],[Desconto]])</f>
        <v>1452.5</v>
      </c>
      <c r="K1230" s="9" t="s">
        <v>105</v>
      </c>
    </row>
    <row r="1231" spans="1:11" x14ac:dyDescent="0.25">
      <c r="A1231" s="8">
        <v>45380</v>
      </c>
      <c r="B1231" t="s">
        <v>46</v>
      </c>
      <c r="C1231" t="str">
        <f>_xlfn.XLOOKUP(TB_Vendas[[#This Row],[Código]],TB_Produtos[Código],TB_Produtos[Categoria])</f>
        <v>Eletrônicos Gerais</v>
      </c>
      <c r="D1231" s="1">
        <v>2</v>
      </c>
      <c r="E1231" s="36">
        <f>_xlfn.XLOOKUP(TB_Vendas[[#This Row],[Código]],TB_Produtos[Código],TB_Produtos[Preço Unitário])</f>
        <v>2800</v>
      </c>
      <c r="F1231" s="41">
        <f>INDEX(desc_tabela,MATCH(TB_Vendas[[#This Row],[Qtde]],desc_quantidade,1),MATCH(_xlfn.XLOOKUP(TB_Vendas[[#This Row],[Código]],TB_Produtos[Código],TB_Produtos[Categoria]),desc_categorias,0))</f>
        <v>0.15</v>
      </c>
      <c r="G1231" s="41" cm="1">
        <f t="array" ref="G1231">_xlfn.XLOOKUP(TB_Vendas[[#This Row],[Vendedor]],TB_Vendedores[[#All],[Código]],TB_Vendedores[[#All],[Desc. Máximo]])</f>
        <v>0.17</v>
      </c>
      <c r="H1231" s="41">
        <f>IF(TB_Vendas[[#This Row],[Desc.]]&gt;TB_Vendas[[#This Row],[Desc. Vend.]],TB_Vendas[[#This Row],[Desc. Vend.]],TB_Vendas[[#This Row],[Desc.]])</f>
        <v>0.15</v>
      </c>
      <c r="I1231" s="9">
        <f>TB_Vendas[[#This Row],[Preço Unitário]]*TB_Vendas[[#This Row],[Qtde]]</f>
        <v>5600</v>
      </c>
      <c r="J1231" s="9">
        <f>TB_Vendas[[#This Row],[Total]]-(TB_Vendas[[#This Row],[Total]]*TB_Vendas[[#This Row],[Desconto]])</f>
        <v>4760</v>
      </c>
      <c r="K1231" s="9" t="s">
        <v>105</v>
      </c>
    </row>
    <row r="1232" spans="1:11" x14ac:dyDescent="0.25">
      <c r="A1232" s="8">
        <v>45380</v>
      </c>
      <c r="B1232" t="s">
        <v>83</v>
      </c>
      <c r="C1232" t="str">
        <f>_xlfn.XLOOKUP(TB_Vendas[[#This Row],[Código]],TB_Produtos[Código],TB_Produtos[Categoria])</f>
        <v>Wearables</v>
      </c>
      <c r="D1232" s="1">
        <v>2</v>
      </c>
      <c r="E1232" s="36">
        <f>_xlfn.XLOOKUP(TB_Vendas[[#This Row],[Código]],TB_Produtos[Código],TB_Produtos[Preço Unitário])</f>
        <v>350</v>
      </c>
      <c r="F1232" s="41">
        <f>INDEX(desc_tabela,MATCH(TB_Vendas[[#This Row],[Qtde]],desc_quantidade,1),MATCH(_xlfn.XLOOKUP(TB_Vendas[[#This Row],[Código]],TB_Produtos[Código],TB_Produtos[Categoria]),desc_categorias,0))</f>
        <v>0.05</v>
      </c>
      <c r="G1232" s="41" cm="1">
        <f t="array" ref="G1232">_xlfn.XLOOKUP(TB_Vendas[[#This Row],[Vendedor]],TB_Vendedores[[#All],[Código]],TB_Vendedores[[#All],[Desc. Máximo]])</f>
        <v>0.17</v>
      </c>
      <c r="H1232" s="41">
        <f>IF(TB_Vendas[[#This Row],[Desc.]]&gt;TB_Vendas[[#This Row],[Desc. Vend.]],TB_Vendas[[#This Row],[Desc. Vend.]],TB_Vendas[[#This Row],[Desc.]])</f>
        <v>0.05</v>
      </c>
      <c r="I1232" s="9">
        <f>TB_Vendas[[#This Row],[Preço Unitário]]*TB_Vendas[[#This Row],[Qtde]]</f>
        <v>700</v>
      </c>
      <c r="J1232" s="9">
        <f>TB_Vendas[[#This Row],[Total]]-(TB_Vendas[[#This Row],[Total]]*TB_Vendas[[#This Row],[Desconto]])</f>
        <v>665</v>
      </c>
      <c r="K1232" s="9" t="s">
        <v>105</v>
      </c>
    </row>
    <row r="1233" spans="1:11" x14ac:dyDescent="0.25">
      <c r="A1233" s="8">
        <v>45380</v>
      </c>
      <c r="B1233" t="s">
        <v>64</v>
      </c>
      <c r="C1233" t="str">
        <f>_xlfn.XLOOKUP(TB_Vendas[[#This Row],[Código]],TB_Produtos[Código],TB_Produtos[Categoria])</f>
        <v>Redes e Conectividade</v>
      </c>
      <c r="D1233" s="1">
        <v>2</v>
      </c>
      <c r="E1233" s="36">
        <f>_xlfn.XLOOKUP(TB_Vendas[[#This Row],[Código]],TB_Produtos[Código],TB_Produtos[Preço Unitário])</f>
        <v>250</v>
      </c>
      <c r="F1233" s="41">
        <f>INDEX(desc_tabela,MATCH(TB_Vendas[[#This Row],[Qtde]],desc_quantidade,1),MATCH(_xlfn.XLOOKUP(TB_Vendas[[#This Row],[Código]],TB_Produtos[Código],TB_Produtos[Categoria]),desc_categorias,0))</f>
        <v>0.15</v>
      </c>
      <c r="G1233" s="41" cm="1">
        <f t="array" ref="G1233">_xlfn.XLOOKUP(TB_Vendas[[#This Row],[Vendedor]],TB_Vendedores[[#All],[Código]],TB_Vendedores[[#All],[Desc. Máximo]])</f>
        <v>0.08</v>
      </c>
      <c r="H1233" s="41">
        <f>IF(TB_Vendas[[#This Row],[Desc.]]&gt;TB_Vendas[[#This Row],[Desc. Vend.]],TB_Vendas[[#This Row],[Desc. Vend.]],TB_Vendas[[#This Row],[Desc.]])</f>
        <v>0.08</v>
      </c>
      <c r="I1233" s="9">
        <f>TB_Vendas[[#This Row],[Preço Unitário]]*TB_Vendas[[#This Row],[Qtde]]</f>
        <v>500</v>
      </c>
      <c r="J1233" s="9">
        <f>TB_Vendas[[#This Row],[Total]]-(TB_Vendas[[#This Row],[Total]]*TB_Vendas[[#This Row],[Desconto]])</f>
        <v>460</v>
      </c>
      <c r="K1233" s="9" t="s">
        <v>100</v>
      </c>
    </row>
    <row r="1234" spans="1:11" x14ac:dyDescent="0.25">
      <c r="A1234" s="8">
        <v>45380</v>
      </c>
      <c r="B1234" t="s">
        <v>28</v>
      </c>
      <c r="C1234" t="str">
        <f>_xlfn.XLOOKUP(TB_Vendas[[#This Row],[Código]],TB_Produtos[Código],TB_Produtos[Categoria])</f>
        <v>Periféricos</v>
      </c>
      <c r="D1234" s="1">
        <v>3</v>
      </c>
      <c r="E1234" s="36">
        <f>_xlfn.XLOOKUP(TB_Vendas[[#This Row],[Código]],TB_Produtos[Código],TB_Produtos[Preço Unitário])</f>
        <v>1200</v>
      </c>
      <c r="F1234" s="41">
        <f>INDEX(desc_tabela,MATCH(TB_Vendas[[#This Row],[Qtde]],desc_quantidade,1),MATCH(_xlfn.XLOOKUP(TB_Vendas[[#This Row],[Código]],TB_Produtos[Código],TB_Produtos[Categoria]),desc_categorias,0))</f>
        <v>0.15</v>
      </c>
      <c r="G1234" s="41" cm="1">
        <f t="array" ref="G1234">_xlfn.XLOOKUP(TB_Vendas[[#This Row],[Vendedor]],TB_Vendedores[[#All],[Código]],TB_Vendedores[[#All],[Desc. Máximo]])</f>
        <v>0.19</v>
      </c>
      <c r="H1234" s="41">
        <f>IF(TB_Vendas[[#This Row],[Desc.]]&gt;TB_Vendas[[#This Row],[Desc. Vend.]],TB_Vendas[[#This Row],[Desc. Vend.]],TB_Vendas[[#This Row],[Desc.]])</f>
        <v>0.15</v>
      </c>
      <c r="I1234" s="9">
        <f>TB_Vendas[[#This Row],[Preço Unitário]]*TB_Vendas[[#This Row],[Qtde]]</f>
        <v>3600</v>
      </c>
      <c r="J1234" s="9">
        <f>TB_Vendas[[#This Row],[Total]]-(TB_Vendas[[#This Row],[Total]]*TB_Vendas[[#This Row],[Desconto]])</f>
        <v>3060</v>
      </c>
      <c r="K1234" s="9" t="s">
        <v>109</v>
      </c>
    </row>
    <row r="1235" spans="1:11" x14ac:dyDescent="0.25">
      <c r="A1235" s="8">
        <v>45380</v>
      </c>
      <c r="B1235" t="s">
        <v>35</v>
      </c>
      <c r="C1235" t="str">
        <f>_xlfn.XLOOKUP(TB_Vendas[[#This Row],[Código]],TB_Produtos[Código],TB_Produtos[Categoria])</f>
        <v>Notebooks</v>
      </c>
      <c r="D1235" s="1">
        <v>5</v>
      </c>
      <c r="E1235" s="36">
        <f>_xlfn.XLOOKUP(TB_Vendas[[#This Row],[Código]],TB_Produtos[Código],TB_Produtos[Preço Unitário])</f>
        <v>12000</v>
      </c>
      <c r="F1235" s="41">
        <f>INDEX(desc_tabela,MATCH(TB_Vendas[[#This Row],[Qtde]],desc_quantidade,1),MATCH(_xlfn.XLOOKUP(TB_Vendas[[#This Row],[Código]],TB_Produtos[Código],TB_Produtos[Categoria]),desc_categorias,0))</f>
        <v>0.25</v>
      </c>
      <c r="G1235" s="41" cm="1">
        <f t="array" ref="G1235">_xlfn.XLOOKUP(TB_Vendas[[#This Row],[Vendedor]],TB_Vendedores[[#All],[Código]],TB_Vendedores[[#All],[Desc. Máximo]])</f>
        <v>0.19</v>
      </c>
      <c r="H1235" s="41">
        <f>IF(TB_Vendas[[#This Row],[Desc.]]&gt;TB_Vendas[[#This Row],[Desc. Vend.]],TB_Vendas[[#This Row],[Desc. Vend.]],TB_Vendas[[#This Row],[Desc.]])</f>
        <v>0.19</v>
      </c>
      <c r="I1235" s="9">
        <f>TB_Vendas[[#This Row],[Preço Unitário]]*TB_Vendas[[#This Row],[Qtde]]</f>
        <v>60000</v>
      </c>
      <c r="J1235" s="9">
        <f>TB_Vendas[[#This Row],[Total]]-(TB_Vendas[[#This Row],[Total]]*TB_Vendas[[#This Row],[Desconto]])</f>
        <v>48600</v>
      </c>
      <c r="K1235" s="9" t="s">
        <v>109</v>
      </c>
    </row>
    <row r="1236" spans="1:11" x14ac:dyDescent="0.25">
      <c r="A1236" s="8">
        <v>45381</v>
      </c>
      <c r="B1236" t="s">
        <v>58</v>
      </c>
      <c r="C1236" t="str">
        <f>_xlfn.XLOOKUP(TB_Vendas[[#This Row],[Código]],TB_Produtos[Código],TB_Produtos[Categoria])</f>
        <v>Periféricos</v>
      </c>
      <c r="D1236" s="1">
        <v>1</v>
      </c>
      <c r="E1236" s="36">
        <f>_xlfn.XLOOKUP(TB_Vendas[[#This Row],[Código]],TB_Produtos[Código],TB_Produtos[Preço Unitário])</f>
        <v>450</v>
      </c>
      <c r="F1236" s="41">
        <f>INDEX(desc_tabela,MATCH(TB_Vendas[[#This Row],[Qtde]],desc_quantidade,1),MATCH(_xlfn.XLOOKUP(TB_Vendas[[#This Row],[Código]],TB_Produtos[Código],TB_Produtos[Categoria]),desc_categorias,0))</f>
        <v>0</v>
      </c>
      <c r="G1236" s="41" cm="1">
        <f t="array" ref="G1236">_xlfn.XLOOKUP(TB_Vendas[[#This Row],[Vendedor]],TB_Vendedores[[#All],[Código]],TB_Vendedores[[#All],[Desc. Máximo]])</f>
        <v>0.08</v>
      </c>
      <c r="H1236" s="41">
        <f>IF(TB_Vendas[[#This Row],[Desc.]]&gt;TB_Vendas[[#This Row],[Desc. Vend.]],TB_Vendas[[#This Row],[Desc. Vend.]],TB_Vendas[[#This Row],[Desc.]])</f>
        <v>0</v>
      </c>
      <c r="I1236" s="9">
        <f>TB_Vendas[[#This Row],[Preço Unitário]]*TB_Vendas[[#This Row],[Qtde]]</f>
        <v>450</v>
      </c>
      <c r="J1236" s="9">
        <f>TB_Vendas[[#This Row],[Total]]-(TB_Vendas[[#This Row],[Total]]*TB_Vendas[[#This Row],[Desconto]])</f>
        <v>450</v>
      </c>
      <c r="K1236" s="9" t="s">
        <v>100</v>
      </c>
    </row>
    <row r="1237" spans="1:11" x14ac:dyDescent="0.25">
      <c r="A1237" s="8">
        <v>45381</v>
      </c>
      <c r="B1237" t="s">
        <v>43</v>
      </c>
      <c r="C1237" t="str">
        <f>_xlfn.XLOOKUP(TB_Vendas[[#This Row],[Código]],TB_Produtos[Código],TB_Produtos[Categoria])</f>
        <v>Eletrônicos Gerais</v>
      </c>
      <c r="D1237" s="1">
        <v>2</v>
      </c>
      <c r="E1237" s="36">
        <f>_xlfn.XLOOKUP(TB_Vendas[[#This Row],[Código]],TB_Produtos[Código],TB_Produtos[Preço Unitário])</f>
        <v>4500</v>
      </c>
      <c r="F1237" s="41">
        <f>INDEX(desc_tabela,MATCH(TB_Vendas[[#This Row],[Qtde]],desc_quantidade,1),MATCH(_xlfn.XLOOKUP(TB_Vendas[[#This Row],[Código]],TB_Produtos[Código],TB_Produtos[Categoria]),desc_categorias,0))</f>
        <v>0.15</v>
      </c>
      <c r="G1237" s="41" cm="1">
        <f t="array" ref="G1237">_xlfn.XLOOKUP(TB_Vendas[[#This Row],[Vendedor]],TB_Vendedores[[#All],[Código]],TB_Vendedores[[#All],[Desc. Máximo]])</f>
        <v>0.17</v>
      </c>
      <c r="H1237" s="41">
        <f>IF(TB_Vendas[[#This Row],[Desc.]]&gt;TB_Vendas[[#This Row],[Desc. Vend.]],TB_Vendas[[#This Row],[Desc. Vend.]],TB_Vendas[[#This Row],[Desc.]])</f>
        <v>0.15</v>
      </c>
      <c r="I1237" s="9">
        <f>TB_Vendas[[#This Row],[Preço Unitário]]*TB_Vendas[[#This Row],[Qtde]]</f>
        <v>9000</v>
      </c>
      <c r="J1237" s="9">
        <f>TB_Vendas[[#This Row],[Total]]-(TB_Vendas[[#This Row],[Total]]*TB_Vendas[[#This Row],[Desconto]])</f>
        <v>7650</v>
      </c>
      <c r="K1237" s="9" t="s">
        <v>105</v>
      </c>
    </row>
    <row r="1238" spans="1:11" x14ac:dyDescent="0.25">
      <c r="A1238" s="8">
        <v>45381</v>
      </c>
      <c r="B1238" t="s">
        <v>58</v>
      </c>
      <c r="C1238" t="str">
        <f>_xlfn.XLOOKUP(TB_Vendas[[#This Row],[Código]],TB_Produtos[Código],TB_Produtos[Categoria])</f>
        <v>Periféricos</v>
      </c>
      <c r="D1238" s="1">
        <v>1</v>
      </c>
      <c r="E1238" s="36">
        <f>_xlfn.XLOOKUP(TB_Vendas[[#This Row],[Código]],TB_Produtos[Código],TB_Produtos[Preço Unitário])</f>
        <v>450</v>
      </c>
      <c r="F1238" s="41">
        <f>INDEX(desc_tabela,MATCH(TB_Vendas[[#This Row],[Qtde]],desc_quantidade,1),MATCH(_xlfn.XLOOKUP(TB_Vendas[[#This Row],[Código]],TB_Produtos[Código],TB_Produtos[Categoria]),desc_categorias,0))</f>
        <v>0</v>
      </c>
      <c r="G1238" s="41" cm="1">
        <f t="array" ref="G1238">_xlfn.XLOOKUP(TB_Vendas[[#This Row],[Vendedor]],TB_Vendedores[[#All],[Código]],TB_Vendedores[[#All],[Desc. Máximo]])</f>
        <v>0.17</v>
      </c>
      <c r="H1238" s="41">
        <f>IF(TB_Vendas[[#This Row],[Desc.]]&gt;TB_Vendas[[#This Row],[Desc. Vend.]],TB_Vendas[[#This Row],[Desc. Vend.]],TB_Vendas[[#This Row],[Desc.]])</f>
        <v>0</v>
      </c>
      <c r="I1238" s="9">
        <f>TB_Vendas[[#This Row],[Preço Unitário]]*TB_Vendas[[#This Row],[Qtde]]</f>
        <v>450</v>
      </c>
      <c r="J1238" s="9">
        <f>TB_Vendas[[#This Row],[Total]]-(TB_Vendas[[#This Row],[Total]]*TB_Vendas[[#This Row],[Desconto]])</f>
        <v>450</v>
      </c>
      <c r="K1238" s="9" t="s">
        <v>105</v>
      </c>
    </row>
    <row r="1239" spans="1:11" x14ac:dyDescent="0.25">
      <c r="A1239" s="8">
        <v>45382</v>
      </c>
      <c r="B1239" t="s">
        <v>75</v>
      </c>
      <c r="C1239" t="str">
        <f>_xlfn.XLOOKUP(TB_Vendas[[#This Row],[Código]],TB_Produtos[Código],TB_Produtos[Categoria])</f>
        <v>Smartphones e Tablets</v>
      </c>
      <c r="D1239" s="1">
        <v>1</v>
      </c>
      <c r="E1239" s="36">
        <f>_xlfn.XLOOKUP(TB_Vendas[[#This Row],[Código]],TB_Produtos[Código],TB_Produtos[Preço Unitário])</f>
        <v>3800</v>
      </c>
      <c r="F1239" s="41">
        <f>INDEX(desc_tabela,MATCH(TB_Vendas[[#This Row],[Qtde]],desc_quantidade,1),MATCH(_xlfn.XLOOKUP(TB_Vendas[[#This Row],[Código]],TB_Produtos[Código],TB_Produtos[Categoria]),desc_categorias,0))</f>
        <v>0</v>
      </c>
      <c r="G1239" s="41" cm="1">
        <f t="array" ref="G1239">_xlfn.XLOOKUP(TB_Vendas[[#This Row],[Vendedor]],TB_Vendedores[[#All],[Código]],TB_Vendedores[[#All],[Desc. Máximo]])</f>
        <v>0.19</v>
      </c>
      <c r="H1239" s="41">
        <f>IF(TB_Vendas[[#This Row],[Desc.]]&gt;TB_Vendas[[#This Row],[Desc. Vend.]],TB_Vendas[[#This Row],[Desc. Vend.]],TB_Vendas[[#This Row],[Desc.]])</f>
        <v>0</v>
      </c>
      <c r="I1239" s="9">
        <f>TB_Vendas[[#This Row],[Preço Unitário]]*TB_Vendas[[#This Row],[Qtde]]</f>
        <v>3800</v>
      </c>
      <c r="J1239" s="9">
        <f>TB_Vendas[[#This Row],[Total]]-(TB_Vendas[[#This Row],[Total]]*TB_Vendas[[#This Row],[Desconto]])</f>
        <v>3800</v>
      </c>
      <c r="K1239" s="9" t="s">
        <v>109</v>
      </c>
    </row>
    <row r="1240" spans="1:11" x14ac:dyDescent="0.25">
      <c r="A1240" s="8">
        <v>45382</v>
      </c>
      <c r="B1240" t="s">
        <v>43</v>
      </c>
      <c r="C1240" t="str">
        <f>_xlfn.XLOOKUP(TB_Vendas[[#This Row],[Código]],TB_Produtos[Código],TB_Produtos[Categoria])</f>
        <v>Eletrônicos Gerais</v>
      </c>
      <c r="D1240" s="1">
        <v>5</v>
      </c>
      <c r="E1240" s="36">
        <f>_xlfn.XLOOKUP(TB_Vendas[[#This Row],[Código]],TB_Produtos[Código],TB_Produtos[Preço Unitário])</f>
        <v>4500</v>
      </c>
      <c r="F1240" s="41">
        <f>INDEX(desc_tabela,MATCH(TB_Vendas[[#This Row],[Qtde]],desc_quantidade,1),MATCH(_xlfn.XLOOKUP(TB_Vendas[[#This Row],[Código]],TB_Produtos[Código],TB_Produtos[Categoria]),desc_categorias,0))</f>
        <v>0.25</v>
      </c>
      <c r="G1240" s="41" cm="1">
        <f t="array" ref="G1240">_xlfn.XLOOKUP(TB_Vendas[[#This Row],[Vendedor]],TB_Vendedores[[#All],[Código]],TB_Vendedores[[#All],[Desc. Máximo]])</f>
        <v>0.14000000000000001</v>
      </c>
      <c r="H1240" s="41">
        <f>IF(TB_Vendas[[#This Row],[Desc.]]&gt;TB_Vendas[[#This Row],[Desc. Vend.]],TB_Vendas[[#This Row],[Desc. Vend.]],TB_Vendas[[#This Row],[Desc.]])</f>
        <v>0.14000000000000001</v>
      </c>
      <c r="I1240" s="9">
        <f>TB_Vendas[[#This Row],[Preço Unitário]]*TB_Vendas[[#This Row],[Qtde]]</f>
        <v>22500</v>
      </c>
      <c r="J1240" s="9">
        <f>TB_Vendas[[#This Row],[Total]]-(TB_Vendas[[#This Row],[Total]]*TB_Vendas[[#This Row],[Desconto]])</f>
        <v>19350</v>
      </c>
      <c r="K1240" s="9" t="s">
        <v>107</v>
      </c>
    </row>
    <row r="1241" spans="1:11" x14ac:dyDescent="0.25">
      <c r="A1241" s="8">
        <v>45383</v>
      </c>
      <c r="B1241" t="s">
        <v>53</v>
      </c>
      <c r="C1241" t="str">
        <f>_xlfn.XLOOKUP(TB_Vendas[[#This Row],[Código]],TB_Produtos[Código],TB_Produtos[Categoria])</f>
        <v>Periféricos</v>
      </c>
      <c r="D1241" s="1">
        <v>4</v>
      </c>
      <c r="E1241" s="36">
        <f>_xlfn.XLOOKUP(TB_Vendas[[#This Row],[Código]],TB_Produtos[Código],TB_Produtos[Preço Unitário])</f>
        <v>350</v>
      </c>
      <c r="F1241" s="41">
        <f>INDEX(desc_tabela,MATCH(TB_Vendas[[#This Row],[Qtde]],desc_quantidade,1),MATCH(_xlfn.XLOOKUP(TB_Vendas[[#This Row],[Código]],TB_Produtos[Código],TB_Produtos[Categoria]),desc_categorias,0))</f>
        <v>0.15</v>
      </c>
      <c r="G1241" s="41" cm="1">
        <f t="array" ref="G1241">_xlfn.XLOOKUP(TB_Vendas[[#This Row],[Vendedor]],TB_Vendedores[[#All],[Código]],TB_Vendedores[[#All],[Desc. Máximo]])</f>
        <v>0.18</v>
      </c>
      <c r="H1241" s="41">
        <f>IF(TB_Vendas[[#This Row],[Desc.]]&gt;TB_Vendas[[#This Row],[Desc. Vend.]],TB_Vendas[[#This Row],[Desc. Vend.]],TB_Vendas[[#This Row],[Desc.]])</f>
        <v>0.15</v>
      </c>
      <c r="I1241" s="9">
        <f>TB_Vendas[[#This Row],[Preço Unitário]]*TB_Vendas[[#This Row],[Qtde]]</f>
        <v>1400</v>
      </c>
      <c r="J1241" s="9">
        <f>TB_Vendas[[#This Row],[Total]]-(TB_Vendas[[#This Row],[Total]]*TB_Vendas[[#This Row],[Desconto]])</f>
        <v>1190</v>
      </c>
      <c r="K1241" s="9" t="s">
        <v>117</v>
      </c>
    </row>
    <row r="1242" spans="1:11" x14ac:dyDescent="0.25">
      <c r="A1242" s="8">
        <v>45384</v>
      </c>
      <c r="B1242" t="s">
        <v>35</v>
      </c>
      <c r="C1242" t="str">
        <f>_xlfn.XLOOKUP(TB_Vendas[[#This Row],[Código]],TB_Produtos[Código],TB_Produtos[Categoria])</f>
        <v>Notebooks</v>
      </c>
      <c r="D1242" s="1">
        <v>4</v>
      </c>
      <c r="E1242" s="36">
        <f>_xlfn.XLOOKUP(TB_Vendas[[#This Row],[Código]],TB_Produtos[Código],TB_Produtos[Preço Unitário])</f>
        <v>12000</v>
      </c>
      <c r="F1242" s="41">
        <f>INDEX(desc_tabela,MATCH(TB_Vendas[[#This Row],[Qtde]],desc_quantidade,1),MATCH(_xlfn.XLOOKUP(TB_Vendas[[#This Row],[Código]],TB_Produtos[Código],TB_Produtos[Categoria]),desc_categorias,0))</f>
        <v>0.15</v>
      </c>
      <c r="G1242" s="41" cm="1">
        <f t="array" ref="G1242">_xlfn.XLOOKUP(TB_Vendas[[#This Row],[Vendedor]],TB_Vendedores[[#All],[Código]],TB_Vendedores[[#All],[Desc. Máximo]])</f>
        <v>0.13</v>
      </c>
      <c r="H1242" s="41">
        <f>IF(TB_Vendas[[#This Row],[Desc.]]&gt;TB_Vendas[[#This Row],[Desc. Vend.]],TB_Vendas[[#This Row],[Desc. Vend.]],TB_Vendas[[#This Row],[Desc.]])</f>
        <v>0.13</v>
      </c>
      <c r="I1242" s="9">
        <f>TB_Vendas[[#This Row],[Preço Unitário]]*TB_Vendas[[#This Row],[Qtde]]</f>
        <v>48000</v>
      </c>
      <c r="J1242" s="9">
        <f>TB_Vendas[[#This Row],[Total]]-(TB_Vendas[[#This Row],[Total]]*TB_Vendas[[#This Row],[Desconto]])</f>
        <v>41760</v>
      </c>
      <c r="K1242" s="9" t="s">
        <v>97</v>
      </c>
    </row>
    <row r="1243" spans="1:11" x14ac:dyDescent="0.25">
      <c r="A1243" s="8">
        <v>45384</v>
      </c>
      <c r="B1243" t="s">
        <v>53</v>
      </c>
      <c r="C1243" t="str">
        <f>_xlfn.XLOOKUP(TB_Vendas[[#This Row],[Código]],TB_Produtos[Código],TB_Produtos[Categoria])</f>
        <v>Periféricos</v>
      </c>
      <c r="D1243" s="1">
        <v>1</v>
      </c>
      <c r="E1243" s="36">
        <f>_xlfn.XLOOKUP(TB_Vendas[[#This Row],[Código]],TB_Produtos[Código],TB_Produtos[Preço Unitário])</f>
        <v>350</v>
      </c>
      <c r="F1243" s="41">
        <f>INDEX(desc_tabela,MATCH(TB_Vendas[[#This Row],[Qtde]],desc_quantidade,1),MATCH(_xlfn.XLOOKUP(TB_Vendas[[#This Row],[Código]],TB_Produtos[Código],TB_Produtos[Categoria]),desc_categorias,0))</f>
        <v>0</v>
      </c>
      <c r="G1243" s="41" cm="1">
        <f t="array" ref="G1243">_xlfn.XLOOKUP(TB_Vendas[[#This Row],[Vendedor]],TB_Vendedores[[#All],[Código]],TB_Vendedores[[#All],[Desc. Máximo]])</f>
        <v>0.17</v>
      </c>
      <c r="H1243" s="41">
        <f>IF(TB_Vendas[[#This Row],[Desc.]]&gt;TB_Vendas[[#This Row],[Desc. Vend.]],TB_Vendas[[#This Row],[Desc. Vend.]],TB_Vendas[[#This Row],[Desc.]])</f>
        <v>0</v>
      </c>
      <c r="I1243" s="9">
        <f>TB_Vendas[[#This Row],[Preço Unitário]]*TB_Vendas[[#This Row],[Qtde]]</f>
        <v>350</v>
      </c>
      <c r="J1243" s="9">
        <f>TB_Vendas[[#This Row],[Total]]-(TB_Vendas[[#This Row],[Total]]*TB_Vendas[[#This Row],[Desconto]])</f>
        <v>350</v>
      </c>
      <c r="K1243" s="9" t="s">
        <v>105</v>
      </c>
    </row>
    <row r="1244" spans="1:11" x14ac:dyDescent="0.25">
      <c r="A1244" s="8">
        <v>45384</v>
      </c>
      <c r="B1244" t="s">
        <v>48</v>
      </c>
      <c r="C1244" t="str">
        <f>_xlfn.XLOOKUP(TB_Vendas[[#This Row],[Código]],TB_Produtos[Código],TB_Produtos[Categoria])</f>
        <v>Eletrônicos Gerais</v>
      </c>
      <c r="D1244" s="1">
        <v>5</v>
      </c>
      <c r="E1244" s="36">
        <f>_xlfn.XLOOKUP(TB_Vendas[[#This Row],[Código]],TB_Produtos[Código],TB_Produtos[Preço Unitário])</f>
        <v>5500</v>
      </c>
      <c r="F1244" s="41">
        <f>INDEX(desc_tabela,MATCH(TB_Vendas[[#This Row],[Qtde]],desc_quantidade,1),MATCH(_xlfn.XLOOKUP(TB_Vendas[[#This Row],[Código]],TB_Produtos[Código],TB_Produtos[Categoria]),desc_categorias,0))</f>
        <v>0.25</v>
      </c>
      <c r="G1244" s="41" cm="1">
        <f t="array" ref="G1244">_xlfn.XLOOKUP(TB_Vendas[[#This Row],[Vendedor]],TB_Vendedores[[#All],[Código]],TB_Vendedores[[#All],[Desc. Máximo]])</f>
        <v>0.3</v>
      </c>
      <c r="H1244" s="41">
        <f>IF(TB_Vendas[[#This Row],[Desc.]]&gt;TB_Vendas[[#This Row],[Desc. Vend.]],TB_Vendas[[#This Row],[Desc. Vend.]],TB_Vendas[[#This Row],[Desc.]])</f>
        <v>0.25</v>
      </c>
      <c r="I1244" s="9">
        <f>TB_Vendas[[#This Row],[Preço Unitário]]*TB_Vendas[[#This Row],[Qtde]]</f>
        <v>27500</v>
      </c>
      <c r="J1244" s="9">
        <f>TB_Vendas[[#This Row],[Total]]-(TB_Vendas[[#This Row],[Total]]*TB_Vendas[[#This Row],[Desconto]])</f>
        <v>20625</v>
      </c>
      <c r="K1244" s="9" t="s">
        <v>121</v>
      </c>
    </row>
    <row r="1245" spans="1:11" x14ac:dyDescent="0.25">
      <c r="A1245" s="8">
        <v>45384</v>
      </c>
      <c r="B1245" t="s">
        <v>14</v>
      </c>
      <c r="C1245" t="str">
        <f>_xlfn.XLOOKUP(TB_Vendas[[#This Row],[Código]],TB_Produtos[Código],TB_Produtos[Categoria])</f>
        <v>Acessórios</v>
      </c>
      <c r="D1245" s="1">
        <v>2</v>
      </c>
      <c r="E1245" s="36">
        <f>_xlfn.XLOOKUP(TB_Vendas[[#This Row],[Código]],TB_Produtos[Código],TB_Produtos[Preço Unitário])</f>
        <v>80</v>
      </c>
      <c r="F1245" s="41">
        <f>INDEX(desc_tabela,MATCH(TB_Vendas[[#This Row],[Qtde]],desc_quantidade,1),MATCH(_xlfn.XLOOKUP(TB_Vendas[[#This Row],[Código]],TB_Produtos[Código],TB_Produtos[Categoria]),desc_categorias,0))</f>
        <v>0.05</v>
      </c>
      <c r="G1245" s="41" cm="1">
        <f t="array" ref="G1245">_xlfn.XLOOKUP(TB_Vendas[[#This Row],[Vendedor]],TB_Vendedores[[#All],[Código]],TB_Vendedores[[#All],[Desc. Máximo]])</f>
        <v>0.13</v>
      </c>
      <c r="H1245" s="41">
        <f>IF(TB_Vendas[[#This Row],[Desc.]]&gt;TB_Vendas[[#This Row],[Desc. Vend.]],TB_Vendas[[#This Row],[Desc. Vend.]],TB_Vendas[[#This Row],[Desc.]])</f>
        <v>0.05</v>
      </c>
      <c r="I1245" s="9">
        <f>TB_Vendas[[#This Row],[Preço Unitário]]*TB_Vendas[[#This Row],[Qtde]]</f>
        <v>160</v>
      </c>
      <c r="J1245" s="9">
        <f>TB_Vendas[[#This Row],[Total]]-(TB_Vendas[[#This Row],[Total]]*TB_Vendas[[#This Row],[Desconto]])</f>
        <v>152</v>
      </c>
      <c r="K1245" s="9" t="s">
        <v>94</v>
      </c>
    </row>
    <row r="1246" spans="1:11" x14ac:dyDescent="0.25">
      <c r="A1246" s="8">
        <v>45384</v>
      </c>
      <c r="B1246" t="s">
        <v>25</v>
      </c>
      <c r="C1246" t="str">
        <f>_xlfn.XLOOKUP(TB_Vendas[[#This Row],[Código]],TB_Produtos[Código],TB_Produtos[Categoria])</f>
        <v>Periféricos</v>
      </c>
      <c r="D1246" s="1">
        <v>3</v>
      </c>
      <c r="E1246" s="36">
        <f>_xlfn.XLOOKUP(TB_Vendas[[#This Row],[Código]],TB_Produtos[Código],TB_Produtos[Preço Unitário])</f>
        <v>900</v>
      </c>
      <c r="F1246" s="41">
        <f>INDEX(desc_tabela,MATCH(TB_Vendas[[#This Row],[Qtde]],desc_quantidade,1),MATCH(_xlfn.XLOOKUP(TB_Vendas[[#This Row],[Código]],TB_Produtos[Código],TB_Produtos[Categoria]),desc_categorias,0))</f>
        <v>0.15</v>
      </c>
      <c r="G1246" s="41" cm="1">
        <f t="array" ref="G1246">_xlfn.XLOOKUP(TB_Vendas[[#This Row],[Vendedor]],TB_Vendedores[[#All],[Código]],TB_Vendedores[[#All],[Desc. Máximo]])</f>
        <v>0.3</v>
      </c>
      <c r="H1246" s="41">
        <f>IF(TB_Vendas[[#This Row],[Desc.]]&gt;TB_Vendas[[#This Row],[Desc. Vend.]],TB_Vendas[[#This Row],[Desc. Vend.]],TB_Vendas[[#This Row],[Desc.]])</f>
        <v>0.15</v>
      </c>
      <c r="I1246" s="9">
        <f>TB_Vendas[[#This Row],[Preço Unitário]]*TB_Vendas[[#This Row],[Qtde]]</f>
        <v>2700</v>
      </c>
      <c r="J1246" s="9">
        <f>TB_Vendas[[#This Row],[Total]]-(TB_Vendas[[#This Row],[Total]]*TB_Vendas[[#This Row],[Desconto]])</f>
        <v>2295</v>
      </c>
      <c r="K1246" s="9" t="s">
        <v>121</v>
      </c>
    </row>
    <row r="1247" spans="1:11" x14ac:dyDescent="0.25">
      <c r="A1247" s="8">
        <v>45384</v>
      </c>
      <c r="B1247" t="s">
        <v>86</v>
      </c>
      <c r="C1247" t="str">
        <f>_xlfn.XLOOKUP(TB_Vendas[[#This Row],[Código]],TB_Produtos[Código],TB_Produtos[Categoria])</f>
        <v>Wearables</v>
      </c>
      <c r="D1247" s="1">
        <v>1</v>
      </c>
      <c r="E1247" s="36">
        <f>_xlfn.XLOOKUP(TB_Vendas[[#This Row],[Código]],TB_Produtos[Código],TB_Produtos[Preço Unitário])</f>
        <v>1500</v>
      </c>
      <c r="F1247" s="41">
        <f>INDEX(desc_tabela,MATCH(TB_Vendas[[#This Row],[Qtde]],desc_quantidade,1),MATCH(_xlfn.XLOOKUP(TB_Vendas[[#This Row],[Código]],TB_Produtos[Código],TB_Produtos[Categoria]),desc_categorias,0))</f>
        <v>0</v>
      </c>
      <c r="G1247" s="41" cm="1">
        <f t="array" ref="G1247">_xlfn.XLOOKUP(TB_Vendas[[#This Row],[Vendedor]],TB_Vendedores[[#All],[Código]],TB_Vendedores[[#All],[Desc. Máximo]])</f>
        <v>0.13</v>
      </c>
      <c r="H1247" s="41">
        <f>IF(TB_Vendas[[#This Row],[Desc.]]&gt;TB_Vendas[[#This Row],[Desc. Vend.]],TB_Vendas[[#This Row],[Desc. Vend.]],TB_Vendas[[#This Row],[Desc.]])</f>
        <v>0</v>
      </c>
      <c r="I1247" s="9">
        <f>TB_Vendas[[#This Row],[Preço Unitário]]*TB_Vendas[[#This Row],[Qtde]]</f>
        <v>1500</v>
      </c>
      <c r="J1247" s="9">
        <f>TB_Vendas[[#This Row],[Total]]-(TB_Vendas[[#This Row],[Total]]*TB_Vendas[[#This Row],[Desconto]])</f>
        <v>1500</v>
      </c>
      <c r="K1247" s="9" t="s">
        <v>97</v>
      </c>
    </row>
    <row r="1248" spans="1:11" x14ac:dyDescent="0.25">
      <c r="A1248" s="8">
        <v>45385</v>
      </c>
      <c r="B1248" t="s">
        <v>37</v>
      </c>
      <c r="C1248" t="str">
        <f>_xlfn.XLOOKUP(TB_Vendas[[#This Row],[Código]],TB_Produtos[Código],TB_Produtos[Categoria])</f>
        <v>Notebooks</v>
      </c>
      <c r="D1248" s="1">
        <v>2</v>
      </c>
      <c r="E1248" s="36">
        <f>_xlfn.XLOOKUP(TB_Vendas[[#This Row],[Código]],TB_Produtos[Código],TB_Produtos[Preço Unitário])</f>
        <v>4000</v>
      </c>
      <c r="F1248" s="41">
        <f>INDEX(desc_tabela,MATCH(TB_Vendas[[#This Row],[Qtde]],desc_quantidade,1),MATCH(_xlfn.XLOOKUP(TB_Vendas[[#This Row],[Código]],TB_Produtos[Código],TB_Produtos[Categoria]),desc_categorias,0))</f>
        <v>0.1</v>
      </c>
      <c r="G1248" s="41" cm="1">
        <f t="array" ref="G1248">_xlfn.XLOOKUP(TB_Vendas[[#This Row],[Vendedor]],TB_Vendedores[[#All],[Código]],TB_Vendedores[[#All],[Desc. Máximo]])</f>
        <v>0.17</v>
      </c>
      <c r="H1248" s="41">
        <f>IF(TB_Vendas[[#This Row],[Desc.]]&gt;TB_Vendas[[#This Row],[Desc. Vend.]],TB_Vendas[[#This Row],[Desc. Vend.]],TB_Vendas[[#This Row],[Desc.]])</f>
        <v>0.1</v>
      </c>
      <c r="I1248" s="9">
        <f>TB_Vendas[[#This Row],[Preço Unitário]]*TB_Vendas[[#This Row],[Qtde]]</f>
        <v>8000</v>
      </c>
      <c r="J1248" s="9">
        <f>TB_Vendas[[#This Row],[Total]]-(TB_Vendas[[#This Row],[Total]]*TB_Vendas[[#This Row],[Desconto]])</f>
        <v>7200</v>
      </c>
      <c r="K1248" s="9" t="s">
        <v>105</v>
      </c>
    </row>
    <row r="1249" spans="1:11" x14ac:dyDescent="0.25">
      <c r="A1249" s="8">
        <v>45385</v>
      </c>
      <c r="B1249" t="s">
        <v>22</v>
      </c>
      <c r="C1249" t="str">
        <f>_xlfn.XLOOKUP(TB_Vendas[[#This Row],[Código]],TB_Produtos[Código],TB_Produtos[Categoria])</f>
        <v>Acessórios</v>
      </c>
      <c r="D1249" s="1">
        <v>3</v>
      </c>
      <c r="E1249" s="36">
        <f>_xlfn.XLOOKUP(TB_Vendas[[#This Row],[Código]],TB_Produtos[Código],TB_Produtos[Preço Unitário])</f>
        <v>1400</v>
      </c>
      <c r="F1249" s="41">
        <f>INDEX(desc_tabela,MATCH(TB_Vendas[[#This Row],[Qtde]],desc_quantidade,1),MATCH(_xlfn.XLOOKUP(TB_Vendas[[#This Row],[Código]],TB_Produtos[Código],TB_Produtos[Categoria]),desc_categorias,0))</f>
        <v>0.15</v>
      </c>
      <c r="G1249" s="41" cm="1">
        <f t="array" ref="G1249">_xlfn.XLOOKUP(TB_Vendas[[#This Row],[Vendedor]],TB_Vendedores[[#All],[Código]],TB_Vendedores[[#All],[Desc. Máximo]])</f>
        <v>0.08</v>
      </c>
      <c r="H1249" s="41">
        <f>IF(TB_Vendas[[#This Row],[Desc.]]&gt;TB_Vendas[[#This Row],[Desc. Vend.]],TB_Vendas[[#This Row],[Desc. Vend.]],TB_Vendas[[#This Row],[Desc.]])</f>
        <v>0.08</v>
      </c>
      <c r="I1249" s="9">
        <f>TB_Vendas[[#This Row],[Preço Unitário]]*TB_Vendas[[#This Row],[Qtde]]</f>
        <v>4200</v>
      </c>
      <c r="J1249" s="9">
        <f>TB_Vendas[[#This Row],[Total]]-(TB_Vendas[[#This Row],[Total]]*TB_Vendas[[#This Row],[Desconto]])</f>
        <v>3864</v>
      </c>
      <c r="K1249" s="9" t="s">
        <v>111</v>
      </c>
    </row>
    <row r="1250" spans="1:11" x14ac:dyDescent="0.25">
      <c r="A1250" s="8">
        <v>45386</v>
      </c>
      <c r="B1250" t="s">
        <v>17</v>
      </c>
      <c r="C1250" t="str">
        <f>_xlfn.XLOOKUP(TB_Vendas[[#This Row],[Código]],TB_Produtos[Código],TB_Produtos[Categoria])</f>
        <v>Acessórios</v>
      </c>
      <c r="D1250" s="1">
        <v>5</v>
      </c>
      <c r="E1250" s="36">
        <f>_xlfn.XLOOKUP(TB_Vendas[[#This Row],[Código]],TB_Produtos[Código],TB_Produtos[Preço Unitário])</f>
        <v>800</v>
      </c>
      <c r="F1250" s="41">
        <f>INDEX(desc_tabela,MATCH(TB_Vendas[[#This Row],[Qtde]],desc_quantidade,1),MATCH(_xlfn.XLOOKUP(TB_Vendas[[#This Row],[Código]],TB_Produtos[Código],TB_Produtos[Categoria]),desc_categorias,0))</f>
        <v>0.25</v>
      </c>
      <c r="G1250" s="41" cm="1">
        <f t="array" ref="G1250">_xlfn.XLOOKUP(TB_Vendas[[#This Row],[Vendedor]],TB_Vendedores[[#All],[Código]],TB_Vendedores[[#All],[Desc. Máximo]])</f>
        <v>0.11</v>
      </c>
      <c r="H1250" s="41">
        <f>IF(TB_Vendas[[#This Row],[Desc.]]&gt;TB_Vendas[[#This Row],[Desc. Vend.]],TB_Vendas[[#This Row],[Desc. Vend.]],TB_Vendas[[#This Row],[Desc.]])</f>
        <v>0.11</v>
      </c>
      <c r="I1250" s="9">
        <f>TB_Vendas[[#This Row],[Preço Unitário]]*TB_Vendas[[#This Row],[Qtde]]</f>
        <v>4000</v>
      </c>
      <c r="J1250" s="9">
        <f>TB_Vendas[[#This Row],[Total]]-(TB_Vendas[[#This Row],[Total]]*TB_Vendas[[#This Row],[Desconto]])</f>
        <v>3560</v>
      </c>
      <c r="K1250" s="9" t="s">
        <v>115</v>
      </c>
    </row>
    <row r="1251" spans="1:11" x14ac:dyDescent="0.25">
      <c r="A1251" s="8">
        <v>45386</v>
      </c>
      <c r="B1251" t="s">
        <v>60</v>
      </c>
      <c r="C1251" t="str">
        <f>_xlfn.XLOOKUP(TB_Vendas[[#This Row],[Código]],TB_Produtos[Código],TB_Produtos[Categoria])</f>
        <v>Redes e Conectividade</v>
      </c>
      <c r="D1251" s="1">
        <v>3</v>
      </c>
      <c r="E1251" s="36">
        <f>_xlfn.XLOOKUP(TB_Vendas[[#This Row],[Código]],TB_Produtos[Código],TB_Produtos[Preço Unitário])</f>
        <v>100</v>
      </c>
      <c r="F1251" s="41">
        <f>INDEX(desc_tabela,MATCH(TB_Vendas[[#This Row],[Qtde]],desc_quantidade,1),MATCH(_xlfn.XLOOKUP(TB_Vendas[[#This Row],[Código]],TB_Produtos[Código],TB_Produtos[Categoria]),desc_categorias,0))</f>
        <v>0.2</v>
      </c>
      <c r="G1251" s="41" cm="1">
        <f t="array" ref="G1251">_xlfn.XLOOKUP(TB_Vendas[[#This Row],[Vendedor]],TB_Vendedores[[#All],[Código]],TB_Vendedores[[#All],[Desc. Máximo]])</f>
        <v>0.12</v>
      </c>
      <c r="H1251" s="41">
        <f>IF(TB_Vendas[[#This Row],[Desc.]]&gt;TB_Vendas[[#This Row],[Desc. Vend.]],TB_Vendas[[#This Row],[Desc. Vend.]],TB_Vendas[[#This Row],[Desc.]])</f>
        <v>0.12</v>
      </c>
      <c r="I1251" s="9">
        <f>TB_Vendas[[#This Row],[Preço Unitário]]*TB_Vendas[[#This Row],[Qtde]]</f>
        <v>300</v>
      </c>
      <c r="J1251" s="9">
        <f>TB_Vendas[[#This Row],[Total]]-(TB_Vendas[[#This Row],[Total]]*TB_Vendas[[#This Row],[Desconto]])</f>
        <v>264</v>
      </c>
      <c r="K1251" s="9" t="s">
        <v>103</v>
      </c>
    </row>
    <row r="1252" spans="1:11" x14ac:dyDescent="0.25">
      <c r="A1252" s="8">
        <v>45387</v>
      </c>
      <c r="B1252" t="s">
        <v>71</v>
      </c>
      <c r="C1252" t="str">
        <f>_xlfn.XLOOKUP(TB_Vendas[[#This Row],[Código]],TB_Produtos[Código],TB_Produtos[Categoria])</f>
        <v>Smartphones e Tablets</v>
      </c>
      <c r="D1252" s="1">
        <v>4</v>
      </c>
      <c r="E1252" s="36">
        <f>_xlfn.XLOOKUP(TB_Vendas[[#This Row],[Código]],TB_Produtos[Código],TB_Produtos[Preço Unitário])</f>
        <v>7500</v>
      </c>
      <c r="F1252" s="41">
        <f>INDEX(desc_tabela,MATCH(TB_Vendas[[#This Row],[Qtde]],desc_quantidade,1),MATCH(_xlfn.XLOOKUP(TB_Vendas[[#This Row],[Código]],TB_Produtos[Código],TB_Produtos[Categoria]),desc_categorias,0))</f>
        <v>0.15</v>
      </c>
      <c r="G1252" s="41" cm="1">
        <f t="array" ref="G1252">_xlfn.XLOOKUP(TB_Vendas[[#This Row],[Vendedor]],TB_Vendedores[[#All],[Código]],TB_Vendedores[[#All],[Desc. Máximo]])</f>
        <v>0.18</v>
      </c>
      <c r="H1252" s="41">
        <f>IF(TB_Vendas[[#This Row],[Desc.]]&gt;TB_Vendas[[#This Row],[Desc. Vend.]],TB_Vendas[[#This Row],[Desc. Vend.]],TB_Vendas[[#This Row],[Desc.]])</f>
        <v>0.15</v>
      </c>
      <c r="I1252" s="9">
        <f>TB_Vendas[[#This Row],[Preço Unitário]]*TB_Vendas[[#This Row],[Qtde]]</f>
        <v>30000</v>
      </c>
      <c r="J1252" s="9">
        <f>TB_Vendas[[#This Row],[Total]]-(TB_Vendas[[#This Row],[Total]]*TB_Vendas[[#This Row],[Desconto]])</f>
        <v>25500</v>
      </c>
      <c r="K1252" s="9" t="s">
        <v>117</v>
      </c>
    </row>
    <row r="1253" spans="1:11" x14ac:dyDescent="0.25">
      <c r="A1253" s="8">
        <v>45387</v>
      </c>
      <c r="B1253" t="s">
        <v>20</v>
      </c>
      <c r="C1253" t="str">
        <f>_xlfn.XLOOKUP(TB_Vendas[[#This Row],[Código]],TB_Produtos[Código],TB_Produtos[Categoria])</f>
        <v>Acessórios</v>
      </c>
      <c r="D1253" s="1">
        <v>3</v>
      </c>
      <c r="E1253" s="36">
        <f>_xlfn.XLOOKUP(TB_Vendas[[#This Row],[Código]],TB_Produtos[Código],TB_Produtos[Preço Unitário])</f>
        <v>250</v>
      </c>
      <c r="F1253" s="41">
        <f>INDEX(desc_tabela,MATCH(TB_Vendas[[#This Row],[Qtde]],desc_quantidade,1),MATCH(_xlfn.XLOOKUP(TB_Vendas[[#This Row],[Código]],TB_Produtos[Código],TB_Produtos[Categoria]),desc_categorias,0))</f>
        <v>0.15</v>
      </c>
      <c r="G1253" s="41" cm="1">
        <f t="array" ref="G1253">_xlfn.XLOOKUP(TB_Vendas[[#This Row],[Vendedor]],TB_Vendedores[[#All],[Código]],TB_Vendedores[[#All],[Desc. Máximo]])</f>
        <v>0.14000000000000001</v>
      </c>
      <c r="H1253" s="41">
        <f>IF(TB_Vendas[[#This Row],[Desc.]]&gt;TB_Vendas[[#This Row],[Desc. Vend.]],TB_Vendas[[#This Row],[Desc. Vend.]],TB_Vendas[[#This Row],[Desc.]])</f>
        <v>0.14000000000000001</v>
      </c>
      <c r="I1253" s="9">
        <f>TB_Vendas[[#This Row],[Preço Unitário]]*TB_Vendas[[#This Row],[Qtde]]</f>
        <v>750</v>
      </c>
      <c r="J1253" s="9">
        <f>TB_Vendas[[#This Row],[Total]]-(TB_Vendas[[#This Row],[Total]]*TB_Vendas[[#This Row],[Desconto]])</f>
        <v>645</v>
      </c>
      <c r="K1253" s="9" t="s">
        <v>107</v>
      </c>
    </row>
    <row r="1254" spans="1:11" x14ac:dyDescent="0.25">
      <c r="A1254" s="8">
        <v>45387</v>
      </c>
      <c r="B1254" t="s">
        <v>64</v>
      </c>
      <c r="C1254" t="str">
        <f>_xlfn.XLOOKUP(TB_Vendas[[#This Row],[Código]],TB_Produtos[Código],TB_Produtos[Categoria])</f>
        <v>Redes e Conectividade</v>
      </c>
      <c r="D1254" s="1">
        <v>1</v>
      </c>
      <c r="E1254" s="36">
        <f>_xlfn.XLOOKUP(TB_Vendas[[#This Row],[Código]],TB_Produtos[Código],TB_Produtos[Preço Unitário])</f>
        <v>250</v>
      </c>
      <c r="F1254" s="41">
        <f>INDEX(desc_tabela,MATCH(TB_Vendas[[#This Row],[Qtde]],desc_quantidade,1),MATCH(_xlfn.XLOOKUP(TB_Vendas[[#This Row],[Código]],TB_Produtos[Código],TB_Produtos[Categoria]),desc_categorias,0))</f>
        <v>0.1</v>
      </c>
      <c r="G1254" s="41" cm="1">
        <f t="array" ref="G1254">_xlfn.XLOOKUP(TB_Vendas[[#This Row],[Vendedor]],TB_Vendedores[[#All],[Código]],TB_Vendedores[[#All],[Desc. Máximo]])</f>
        <v>0.09</v>
      </c>
      <c r="H1254" s="41">
        <f>IF(TB_Vendas[[#This Row],[Desc.]]&gt;TB_Vendas[[#This Row],[Desc. Vend.]],TB_Vendas[[#This Row],[Desc. Vend.]],TB_Vendas[[#This Row],[Desc.]])</f>
        <v>0.09</v>
      </c>
      <c r="I1254" s="9">
        <f>TB_Vendas[[#This Row],[Preço Unitário]]*TB_Vendas[[#This Row],[Qtde]]</f>
        <v>250</v>
      </c>
      <c r="J1254" s="9">
        <f>TB_Vendas[[#This Row],[Total]]-(TB_Vendas[[#This Row],[Total]]*TB_Vendas[[#This Row],[Desconto]])</f>
        <v>227.5</v>
      </c>
      <c r="K1254" s="9" t="s">
        <v>113</v>
      </c>
    </row>
    <row r="1255" spans="1:11" x14ac:dyDescent="0.25">
      <c r="A1255" s="8">
        <v>45387</v>
      </c>
      <c r="B1255" t="s">
        <v>88</v>
      </c>
      <c r="C1255" t="str">
        <f>_xlfn.XLOOKUP(TB_Vendas[[#This Row],[Código]],TB_Produtos[Código],TB_Produtos[Categoria])</f>
        <v>Wearables</v>
      </c>
      <c r="D1255" s="1">
        <v>3</v>
      </c>
      <c r="E1255" s="36">
        <f>_xlfn.XLOOKUP(TB_Vendas[[#This Row],[Código]],TB_Produtos[Código],TB_Produtos[Preço Unitário])</f>
        <v>2800</v>
      </c>
      <c r="F1255" s="41">
        <f>INDEX(desc_tabela,MATCH(TB_Vendas[[#This Row],[Qtde]],desc_quantidade,1),MATCH(_xlfn.XLOOKUP(TB_Vendas[[#This Row],[Código]],TB_Produtos[Código],TB_Produtos[Categoria]),desc_categorias,0))</f>
        <v>0.15</v>
      </c>
      <c r="G1255" s="41" cm="1">
        <f t="array" ref="G1255">_xlfn.XLOOKUP(TB_Vendas[[#This Row],[Vendedor]],TB_Vendedores[[#All],[Código]],TB_Vendedores[[#All],[Desc. Máximo]])</f>
        <v>0.11</v>
      </c>
      <c r="H1255" s="41">
        <f>IF(TB_Vendas[[#This Row],[Desc.]]&gt;TB_Vendas[[#This Row],[Desc. Vend.]],TB_Vendas[[#This Row],[Desc. Vend.]],TB_Vendas[[#This Row],[Desc.]])</f>
        <v>0.11</v>
      </c>
      <c r="I1255" s="9">
        <f>TB_Vendas[[#This Row],[Preço Unitário]]*TB_Vendas[[#This Row],[Qtde]]</f>
        <v>8400</v>
      </c>
      <c r="J1255" s="9">
        <f>TB_Vendas[[#This Row],[Total]]-(TB_Vendas[[#This Row],[Total]]*TB_Vendas[[#This Row],[Desconto]])</f>
        <v>7476</v>
      </c>
      <c r="K1255" s="9" t="s">
        <v>115</v>
      </c>
    </row>
    <row r="1256" spans="1:11" x14ac:dyDescent="0.25">
      <c r="A1256" s="8">
        <v>45387</v>
      </c>
      <c r="B1256" t="s">
        <v>77</v>
      </c>
      <c r="C1256" t="str">
        <f>_xlfn.XLOOKUP(TB_Vendas[[#This Row],[Código]],TB_Produtos[Código],TB_Produtos[Categoria])</f>
        <v>Smartphones e Tablets</v>
      </c>
      <c r="D1256" s="1">
        <v>3</v>
      </c>
      <c r="E1256" s="36">
        <f>_xlfn.XLOOKUP(TB_Vendas[[#This Row],[Código]],TB_Produtos[Código],TB_Produtos[Preço Unitário])</f>
        <v>5000</v>
      </c>
      <c r="F1256" s="41">
        <f>INDEX(desc_tabela,MATCH(TB_Vendas[[#This Row],[Qtde]],desc_quantidade,1),MATCH(_xlfn.XLOOKUP(TB_Vendas[[#This Row],[Código]],TB_Produtos[Código],TB_Produtos[Categoria]),desc_categorias,0))</f>
        <v>0.15</v>
      </c>
      <c r="G1256" s="41" cm="1">
        <f t="array" ref="G1256">_xlfn.XLOOKUP(TB_Vendas[[#This Row],[Vendedor]],TB_Vendedores[[#All],[Código]],TB_Vendedores[[#All],[Desc. Máximo]])</f>
        <v>0.12</v>
      </c>
      <c r="H1256" s="41">
        <f>IF(TB_Vendas[[#This Row],[Desc.]]&gt;TB_Vendas[[#This Row],[Desc. Vend.]],TB_Vendas[[#This Row],[Desc. Vend.]],TB_Vendas[[#This Row],[Desc.]])</f>
        <v>0.12</v>
      </c>
      <c r="I1256" s="9">
        <f>TB_Vendas[[#This Row],[Preço Unitário]]*TB_Vendas[[#This Row],[Qtde]]</f>
        <v>15000</v>
      </c>
      <c r="J1256" s="9">
        <f>TB_Vendas[[#This Row],[Total]]-(TB_Vendas[[#This Row],[Total]]*TB_Vendas[[#This Row],[Desconto]])</f>
        <v>13200</v>
      </c>
      <c r="K1256" s="9" t="s">
        <v>103</v>
      </c>
    </row>
    <row r="1257" spans="1:11" x14ac:dyDescent="0.25">
      <c r="A1257" s="8">
        <v>45387</v>
      </c>
      <c r="B1257" t="s">
        <v>31</v>
      </c>
      <c r="C1257" t="str">
        <f>_xlfn.XLOOKUP(TB_Vendas[[#This Row],[Código]],TB_Produtos[Código],TB_Produtos[Categoria])</f>
        <v>Notebooks</v>
      </c>
      <c r="D1257" s="1">
        <v>3</v>
      </c>
      <c r="E1257" s="36">
        <f>_xlfn.XLOOKUP(TB_Vendas[[#This Row],[Código]],TB_Produtos[Código],TB_Produtos[Preço Unitário])</f>
        <v>4200</v>
      </c>
      <c r="F1257" s="41">
        <f>INDEX(desc_tabela,MATCH(TB_Vendas[[#This Row],[Qtde]],desc_quantidade,1),MATCH(_xlfn.XLOOKUP(TB_Vendas[[#This Row],[Código]],TB_Produtos[Código],TB_Produtos[Categoria]),desc_categorias,0))</f>
        <v>0.15</v>
      </c>
      <c r="G1257" s="41" cm="1">
        <f t="array" ref="G1257">_xlfn.XLOOKUP(TB_Vendas[[#This Row],[Vendedor]],TB_Vendedores[[#All],[Código]],TB_Vendedores[[#All],[Desc. Máximo]])</f>
        <v>0.08</v>
      </c>
      <c r="H1257" s="41">
        <f>IF(TB_Vendas[[#This Row],[Desc.]]&gt;TB_Vendas[[#This Row],[Desc. Vend.]],TB_Vendas[[#This Row],[Desc. Vend.]],TB_Vendas[[#This Row],[Desc.]])</f>
        <v>0.08</v>
      </c>
      <c r="I1257" s="9">
        <f>TB_Vendas[[#This Row],[Preço Unitário]]*TB_Vendas[[#This Row],[Qtde]]</f>
        <v>12600</v>
      </c>
      <c r="J1257" s="9">
        <f>TB_Vendas[[#This Row],[Total]]-(TB_Vendas[[#This Row],[Total]]*TB_Vendas[[#This Row],[Desconto]])</f>
        <v>11592</v>
      </c>
      <c r="K1257" s="9" t="s">
        <v>100</v>
      </c>
    </row>
    <row r="1258" spans="1:11" x14ac:dyDescent="0.25">
      <c r="A1258" s="8">
        <v>45388</v>
      </c>
      <c r="B1258" t="s">
        <v>40</v>
      </c>
      <c r="C1258" t="str">
        <f>_xlfn.XLOOKUP(TB_Vendas[[#This Row],[Código]],TB_Produtos[Código],TB_Produtos[Categoria])</f>
        <v>Eletrônicos Gerais</v>
      </c>
      <c r="D1258" s="1">
        <v>2</v>
      </c>
      <c r="E1258" s="36">
        <f>_xlfn.XLOOKUP(TB_Vendas[[#This Row],[Código]],TB_Produtos[Código],TB_Produtos[Preço Unitário])</f>
        <v>4800</v>
      </c>
      <c r="F1258" s="41">
        <f>INDEX(desc_tabela,MATCH(TB_Vendas[[#This Row],[Qtde]],desc_quantidade,1),MATCH(_xlfn.XLOOKUP(TB_Vendas[[#This Row],[Código]],TB_Produtos[Código],TB_Produtos[Categoria]),desc_categorias,0))</f>
        <v>0.15</v>
      </c>
      <c r="G1258" s="41" cm="1">
        <f t="array" ref="G1258">_xlfn.XLOOKUP(TB_Vendas[[#This Row],[Vendedor]],TB_Vendedores[[#All],[Código]],TB_Vendedores[[#All],[Desc. Máximo]])</f>
        <v>0.19</v>
      </c>
      <c r="H1258" s="41">
        <f>IF(TB_Vendas[[#This Row],[Desc.]]&gt;TB_Vendas[[#This Row],[Desc. Vend.]],TB_Vendas[[#This Row],[Desc. Vend.]],TB_Vendas[[#This Row],[Desc.]])</f>
        <v>0.15</v>
      </c>
      <c r="I1258" s="9">
        <f>TB_Vendas[[#This Row],[Preço Unitário]]*TB_Vendas[[#This Row],[Qtde]]</f>
        <v>9600</v>
      </c>
      <c r="J1258" s="9">
        <f>TB_Vendas[[#This Row],[Total]]-(TB_Vendas[[#This Row],[Total]]*TB_Vendas[[#This Row],[Desconto]])</f>
        <v>8160</v>
      </c>
      <c r="K1258" s="9" t="s">
        <v>109</v>
      </c>
    </row>
    <row r="1259" spans="1:11" x14ac:dyDescent="0.25">
      <c r="A1259" s="8">
        <v>45388</v>
      </c>
      <c r="B1259" t="s">
        <v>56</v>
      </c>
      <c r="C1259" t="str">
        <f>_xlfn.XLOOKUP(TB_Vendas[[#This Row],[Código]],TB_Produtos[Código],TB_Produtos[Categoria])</f>
        <v>Periféricos</v>
      </c>
      <c r="D1259" s="1">
        <v>3</v>
      </c>
      <c r="E1259" s="36">
        <f>_xlfn.XLOOKUP(TB_Vendas[[#This Row],[Código]],TB_Produtos[Código],TB_Produtos[Preço Unitário])</f>
        <v>200</v>
      </c>
      <c r="F1259" s="41">
        <f>INDEX(desc_tabela,MATCH(TB_Vendas[[#This Row],[Qtde]],desc_quantidade,1),MATCH(_xlfn.XLOOKUP(TB_Vendas[[#This Row],[Código]],TB_Produtos[Código],TB_Produtos[Categoria]),desc_categorias,0))</f>
        <v>0.15</v>
      </c>
      <c r="G1259" s="41" cm="1">
        <f t="array" ref="G1259">_xlfn.XLOOKUP(TB_Vendas[[#This Row],[Vendedor]],TB_Vendedores[[#All],[Código]],TB_Vendedores[[#All],[Desc. Máximo]])</f>
        <v>0.13</v>
      </c>
      <c r="H1259" s="41">
        <f>IF(TB_Vendas[[#This Row],[Desc.]]&gt;TB_Vendas[[#This Row],[Desc. Vend.]],TB_Vendas[[#This Row],[Desc. Vend.]],TB_Vendas[[#This Row],[Desc.]])</f>
        <v>0.13</v>
      </c>
      <c r="I1259" s="9">
        <f>TB_Vendas[[#This Row],[Preço Unitário]]*TB_Vendas[[#This Row],[Qtde]]</f>
        <v>600</v>
      </c>
      <c r="J1259" s="9">
        <f>TB_Vendas[[#This Row],[Total]]-(TB_Vendas[[#This Row],[Total]]*TB_Vendas[[#This Row],[Desconto]])</f>
        <v>522</v>
      </c>
      <c r="K1259" s="9" t="s">
        <v>94</v>
      </c>
    </row>
    <row r="1260" spans="1:11" x14ac:dyDescent="0.25">
      <c r="A1260" s="8">
        <v>45388</v>
      </c>
      <c r="B1260" t="s">
        <v>88</v>
      </c>
      <c r="C1260" t="str">
        <f>_xlfn.XLOOKUP(TB_Vendas[[#This Row],[Código]],TB_Produtos[Código],TB_Produtos[Categoria])</f>
        <v>Wearables</v>
      </c>
      <c r="D1260" s="1">
        <v>5</v>
      </c>
      <c r="E1260" s="36">
        <f>_xlfn.XLOOKUP(TB_Vendas[[#This Row],[Código]],TB_Produtos[Código],TB_Produtos[Preço Unitário])</f>
        <v>2800</v>
      </c>
      <c r="F1260" s="41">
        <f>INDEX(desc_tabela,MATCH(TB_Vendas[[#This Row],[Qtde]],desc_quantidade,1),MATCH(_xlfn.XLOOKUP(TB_Vendas[[#This Row],[Código]],TB_Produtos[Código],TB_Produtos[Categoria]),desc_categorias,0))</f>
        <v>0.25</v>
      </c>
      <c r="G1260" s="41" cm="1">
        <f t="array" ref="G1260">_xlfn.XLOOKUP(TB_Vendas[[#This Row],[Vendedor]],TB_Vendedores[[#All],[Código]],TB_Vendedores[[#All],[Desc. Máximo]])</f>
        <v>0.12</v>
      </c>
      <c r="H1260" s="41">
        <f>IF(TB_Vendas[[#This Row],[Desc.]]&gt;TB_Vendas[[#This Row],[Desc. Vend.]],TB_Vendas[[#This Row],[Desc. Vend.]],TB_Vendas[[#This Row],[Desc.]])</f>
        <v>0.12</v>
      </c>
      <c r="I1260" s="9">
        <f>TB_Vendas[[#This Row],[Preço Unitário]]*TB_Vendas[[#This Row],[Qtde]]</f>
        <v>14000</v>
      </c>
      <c r="J1260" s="9">
        <f>TB_Vendas[[#This Row],[Total]]-(TB_Vendas[[#This Row],[Total]]*TB_Vendas[[#This Row],[Desconto]])</f>
        <v>12320</v>
      </c>
      <c r="K1260" s="9" t="s">
        <v>103</v>
      </c>
    </row>
    <row r="1261" spans="1:11" x14ac:dyDescent="0.25">
      <c r="A1261" s="8">
        <v>45390</v>
      </c>
      <c r="B1261" t="s">
        <v>71</v>
      </c>
      <c r="C1261" t="str">
        <f>_xlfn.XLOOKUP(TB_Vendas[[#This Row],[Código]],TB_Produtos[Código],TB_Produtos[Categoria])</f>
        <v>Smartphones e Tablets</v>
      </c>
      <c r="D1261" s="1">
        <v>1</v>
      </c>
      <c r="E1261" s="36">
        <f>_xlfn.XLOOKUP(TB_Vendas[[#This Row],[Código]],TB_Produtos[Código],TB_Produtos[Preço Unitário])</f>
        <v>7500</v>
      </c>
      <c r="F1261" s="41">
        <f>INDEX(desc_tabela,MATCH(TB_Vendas[[#This Row],[Qtde]],desc_quantidade,1),MATCH(_xlfn.XLOOKUP(TB_Vendas[[#This Row],[Código]],TB_Produtos[Código],TB_Produtos[Categoria]),desc_categorias,0))</f>
        <v>0</v>
      </c>
      <c r="G1261" s="41" cm="1">
        <f t="array" ref="G1261">_xlfn.XLOOKUP(TB_Vendas[[#This Row],[Vendedor]],TB_Vendedores[[#All],[Código]],TB_Vendedores[[#All],[Desc. Máximo]])</f>
        <v>0.17</v>
      </c>
      <c r="H1261" s="41">
        <f>IF(TB_Vendas[[#This Row],[Desc.]]&gt;TB_Vendas[[#This Row],[Desc. Vend.]],TB_Vendas[[#This Row],[Desc. Vend.]],TB_Vendas[[#This Row],[Desc.]])</f>
        <v>0</v>
      </c>
      <c r="I1261" s="9">
        <f>TB_Vendas[[#This Row],[Preço Unitário]]*TB_Vendas[[#This Row],[Qtde]]</f>
        <v>7500</v>
      </c>
      <c r="J1261" s="9">
        <f>TB_Vendas[[#This Row],[Total]]-(TB_Vendas[[#This Row],[Total]]*TB_Vendas[[#This Row],[Desconto]])</f>
        <v>7500</v>
      </c>
      <c r="K1261" s="9" t="s">
        <v>105</v>
      </c>
    </row>
    <row r="1262" spans="1:11" x14ac:dyDescent="0.25">
      <c r="A1262" s="8">
        <v>45391</v>
      </c>
      <c r="B1262" t="s">
        <v>66</v>
      </c>
      <c r="C1262" t="str">
        <f>_xlfn.XLOOKUP(TB_Vendas[[#This Row],[Código]],TB_Produtos[Código],TB_Produtos[Categoria])</f>
        <v>Redes e Conectividade</v>
      </c>
      <c r="D1262" s="1">
        <v>4</v>
      </c>
      <c r="E1262" s="36">
        <f>_xlfn.XLOOKUP(TB_Vendas[[#This Row],[Código]],TB_Produtos[Código],TB_Produtos[Preço Unitário])</f>
        <v>500</v>
      </c>
      <c r="F1262" s="41">
        <f>INDEX(desc_tabela,MATCH(TB_Vendas[[#This Row],[Qtde]],desc_quantidade,1),MATCH(_xlfn.XLOOKUP(TB_Vendas[[#This Row],[Código]],TB_Produtos[Código],TB_Produtos[Categoria]),desc_categorias,0))</f>
        <v>0.2</v>
      </c>
      <c r="G1262" s="41" cm="1">
        <f t="array" ref="G1262">_xlfn.XLOOKUP(TB_Vendas[[#This Row],[Vendedor]],TB_Vendedores[[#All],[Código]],TB_Vendedores[[#All],[Desc. Máximo]])</f>
        <v>7.0000000000000007E-2</v>
      </c>
      <c r="H1262" s="41">
        <f>IF(TB_Vendas[[#This Row],[Desc.]]&gt;TB_Vendas[[#This Row],[Desc. Vend.]],TB_Vendas[[#This Row],[Desc. Vend.]],TB_Vendas[[#This Row],[Desc.]])</f>
        <v>7.0000000000000007E-2</v>
      </c>
      <c r="I1262" s="9">
        <f>TB_Vendas[[#This Row],[Preço Unitário]]*TB_Vendas[[#This Row],[Qtde]]</f>
        <v>2000</v>
      </c>
      <c r="J1262" s="9">
        <f>TB_Vendas[[#This Row],[Total]]-(TB_Vendas[[#This Row],[Total]]*TB_Vendas[[#This Row],[Desconto]])</f>
        <v>1860</v>
      </c>
      <c r="K1262" s="9" t="s">
        <v>119</v>
      </c>
    </row>
    <row r="1263" spans="1:11" x14ac:dyDescent="0.25">
      <c r="A1263" s="8">
        <v>45391</v>
      </c>
      <c r="B1263" t="s">
        <v>66</v>
      </c>
      <c r="C1263" t="str">
        <f>_xlfn.XLOOKUP(TB_Vendas[[#This Row],[Código]],TB_Produtos[Código],TB_Produtos[Categoria])</f>
        <v>Redes e Conectividade</v>
      </c>
      <c r="D1263" s="1">
        <v>2</v>
      </c>
      <c r="E1263" s="36">
        <f>_xlfn.XLOOKUP(TB_Vendas[[#This Row],[Código]],TB_Produtos[Código],TB_Produtos[Preço Unitário])</f>
        <v>500</v>
      </c>
      <c r="F1263" s="41">
        <f>INDEX(desc_tabela,MATCH(TB_Vendas[[#This Row],[Qtde]],desc_quantidade,1),MATCH(_xlfn.XLOOKUP(TB_Vendas[[#This Row],[Código]],TB_Produtos[Código],TB_Produtos[Categoria]),desc_categorias,0))</f>
        <v>0.15</v>
      </c>
      <c r="G1263" s="41" cm="1">
        <f t="array" ref="G1263">_xlfn.XLOOKUP(TB_Vendas[[#This Row],[Vendedor]],TB_Vendedores[[#All],[Código]],TB_Vendedores[[#All],[Desc. Máximo]])</f>
        <v>0.08</v>
      </c>
      <c r="H1263" s="41">
        <f>IF(TB_Vendas[[#This Row],[Desc.]]&gt;TB_Vendas[[#This Row],[Desc. Vend.]],TB_Vendas[[#This Row],[Desc. Vend.]],TB_Vendas[[#This Row],[Desc.]])</f>
        <v>0.08</v>
      </c>
      <c r="I1263" s="9">
        <f>TB_Vendas[[#This Row],[Preço Unitário]]*TB_Vendas[[#This Row],[Qtde]]</f>
        <v>1000</v>
      </c>
      <c r="J1263" s="9">
        <f>TB_Vendas[[#This Row],[Total]]-(TB_Vendas[[#This Row],[Total]]*TB_Vendas[[#This Row],[Desconto]])</f>
        <v>920</v>
      </c>
      <c r="K1263" s="9" t="s">
        <v>111</v>
      </c>
    </row>
    <row r="1264" spans="1:11" x14ac:dyDescent="0.25">
      <c r="A1264" s="8">
        <v>45392</v>
      </c>
      <c r="B1264" t="s">
        <v>40</v>
      </c>
      <c r="C1264" t="str">
        <f>_xlfn.XLOOKUP(TB_Vendas[[#This Row],[Código]],TB_Produtos[Código],TB_Produtos[Categoria])</f>
        <v>Eletrônicos Gerais</v>
      </c>
      <c r="D1264" s="1">
        <v>2</v>
      </c>
      <c r="E1264" s="36">
        <f>_xlfn.XLOOKUP(TB_Vendas[[#This Row],[Código]],TB_Produtos[Código],TB_Produtos[Preço Unitário])</f>
        <v>4800</v>
      </c>
      <c r="F1264" s="41">
        <f>INDEX(desc_tabela,MATCH(TB_Vendas[[#This Row],[Qtde]],desc_quantidade,1),MATCH(_xlfn.XLOOKUP(TB_Vendas[[#This Row],[Código]],TB_Produtos[Código],TB_Produtos[Categoria]),desc_categorias,0))</f>
        <v>0.15</v>
      </c>
      <c r="G1264" s="41" cm="1">
        <f t="array" ref="G1264">_xlfn.XLOOKUP(TB_Vendas[[#This Row],[Vendedor]],TB_Vendedores[[#All],[Código]],TB_Vendedores[[#All],[Desc. Máximo]])</f>
        <v>0.09</v>
      </c>
      <c r="H1264" s="41">
        <f>IF(TB_Vendas[[#This Row],[Desc.]]&gt;TB_Vendas[[#This Row],[Desc. Vend.]],TB_Vendas[[#This Row],[Desc. Vend.]],TB_Vendas[[#This Row],[Desc.]])</f>
        <v>0.09</v>
      </c>
      <c r="I1264" s="9">
        <f>TB_Vendas[[#This Row],[Preço Unitário]]*TB_Vendas[[#This Row],[Qtde]]</f>
        <v>9600</v>
      </c>
      <c r="J1264" s="9">
        <f>TB_Vendas[[#This Row],[Total]]-(TB_Vendas[[#This Row],[Total]]*TB_Vendas[[#This Row],[Desconto]])</f>
        <v>8736</v>
      </c>
      <c r="K1264" s="9" t="s">
        <v>113</v>
      </c>
    </row>
    <row r="1265" spans="1:11" x14ac:dyDescent="0.25">
      <c r="A1265" s="8">
        <v>45393</v>
      </c>
      <c r="B1265" t="s">
        <v>40</v>
      </c>
      <c r="C1265" t="str">
        <f>_xlfn.XLOOKUP(TB_Vendas[[#This Row],[Código]],TB_Produtos[Código],TB_Produtos[Categoria])</f>
        <v>Eletrônicos Gerais</v>
      </c>
      <c r="D1265" s="1">
        <v>2</v>
      </c>
      <c r="E1265" s="36">
        <f>_xlfn.XLOOKUP(TB_Vendas[[#This Row],[Código]],TB_Produtos[Código],TB_Produtos[Preço Unitário])</f>
        <v>4800</v>
      </c>
      <c r="F1265" s="41">
        <f>INDEX(desc_tabela,MATCH(TB_Vendas[[#This Row],[Qtde]],desc_quantidade,1),MATCH(_xlfn.XLOOKUP(TB_Vendas[[#This Row],[Código]],TB_Produtos[Código],TB_Produtos[Categoria]),desc_categorias,0))</f>
        <v>0.15</v>
      </c>
      <c r="G1265" s="41" cm="1">
        <f t="array" ref="G1265">_xlfn.XLOOKUP(TB_Vendas[[#This Row],[Vendedor]],TB_Vendedores[[#All],[Código]],TB_Vendedores[[#All],[Desc. Máximo]])</f>
        <v>0.3</v>
      </c>
      <c r="H1265" s="41">
        <f>IF(TB_Vendas[[#This Row],[Desc.]]&gt;TB_Vendas[[#This Row],[Desc. Vend.]],TB_Vendas[[#This Row],[Desc. Vend.]],TB_Vendas[[#This Row],[Desc.]])</f>
        <v>0.15</v>
      </c>
      <c r="I1265" s="9">
        <f>TB_Vendas[[#This Row],[Preço Unitário]]*TB_Vendas[[#This Row],[Qtde]]</f>
        <v>9600</v>
      </c>
      <c r="J1265" s="9">
        <f>TB_Vendas[[#This Row],[Total]]-(TB_Vendas[[#This Row],[Total]]*TB_Vendas[[#This Row],[Desconto]])</f>
        <v>8160</v>
      </c>
      <c r="K1265" s="9" t="s">
        <v>121</v>
      </c>
    </row>
    <row r="1266" spans="1:11" x14ac:dyDescent="0.25">
      <c r="A1266" s="8">
        <v>45393</v>
      </c>
      <c r="B1266" t="s">
        <v>25</v>
      </c>
      <c r="C1266" t="str">
        <f>_xlfn.XLOOKUP(TB_Vendas[[#This Row],[Código]],TB_Produtos[Código],TB_Produtos[Categoria])</f>
        <v>Periféricos</v>
      </c>
      <c r="D1266" s="1">
        <v>1</v>
      </c>
      <c r="E1266" s="36">
        <f>_xlfn.XLOOKUP(TB_Vendas[[#This Row],[Código]],TB_Produtos[Código],TB_Produtos[Preço Unitário])</f>
        <v>900</v>
      </c>
      <c r="F1266" s="41">
        <f>INDEX(desc_tabela,MATCH(TB_Vendas[[#This Row],[Qtde]],desc_quantidade,1),MATCH(_xlfn.XLOOKUP(TB_Vendas[[#This Row],[Código]],TB_Produtos[Código],TB_Produtos[Categoria]),desc_categorias,0))</f>
        <v>0</v>
      </c>
      <c r="G1266" s="41" cm="1">
        <f t="array" ref="G1266">_xlfn.XLOOKUP(TB_Vendas[[#This Row],[Vendedor]],TB_Vendedores[[#All],[Código]],TB_Vendedores[[#All],[Desc. Máximo]])</f>
        <v>0.11</v>
      </c>
      <c r="H1266" s="41">
        <f>IF(TB_Vendas[[#This Row],[Desc.]]&gt;TB_Vendas[[#This Row],[Desc. Vend.]],TB_Vendas[[#This Row],[Desc. Vend.]],TB_Vendas[[#This Row],[Desc.]])</f>
        <v>0</v>
      </c>
      <c r="I1266" s="9">
        <f>TB_Vendas[[#This Row],[Preço Unitário]]*TB_Vendas[[#This Row],[Qtde]]</f>
        <v>900</v>
      </c>
      <c r="J1266" s="9">
        <f>TB_Vendas[[#This Row],[Total]]-(TB_Vendas[[#This Row],[Total]]*TB_Vendas[[#This Row],[Desconto]])</f>
        <v>900</v>
      </c>
      <c r="K1266" s="9" t="s">
        <v>115</v>
      </c>
    </row>
    <row r="1267" spans="1:11" x14ac:dyDescent="0.25">
      <c r="A1267" s="8">
        <v>45394</v>
      </c>
      <c r="B1267" t="s">
        <v>11</v>
      </c>
      <c r="C1267" t="str">
        <f>_xlfn.XLOOKUP(TB_Vendas[[#This Row],[Código]],TB_Produtos[Código],TB_Produtos[Categoria])</f>
        <v>Acessórios</v>
      </c>
      <c r="D1267" s="1">
        <v>5</v>
      </c>
      <c r="E1267" s="36">
        <f>_xlfn.XLOOKUP(TB_Vendas[[#This Row],[Código]],TB_Produtos[Código],TB_Produtos[Preço Unitário])</f>
        <v>150</v>
      </c>
      <c r="F1267" s="41">
        <f>INDEX(desc_tabela,MATCH(TB_Vendas[[#This Row],[Qtde]],desc_quantidade,1),MATCH(_xlfn.XLOOKUP(TB_Vendas[[#This Row],[Código]],TB_Produtos[Código],TB_Produtos[Categoria]),desc_categorias,0))</f>
        <v>0.25</v>
      </c>
      <c r="G1267" s="41" cm="1">
        <f t="array" ref="G1267">_xlfn.XLOOKUP(TB_Vendas[[#This Row],[Vendedor]],TB_Vendedores[[#All],[Código]],TB_Vendedores[[#All],[Desc. Máximo]])</f>
        <v>0.3</v>
      </c>
      <c r="H1267" s="41">
        <f>IF(TB_Vendas[[#This Row],[Desc.]]&gt;TB_Vendas[[#This Row],[Desc. Vend.]],TB_Vendas[[#This Row],[Desc. Vend.]],TB_Vendas[[#This Row],[Desc.]])</f>
        <v>0.25</v>
      </c>
      <c r="I1267" s="9">
        <f>TB_Vendas[[#This Row],[Preço Unitário]]*TB_Vendas[[#This Row],[Qtde]]</f>
        <v>750</v>
      </c>
      <c r="J1267" s="9">
        <f>TB_Vendas[[#This Row],[Total]]-(TB_Vendas[[#This Row],[Total]]*TB_Vendas[[#This Row],[Desconto]])</f>
        <v>562.5</v>
      </c>
      <c r="K1267" s="9" t="s">
        <v>121</v>
      </c>
    </row>
    <row r="1268" spans="1:11" x14ac:dyDescent="0.25">
      <c r="A1268" s="8">
        <v>45394</v>
      </c>
      <c r="B1268" t="s">
        <v>79</v>
      </c>
      <c r="C1268" t="str">
        <f>_xlfn.XLOOKUP(TB_Vendas[[#This Row],[Código]],TB_Produtos[Código],TB_Produtos[Categoria])</f>
        <v>Wearables</v>
      </c>
      <c r="D1268" s="1">
        <v>4</v>
      </c>
      <c r="E1268" s="36">
        <f>_xlfn.XLOOKUP(TB_Vendas[[#This Row],[Código]],TB_Produtos[Código],TB_Produtos[Preço Unitário])</f>
        <v>400</v>
      </c>
      <c r="F1268" s="41">
        <f>INDEX(desc_tabela,MATCH(TB_Vendas[[#This Row],[Qtde]],desc_quantidade,1),MATCH(_xlfn.XLOOKUP(TB_Vendas[[#This Row],[Código]],TB_Produtos[Código],TB_Produtos[Categoria]),desc_categorias,0))</f>
        <v>0.15</v>
      </c>
      <c r="G1268" s="41" cm="1">
        <f t="array" ref="G1268">_xlfn.XLOOKUP(TB_Vendas[[#This Row],[Vendedor]],TB_Vendedores[[#All],[Código]],TB_Vendedores[[#All],[Desc. Máximo]])</f>
        <v>0.08</v>
      </c>
      <c r="H1268" s="41">
        <f>IF(TB_Vendas[[#This Row],[Desc.]]&gt;TB_Vendas[[#This Row],[Desc. Vend.]],TB_Vendas[[#This Row],[Desc. Vend.]],TB_Vendas[[#This Row],[Desc.]])</f>
        <v>0.08</v>
      </c>
      <c r="I1268" s="9">
        <f>TB_Vendas[[#This Row],[Preço Unitário]]*TB_Vendas[[#This Row],[Qtde]]</f>
        <v>1600</v>
      </c>
      <c r="J1268" s="9">
        <f>TB_Vendas[[#This Row],[Total]]-(TB_Vendas[[#This Row],[Total]]*TB_Vendas[[#This Row],[Desconto]])</f>
        <v>1472</v>
      </c>
      <c r="K1268" s="9" t="s">
        <v>111</v>
      </c>
    </row>
    <row r="1269" spans="1:11" x14ac:dyDescent="0.25">
      <c r="A1269" s="8">
        <v>45395</v>
      </c>
      <c r="B1269" t="s">
        <v>37</v>
      </c>
      <c r="C1269" t="str">
        <f>_xlfn.XLOOKUP(TB_Vendas[[#This Row],[Código]],TB_Produtos[Código],TB_Produtos[Categoria])</f>
        <v>Notebooks</v>
      </c>
      <c r="D1269" s="1">
        <v>3</v>
      </c>
      <c r="E1269" s="36">
        <f>_xlfn.XLOOKUP(TB_Vendas[[#This Row],[Código]],TB_Produtos[Código],TB_Produtos[Preço Unitário])</f>
        <v>4000</v>
      </c>
      <c r="F1269" s="41">
        <f>INDEX(desc_tabela,MATCH(TB_Vendas[[#This Row],[Qtde]],desc_quantidade,1),MATCH(_xlfn.XLOOKUP(TB_Vendas[[#This Row],[Código]],TB_Produtos[Código],TB_Produtos[Categoria]),desc_categorias,0))</f>
        <v>0.15</v>
      </c>
      <c r="G1269" s="41" cm="1">
        <f t="array" ref="G1269">_xlfn.XLOOKUP(TB_Vendas[[#This Row],[Vendedor]],TB_Vendedores[[#All],[Código]],TB_Vendedores[[#All],[Desc. Máximo]])</f>
        <v>0.08</v>
      </c>
      <c r="H1269" s="41">
        <f>IF(TB_Vendas[[#This Row],[Desc.]]&gt;TB_Vendas[[#This Row],[Desc. Vend.]],TB_Vendas[[#This Row],[Desc. Vend.]],TB_Vendas[[#This Row],[Desc.]])</f>
        <v>0.08</v>
      </c>
      <c r="I1269" s="9">
        <f>TB_Vendas[[#This Row],[Preço Unitário]]*TB_Vendas[[#This Row],[Qtde]]</f>
        <v>12000</v>
      </c>
      <c r="J1269" s="9">
        <f>TB_Vendas[[#This Row],[Total]]-(TB_Vendas[[#This Row],[Total]]*TB_Vendas[[#This Row],[Desconto]])</f>
        <v>11040</v>
      </c>
      <c r="K1269" s="9" t="s">
        <v>111</v>
      </c>
    </row>
    <row r="1270" spans="1:11" x14ac:dyDescent="0.25">
      <c r="A1270" s="8">
        <v>45395</v>
      </c>
      <c r="B1270" t="s">
        <v>56</v>
      </c>
      <c r="C1270" t="str">
        <f>_xlfn.XLOOKUP(TB_Vendas[[#This Row],[Código]],TB_Produtos[Código],TB_Produtos[Categoria])</f>
        <v>Periféricos</v>
      </c>
      <c r="D1270" s="1">
        <v>4</v>
      </c>
      <c r="E1270" s="36">
        <f>_xlfn.XLOOKUP(TB_Vendas[[#This Row],[Código]],TB_Produtos[Código],TB_Produtos[Preço Unitário])</f>
        <v>200</v>
      </c>
      <c r="F1270" s="41">
        <f>INDEX(desc_tabela,MATCH(TB_Vendas[[#This Row],[Qtde]],desc_quantidade,1),MATCH(_xlfn.XLOOKUP(TB_Vendas[[#This Row],[Código]],TB_Produtos[Código],TB_Produtos[Categoria]),desc_categorias,0))</f>
        <v>0.15</v>
      </c>
      <c r="G1270" s="41" cm="1">
        <f t="array" ref="G1270">_xlfn.XLOOKUP(TB_Vendas[[#This Row],[Vendedor]],TB_Vendedores[[#All],[Código]],TB_Vendedores[[#All],[Desc. Máximo]])</f>
        <v>0.13</v>
      </c>
      <c r="H1270" s="41">
        <f>IF(TB_Vendas[[#This Row],[Desc.]]&gt;TB_Vendas[[#This Row],[Desc. Vend.]],TB_Vendas[[#This Row],[Desc. Vend.]],TB_Vendas[[#This Row],[Desc.]])</f>
        <v>0.13</v>
      </c>
      <c r="I1270" s="9">
        <f>TB_Vendas[[#This Row],[Preço Unitário]]*TB_Vendas[[#This Row],[Qtde]]</f>
        <v>800</v>
      </c>
      <c r="J1270" s="9">
        <f>TB_Vendas[[#This Row],[Total]]-(TB_Vendas[[#This Row],[Total]]*TB_Vendas[[#This Row],[Desconto]])</f>
        <v>696</v>
      </c>
      <c r="K1270" s="9" t="s">
        <v>94</v>
      </c>
    </row>
    <row r="1271" spans="1:11" x14ac:dyDescent="0.25">
      <c r="A1271" s="8">
        <v>45396</v>
      </c>
      <c r="B1271" t="s">
        <v>22</v>
      </c>
      <c r="C1271" t="str">
        <f>_xlfn.XLOOKUP(TB_Vendas[[#This Row],[Código]],TB_Produtos[Código],TB_Produtos[Categoria])</f>
        <v>Acessórios</v>
      </c>
      <c r="D1271" s="1">
        <v>5</v>
      </c>
      <c r="E1271" s="36">
        <f>_xlfn.XLOOKUP(TB_Vendas[[#This Row],[Código]],TB_Produtos[Código],TB_Produtos[Preço Unitário])</f>
        <v>1400</v>
      </c>
      <c r="F1271" s="41">
        <f>INDEX(desc_tabela,MATCH(TB_Vendas[[#This Row],[Qtde]],desc_quantidade,1),MATCH(_xlfn.XLOOKUP(TB_Vendas[[#This Row],[Código]],TB_Produtos[Código],TB_Produtos[Categoria]),desc_categorias,0))</f>
        <v>0.25</v>
      </c>
      <c r="G1271" s="41" cm="1">
        <f t="array" ref="G1271">_xlfn.XLOOKUP(TB_Vendas[[#This Row],[Vendedor]],TB_Vendedores[[#All],[Código]],TB_Vendedores[[#All],[Desc. Máximo]])</f>
        <v>0.12</v>
      </c>
      <c r="H1271" s="41">
        <f>IF(TB_Vendas[[#This Row],[Desc.]]&gt;TB_Vendas[[#This Row],[Desc. Vend.]],TB_Vendas[[#This Row],[Desc. Vend.]],TB_Vendas[[#This Row],[Desc.]])</f>
        <v>0.12</v>
      </c>
      <c r="I1271" s="9">
        <f>TB_Vendas[[#This Row],[Preço Unitário]]*TB_Vendas[[#This Row],[Qtde]]</f>
        <v>7000</v>
      </c>
      <c r="J1271" s="9">
        <f>TB_Vendas[[#This Row],[Total]]-(TB_Vendas[[#This Row],[Total]]*TB_Vendas[[#This Row],[Desconto]])</f>
        <v>6160</v>
      </c>
      <c r="K1271" s="9" t="s">
        <v>103</v>
      </c>
    </row>
    <row r="1272" spans="1:11" x14ac:dyDescent="0.25">
      <c r="A1272" s="8">
        <v>45396</v>
      </c>
      <c r="B1272" t="s">
        <v>40</v>
      </c>
      <c r="C1272" t="str">
        <f>_xlfn.XLOOKUP(TB_Vendas[[#This Row],[Código]],TB_Produtos[Código],TB_Produtos[Categoria])</f>
        <v>Eletrônicos Gerais</v>
      </c>
      <c r="D1272" s="1">
        <v>5</v>
      </c>
      <c r="E1272" s="36">
        <f>_xlfn.XLOOKUP(TB_Vendas[[#This Row],[Código]],TB_Produtos[Código],TB_Produtos[Preço Unitário])</f>
        <v>4800</v>
      </c>
      <c r="F1272" s="41">
        <f>INDEX(desc_tabela,MATCH(TB_Vendas[[#This Row],[Qtde]],desc_quantidade,1),MATCH(_xlfn.XLOOKUP(TB_Vendas[[#This Row],[Código]],TB_Produtos[Código],TB_Produtos[Categoria]),desc_categorias,0))</f>
        <v>0.25</v>
      </c>
      <c r="G1272" s="41" cm="1">
        <f t="array" ref="G1272">_xlfn.XLOOKUP(TB_Vendas[[#This Row],[Vendedor]],TB_Vendedores[[#All],[Código]],TB_Vendedores[[#All],[Desc. Máximo]])</f>
        <v>0.08</v>
      </c>
      <c r="H1272" s="41">
        <f>IF(TB_Vendas[[#This Row],[Desc.]]&gt;TB_Vendas[[#This Row],[Desc. Vend.]],TB_Vendas[[#This Row],[Desc. Vend.]],TB_Vendas[[#This Row],[Desc.]])</f>
        <v>0.08</v>
      </c>
      <c r="I1272" s="9">
        <f>TB_Vendas[[#This Row],[Preço Unitário]]*TB_Vendas[[#This Row],[Qtde]]</f>
        <v>24000</v>
      </c>
      <c r="J1272" s="9">
        <f>TB_Vendas[[#This Row],[Total]]-(TB_Vendas[[#This Row],[Total]]*TB_Vendas[[#This Row],[Desconto]])</f>
        <v>22080</v>
      </c>
      <c r="K1272" s="9" t="s">
        <v>111</v>
      </c>
    </row>
    <row r="1273" spans="1:11" x14ac:dyDescent="0.25">
      <c r="A1273" s="8">
        <v>45396</v>
      </c>
      <c r="B1273" t="s">
        <v>68</v>
      </c>
      <c r="C1273" t="str">
        <f>_xlfn.XLOOKUP(TB_Vendas[[#This Row],[Código]],TB_Produtos[Código],TB_Produtos[Categoria])</f>
        <v>Smartphones e Tablets</v>
      </c>
      <c r="D1273" s="1">
        <v>3</v>
      </c>
      <c r="E1273" s="36">
        <f>_xlfn.XLOOKUP(TB_Vendas[[#This Row],[Código]],TB_Produtos[Código],TB_Produtos[Preço Unitário])</f>
        <v>4500</v>
      </c>
      <c r="F1273" s="41">
        <f>INDEX(desc_tabela,MATCH(TB_Vendas[[#This Row],[Qtde]],desc_quantidade,1),MATCH(_xlfn.XLOOKUP(TB_Vendas[[#This Row],[Código]],TB_Produtos[Código],TB_Produtos[Categoria]),desc_categorias,0))</f>
        <v>0.15</v>
      </c>
      <c r="G1273" s="41" cm="1">
        <f t="array" ref="G1273">_xlfn.XLOOKUP(TB_Vendas[[#This Row],[Vendedor]],TB_Vendedores[[#All],[Código]],TB_Vendedores[[#All],[Desc. Máximo]])</f>
        <v>0.19</v>
      </c>
      <c r="H1273" s="41">
        <f>IF(TB_Vendas[[#This Row],[Desc.]]&gt;TB_Vendas[[#This Row],[Desc. Vend.]],TB_Vendas[[#This Row],[Desc. Vend.]],TB_Vendas[[#This Row],[Desc.]])</f>
        <v>0.15</v>
      </c>
      <c r="I1273" s="9">
        <f>TB_Vendas[[#This Row],[Preço Unitário]]*TB_Vendas[[#This Row],[Qtde]]</f>
        <v>13500</v>
      </c>
      <c r="J1273" s="9">
        <f>TB_Vendas[[#This Row],[Total]]-(TB_Vendas[[#This Row],[Total]]*TB_Vendas[[#This Row],[Desconto]])</f>
        <v>11475</v>
      </c>
      <c r="K1273" s="9" t="s">
        <v>109</v>
      </c>
    </row>
    <row r="1274" spans="1:11" x14ac:dyDescent="0.25">
      <c r="A1274" s="8">
        <v>45396</v>
      </c>
      <c r="B1274" t="s">
        <v>35</v>
      </c>
      <c r="C1274" t="str">
        <f>_xlfn.XLOOKUP(TB_Vendas[[#This Row],[Código]],TB_Produtos[Código],TB_Produtos[Categoria])</f>
        <v>Notebooks</v>
      </c>
      <c r="D1274" s="1">
        <v>3</v>
      </c>
      <c r="E1274" s="36">
        <f>_xlfn.XLOOKUP(TB_Vendas[[#This Row],[Código]],TB_Produtos[Código],TB_Produtos[Preço Unitário])</f>
        <v>12000</v>
      </c>
      <c r="F1274" s="41">
        <f>INDEX(desc_tabela,MATCH(TB_Vendas[[#This Row],[Qtde]],desc_quantidade,1),MATCH(_xlfn.XLOOKUP(TB_Vendas[[#This Row],[Código]],TB_Produtos[Código],TB_Produtos[Categoria]),desc_categorias,0))</f>
        <v>0.15</v>
      </c>
      <c r="G1274" s="41" cm="1">
        <f t="array" ref="G1274">_xlfn.XLOOKUP(TB_Vendas[[#This Row],[Vendedor]],TB_Vendedores[[#All],[Código]],TB_Vendedores[[#All],[Desc. Máximo]])</f>
        <v>0.18</v>
      </c>
      <c r="H1274" s="41">
        <f>IF(TB_Vendas[[#This Row],[Desc.]]&gt;TB_Vendas[[#This Row],[Desc. Vend.]],TB_Vendas[[#This Row],[Desc. Vend.]],TB_Vendas[[#This Row],[Desc.]])</f>
        <v>0.15</v>
      </c>
      <c r="I1274" s="9">
        <f>TB_Vendas[[#This Row],[Preço Unitário]]*TB_Vendas[[#This Row],[Qtde]]</f>
        <v>36000</v>
      </c>
      <c r="J1274" s="9">
        <f>TB_Vendas[[#This Row],[Total]]-(TB_Vendas[[#This Row],[Total]]*TB_Vendas[[#This Row],[Desconto]])</f>
        <v>30600</v>
      </c>
      <c r="K1274" s="9" t="s">
        <v>117</v>
      </c>
    </row>
    <row r="1275" spans="1:11" x14ac:dyDescent="0.25">
      <c r="A1275" s="8">
        <v>45396</v>
      </c>
      <c r="B1275" t="s">
        <v>88</v>
      </c>
      <c r="C1275" t="str">
        <f>_xlfn.XLOOKUP(TB_Vendas[[#This Row],[Código]],TB_Produtos[Código],TB_Produtos[Categoria])</f>
        <v>Wearables</v>
      </c>
      <c r="D1275" s="1">
        <v>3</v>
      </c>
      <c r="E1275" s="36">
        <f>_xlfn.XLOOKUP(TB_Vendas[[#This Row],[Código]],TB_Produtos[Código],TB_Produtos[Preço Unitário])</f>
        <v>2800</v>
      </c>
      <c r="F1275" s="41">
        <f>INDEX(desc_tabela,MATCH(TB_Vendas[[#This Row],[Qtde]],desc_quantidade,1),MATCH(_xlfn.XLOOKUP(TB_Vendas[[#This Row],[Código]],TB_Produtos[Código],TB_Produtos[Categoria]),desc_categorias,0))</f>
        <v>0.15</v>
      </c>
      <c r="G1275" s="41" cm="1">
        <f t="array" ref="G1275">_xlfn.XLOOKUP(TB_Vendas[[#This Row],[Vendedor]],TB_Vendedores[[#All],[Código]],TB_Vendedores[[#All],[Desc. Máximo]])</f>
        <v>0.08</v>
      </c>
      <c r="H1275" s="41">
        <f>IF(TB_Vendas[[#This Row],[Desc.]]&gt;TB_Vendas[[#This Row],[Desc. Vend.]],TB_Vendas[[#This Row],[Desc. Vend.]],TB_Vendas[[#This Row],[Desc.]])</f>
        <v>0.08</v>
      </c>
      <c r="I1275" s="9">
        <f>TB_Vendas[[#This Row],[Preço Unitário]]*TB_Vendas[[#This Row],[Qtde]]</f>
        <v>8400</v>
      </c>
      <c r="J1275" s="9">
        <f>TB_Vendas[[#This Row],[Total]]-(TB_Vendas[[#This Row],[Total]]*TB_Vendas[[#This Row],[Desconto]])</f>
        <v>7728</v>
      </c>
      <c r="K1275" s="9" t="s">
        <v>100</v>
      </c>
    </row>
    <row r="1276" spans="1:11" x14ac:dyDescent="0.25">
      <c r="A1276" s="8">
        <v>45396</v>
      </c>
      <c r="B1276" t="s">
        <v>22</v>
      </c>
      <c r="C1276" t="str">
        <f>_xlfn.XLOOKUP(TB_Vendas[[#This Row],[Código]],TB_Produtos[Código],TB_Produtos[Categoria])</f>
        <v>Acessórios</v>
      </c>
      <c r="D1276" s="1">
        <v>1</v>
      </c>
      <c r="E1276" s="36">
        <f>_xlfn.XLOOKUP(TB_Vendas[[#This Row],[Código]],TB_Produtos[Código],TB_Produtos[Preço Unitário])</f>
        <v>1400</v>
      </c>
      <c r="F1276" s="41">
        <f>INDEX(desc_tabela,MATCH(TB_Vendas[[#This Row],[Qtde]],desc_quantidade,1),MATCH(_xlfn.XLOOKUP(TB_Vendas[[#This Row],[Código]],TB_Produtos[Código],TB_Produtos[Categoria]),desc_categorias,0))</f>
        <v>0</v>
      </c>
      <c r="G1276" s="41" cm="1">
        <f t="array" ref="G1276">_xlfn.XLOOKUP(TB_Vendas[[#This Row],[Vendedor]],TB_Vendedores[[#All],[Código]],TB_Vendedores[[#All],[Desc. Máximo]])</f>
        <v>0.13</v>
      </c>
      <c r="H1276" s="41">
        <f>IF(TB_Vendas[[#This Row],[Desc.]]&gt;TB_Vendas[[#This Row],[Desc. Vend.]],TB_Vendas[[#This Row],[Desc. Vend.]],TB_Vendas[[#This Row],[Desc.]])</f>
        <v>0</v>
      </c>
      <c r="I1276" s="9">
        <f>TB_Vendas[[#This Row],[Preço Unitário]]*TB_Vendas[[#This Row],[Qtde]]</f>
        <v>1400</v>
      </c>
      <c r="J1276" s="9">
        <f>TB_Vendas[[#This Row],[Total]]-(TB_Vendas[[#This Row],[Total]]*TB_Vendas[[#This Row],[Desconto]])</f>
        <v>1400</v>
      </c>
      <c r="K1276" s="9" t="s">
        <v>94</v>
      </c>
    </row>
    <row r="1277" spans="1:11" x14ac:dyDescent="0.25">
      <c r="A1277" s="8">
        <v>45396</v>
      </c>
      <c r="B1277" t="s">
        <v>53</v>
      </c>
      <c r="C1277" t="str">
        <f>_xlfn.XLOOKUP(TB_Vendas[[#This Row],[Código]],TB_Produtos[Código],TB_Produtos[Categoria])</f>
        <v>Periféricos</v>
      </c>
      <c r="D1277" s="1">
        <v>1</v>
      </c>
      <c r="E1277" s="36">
        <f>_xlfn.XLOOKUP(TB_Vendas[[#This Row],[Código]],TB_Produtos[Código],TB_Produtos[Preço Unitário])</f>
        <v>350</v>
      </c>
      <c r="F1277" s="41">
        <f>INDEX(desc_tabela,MATCH(TB_Vendas[[#This Row],[Qtde]],desc_quantidade,1),MATCH(_xlfn.XLOOKUP(TB_Vendas[[#This Row],[Código]],TB_Produtos[Código],TB_Produtos[Categoria]),desc_categorias,0))</f>
        <v>0</v>
      </c>
      <c r="G1277" s="41" cm="1">
        <f t="array" ref="G1277">_xlfn.XLOOKUP(TB_Vendas[[#This Row],[Vendedor]],TB_Vendedores[[#All],[Código]],TB_Vendedores[[#All],[Desc. Máximo]])</f>
        <v>0.11</v>
      </c>
      <c r="H1277" s="41">
        <f>IF(TB_Vendas[[#This Row],[Desc.]]&gt;TB_Vendas[[#This Row],[Desc. Vend.]],TB_Vendas[[#This Row],[Desc. Vend.]],TB_Vendas[[#This Row],[Desc.]])</f>
        <v>0</v>
      </c>
      <c r="I1277" s="9">
        <f>TB_Vendas[[#This Row],[Preço Unitário]]*TB_Vendas[[#This Row],[Qtde]]</f>
        <v>350</v>
      </c>
      <c r="J1277" s="9">
        <f>TB_Vendas[[#This Row],[Total]]-(TB_Vendas[[#This Row],[Total]]*TB_Vendas[[#This Row],[Desconto]])</f>
        <v>350</v>
      </c>
      <c r="K1277" s="9" t="s">
        <v>115</v>
      </c>
    </row>
    <row r="1278" spans="1:11" x14ac:dyDescent="0.25">
      <c r="A1278" s="8">
        <v>45397</v>
      </c>
      <c r="B1278" t="s">
        <v>31</v>
      </c>
      <c r="C1278" t="str">
        <f>_xlfn.XLOOKUP(TB_Vendas[[#This Row],[Código]],TB_Produtos[Código],TB_Produtos[Categoria])</f>
        <v>Notebooks</v>
      </c>
      <c r="D1278" s="1">
        <v>5</v>
      </c>
      <c r="E1278" s="36">
        <f>_xlfn.XLOOKUP(TB_Vendas[[#This Row],[Código]],TB_Produtos[Código],TB_Produtos[Preço Unitário])</f>
        <v>4200</v>
      </c>
      <c r="F1278" s="41">
        <f>INDEX(desc_tabela,MATCH(TB_Vendas[[#This Row],[Qtde]],desc_quantidade,1),MATCH(_xlfn.XLOOKUP(TB_Vendas[[#This Row],[Código]],TB_Produtos[Código],TB_Produtos[Categoria]),desc_categorias,0))</f>
        <v>0.25</v>
      </c>
      <c r="G1278" s="41" cm="1">
        <f t="array" ref="G1278">_xlfn.XLOOKUP(TB_Vendas[[#This Row],[Vendedor]],TB_Vendedores[[#All],[Código]],TB_Vendedores[[#All],[Desc. Máximo]])</f>
        <v>0.12</v>
      </c>
      <c r="H1278" s="41">
        <f>IF(TB_Vendas[[#This Row],[Desc.]]&gt;TB_Vendas[[#This Row],[Desc. Vend.]],TB_Vendas[[#This Row],[Desc. Vend.]],TB_Vendas[[#This Row],[Desc.]])</f>
        <v>0.12</v>
      </c>
      <c r="I1278" s="9">
        <f>TB_Vendas[[#This Row],[Preço Unitário]]*TB_Vendas[[#This Row],[Qtde]]</f>
        <v>21000</v>
      </c>
      <c r="J1278" s="9">
        <f>TB_Vendas[[#This Row],[Total]]-(TB_Vendas[[#This Row],[Total]]*TB_Vendas[[#This Row],[Desconto]])</f>
        <v>18480</v>
      </c>
      <c r="K1278" s="9" t="s">
        <v>103</v>
      </c>
    </row>
    <row r="1279" spans="1:11" x14ac:dyDescent="0.25">
      <c r="A1279" s="8">
        <v>45397</v>
      </c>
      <c r="B1279" t="s">
        <v>77</v>
      </c>
      <c r="C1279" t="str">
        <f>_xlfn.XLOOKUP(TB_Vendas[[#This Row],[Código]],TB_Produtos[Código],TB_Produtos[Categoria])</f>
        <v>Smartphones e Tablets</v>
      </c>
      <c r="D1279" s="1">
        <v>1</v>
      </c>
      <c r="E1279" s="36">
        <f>_xlfn.XLOOKUP(TB_Vendas[[#This Row],[Código]],TB_Produtos[Código],TB_Produtos[Preço Unitário])</f>
        <v>5000</v>
      </c>
      <c r="F1279" s="41">
        <f>INDEX(desc_tabela,MATCH(TB_Vendas[[#This Row],[Qtde]],desc_quantidade,1),MATCH(_xlfn.XLOOKUP(TB_Vendas[[#This Row],[Código]],TB_Produtos[Código],TB_Produtos[Categoria]),desc_categorias,0))</f>
        <v>0</v>
      </c>
      <c r="G1279" s="41" cm="1">
        <f t="array" ref="G1279">_xlfn.XLOOKUP(TB_Vendas[[#This Row],[Vendedor]],TB_Vendedores[[#All],[Código]],TB_Vendedores[[#All],[Desc. Máximo]])</f>
        <v>7.0000000000000007E-2</v>
      </c>
      <c r="H1279" s="41">
        <f>IF(TB_Vendas[[#This Row],[Desc.]]&gt;TB_Vendas[[#This Row],[Desc. Vend.]],TB_Vendas[[#This Row],[Desc. Vend.]],TB_Vendas[[#This Row],[Desc.]])</f>
        <v>0</v>
      </c>
      <c r="I1279" s="9">
        <f>TB_Vendas[[#This Row],[Preço Unitário]]*TB_Vendas[[#This Row],[Qtde]]</f>
        <v>5000</v>
      </c>
      <c r="J1279" s="9">
        <f>TB_Vendas[[#This Row],[Total]]-(TB_Vendas[[#This Row],[Total]]*TB_Vendas[[#This Row],[Desconto]])</f>
        <v>5000</v>
      </c>
      <c r="K1279" s="9" t="s">
        <v>119</v>
      </c>
    </row>
    <row r="1280" spans="1:11" x14ac:dyDescent="0.25">
      <c r="A1280" s="8">
        <v>45398</v>
      </c>
      <c r="B1280" t="s">
        <v>14</v>
      </c>
      <c r="C1280" t="str">
        <f>_xlfn.XLOOKUP(TB_Vendas[[#This Row],[Código]],TB_Produtos[Código],TB_Produtos[Categoria])</f>
        <v>Acessórios</v>
      </c>
      <c r="D1280" s="1">
        <v>5</v>
      </c>
      <c r="E1280" s="36">
        <f>_xlfn.XLOOKUP(TB_Vendas[[#This Row],[Código]],TB_Produtos[Código],TB_Produtos[Preço Unitário])</f>
        <v>80</v>
      </c>
      <c r="F1280" s="41">
        <f>INDEX(desc_tabela,MATCH(TB_Vendas[[#This Row],[Qtde]],desc_quantidade,1),MATCH(_xlfn.XLOOKUP(TB_Vendas[[#This Row],[Código]],TB_Produtos[Código],TB_Produtos[Categoria]),desc_categorias,0))</f>
        <v>0.25</v>
      </c>
      <c r="G1280" s="41" cm="1">
        <f t="array" ref="G1280">_xlfn.XLOOKUP(TB_Vendas[[#This Row],[Vendedor]],TB_Vendedores[[#All],[Código]],TB_Vendedores[[#All],[Desc. Máximo]])</f>
        <v>0.19</v>
      </c>
      <c r="H1280" s="41">
        <f>IF(TB_Vendas[[#This Row],[Desc.]]&gt;TB_Vendas[[#This Row],[Desc. Vend.]],TB_Vendas[[#This Row],[Desc. Vend.]],TB_Vendas[[#This Row],[Desc.]])</f>
        <v>0.19</v>
      </c>
      <c r="I1280" s="9">
        <f>TB_Vendas[[#This Row],[Preço Unitário]]*TB_Vendas[[#This Row],[Qtde]]</f>
        <v>400</v>
      </c>
      <c r="J1280" s="9">
        <f>TB_Vendas[[#This Row],[Total]]-(TB_Vendas[[#This Row],[Total]]*TB_Vendas[[#This Row],[Desconto]])</f>
        <v>324</v>
      </c>
      <c r="K1280" s="9" t="s">
        <v>109</v>
      </c>
    </row>
    <row r="1281" spans="1:11" x14ac:dyDescent="0.25">
      <c r="A1281" s="8">
        <v>45398</v>
      </c>
      <c r="B1281" t="s">
        <v>68</v>
      </c>
      <c r="C1281" t="str">
        <f>_xlfn.XLOOKUP(TB_Vendas[[#This Row],[Código]],TB_Produtos[Código],TB_Produtos[Categoria])</f>
        <v>Smartphones e Tablets</v>
      </c>
      <c r="D1281" s="1">
        <v>2</v>
      </c>
      <c r="E1281" s="36">
        <f>_xlfn.XLOOKUP(TB_Vendas[[#This Row],[Código]],TB_Produtos[Código],TB_Produtos[Preço Unitário])</f>
        <v>4500</v>
      </c>
      <c r="F1281" s="41">
        <f>INDEX(desc_tabela,MATCH(TB_Vendas[[#This Row],[Qtde]],desc_quantidade,1),MATCH(_xlfn.XLOOKUP(TB_Vendas[[#This Row],[Código]],TB_Produtos[Código],TB_Produtos[Categoria]),desc_categorias,0))</f>
        <v>0.1</v>
      </c>
      <c r="G1281" s="41" cm="1">
        <f t="array" ref="G1281">_xlfn.XLOOKUP(TB_Vendas[[#This Row],[Vendedor]],TB_Vendedores[[#All],[Código]],TB_Vendedores[[#All],[Desc. Máximo]])</f>
        <v>0.09</v>
      </c>
      <c r="H1281" s="41">
        <f>IF(TB_Vendas[[#This Row],[Desc.]]&gt;TB_Vendas[[#This Row],[Desc. Vend.]],TB_Vendas[[#This Row],[Desc. Vend.]],TB_Vendas[[#This Row],[Desc.]])</f>
        <v>0.09</v>
      </c>
      <c r="I1281" s="9">
        <f>TB_Vendas[[#This Row],[Preço Unitário]]*TB_Vendas[[#This Row],[Qtde]]</f>
        <v>9000</v>
      </c>
      <c r="J1281" s="9">
        <f>TB_Vendas[[#This Row],[Total]]-(TB_Vendas[[#This Row],[Total]]*TB_Vendas[[#This Row],[Desconto]])</f>
        <v>8190</v>
      </c>
      <c r="K1281" s="9" t="s">
        <v>113</v>
      </c>
    </row>
    <row r="1282" spans="1:11" x14ac:dyDescent="0.25">
      <c r="A1282" s="8">
        <v>45398</v>
      </c>
      <c r="B1282" t="s">
        <v>28</v>
      </c>
      <c r="C1282" t="str">
        <f>_xlfn.XLOOKUP(TB_Vendas[[#This Row],[Código]],TB_Produtos[Código],TB_Produtos[Categoria])</f>
        <v>Periféricos</v>
      </c>
      <c r="D1282" s="1">
        <v>5</v>
      </c>
      <c r="E1282" s="36">
        <f>_xlfn.XLOOKUP(TB_Vendas[[#This Row],[Código]],TB_Produtos[Código],TB_Produtos[Preço Unitário])</f>
        <v>1200</v>
      </c>
      <c r="F1282" s="41">
        <f>INDEX(desc_tabela,MATCH(TB_Vendas[[#This Row],[Qtde]],desc_quantidade,1),MATCH(_xlfn.XLOOKUP(TB_Vendas[[#This Row],[Código]],TB_Produtos[Código],TB_Produtos[Categoria]),desc_categorias,0))</f>
        <v>0.25</v>
      </c>
      <c r="G1282" s="41" cm="1">
        <f t="array" ref="G1282">_xlfn.XLOOKUP(TB_Vendas[[#This Row],[Vendedor]],TB_Vendedores[[#All],[Código]],TB_Vendedores[[#All],[Desc. Máximo]])</f>
        <v>0.13</v>
      </c>
      <c r="H1282" s="41">
        <f>IF(TB_Vendas[[#This Row],[Desc.]]&gt;TB_Vendas[[#This Row],[Desc. Vend.]],TB_Vendas[[#This Row],[Desc. Vend.]],TB_Vendas[[#This Row],[Desc.]])</f>
        <v>0.13</v>
      </c>
      <c r="I1282" s="9">
        <f>TB_Vendas[[#This Row],[Preço Unitário]]*TB_Vendas[[#This Row],[Qtde]]</f>
        <v>6000</v>
      </c>
      <c r="J1282" s="9">
        <f>TB_Vendas[[#This Row],[Total]]-(TB_Vendas[[#This Row],[Total]]*TB_Vendas[[#This Row],[Desconto]])</f>
        <v>5220</v>
      </c>
      <c r="K1282" s="9" t="s">
        <v>94</v>
      </c>
    </row>
    <row r="1283" spans="1:11" x14ac:dyDescent="0.25">
      <c r="A1283" s="8">
        <v>45398</v>
      </c>
      <c r="B1283" t="s">
        <v>43</v>
      </c>
      <c r="C1283" t="str">
        <f>_xlfn.XLOOKUP(TB_Vendas[[#This Row],[Código]],TB_Produtos[Código],TB_Produtos[Categoria])</f>
        <v>Eletrônicos Gerais</v>
      </c>
      <c r="D1283" s="1">
        <v>2</v>
      </c>
      <c r="E1283" s="36">
        <f>_xlfn.XLOOKUP(TB_Vendas[[#This Row],[Código]],TB_Produtos[Código],TB_Produtos[Preço Unitário])</f>
        <v>4500</v>
      </c>
      <c r="F1283" s="41">
        <f>INDEX(desc_tabela,MATCH(TB_Vendas[[#This Row],[Qtde]],desc_quantidade,1),MATCH(_xlfn.XLOOKUP(TB_Vendas[[#This Row],[Código]],TB_Produtos[Código],TB_Produtos[Categoria]),desc_categorias,0))</f>
        <v>0.15</v>
      </c>
      <c r="G1283" s="41" cm="1">
        <f t="array" ref="G1283">_xlfn.XLOOKUP(TB_Vendas[[#This Row],[Vendedor]],TB_Vendedores[[#All],[Código]],TB_Vendedores[[#All],[Desc. Máximo]])</f>
        <v>0.08</v>
      </c>
      <c r="H1283" s="41">
        <f>IF(TB_Vendas[[#This Row],[Desc.]]&gt;TB_Vendas[[#This Row],[Desc. Vend.]],TB_Vendas[[#This Row],[Desc. Vend.]],TB_Vendas[[#This Row],[Desc.]])</f>
        <v>0.08</v>
      </c>
      <c r="I1283" s="9">
        <f>TB_Vendas[[#This Row],[Preço Unitário]]*TB_Vendas[[#This Row],[Qtde]]</f>
        <v>9000</v>
      </c>
      <c r="J1283" s="9">
        <f>TB_Vendas[[#This Row],[Total]]-(TB_Vendas[[#This Row],[Total]]*TB_Vendas[[#This Row],[Desconto]])</f>
        <v>8280</v>
      </c>
      <c r="K1283" s="9" t="s">
        <v>100</v>
      </c>
    </row>
    <row r="1284" spans="1:11" x14ac:dyDescent="0.25">
      <c r="A1284" s="8">
        <v>45399</v>
      </c>
      <c r="B1284" t="s">
        <v>14</v>
      </c>
      <c r="C1284" t="str">
        <f>_xlfn.XLOOKUP(TB_Vendas[[#This Row],[Código]],TB_Produtos[Código],TB_Produtos[Categoria])</f>
        <v>Acessórios</v>
      </c>
      <c r="D1284" s="1">
        <v>2</v>
      </c>
      <c r="E1284" s="36">
        <f>_xlfn.XLOOKUP(TB_Vendas[[#This Row],[Código]],TB_Produtos[Código],TB_Produtos[Preço Unitário])</f>
        <v>80</v>
      </c>
      <c r="F1284" s="41">
        <f>INDEX(desc_tabela,MATCH(TB_Vendas[[#This Row],[Qtde]],desc_quantidade,1),MATCH(_xlfn.XLOOKUP(TB_Vendas[[#This Row],[Código]],TB_Produtos[Código],TB_Produtos[Categoria]),desc_categorias,0))</f>
        <v>0.05</v>
      </c>
      <c r="G1284" s="41" cm="1">
        <f t="array" ref="G1284">_xlfn.XLOOKUP(TB_Vendas[[#This Row],[Vendedor]],TB_Vendedores[[#All],[Código]],TB_Vendedores[[#All],[Desc. Máximo]])</f>
        <v>0.18</v>
      </c>
      <c r="H1284" s="41">
        <f>IF(TB_Vendas[[#This Row],[Desc.]]&gt;TB_Vendas[[#This Row],[Desc. Vend.]],TB_Vendas[[#This Row],[Desc. Vend.]],TB_Vendas[[#This Row],[Desc.]])</f>
        <v>0.05</v>
      </c>
      <c r="I1284" s="9">
        <f>TB_Vendas[[#This Row],[Preço Unitário]]*TB_Vendas[[#This Row],[Qtde]]</f>
        <v>160</v>
      </c>
      <c r="J1284" s="9">
        <f>TB_Vendas[[#This Row],[Total]]-(TB_Vendas[[#This Row],[Total]]*TB_Vendas[[#This Row],[Desconto]])</f>
        <v>152</v>
      </c>
      <c r="K1284" s="9" t="s">
        <v>117</v>
      </c>
    </row>
    <row r="1285" spans="1:11" x14ac:dyDescent="0.25">
      <c r="A1285" s="8">
        <v>45399</v>
      </c>
      <c r="B1285" t="s">
        <v>25</v>
      </c>
      <c r="C1285" t="str">
        <f>_xlfn.XLOOKUP(TB_Vendas[[#This Row],[Código]],TB_Produtos[Código],TB_Produtos[Categoria])</f>
        <v>Periféricos</v>
      </c>
      <c r="D1285" s="1">
        <v>5</v>
      </c>
      <c r="E1285" s="36">
        <f>_xlfn.XLOOKUP(TB_Vendas[[#This Row],[Código]],TB_Produtos[Código],TB_Produtos[Preço Unitário])</f>
        <v>900</v>
      </c>
      <c r="F1285" s="41">
        <f>INDEX(desc_tabela,MATCH(TB_Vendas[[#This Row],[Qtde]],desc_quantidade,1),MATCH(_xlfn.XLOOKUP(TB_Vendas[[#This Row],[Código]],TB_Produtos[Código],TB_Produtos[Categoria]),desc_categorias,0))</f>
        <v>0.25</v>
      </c>
      <c r="G1285" s="41" cm="1">
        <f t="array" ref="G1285">_xlfn.XLOOKUP(TB_Vendas[[#This Row],[Vendedor]],TB_Vendedores[[#All],[Código]],TB_Vendedores[[#All],[Desc. Máximo]])</f>
        <v>0.13</v>
      </c>
      <c r="H1285" s="41">
        <f>IF(TB_Vendas[[#This Row],[Desc.]]&gt;TB_Vendas[[#This Row],[Desc. Vend.]],TB_Vendas[[#This Row],[Desc. Vend.]],TB_Vendas[[#This Row],[Desc.]])</f>
        <v>0.13</v>
      </c>
      <c r="I1285" s="9">
        <f>TB_Vendas[[#This Row],[Preço Unitário]]*TB_Vendas[[#This Row],[Qtde]]</f>
        <v>4500</v>
      </c>
      <c r="J1285" s="9">
        <f>TB_Vendas[[#This Row],[Total]]-(TB_Vendas[[#This Row],[Total]]*TB_Vendas[[#This Row],[Desconto]])</f>
        <v>3915</v>
      </c>
      <c r="K1285" s="9" t="s">
        <v>97</v>
      </c>
    </row>
    <row r="1286" spans="1:11" x14ac:dyDescent="0.25">
      <c r="A1286" s="8">
        <v>45400</v>
      </c>
      <c r="B1286" t="s">
        <v>20</v>
      </c>
      <c r="C1286" t="str">
        <f>_xlfn.XLOOKUP(TB_Vendas[[#This Row],[Código]],TB_Produtos[Código],TB_Produtos[Categoria])</f>
        <v>Acessórios</v>
      </c>
      <c r="D1286" s="1">
        <v>2</v>
      </c>
      <c r="E1286" s="36">
        <f>_xlfn.XLOOKUP(TB_Vendas[[#This Row],[Código]],TB_Produtos[Código],TB_Produtos[Preço Unitário])</f>
        <v>250</v>
      </c>
      <c r="F1286" s="41">
        <f>INDEX(desc_tabela,MATCH(TB_Vendas[[#This Row],[Qtde]],desc_quantidade,1),MATCH(_xlfn.XLOOKUP(TB_Vendas[[#This Row],[Código]],TB_Produtos[Código],TB_Produtos[Categoria]),desc_categorias,0))</f>
        <v>0.05</v>
      </c>
      <c r="G1286" s="41" cm="1">
        <f t="array" ref="G1286">_xlfn.XLOOKUP(TB_Vendas[[#This Row],[Vendedor]],TB_Vendedores[[#All],[Código]],TB_Vendedores[[#All],[Desc. Máximo]])</f>
        <v>0.17</v>
      </c>
      <c r="H1286" s="41">
        <f>IF(TB_Vendas[[#This Row],[Desc.]]&gt;TB_Vendas[[#This Row],[Desc. Vend.]],TB_Vendas[[#This Row],[Desc. Vend.]],TB_Vendas[[#This Row],[Desc.]])</f>
        <v>0.05</v>
      </c>
      <c r="I1286" s="9">
        <f>TB_Vendas[[#This Row],[Preço Unitário]]*TB_Vendas[[#This Row],[Qtde]]</f>
        <v>500</v>
      </c>
      <c r="J1286" s="9">
        <f>TB_Vendas[[#This Row],[Total]]-(TB_Vendas[[#This Row],[Total]]*TB_Vendas[[#This Row],[Desconto]])</f>
        <v>475</v>
      </c>
      <c r="K1286" s="9" t="s">
        <v>105</v>
      </c>
    </row>
    <row r="1287" spans="1:11" x14ac:dyDescent="0.25">
      <c r="A1287" s="8">
        <v>45400</v>
      </c>
      <c r="B1287" t="s">
        <v>20</v>
      </c>
      <c r="C1287" t="str">
        <f>_xlfn.XLOOKUP(TB_Vendas[[#This Row],[Código]],TB_Produtos[Código],TB_Produtos[Categoria])</f>
        <v>Acessórios</v>
      </c>
      <c r="D1287" s="1">
        <v>1</v>
      </c>
      <c r="E1287" s="36">
        <f>_xlfn.XLOOKUP(TB_Vendas[[#This Row],[Código]],TB_Produtos[Código],TB_Produtos[Preço Unitário])</f>
        <v>250</v>
      </c>
      <c r="F1287" s="41">
        <f>INDEX(desc_tabela,MATCH(TB_Vendas[[#This Row],[Qtde]],desc_quantidade,1),MATCH(_xlfn.XLOOKUP(TB_Vendas[[#This Row],[Código]],TB_Produtos[Código],TB_Produtos[Categoria]),desc_categorias,0))</f>
        <v>0</v>
      </c>
      <c r="G1287" s="41" cm="1">
        <f t="array" ref="G1287">_xlfn.XLOOKUP(TB_Vendas[[#This Row],[Vendedor]],TB_Vendedores[[#All],[Código]],TB_Vendedores[[#All],[Desc. Máximo]])</f>
        <v>0.17</v>
      </c>
      <c r="H1287" s="41">
        <f>IF(TB_Vendas[[#This Row],[Desc.]]&gt;TB_Vendas[[#This Row],[Desc. Vend.]],TB_Vendas[[#This Row],[Desc. Vend.]],TB_Vendas[[#This Row],[Desc.]])</f>
        <v>0</v>
      </c>
      <c r="I1287" s="9">
        <f>TB_Vendas[[#This Row],[Preço Unitário]]*TB_Vendas[[#This Row],[Qtde]]</f>
        <v>250</v>
      </c>
      <c r="J1287" s="9">
        <f>TB_Vendas[[#This Row],[Total]]-(TB_Vendas[[#This Row],[Total]]*TB_Vendas[[#This Row],[Desconto]])</f>
        <v>250</v>
      </c>
      <c r="K1287" s="9" t="s">
        <v>105</v>
      </c>
    </row>
    <row r="1288" spans="1:11" x14ac:dyDescent="0.25">
      <c r="A1288" s="8">
        <v>45400</v>
      </c>
      <c r="B1288" t="s">
        <v>37</v>
      </c>
      <c r="C1288" t="str">
        <f>_xlfn.XLOOKUP(TB_Vendas[[#This Row],[Código]],TB_Produtos[Código],TB_Produtos[Categoria])</f>
        <v>Notebooks</v>
      </c>
      <c r="D1288" s="1">
        <v>4</v>
      </c>
      <c r="E1288" s="36">
        <f>_xlfn.XLOOKUP(TB_Vendas[[#This Row],[Código]],TB_Produtos[Código],TB_Produtos[Preço Unitário])</f>
        <v>4000</v>
      </c>
      <c r="F1288" s="41">
        <f>INDEX(desc_tabela,MATCH(TB_Vendas[[#This Row],[Qtde]],desc_quantidade,1),MATCH(_xlfn.XLOOKUP(TB_Vendas[[#This Row],[Código]],TB_Produtos[Código],TB_Produtos[Categoria]),desc_categorias,0))</f>
        <v>0.15</v>
      </c>
      <c r="G1288" s="41" cm="1">
        <f t="array" ref="G1288">_xlfn.XLOOKUP(TB_Vendas[[#This Row],[Vendedor]],TB_Vendedores[[#All],[Código]],TB_Vendedores[[#All],[Desc. Máximo]])</f>
        <v>0.13</v>
      </c>
      <c r="H1288" s="41">
        <f>IF(TB_Vendas[[#This Row],[Desc.]]&gt;TB_Vendas[[#This Row],[Desc. Vend.]],TB_Vendas[[#This Row],[Desc. Vend.]],TB_Vendas[[#This Row],[Desc.]])</f>
        <v>0.13</v>
      </c>
      <c r="I1288" s="9">
        <f>TB_Vendas[[#This Row],[Preço Unitário]]*TB_Vendas[[#This Row],[Qtde]]</f>
        <v>16000</v>
      </c>
      <c r="J1288" s="9">
        <f>TB_Vendas[[#This Row],[Total]]-(TB_Vendas[[#This Row],[Total]]*TB_Vendas[[#This Row],[Desconto]])</f>
        <v>13920</v>
      </c>
      <c r="K1288" s="9" t="s">
        <v>94</v>
      </c>
    </row>
    <row r="1289" spans="1:11" x14ac:dyDescent="0.25">
      <c r="A1289" s="8">
        <v>45400</v>
      </c>
      <c r="B1289" t="s">
        <v>14</v>
      </c>
      <c r="C1289" t="str">
        <f>_xlfn.XLOOKUP(TB_Vendas[[#This Row],[Código]],TB_Produtos[Código],TB_Produtos[Categoria])</f>
        <v>Acessórios</v>
      </c>
      <c r="D1289" s="1">
        <v>1</v>
      </c>
      <c r="E1289" s="36">
        <f>_xlfn.XLOOKUP(TB_Vendas[[#This Row],[Código]],TB_Produtos[Código],TB_Produtos[Preço Unitário])</f>
        <v>80</v>
      </c>
      <c r="F1289" s="41">
        <f>INDEX(desc_tabela,MATCH(TB_Vendas[[#This Row],[Qtde]],desc_quantidade,1),MATCH(_xlfn.XLOOKUP(TB_Vendas[[#This Row],[Código]],TB_Produtos[Código],TB_Produtos[Categoria]),desc_categorias,0))</f>
        <v>0</v>
      </c>
      <c r="G1289" s="41" cm="1">
        <f t="array" ref="G1289">_xlfn.XLOOKUP(TB_Vendas[[#This Row],[Vendedor]],TB_Vendedores[[#All],[Código]],TB_Vendedores[[#All],[Desc. Máximo]])</f>
        <v>0.13</v>
      </c>
      <c r="H1289" s="41">
        <f>IF(TB_Vendas[[#This Row],[Desc.]]&gt;TB_Vendas[[#This Row],[Desc. Vend.]],TB_Vendas[[#This Row],[Desc. Vend.]],TB_Vendas[[#This Row],[Desc.]])</f>
        <v>0</v>
      </c>
      <c r="I1289" s="9">
        <f>TB_Vendas[[#This Row],[Preço Unitário]]*TB_Vendas[[#This Row],[Qtde]]</f>
        <v>80</v>
      </c>
      <c r="J1289" s="9">
        <f>TB_Vendas[[#This Row],[Total]]-(TB_Vendas[[#This Row],[Total]]*TB_Vendas[[#This Row],[Desconto]])</f>
        <v>80</v>
      </c>
      <c r="K1289" s="9" t="s">
        <v>97</v>
      </c>
    </row>
    <row r="1290" spans="1:11" x14ac:dyDescent="0.25">
      <c r="A1290" s="8">
        <v>45401</v>
      </c>
      <c r="B1290" t="s">
        <v>14</v>
      </c>
      <c r="C1290" t="str">
        <f>_xlfn.XLOOKUP(TB_Vendas[[#This Row],[Código]],TB_Produtos[Código],TB_Produtos[Categoria])</f>
        <v>Acessórios</v>
      </c>
      <c r="D1290" s="1">
        <v>4</v>
      </c>
      <c r="E1290" s="36">
        <f>_xlfn.XLOOKUP(TB_Vendas[[#This Row],[Código]],TB_Produtos[Código],TB_Produtos[Preço Unitário])</f>
        <v>80</v>
      </c>
      <c r="F1290" s="41">
        <f>INDEX(desc_tabela,MATCH(TB_Vendas[[#This Row],[Qtde]],desc_quantidade,1),MATCH(_xlfn.XLOOKUP(TB_Vendas[[#This Row],[Código]],TB_Produtos[Código],TB_Produtos[Categoria]),desc_categorias,0))</f>
        <v>0.15</v>
      </c>
      <c r="G1290" s="41" cm="1">
        <f t="array" ref="G1290">_xlfn.XLOOKUP(TB_Vendas[[#This Row],[Vendedor]],TB_Vendedores[[#All],[Código]],TB_Vendedores[[#All],[Desc. Máximo]])</f>
        <v>0.14000000000000001</v>
      </c>
      <c r="H1290" s="41">
        <f>IF(TB_Vendas[[#This Row],[Desc.]]&gt;TB_Vendas[[#This Row],[Desc. Vend.]],TB_Vendas[[#This Row],[Desc. Vend.]],TB_Vendas[[#This Row],[Desc.]])</f>
        <v>0.14000000000000001</v>
      </c>
      <c r="I1290" s="9">
        <f>TB_Vendas[[#This Row],[Preço Unitário]]*TB_Vendas[[#This Row],[Qtde]]</f>
        <v>320</v>
      </c>
      <c r="J1290" s="9">
        <f>TB_Vendas[[#This Row],[Total]]-(TB_Vendas[[#This Row],[Total]]*TB_Vendas[[#This Row],[Desconto]])</f>
        <v>275.2</v>
      </c>
      <c r="K1290" s="9" t="s">
        <v>107</v>
      </c>
    </row>
    <row r="1291" spans="1:11" x14ac:dyDescent="0.25">
      <c r="A1291" s="8">
        <v>45401</v>
      </c>
      <c r="B1291" t="s">
        <v>83</v>
      </c>
      <c r="C1291" t="str">
        <f>_xlfn.XLOOKUP(TB_Vendas[[#This Row],[Código]],TB_Produtos[Código],TB_Produtos[Categoria])</f>
        <v>Wearables</v>
      </c>
      <c r="D1291" s="1">
        <v>3</v>
      </c>
      <c r="E1291" s="36">
        <f>_xlfn.XLOOKUP(TB_Vendas[[#This Row],[Código]],TB_Produtos[Código],TB_Produtos[Preço Unitário])</f>
        <v>350</v>
      </c>
      <c r="F1291" s="41">
        <f>INDEX(desc_tabela,MATCH(TB_Vendas[[#This Row],[Qtde]],desc_quantidade,1),MATCH(_xlfn.XLOOKUP(TB_Vendas[[#This Row],[Código]],TB_Produtos[Código],TB_Produtos[Categoria]),desc_categorias,0))</f>
        <v>0.15</v>
      </c>
      <c r="G1291" s="41" cm="1">
        <f t="array" ref="G1291">_xlfn.XLOOKUP(TB_Vendas[[#This Row],[Vendedor]],TB_Vendedores[[#All],[Código]],TB_Vendedores[[#All],[Desc. Máximo]])</f>
        <v>7.0000000000000007E-2</v>
      </c>
      <c r="H1291" s="41">
        <f>IF(TB_Vendas[[#This Row],[Desc.]]&gt;TB_Vendas[[#This Row],[Desc. Vend.]],TB_Vendas[[#This Row],[Desc. Vend.]],TB_Vendas[[#This Row],[Desc.]])</f>
        <v>7.0000000000000007E-2</v>
      </c>
      <c r="I1291" s="9">
        <f>TB_Vendas[[#This Row],[Preço Unitário]]*TB_Vendas[[#This Row],[Qtde]]</f>
        <v>1050</v>
      </c>
      <c r="J1291" s="9">
        <f>TB_Vendas[[#This Row],[Total]]-(TB_Vendas[[#This Row],[Total]]*TB_Vendas[[#This Row],[Desconto]])</f>
        <v>976.5</v>
      </c>
      <c r="K1291" s="9" t="s">
        <v>119</v>
      </c>
    </row>
    <row r="1292" spans="1:11" x14ac:dyDescent="0.25">
      <c r="A1292" s="8">
        <v>45401</v>
      </c>
      <c r="B1292" t="s">
        <v>17</v>
      </c>
      <c r="C1292" t="str">
        <f>_xlfn.XLOOKUP(TB_Vendas[[#This Row],[Código]],TB_Produtos[Código],TB_Produtos[Categoria])</f>
        <v>Acessórios</v>
      </c>
      <c r="D1292" s="1">
        <v>1</v>
      </c>
      <c r="E1292" s="36">
        <f>_xlfn.XLOOKUP(TB_Vendas[[#This Row],[Código]],TB_Produtos[Código],TB_Produtos[Preço Unitário])</f>
        <v>800</v>
      </c>
      <c r="F1292" s="41">
        <f>INDEX(desc_tabela,MATCH(TB_Vendas[[#This Row],[Qtde]],desc_quantidade,1),MATCH(_xlfn.XLOOKUP(TB_Vendas[[#This Row],[Código]],TB_Produtos[Código],TB_Produtos[Categoria]),desc_categorias,0))</f>
        <v>0</v>
      </c>
      <c r="G1292" s="41" cm="1">
        <f t="array" ref="G1292">_xlfn.XLOOKUP(TB_Vendas[[#This Row],[Vendedor]],TB_Vendedores[[#All],[Código]],TB_Vendedores[[#All],[Desc. Máximo]])</f>
        <v>0.08</v>
      </c>
      <c r="H1292" s="41">
        <f>IF(TB_Vendas[[#This Row],[Desc.]]&gt;TB_Vendas[[#This Row],[Desc. Vend.]],TB_Vendas[[#This Row],[Desc. Vend.]],TB_Vendas[[#This Row],[Desc.]])</f>
        <v>0</v>
      </c>
      <c r="I1292" s="9">
        <f>TB_Vendas[[#This Row],[Preço Unitário]]*TB_Vendas[[#This Row],[Qtde]]</f>
        <v>800</v>
      </c>
      <c r="J1292" s="9">
        <f>TB_Vendas[[#This Row],[Total]]-(TB_Vendas[[#This Row],[Total]]*TB_Vendas[[#This Row],[Desconto]])</f>
        <v>800</v>
      </c>
      <c r="K1292" s="9" t="s">
        <v>100</v>
      </c>
    </row>
    <row r="1293" spans="1:11" x14ac:dyDescent="0.25">
      <c r="A1293" s="8">
        <v>45401</v>
      </c>
      <c r="B1293" t="s">
        <v>88</v>
      </c>
      <c r="C1293" t="str">
        <f>_xlfn.XLOOKUP(TB_Vendas[[#This Row],[Código]],TB_Produtos[Código],TB_Produtos[Categoria])</f>
        <v>Wearables</v>
      </c>
      <c r="D1293" s="1">
        <v>1</v>
      </c>
      <c r="E1293" s="36">
        <f>_xlfn.XLOOKUP(TB_Vendas[[#This Row],[Código]],TB_Produtos[Código],TB_Produtos[Preço Unitário])</f>
        <v>2800</v>
      </c>
      <c r="F1293" s="41">
        <f>INDEX(desc_tabela,MATCH(TB_Vendas[[#This Row],[Qtde]],desc_quantidade,1),MATCH(_xlfn.XLOOKUP(TB_Vendas[[#This Row],[Código]],TB_Produtos[Código],TB_Produtos[Categoria]),desc_categorias,0))</f>
        <v>0</v>
      </c>
      <c r="G1293" s="41" cm="1">
        <f t="array" ref="G1293">_xlfn.XLOOKUP(TB_Vendas[[#This Row],[Vendedor]],TB_Vendedores[[#All],[Código]],TB_Vendedores[[#All],[Desc. Máximo]])</f>
        <v>0.3</v>
      </c>
      <c r="H1293" s="41">
        <f>IF(TB_Vendas[[#This Row],[Desc.]]&gt;TB_Vendas[[#This Row],[Desc. Vend.]],TB_Vendas[[#This Row],[Desc. Vend.]],TB_Vendas[[#This Row],[Desc.]])</f>
        <v>0</v>
      </c>
      <c r="I1293" s="9">
        <f>TB_Vendas[[#This Row],[Preço Unitário]]*TB_Vendas[[#This Row],[Qtde]]</f>
        <v>2800</v>
      </c>
      <c r="J1293" s="9">
        <f>TB_Vendas[[#This Row],[Total]]-(TB_Vendas[[#This Row],[Total]]*TB_Vendas[[#This Row],[Desconto]])</f>
        <v>2800</v>
      </c>
      <c r="K1293" s="9" t="s">
        <v>121</v>
      </c>
    </row>
    <row r="1294" spans="1:11" x14ac:dyDescent="0.25">
      <c r="A1294" s="8">
        <v>45401</v>
      </c>
      <c r="B1294" t="s">
        <v>58</v>
      </c>
      <c r="C1294" t="str">
        <f>_xlfn.XLOOKUP(TB_Vendas[[#This Row],[Código]],TB_Produtos[Código],TB_Produtos[Categoria])</f>
        <v>Periféricos</v>
      </c>
      <c r="D1294" s="1">
        <v>3</v>
      </c>
      <c r="E1294" s="36">
        <f>_xlfn.XLOOKUP(TB_Vendas[[#This Row],[Código]],TB_Produtos[Código],TB_Produtos[Preço Unitário])</f>
        <v>450</v>
      </c>
      <c r="F1294" s="41">
        <f>INDEX(desc_tabela,MATCH(TB_Vendas[[#This Row],[Qtde]],desc_quantidade,1),MATCH(_xlfn.XLOOKUP(TB_Vendas[[#This Row],[Código]],TB_Produtos[Código],TB_Produtos[Categoria]),desc_categorias,0))</f>
        <v>0.15</v>
      </c>
      <c r="G1294" s="41" cm="1">
        <f t="array" ref="G1294">_xlfn.XLOOKUP(TB_Vendas[[#This Row],[Vendedor]],TB_Vendedores[[#All],[Código]],TB_Vendedores[[#All],[Desc. Máximo]])</f>
        <v>0.08</v>
      </c>
      <c r="H1294" s="41">
        <f>IF(TB_Vendas[[#This Row],[Desc.]]&gt;TB_Vendas[[#This Row],[Desc. Vend.]],TB_Vendas[[#This Row],[Desc. Vend.]],TB_Vendas[[#This Row],[Desc.]])</f>
        <v>0.08</v>
      </c>
      <c r="I1294" s="9">
        <f>TB_Vendas[[#This Row],[Preço Unitário]]*TB_Vendas[[#This Row],[Qtde]]</f>
        <v>1350</v>
      </c>
      <c r="J1294" s="9">
        <f>TB_Vendas[[#This Row],[Total]]-(TB_Vendas[[#This Row],[Total]]*TB_Vendas[[#This Row],[Desconto]])</f>
        <v>1242</v>
      </c>
      <c r="K1294" s="9" t="s">
        <v>100</v>
      </c>
    </row>
    <row r="1295" spans="1:11" x14ac:dyDescent="0.25">
      <c r="A1295" s="8">
        <v>45402</v>
      </c>
      <c r="B1295" t="s">
        <v>17</v>
      </c>
      <c r="C1295" t="str">
        <f>_xlfn.XLOOKUP(TB_Vendas[[#This Row],[Código]],TB_Produtos[Código],TB_Produtos[Categoria])</f>
        <v>Acessórios</v>
      </c>
      <c r="D1295" s="1">
        <v>5</v>
      </c>
      <c r="E1295" s="36">
        <f>_xlfn.XLOOKUP(TB_Vendas[[#This Row],[Código]],TB_Produtos[Código],TB_Produtos[Preço Unitário])</f>
        <v>800</v>
      </c>
      <c r="F1295" s="41">
        <f>INDEX(desc_tabela,MATCH(TB_Vendas[[#This Row],[Qtde]],desc_quantidade,1),MATCH(_xlfn.XLOOKUP(TB_Vendas[[#This Row],[Código]],TB_Produtos[Código],TB_Produtos[Categoria]),desc_categorias,0))</f>
        <v>0.25</v>
      </c>
      <c r="G1295" s="41" cm="1">
        <f t="array" ref="G1295">_xlfn.XLOOKUP(TB_Vendas[[#This Row],[Vendedor]],TB_Vendedores[[#All],[Código]],TB_Vendedores[[#All],[Desc. Máximo]])</f>
        <v>0.13</v>
      </c>
      <c r="H1295" s="41">
        <f>IF(TB_Vendas[[#This Row],[Desc.]]&gt;TB_Vendas[[#This Row],[Desc. Vend.]],TB_Vendas[[#This Row],[Desc. Vend.]],TB_Vendas[[#This Row],[Desc.]])</f>
        <v>0.13</v>
      </c>
      <c r="I1295" s="9">
        <f>TB_Vendas[[#This Row],[Preço Unitário]]*TB_Vendas[[#This Row],[Qtde]]</f>
        <v>4000</v>
      </c>
      <c r="J1295" s="9">
        <f>TB_Vendas[[#This Row],[Total]]-(TB_Vendas[[#This Row],[Total]]*TB_Vendas[[#This Row],[Desconto]])</f>
        <v>3480</v>
      </c>
      <c r="K1295" s="9" t="s">
        <v>97</v>
      </c>
    </row>
    <row r="1296" spans="1:11" x14ac:dyDescent="0.25">
      <c r="A1296" s="8">
        <v>45402</v>
      </c>
      <c r="B1296" t="s">
        <v>37</v>
      </c>
      <c r="C1296" t="str">
        <f>_xlfn.XLOOKUP(TB_Vendas[[#This Row],[Código]],TB_Produtos[Código],TB_Produtos[Categoria])</f>
        <v>Notebooks</v>
      </c>
      <c r="D1296" s="1">
        <v>1</v>
      </c>
      <c r="E1296" s="36">
        <f>_xlfn.XLOOKUP(TB_Vendas[[#This Row],[Código]],TB_Produtos[Código],TB_Produtos[Preço Unitário])</f>
        <v>4000</v>
      </c>
      <c r="F1296" s="41">
        <f>INDEX(desc_tabela,MATCH(TB_Vendas[[#This Row],[Qtde]],desc_quantidade,1),MATCH(_xlfn.XLOOKUP(TB_Vendas[[#This Row],[Código]],TB_Produtos[Código],TB_Produtos[Categoria]),desc_categorias,0))</f>
        <v>0</v>
      </c>
      <c r="G1296" s="41" cm="1">
        <f t="array" ref="G1296">_xlfn.XLOOKUP(TB_Vendas[[#This Row],[Vendedor]],TB_Vendedores[[#All],[Código]],TB_Vendedores[[#All],[Desc. Máximo]])</f>
        <v>0.19</v>
      </c>
      <c r="H1296" s="41">
        <f>IF(TB_Vendas[[#This Row],[Desc.]]&gt;TB_Vendas[[#This Row],[Desc. Vend.]],TB_Vendas[[#This Row],[Desc. Vend.]],TB_Vendas[[#This Row],[Desc.]])</f>
        <v>0</v>
      </c>
      <c r="I1296" s="9">
        <f>TB_Vendas[[#This Row],[Preço Unitário]]*TB_Vendas[[#This Row],[Qtde]]</f>
        <v>4000</v>
      </c>
      <c r="J1296" s="9">
        <f>TB_Vendas[[#This Row],[Total]]-(TB_Vendas[[#This Row],[Total]]*TB_Vendas[[#This Row],[Desconto]])</f>
        <v>4000</v>
      </c>
      <c r="K1296" s="9" t="s">
        <v>109</v>
      </c>
    </row>
    <row r="1297" spans="1:11" x14ac:dyDescent="0.25">
      <c r="A1297" s="8">
        <v>45402</v>
      </c>
      <c r="B1297" t="s">
        <v>35</v>
      </c>
      <c r="C1297" t="str">
        <f>_xlfn.XLOOKUP(TB_Vendas[[#This Row],[Código]],TB_Produtos[Código],TB_Produtos[Categoria])</f>
        <v>Notebooks</v>
      </c>
      <c r="D1297" s="1">
        <v>5</v>
      </c>
      <c r="E1297" s="36">
        <f>_xlfn.XLOOKUP(TB_Vendas[[#This Row],[Código]],TB_Produtos[Código],TB_Produtos[Preço Unitário])</f>
        <v>12000</v>
      </c>
      <c r="F1297" s="41">
        <f>INDEX(desc_tabela,MATCH(TB_Vendas[[#This Row],[Qtde]],desc_quantidade,1),MATCH(_xlfn.XLOOKUP(TB_Vendas[[#This Row],[Código]],TB_Produtos[Código],TB_Produtos[Categoria]),desc_categorias,0))</f>
        <v>0.25</v>
      </c>
      <c r="G1297" s="41" cm="1">
        <f t="array" ref="G1297">_xlfn.XLOOKUP(TB_Vendas[[#This Row],[Vendedor]],TB_Vendedores[[#All],[Código]],TB_Vendedores[[#All],[Desc. Máximo]])</f>
        <v>0.08</v>
      </c>
      <c r="H1297" s="41">
        <f>IF(TB_Vendas[[#This Row],[Desc.]]&gt;TB_Vendas[[#This Row],[Desc. Vend.]],TB_Vendas[[#This Row],[Desc. Vend.]],TB_Vendas[[#This Row],[Desc.]])</f>
        <v>0.08</v>
      </c>
      <c r="I1297" s="9">
        <f>TB_Vendas[[#This Row],[Preço Unitário]]*TB_Vendas[[#This Row],[Qtde]]</f>
        <v>60000</v>
      </c>
      <c r="J1297" s="9">
        <f>TB_Vendas[[#This Row],[Total]]-(TB_Vendas[[#This Row],[Total]]*TB_Vendas[[#This Row],[Desconto]])</f>
        <v>55200</v>
      </c>
      <c r="K1297" s="9" t="s">
        <v>100</v>
      </c>
    </row>
    <row r="1298" spans="1:11" x14ac:dyDescent="0.25">
      <c r="A1298" s="8">
        <v>45402</v>
      </c>
      <c r="B1298" t="s">
        <v>46</v>
      </c>
      <c r="C1298" t="str">
        <f>_xlfn.XLOOKUP(TB_Vendas[[#This Row],[Código]],TB_Produtos[Código],TB_Produtos[Categoria])</f>
        <v>Eletrônicos Gerais</v>
      </c>
      <c r="D1298" s="1">
        <v>3</v>
      </c>
      <c r="E1298" s="36">
        <f>_xlfn.XLOOKUP(TB_Vendas[[#This Row],[Código]],TB_Produtos[Código],TB_Produtos[Preço Unitário])</f>
        <v>2800</v>
      </c>
      <c r="F1298" s="41">
        <f>INDEX(desc_tabela,MATCH(TB_Vendas[[#This Row],[Qtde]],desc_quantidade,1),MATCH(_xlfn.XLOOKUP(TB_Vendas[[#This Row],[Código]],TB_Produtos[Código],TB_Produtos[Categoria]),desc_categorias,0))</f>
        <v>0.2</v>
      </c>
      <c r="G1298" s="41" cm="1">
        <f t="array" ref="G1298">_xlfn.XLOOKUP(TB_Vendas[[#This Row],[Vendedor]],TB_Vendedores[[#All],[Código]],TB_Vendedores[[#All],[Desc. Máximo]])</f>
        <v>0.09</v>
      </c>
      <c r="H1298" s="41">
        <f>IF(TB_Vendas[[#This Row],[Desc.]]&gt;TB_Vendas[[#This Row],[Desc. Vend.]],TB_Vendas[[#This Row],[Desc. Vend.]],TB_Vendas[[#This Row],[Desc.]])</f>
        <v>0.09</v>
      </c>
      <c r="I1298" s="9">
        <f>TB_Vendas[[#This Row],[Preço Unitário]]*TB_Vendas[[#This Row],[Qtde]]</f>
        <v>8400</v>
      </c>
      <c r="J1298" s="9">
        <f>TB_Vendas[[#This Row],[Total]]-(TB_Vendas[[#This Row],[Total]]*TB_Vendas[[#This Row],[Desconto]])</f>
        <v>7644</v>
      </c>
      <c r="K1298" s="9" t="s">
        <v>113</v>
      </c>
    </row>
    <row r="1299" spans="1:11" x14ac:dyDescent="0.25">
      <c r="A1299" s="8">
        <v>45403</v>
      </c>
      <c r="B1299" t="s">
        <v>35</v>
      </c>
      <c r="C1299" t="str">
        <f>_xlfn.XLOOKUP(TB_Vendas[[#This Row],[Código]],TB_Produtos[Código],TB_Produtos[Categoria])</f>
        <v>Notebooks</v>
      </c>
      <c r="D1299" s="1">
        <v>2</v>
      </c>
      <c r="E1299" s="36">
        <f>_xlfn.XLOOKUP(TB_Vendas[[#This Row],[Código]],TB_Produtos[Código],TB_Produtos[Preço Unitário])</f>
        <v>12000</v>
      </c>
      <c r="F1299" s="41">
        <f>INDEX(desc_tabela,MATCH(TB_Vendas[[#This Row],[Qtde]],desc_quantidade,1),MATCH(_xlfn.XLOOKUP(TB_Vendas[[#This Row],[Código]],TB_Produtos[Código],TB_Produtos[Categoria]),desc_categorias,0))</f>
        <v>0.1</v>
      </c>
      <c r="G1299" s="41" cm="1">
        <f t="array" ref="G1299">_xlfn.XLOOKUP(TB_Vendas[[#This Row],[Vendedor]],TB_Vendedores[[#All],[Código]],TB_Vendedores[[#All],[Desc. Máximo]])</f>
        <v>0.13</v>
      </c>
      <c r="H1299" s="41">
        <f>IF(TB_Vendas[[#This Row],[Desc.]]&gt;TB_Vendas[[#This Row],[Desc. Vend.]],TB_Vendas[[#This Row],[Desc. Vend.]],TB_Vendas[[#This Row],[Desc.]])</f>
        <v>0.1</v>
      </c>
      <c r="I1299" s="9">
        <f>TB_Vendas[[#This Row],[Preço Unitário]]*TB_Vendas[[#This Row],[Qtde]]</f>
        <v>24000</v>
      </c>
      <c r="J1299" s="9">
        <f>TB_Vendas[[#This Row],[Total]]-(TB_Vendas[[#This Row],[Total]]*TB_Vendas[[#This Row],[Desconto]])</f>
        <v>21600</v>
      </c>
      <c r="K1299" s="9" t="s">
        <v>97</v>
      </c>
    </row>
    <row r="1300" spans="1:11" x14ac:dyDescent="0.25">
      <c r="A1300" s="8">
        <v>45403</v>
      </c>
      <c r="B1300" t="s">
        <v>88</v>
      </c>
      <c r="C1300" t="str">
        <f>_xlfn.XLOOKUP(TB_Vendas[[#This Row],[Código]],TB_Produtos[Código],TB_Produtos[Categoria])</f>
        <v>Wearables</v>
      </c>
      <c r="D1300" s="1">
        <v>3</v>
      </c>
      <c r="E1300" s="36">
        <f>_xlfn.XLOOKUP(TB_Vendas[[#This Row],[Código]],TB_Produtos[Código],TB_Produtos[Preço Unitário])</f>
        <v>2800</v>
      </c>
      <c r="F1300" s="41">
        <f>INDEX(desc_tabela,MATCH(TB_Vendas[[#This Row],[Qtde]],desc_quantidade,1),MATCH(_xlfn.XLOOKUP(TB_Vendas[[#This Row],[Código]],TB_Produtos[Código],TB_Produtos[Categoria]),desc_categorias,0))</f>
        <v>0.15</v>
      </c>
      <c r="G1300" s="41" cm="1">
        <f t="array" ref="G1300">_xlfn.XLOOKUP(TB_Vendas[[#This Row],[Vendedor]],TB_Vendedores[[#All],[Código]],TB_Vendedores[[#All],[Desc. Máximo]])</f>
        <v>0.13</v>
      </c>
      <c r="H1300" s="41">
        <f>IF(TB_Vendas[[#This Row],[Desc.]]&gt;TB_Vendas[[#This Row],[Desc. Vend.]],TB_Vendas[[#This Row],[Desc. Vend.]],TB_Vendas[[#This Row],[Desc.]])</f>
        <v>0.13</v>
      </c>
      <c r="I1300" s="9">
        <f>TB_Vendas[[#This Row],[Preço Unitário]]*TB_Vendas[[#This Row],[Qtde]]</f>
        <v>8400</v>
      </c>
      <c r="J1300" s="9">
        <f>TB_Vendas[[#This Row],[Total]]-(TB_Vendas[[#This Row],[Total]]*TB_Vendas[[#This Row],[Desconto]])</f>
        <v>7308</v>
      </c>
      <c r="K1300" s="9" t="s">
        <v>94</v>
      </c>
    </row>
    <row r="1301" spans="1:11" x14ac:dyDescent="0.25">
      <c r="A1301" s="8">
        <v>45403</v>
      </c>
      <c r="B1301" t="s">
        <v>66</v>
      </c>
      <c r="C1301" t="str">
        <f>_xlfn.XLOOKUP(TB_Vendas[[#This Row],[Código]],TB_Produtos[Código],TB_Produtos[Categoria])</f>
        <v>Redes e Conectividade</v>
      </c>
      <c r="D1301" s="1">
        <v>3</v>
      </c>
      <c r="E1301" s="36">
        <f>_xlfn.XLOOKUP(TB_Vendas[[#This Row],[Código]],TB_Produtos[Código],TB_Produtos[Preço Unitário])</f>
        <v>500</v>
      </c>
      <c r="F1301" s="41">
        <f>INDEX(desc_tabela,MATCH(TB_Vendas[[#This Row],[Qtde]],desc_quantidade,1),MATCH(_xlfn.XLOOKUP(TB_Vendas[[#This Row],[Código]],TB_Produtos[Código],TB_Produtos[Categoria]),desc_categorias,0))</f>
        <v>0.2</v>
      </c>
      <c r="G1301" s="41" cm="1">
        <f t="array" ref="G1301">_xlfn.XLOOKUP(TB_Vendas[[#This Row],[Vendedor]],TB_Vendedores[[#All],[Código]],TB_Vendedores[[#All],[Desc. Máximo]])</f>
        <v>0.19</v>
      </c>
      <c r="H1301" s="41">
        <f>IF(TB_Vendas[[#This Row],[Desc.]]&gt;TB_Vendas[[#This Row],[Desc. Vend.]],TB_Vendas[[#This Row],[Desc. Vend.]],TB_Vendas[[#This Row],[Desc.]])</f>
        <v>0.19</v>
      </c>
      <c r="I1301" s="9">
        <f>TB_Vendas[[#This Row],[Preço Unitário]]*TB_Vendas[[#This Row],[Qtde]]</f>
        <v>1500</v>
      </c>
      <c r="J1301" s="9">
        <f>TB_Vendas[[#This Row],[Total]]-(TB_Vendas[[#This Row],[Total]]*TB_Vendas[[#This Row],[Desconto]])</f>
        <v>1215</v>
      </c>
      <c r="K1301" s="9" t="s">
        <v>109</v>
      </c>
    </row>
    <row r="1302" spans="1:11" x14ac:dyDescent="0.25">
      <c r="A1302" s="8">
        <v>45403</v>
      </c>
      <c r="B1302" t="s">
        <v>86</v>
      </c>
      <c r="C1302" t="str">
        <f>_xlfn.XLOOKUP(TB_Vendas[[#This Row],[Código]],TB_Produtos[Código],TB_Produtos[Categoria])</f>
        <v>Wearables</v>
      </c>
      <c r="D1302" s="1">
        <v>5</v>
      </c>
      <c r="E1302" s="36">
        <f>_xlfn.XLOOKUP(TB_Vendas[[#This Row],[Código]],TB_Produtos[Código],TB_Produtos[Preço Unitário])</f>
        <v>1500</v>
      </c>
      <c r="F1302" s="41">
        <f>INDEX(desc_tabela,MATCH(TB_Vendas[[#This Row],[Qtde]],desc_quantidade,1),MATCH(_xlfn.XLOOKUP(TB_Vendas[[#This Row],[Código]],TB_Produtos[Código],TB_Produtos[Categoria]),desc_categorias,0))</f>
        <v>0.25</v>
      </c>
      <c r="G1302" s="41" cm="1">
        <f t="array" ref="G1302">_xlfn.XLOOKUP(TB_Vendas[[#This Row],[Vendedor]],TB_Vendedores[[#All],[Código]],TB_Vendedores[[#All],[Desc. Máximo]])</f>
        <v>0.12</v>
      </c>
      <c r="H1302" s="41">
        <f>IF(TB_Vendas[[#This Row],[Desc.]]&gt;TB_Vendas[[#This Row],[Desc. Vend.]],TB_Vendas[[#This Row],[Desc. Vend.]],TB_Vendas[[#This Row],[Desc.]])</f>
        <v>0.12</v>
      </c>
      <c r="I1302" s="9">
        <f>TB_Vendas[[#This Row],[Preço Unitário]]*TB_Vendas[[#This Row],[Qtde]]</f>
        <v>7500</v>
      </c>
      <c r="J1302" s="9">
        <f>TB_Vendas[[#This Row],[Total]]-(TB_Vendas[[#This Row],[Total]]*TB_Vendas[[#This Row],[Desconto]])</f>
        <v>6600</v>
      </c>
      <c r="K1302" s="9" t="s">
        <v>103</v>
      </c>
    </row>
    <row r="1303" spans="1:11" x14ac:dyDescent="0.25">
      <c r="A1303" s="8">
        <v>45404</v>
      </c>
      <c r="B1303" t="s">
        <v>17</v>
      </c>
      <c r="C1303" t="str">
        <f>_xlfn.XLOOKUP(TB_Vendas[[#This Row],[Código]],TB_Produtos[Código],TB_Produtos[Categoria])</f>
        <v>Acessórios</v>
      </c>
      <c r="D1303" s="1">
        <v>2</v>
      </c>
      <c r="E1303" s="36">
        <f>_xlfn.XLOOKUP(TB_Vendas[[#This Row],[Código]],TB_Produtos[Código],TB_Produtos[Preço Unitário])</f>
        <v>800</v>
      </c>
      <c r="F1303" s="41">
        <f>INDEX(desc_tabela,MATCH(TB_Vendas[[#This Row],[Qtde]],desc_quantidade,1),MATCH(_xlfn.XLOOKUP(TB_Vendas[[#This Row],[Código]],TB_Produtos[Código],TB_Produtos[Categoria]),desc_categorias,0))</f>
        <v>0.05</v>
      </c>
      <c r="G1303" s="41" cm="1">
        <f t="array" ref="G1303">_xlfn.XLOOKUP(TB_Vendas[[#This Row],[Vendedor]],TB_Vendedores[[#All],[Código]],TB_Vendedores[[#All],[Desc. Máximo]])</f>
        <v>0.13</v>
      </c>
      <c r="H1303" s="41">
        <f>IF(TB_Vendas[[#This Row],[Desc.]]&gt;TB_Vendas[[#This Row],[Desc. Vend.]],TB_Vendas[[#This Row],[Desc. Vend.]],TB_Vendas[[#This Row],[Desc.]])</f>
        <v>0.05</v>
      </c>
      <c r="I1303" s="9">
        <f>TB_Vendas[[#This Row],[Preço Unitário]]*TB_Vendas[[#This Row],[Qtde]]</f>
        <v>1600</v>
      </c>
      <c r="J1303" s="9">
        <f>TB_Vendas[[#This Row],[Total]]-(TB_Vendas[[#This Row],[Total]]*TB_Vendas[[#This Row],[Desconto]])</f>
        <v>1520</v>
      </c>
      <c r="K1303" s="9" t="s">
        <v>94</v>
      </c>
    </row>
    <row r="1304" spans="1:11" x14ac:dyDescent="0.25">
      <c r="A1304" s="8">
        <v>45404</v>
      </c>
      <c r="B1304" t="s">
        <v>31</v>
      </c>
      <c r="C1304" t="str">
        <f>_xlfn.XLOOKUP(TB_Vendas[[#This Row],[Código]],TB_Produtos[Código],TB_Produtos[Categoria])</f>
        <v>Notebooks</v>
      </c>
      <c r="D1304" s="1">
        <v>2</v>
      </c>
      <c r="E1304" s="36">
        <f>_xlfn.XLOOKUP(TB_Vendas[[#This Row],[Código]],TB_Produtos[Código],TB_Produtos[Preço Unitário])</f>
        <v>4200</v>
      </c>
      <c r="F1304" s="41">
        <f>INDEX(desc_tabela,MATCH(TB_Vendas[[#This Row],[Qtde]],desc_quantidade,1),MATCH(_xlfn.XLOOKUP(TB_Vendas[[#This Row],[Código]],TB_Produtos[Código],TB_Produtos[Categoria]),desc_categorias,0))</f>
        <v>0.1</v>
      </c>
      <c r="G1304" s="41" cm="1">
        <f t="array" ref="G1304">_xlfn.XLOOKUP(TB_Vendas[[#This Row],[Vendedor]],TB_Vendedores[[#All],[Código]],TB_Vendedores[[#All],[Desc. Máximo]])</f>
        <v>0.18</v>
      </c>
      <c r="H1304" s="41">
        <f>IF(TB_Vendas[[#This Row],[Desc.]]&gt;TB_Vendas[[#This Row],[Desc. Vend.]],TB_Vendas[[#This Row],[Desc. Vend.]],TB_Vendas[[#This Row],[Desc.]])</f>
        <v>0.1</v>
      </c>
      <c r="I1304" s="9">
        <f>TB_Vendas[[#This Row],[Preço Unitário]]*TB_Vendas[[#This Row],[Qtde]]</f>
        <v>8400</v>
      </c>
      <c r="J1304" s="9">
        <f>TB_Vendas[[#This Row],[Total]]-(TB_Vendas[[#This Row],[Total]]*TB_Vendas[[#This Row],[Desconto]])</f>
        <v>7560</v>
      </c>
      <c r="K1304" s="9" t="s">
        <v>117</v>
      </c>
    </row>
    <row r="1305" spans="1:11" x14ac:dyDescent="0.25">
      <c r="A1305" s="8">
        <v>45404</v>
      </c>
      <c r="B1305" t="s">
        <v>88</v>
      </c>
      <c r="C1305" t="str">
        <f>_xlfn.XLOOKUP(TB_Vendas[[#This Row],[Código]],TB_Produtos[Código],TB_Produtos[Categoria])</f>
        <v>Wearables</v>
      </c>
      <c r="D1305" s="1">
        <v>3</v>
      </c>
      <c r="E1305" s="36">
        <f>_xlfn.XLOOKUP(TB_Vendas[[#This Row],[Código]],TB_Produtos[Código],TB_Produtos[Preço Unitário])</f>
        <v>2800</v>
      </c>
      <c r="F1305" s="41">
        <f>INDEX(desc_tabela,MATCH(TB_Vendas[[#This Row],[Qtde]],desc_quantidade,1),MATCH(_xlfn.XLOOKUP(TB_Vendas[[#This Row],[Código]],TB_Produtos[Código],TB_Produtos[Categoria]),desc_categorias,0))</f>
        <v>0.15</v>
      </c>
      <c r="G1305" s="41" cm="1">
        <f t="array" ref="G1305">_xlfn.XLOOKUP(TB_Vendas[[#This Row],[Vendedor]],TB_Vendedores[[#All],[Código]],TB_Vendedores[[#All],[Desc. Máximo]])</f>
        <v>0.14000000000000001</v>
      </c>
      <c r="H1305" s="41">
        <f>IF(TB_Vendas[[#This Row],[Desc.]]&gt;TB_Vendas[[#This Row],[Desc. Vend.]],TB_Vendas[[#This Row],[Desc. Vend.]],TB_Vendas[[#This Row],[Desc.]])</f>
        <v>0.14000000000000001</v>
      </c>
      <c r="I1305" s="9">
        <f>TB_Vendas[[#This Row],[Preço Unitário]]*TB_Vendas[[#This Row],[Qtde]]</f>
        <v>8400</v>
      </c>
      <c r="J1305" s="9">
        <f>TB_Vendas[[#This Row],[Total]]-(TB_Vendas[[#This Row],[Total]]*TB_Vendas[[#This Row],[Desconto]])</f>
        <v>7224</v>
      </c>
      <c r="K1305" s="9" t="s">
        <v>107</v>
      </c>
    </row>
    <row r="1306" spans="1:11" x14ac:dyDescent="0.25">
      <c r="A1306" s="8">
        <v>45404</v>
      </c>
      <c r="B1306" t="s">
        <v>66</v>
      </c>
      <c r="C1306" t="str">
        <f>_xlfn.XLOOKUP(TB_Vendas[[#This Row],[Código]],TB_Produtos[Código],TB_Produtos[Categoria])</f>
        <v>Redes e Conectividade</v>
      </c>
      <c r="D1306" s="1">
        <v>2</v>
      </c>
      <c r="E1306" s="36">
        <f>_xlfn.XLOOKUP(TB_Vendas[[#This Row],[Código]],TB_Produtos[Código],TB_Produtos[Preço Unitário])</f>
        <v>500</v>
      </c>
      <c r="F1306" s="41">
        <f>INDEX(desc_tabela,MATCH(TB_Vendas[[#This Row],[Qtde]],desc_quantidade,1),MATCH(_xlfn.XLOOKUP(TB_Vendas[[#This Row],[Código]],TB_Produtos[Código],TB_Produtos[Categoria]),desc_categorias,0))</f>
        <v>0.15</v>
      </c>
      <c r="G1306" s="41" cm="1">
        <f t="array" ref="G1306">_xlfn.XLOOKUP(TB_Vendas[[#This Row],[Vendedor]],TB_Vendedores[[#All],[Código]],TB_Vendedores[[#All],[Desc. Máximo]])</f>
        <v>0.17</v>
      </c>
      <c r="H1306" s="41">
        <f>IF(TB_Vendas[[#This Row],[Desc.]]&gt;TB_Vendas[[#This Row],[Desc. Vend.]],TB_Vendas[[#This Row],[Desc. Vend.]],TB_Vendas[[#This Row],[Desc.]])</f>
        <v>0.15</v>
      </c>
      <c r="I1306" s="9">
        <f>TB_Vendas[[#This Row],[Preço Unitário]]*TB_Vendas[[#This Row],[Qtde]]</f>
        <v>1000</v>
      </c>
      <c r="J1306" s="9">
        <f>TB_Vendas[[#This Row],[Total]]-(TB_Vendas[[#This Row],[Total]]*TB_Vendas[[#This Row],[Desconto]])</f>
        <v>850</v>
      </c>
      <c r="K1306" s="9" t="s">
        <v>105</v>
      </c>
    </row>
    <row r="1307" spans="1:11" x14ac:dyDescent="0.25">
      <c r="A1307" s="8">
        <v>45405</v>
      </c>
      <c r="B1307" t="s">
        <v>86</v>
      </c>
      <c r="C1307" t="str">
        <f>_xlfn.XLOOKUP(TB_Vendas[[#This Row],[Código]],TB_Produtos[Código],TB_Produtos[Categoria])</f>
        <v>Wearables</v>
      </c>
      <c r="D1307" s="1">
        <v>1</v>
      </c>
      <c r="E1307" s="36">
        <f>_xlfn.XLOOKUP(TB_Vendas[[#This Row],[Código]],TB_Produtos[Código],TB_Produtos[Preço Unitário])</f>
        <v>1500</v>
      </c>
      <c r="F1307" s="41">
        <f>INDEX(desc_tabela,MATCH(TB_Vendas[[#This Row],[Qtde]],desc_quantidade,1),MATCH(_xlfn.XLOOKUP(TB_Vendas[[#This Row],[Código]],TB_Produtos[Código],TB_Produtos[Categoria]),desc_categorias,0))</f>
        <v>0</v>
      </c>
      <c r="G1307" s="41" cm="1">
        <f t="array" ref="G1307">_xlfn.XLOOKUP(TB_Vendas[[#This Row],[Vendedor]],TB_Vendedores[[#All],[Código]],TB_Vendedores[[#All],[Desc. Máximo]])</f>
        <v>0.08</v>
      </c>
      <c r="H1307" s="41">
        <f>IF(TB_Vendas[[#This Row],[Desc.]]&gt;TB_Vendas[[#This Row],[Desc. Vend.]],TB_Vendas[[#This Row],[Desc. Vend.]],TB_Vendas[[#This Row],[Desc.]])</f>
        <v>0</v>
      </c>
      <c r="I1307" s="9">
        <f>TB_Vendas[[#This Row],[Preço Unitário]]*TB_Vendas[[#This Row],[Qtde]]</f>
        <v>1500</v>
      </c>
      <c r="J1307" s="9">
        <f>TB_Vendas[[#This Row],[Total]]-(TB_Vendas[[#This Row],[Total]]*TB_Vendas[[#This Row],[Desconto]])</f>
        <v>1500</v>
      </c>
      <c r="K1307" s="9" t="s">
        <v>100</v>
      </c>
    </row>
    <row r="1308" spans="1:11" x14ac:dyDescent="0.25">
      <c r="A1308" s="8">
        <v>45405</v>
      </c>
      <c r="B1308" t="s">
        <v>88</v>
      </c>
      <c r="C1308" t="str">
        <f>_xlfn.XLOOKUP(TB_Vendas[[#This Row],[Código]],TB_Produtos[Código],TB_Produtos[Categoria])</f>
        <v>Wearables</v>
      </c>
      <c r="D1308" s="1">
        <v>1</v>
      </c>
      <c r="E1308" s="36">
        <f>_xlfn.XLOOKUP(TB_Vendas[[#This Row],[Código]],TB_Produtos[Código],TB_Produtos[Preço Unitário])</f>
        <v>2800</v>
      </c>
      <c r="F1308" s="41">
        <f>INDEX(desc_tabela,MATCH(TB_Vendas[[#This Row],[Qtde]],desc_quantidade,1),MATCH(_xlfn.XLOOKUP(TB_Vendas[[#This Row],[Código]],TB_Produtos[Código],TB_Produtos[Categoria]),desc_categorias,0))</f>
        <v>0</v>
      </c>
      <c r="G1308" s="41" cm="1">
        <f t="array" ref="G1308">_xlfn.XLOOKUP(TB_Vendas[[#This Row],[Vendedor]],TB_Vendedores[[#All],[Código]],TB_Vendedores[[#All],[Desc. Máximo]])</f>
        <v>0.08</v>
      </c>
      <c r="H1308" s="41">
        <f>IF(TB_Vendas[[#This Row],[Desc.]]&gt;TB_Vendas[[#This Row],[Desc. Vend.]],TB_Vendas[[#This Row],[Desc. Vend.]],TB_Vendas[[#This Row],[Desc.]])</f>
        <v>0</v>
      </c>
      <c r="I1308" s="9">
        <f>TB_Vendas[[#This Row],[Preço Unitário]]*TB_Vendas[[#This Row],[Qtde]]</f>
        <v>2800</v>
      </c>
      <c r="J1308" s="9">
        <f>TB_Vendas[[#This Row],[Total]]-(TB_Vendas[[#This Row],[Total]]*TB_Vendas[[#This Row],[Desconto]])</f>
        <v>2800</v>
      </c>
      <c r="K1308" s="9" t="s">
        <v>100</v>
      </c>
    </row>
    <row r="1309" spans="1:11" x14ac:dyDescent="0.25">
      <c r="A1309" s="8">
        <v>45406</v>
      </c>
      <c r="B1309" t="s">
        <v>77</v>
      </c>
      <c r="C1309" t="str">
        <f>_xlfn.XLOOKUP(TB_Vendas[[#This Row],[Código]],TB_Produtos[Código],TB_Produtos[Categoria])</f>
        <v>Smartphones e Tablets</v>
      </c>
      <c r="D1309" s="1">
        <v>3</v>
      </c>
      <c r="E1309" s="36">
        <f>_xlfn.XLOOKUP(TB_Vendas[[#This Row],[Código]],TB_Produtos[Código],TB_Produtos[Preço Unitário])</f>
        <v>5000</v>
      </c>
      <c r="F1309" s="41">
        <f>INDEX(desc_tabela,MATCH(TB_Vendas[[#This Row],[Qtde]],desc_quantidade,1),MATCH(_xlfn.XLOOKUP(TB_Vendas[[#This Row],[Código]],TB_Produtos[Código],TB_Produtos[Categoria]),desc_categorias,0))</f>
        <v>0.15</v>
      </c>
      <c r="G1309" s="41" cm="1">
        <f t="array" ref="G1309">_xlfn.XLOOKUP(TB_Vendas[[#This Row],[Vendedor]],TB_Vendedores[[#All],[Código]],TB_Vendedores[[#All],[Desc. Máximo]])</f>
        <v>0.08</v>
      </c>
      <c r="H1309" s="41">
        <f>IF(TB_Vendas[[#This Row],[Desc.]]&gt;TB_Vendas[[#This Row],[Desc. Vend.]],TB_Vendas[[#This Row],[Desc. Vend.]],TB_Vendas[[#This Row],[Desc.]])</f>
        <v>0.08</v>
      </c>
      <c r="I1309" s="9">
        <f>TB_Vendas[[#This Row],[Preço Unitário]]*TB_Vendas[[#This Row],[Qtde]]</f>
        <v>15000</v>
      </c>
      <c r="J1309" s="9">
        <f>TB_Vendas[[#This Row],[Total]]-(TB_Vendas[[#This Row],[Total]]*TB_Vendas[[#This Row],[Desconto]])</f>
        <v>13800</v>
      </c>
      <c r="K1309" s="9" t="s">
        <v>100</v>
      </c>
    </row>
    <row r="1310" spans="1:11" x14ac:dyDescent="0.25">
      <c r="A1310" s="8">
        <v>45406</v>
      </c>
      <c r="B1310" t="s">
        <v>75</v>
      </c>
      <c r="C1310" t="str">
        <f>_xlfn.XLOOKUP(TB_Vendas[[#This Row],[Código]],TB_Produtos[Código],TB_Produtos[Categoria])</f>
        <v>Smartphones e Tablets</v>
      </c>
      <c r="D1310" s="1">
        <v>3</v>
      </c>
      <c r="E1310" s="36">
        <f>_xlfn.XLOOKUP(TB_Vendas[[#This Row],[Código]],TB_Produtos[Código],TB_Produtos[Preço Unitário])</f>
        <v>3800</v>
      </c>
      <c r="F1310" s="41">
        <f>INDEX(desc_tabela,MATCH(TB_Vendas[[#This Row],[Qtde]],desc_quantidade,1),MATCH(_xlfn.XLOOKUP(TB_Vendas[[#This Row],[Código]],TB_Produtos[Código],TB_Produtos[Categoria]),desc_categorias,0))</f>
        <v>0.15</v>
      </c>
      <c r="G1310" s="41" cm="1">
        <f t="array" ref="G1310">_xlfn.XLOOKUP(TB_Vendas[[#This Row],[Vendedor]],TB_Vendedores[[#All],[Código]],TB_Vendedores[[#All],[Desc. Máximo]])</f>
        <v>0.08</v>
      </c>
      <c r="H1310" s="41">
        <f>IF(TB_Vendas[[#This Row],[Desc.]]&gt;TB_Vendas[[#This Row],[Desc. Vend.]],TB_Vendas[[#This Row],[Desc. Vend.]],TB_Vendas[[#This Row],[Desc.]])</f>
        <v>0.08</v>
      </c>
      <c r="I1310" s="9">
        <f>TB_Vendas[[#This Row],[Preço Unitário]]*TB_Vendas[[#This Row],[Qtde]]</f>
        <v>11400</v>
      </c>
      <c r="J1310" s="9">
        <f>TB_Vendas[[#This Row],[Total]]-(TB_Vendas[[#This Row],[Total]]*TB_Vendas[[#This Row],[Desconto]])</f>
        <v>10488</v>
      </c>
      <c r="K1310" s="9" t="s">
        <v>100</v>
      </c>
    </row>
    <row r="1311" spans="1:11" x14ac:dyDescent="0.25">
      <c r="A1311" s="8">
        <v>45406</v>
      </c>
      <c r="B1311" t="s">
        <v>60</v>
      </c>
      <c r="C1311" t="str">
        <f>_xlfn.XLOOKUP(TB_Vendas[[#This Row],[Código]],TB_Produtos[Código],TB_Produtos[Categoria])</f>
        <v>Redes e Conectividade</v>
      </c>
      <c r="D1311" s="1">
        <v>3</v>
      </c>
      <c r="E1311" s="36">
        <f>_xlfn.XLOOKUP(TB_Vendas[[#This Row],[Código]],TB_Produtos[Código],TB_Produtos[Preço Unitário])</f>
        <v>100</v>
      </c>
      <c r="F1311" s="41">
        <f>INDEX(desc_tabela,MATCH(TB_Vendas[[#This Row],[Qtde]],desc_quantidade,1),MATCH(_xlfn.XLOOKUP(TB_Vendas[[#This Row],[Código]],TB_Produtos[Código],TB_Produtos[Categoria]),desc_categorias,0))</f>
        <v>0.2</v>
      </c>
      <c r="G1311" s="41" cm="1">
        <f t="array" ref="G1311">_xlfn.XLOOKUP(TB_Vendas[[#This Row],[Vendedor]],TB_Vendedores[[#All],[Código]],TB_Vendedores[[#All],[Desc. Máximo]])</f>
        <v>0.11</v>
      </c>
      <c r="H1311" s="41">
        <f>IF(TB_Vendas[[#This Row],[Desc.]]&gt;TB_Vendas[[#This Row],[Desc. Vend.]],TB_Vendas[[#This Row],[Desc. Vend.]],TB_Vendas[[#This Row],[Desc.]])</f>
        <v>0.11</v>
      </c>
      <c r="I1311" s="9">
        <f>TB_Vendas[[#This Row],[Preço Unitário]]*TB_Vendas[[#This Row],[Qtde]]</f>
        <v>300</v>
      </c>
      <c r="J1311" s="9">
        <f>TB_Vendas[[#This Row],[Total]]-(TB_Vendas[[#This Row],[Total]]*TB_Vendas[[#This Row],[Desconto]])</f>
        <v>267</v>
      </c>
      <c r="K1311" s="9" t="s">
        <v>115</v>
      </c>
    </row>
    <row r="1312" spans="1:11" x14ac:dyDescent="0.25">
      <c r="A1312" s="8">
        <v>45406</v>
      </c>
      <c r="B1312" t="s">
        <v>17</v>
      </c>
      <c r="C1312" t="str">
        <f>_xlfn.XLOOKUP(TB_Vendas[[#This Row],[Código]],TB_Produtos[Código],TB_Produtos[Categoria])</f>
        <v>Acessórios</v>
      </c>
      <c r="D1312" s="1">
        <v>1</v>
      </c>
      <c r="E1312" s="36">
        <f>_xlfn.XLOOKUP(TB_Vendas[[#This Row],[Código]],TB_Produtos[Código],TB_Produtos[Preço Unitário])</f>
        <v>800</v>
      </c>
      <c r="F1312" s="41">
        <f>INDEX(desc_tabela,MATCH(TB_Vendas[[#This Row],[Qtde]],desc_quantidade,1),MATCH(_xlfn.XLOOKUP(TB_Vendas[[#This Row],[Código]],TB_Produtos[Código],TB_Produtos[Categoria]),desc_categorias,0))</f>
        <v>0</v>
      </c>
      <c r="G1312" s="41" cm="1">
        <f t="array" ref="G1312">_xlfn.XLOOKUP(TB_Vendas[[#This Row],[Vendedor]],TB_Vendedores[[#All],[Código]],TB_Vendedores[[#All],[Desc. Máximo]])</f>
        <v>0.12</v>
      </c>
      <c r="H1312" s="41">
        <f>IF(TB_Vendas[[#This Row],[Desc.]]&gt;TB_Vendas[[#This Row],[Desc. Vend.]],TB_Vendas[[#This Row],[Desc. Vend.]],TB_Vendas[[#This Row],[Desc.]])</f>
        <v>0</v>
      </c>
      <c r="I1312" s="9">
        <f>TB_Vendas[[#This Row],[Preço Unitário]]*TB_Vendas[[#This Row],[Qtde]]</f>
        <v>800</v>
      </c>
      <c r="J1312" s="9">
        <f>TB_Vendas[[#This Row],[Total]]-(TB_Vendas[[#This Row],[Total]]*TB_Vendas[[#This Row],[Desconto]])</f>
        <v>800</v>
      </c>
      <c r="K1312" s="9" t="s">
        <v>103</v>
      </c>
    </row>
    <row r="1313" spans="1:11" x14ac:dyDescent="0.25">
      <c r="A1313" s="8">
        <v>45407</v>
      </c>
      <c r="B1313" t="s">
        <v>20</v>
      </c>
      <c r="C1313" t="str">
        <f>_xlfn.XLOOKUP(TB_Vendas[[#This Row],[Código]],TB_Produtos[Código],TB_Produtos[Categoria])</f>
        <v>Acessórios</v>
      </c>
      <c r="D1313" s="1">
        <v>4</v>
      </c>
      <c r="E1313" s="36">
        <f>_xlfn.XLOOKUP(TB_Vendas[[#This Row],[Código]],TB_Produtos[Código],TB_Produtos[Preço Unitário])</f>
        <v>250</v>
      </c>
      <c r="F1313" s="41">
        <f>INDEX(desc_tabela,MATCH(TB_Vendas[[#This Row],[Qtde]],desc_quantidade,1),MATCH(_xlfn.XLOOKUP(TB_Vendas[[#This Row],[Código]],TB_Produtos[Código],TB_Produtos[Categoria]),desc_categorias,0))</f>
        <v>0.15</v>
      </c>
      <c r="G1313" s="41" cm="1">
        <f t="array" ref="G1313">_xlfn.XLOOKUP(TB_Vendas[[#This Row],[Vendedor]],TB_Vendedores[[#All],[Código]],TB_Vendedores[[#All],[Desc. Máximo]])</f>
        <v>0.09</v>
      </c>
      <c r="H1313" s="41">
        <f>IF(TB_Vendas[[#This Row],[Desc.]]&gt;TB_Vendas[[#This Row],[Desc. Vend.]],TB_Vendas[[#This Row],[Desc. Vend.]],TB_Vendas[[#This Row],[Desc.]])</f>
        <v>0.09</v>
      </c>
      <c r="I1313" s="9">
        <f>TB_Vendas[[#This Row],[Preço Unitário]]*TB_Vendas[[#This Row],[Qtde]]</f>
        <v>1000</v>
      </c>
      <c r="J1313" s="9">
        <f>TB_Vendas[[#This Row],[Total]]-(TB_Vendas[[#This Row],[Total]]*TB_Vendas[[#This Row],[Desconto]])</f>
        <v>910</v>
      </c>
      <c r="K1313" s="9" t="s">
        <v>113</v>
      </c>
    </row>
    <row r="1314" spans="1:11" x14ac:dyDescent="0.25">
      <c r="A1314" s="8">
        <v>45407</v>
      </c>
      <c r="B1314" t="s">
        <v>20</v>
      </c>
      <c r="C1314" t="str">
        <f>_xlfn.XLOOKUP(TB_Vendas[[#This Row],[Código]],TB_Produtos[Código],TB_Produtos[Categoria])</f>
        <v>Acessórios</v>
      </c>
      <c r="D1314" s="1">
        <v>5</v>
      </c>
      <c r="E1314" s="36">
        <f>_xlfn.XLOOKUP(TB_Vendas[[#This Row],[Código]],TB_Produtos[Código],TB_Produtos[Preço Unitário])</f>
        <v>250</v>
      </c>
      <c r="F1314" s="41">
        <f>INDEX(desc_tabela,MATCH(TB_Vendas[[#This Row],[Qtde]],desc_quantidade,1),MATCH(_xlfn.XLOOKUP(TB_Vendas[[#This Row],[Código]],TB_Produtos[Código],TB_Produtos[Categoria]),desc_categorias,0))</f>
        <v>0.25</v>
      </c>
      <c r="G1314" s="41" cm="1">
        <f t="array" ref="G1314">_xlfn.XLOOKUP(TB_Vendas[[#This Row],[Vendedor]],TB_Vendedores[[#All],[Código]],TB_Vendedores[[#All],[Desc. Máximo]])</f>
        <v>0.13</v>
      </c>
      <c r="H1314" s="41">
        <f>IF(TB_Vendas[[#This Row],[Desc.]]&gt;TB_Vendas[[#This Row],[Desc. Vend.]],TB_Vendas[[#This Row],[Desc. Vend.]],TB_Vendas[[#This Row],[Desc.]])</f>
        <v>0.13</v>
      </c>
      <c r="I1314" s="9">
        <f>TB_Vendas[[#This Row],[Preço Unitário]]*TB_Vendas[[#This Row],[Qtde]]</f>
        <v>1250</v>
      </c>
      <c r="J1314" s="9">
        <f>TB_Vendas[[#This Row],[Total]]-(TB_Vendas[[#This Row],[Total]]*TB_Vendas[[#This Row],[Desconto]])</f>
        <v>1087.5</v>
      </c>
      <c r="K1314" s="9" t="s">
        <v>94</v>
      </c>
    </row>
    <row r="1315" spans="1:11" x14ac:dyDescent="0.25">
      <c r="A1315" s="8">
        <v>45408</v>
      </c>
      <c r="B1315" t="s">
        <v>46</v>
      </c>
      <c r="C1315" t="str">
        <f>_xlfn.XLOOKUP(TB_Vendas[[#This Row],[Código]],TB_Produtos[Código],TB_Produtos[Categoria])</f>
        <v>Eletrônicos Gerais</v>
      </c>
      <c r="D1315" s="1">
        <v>3</v>
      </c>
      <c r="E1315" s="36">
        <f>_xlfn.XLOOKUP(TB_Vendas[[#This Row],[Código]],TB_Produtos[Código],TB_Produtos[Preço Unitário])</f>
        <v>2800</v>
      </c>
      <c r="F1315" s="41">
        <f>INDEX(desc_tabela,MATCH(TB_Vendas[[#This Row],[Qtde]],desc_quantidade,1),MATCH(_xlfn.XLOOKUP(TB_Vendas[[#This Row],[Código]],TB_Produtos[Código],TB_Produtos[Categoria]),desc_categorias,0))</f>
        <v>0.2</v>
      </c>
      <c r="G1315" s="41" cm="1">
        <f t="array" ref="G1315">_xlfn.XLOOKUP(TB_Vendas[[#This Row],[Vendedor]],TB_Vendedores[[#All],[Código]],TB_Vendedores[[#All],[Desc. Máximo]])</f>
        <v>0.12</v>
      </c>
      <c r="H1315" s="41">
        <f>IF(TB_Vendas[[#This Row],[Desc.]]&gt;TB_Vendas[[#This Row],[Desc. Vend.]],TB_Vendas[[#This Row],[Desc. Vend.]],TB_Vendas[[#This Row],[Desc.]])</f>
        <v>0.12</v>
      </c>
      <c r="I1315" s="9">
        <f>TB_Vendas[[#This Row],[Preço Unitário]]*TB_Vendas[[#This Row],[Qtde]]</f>
        <v>8400</v>
      </c>
      <c r="J1315" s="9">
        <f>TB_Vendas[[#This Row],[Total]]-(TB_Vendas[[#This Row],[Total]]*TB_Vendas[[#This Row],[Desconto]])</f>
        <v>7392</v>
      </c>
      <c r="K1315" s="9" t="s">
        <v>103</v>
      </c>
    </row>
    <row r="1316" spans="1:11" x14ac:dyDescent="0.25">
      <c r="A1316" s="8">
        <v>45409</v>
      </c>
      <c r="B1316" t="s">
        <v>73</v>
      </c>
      <c r="C1316" t="str">
        <f>_xlfn.XLOOKUP(TB_Vendas[[#This Row],[Código]],TB_Produtos[Código],TB_Produtos[Categoria])</f>
        <v>Smartphones e Tablets</v>
      </c>
      <c r="D1316" s="1">
        <v>3</v>
      </c>
      <c r="E1316" s="36">
        <f>_xlfn.XLOOKUP(TB_Vendas[[#This Row],[Código]],TB_Produtos[Código],TB_Produtos[Preço Unitário])</f>
        <v>2200</v>
      </c>
      <c r="F1316" s="41">
        <f>INDEX(desc_tabela,MATCH(TB_Vendas[[#This Row],[Qtde]],desc_quantidade,1),MATCH(_xlfn.XLOOKUP(TB_Vendas[[#This Row],[Código]],TB_Produtos[Código],TB_Produtos[Categoria]),desc_categorias,0))</f>
        <v>0.15</v>
      </c>
      <c r="G1316" s="41" cm="1">
        <f t="array" ref="G1316">_xlfn.XLOOKUP(TB_Vendas[[#This Row],[Vendedor]],TB_Vendedores[[#All],[Código]],TB_Vendedores[[#All],[Desc. Máximo]])</f>
        <v>0.18</v>
      </c>
      <c r="H1316" s="41">
        <f>IF(TB_Vendas[[#This Row],[Desc.]]&gt;TB_Vendas[[#This Row],[Desc. Vend.]],TB_Vendas[[#This Row],[Desc. Vend.]],TB_Vendas[[#This Row],[Desc.]])</f>
        <v>0.15</v>
      </c>
      <c r="I1316" s="9">
        <f>TB_Vendas[[#This Row],[Preço Unitário]]*TB_Vendas[[#This Row],[Qtde]]</f>
        <v>6600</v>
      </c>
      <c r="J1316" s="9">
        <f>TB_Vendas[[#This Row],[Total]]-(TB_Vendas[[#This Row],[Total]]*TB_Vendas[[#This Row],[Desconto]])</f>
        <v>5610</v>
      </c>
      <c r="K1316" s="9" t="s">
        <v>117</v>
      </c>
    </row>
    <row r="1317" spans="1:11" x14ac:dyDescent="0.25">
      <c r="A1317" s="8">
        <v>45410</v>
      </c>
      <c r="B1317" t="s">
        <v>17</v>
      </c>
      <c r="C1317" t="str">
        <f>_xlfn.XLOOKUP(TB_Vendas[[#This Row],[Código]],TB_Produtos[Código],TB_Produtos[Categoria])</f>
        <v>Acessórios</v>
      </c>
      <c r="D1317" s="1">
        <v>3</v>
      </c>
      <c r="E1317" s="36">
        <f>_xlfn.XLOOKUP(TB_Vendas[[#This Row],[Código]],TB_Produtos[Código],TB_Produtos[Preço Unitário])</f>
        <v>800</v>
      </c>
      <c r="F1317" s="41">
        <f>INDEX(desc_tabela,MATCH(TB_Vendas[[#This Row],[Qtde]],desc_quantidade,1),MATCH(_xlfn.XLOOKUP(TB_Vendas[[#This Row],[Código]],TB_Produtos[Código],TB_Produtos[Categoria]),desc_categorias,0))</f>
        <v>0.15</v>
      </c>
      <c r="G1317" s="41" cm="1">
        <f t="array" ref="G1317">_xlfn.XLOOKUP(TB_Vendas[[#This Row],[Vendedor]],TB_Vendedores[[#All],[Código]],TB_Vendedores[[#All],[Desc. Máximo]])</f>
        <v>0.13</v>
      </c>
      <c r="H1317" s="41">
        <f>IF(TB_Vendas[[#This Row],[Desc.]]&gt;TB_Vendas[[#This Row],[Desc. Vend.]],TB_Vendas[[#This Row],[Desc. Vend.]],TB_Vendas[[#This Row],[Desc.]])</f>
        <v>0.13</v>
      </c>
      <c r="I1317" s="9">
        <f>TB_Vendas[[#This Row],[Preço Unitário]]*TB_Vendas[[#This Row],[Qtde]]</f>
        <v>2400</v>
      </c>
      <c r="J1317" s="9">
        <f>TB_Vendas[[#This Row],[Total]]-(TB_Vendas[[#This Row],[Total]]*TB_Vendas[[#This Row],[Desconto]])</f>
        <v>2088</v>
      </c>
      <c r="K1317" s="9" t="s">
        <v>94</v>
      </c>
    </row>
    <row r="1318" spans="1:11" x14ac:dyDescent="0.25">
      <c r="A1318" s="8">
        <v>45410</v>
      </c>
      <c r="B1318" t="s">
        <v>60</v>
      </c>
      <c r="C1318" t="str">
        <f>_xlfn.XLOOKUP(TB_Vendas[[#This Row],[Código]],TB_Produtos[Código],TB_Produtos[Categoria])</f>
        <v>Redes e Conectividade</v>
      </c>
      <c r="D1318" s="1">
        <v>3</v>
      </c>
      <c r="E1318" s="36">
        <f>_xlfn.XLOOKUP(TB_Vendas[[#This Row],[Código]],TB_Produtos[Código],TB_Produtos[Preço Unitário])</f>
        <v>100</v>
      </c>
      <c r="F1318" s="41">
        <f>INDEX(desc_tabela,MATCH(TB_Vendas[[#This Row],[Qtde]],desc_quantidade,1),MATCH(_xlfn.XLOOKUP(TB_Vendas[[#This Row],[Código]],TB_Produtos[Código],TB_Produtos[Categoria]),desc_categorias,0))</f>
        <v>0.2</v>
      </c>
      <c r="G1318" s="41" cm="1">
        <f t="array" ref="G1318">_xlfn.XLOOKUP(TB_Vendas[[#This Row],[Vendedor]],TB_Vendedores[[#All],[Código]],TB_Vendedores[[#All],[Desc. Máximo]])</f>
        <v>0.17</v>
      </c>
      <c r="H1318" s="41">
        <f>IF(TB_Vendas[[#This Row],[Desc.]]&gt;TB_Vendas[[#This Row],[Desc. Vend.]],TB_Vendas[[#This Row],[Desc. Vend.]],TB_Vendas[[#This Row],[Desc.]])</f>
        <v>0.17</v>
      </c>
      <c r="I1318" s="9">
        <f>TB_Vendas[[#This Row],[Preço Unitário]]*TB_Vendas[[#This Row],[Qtde]]</f>
        <v>300</v>
      </c>
      <c r="J1318" s="9">
        <f>TB_Vendas[[#This Row],[Total]]-(TB_Vendas[[#This Row],[Total]]*TB_Vendas[[#This Row],[Desconto]])</f>
        <v>249</v>
      </c>
      <c r="K1318" s="9" t="s">
        <v>105</v>
      </c>
    </row>
    <row r="1319" spans="1:11" x14ac:dyDescent="0.25">
      <c r="A1319" s="8">
        <v>45410</v>
      </c>
      <c r="B1319" t="s">
        <v>79</v>
      </c>
      <c r="C1319" t="str">
        <f>_xlfn.XLOOKUP(TB_Vendas[[#This Row],[Código]],TB_Produtos[Código],TB_Produtos[Categoria])</f>
        <v>Wearables</v>
      </c>
      <c r="D1319" s="1">
        <v>2</v>
      </c>
      <c r="E1319" s="36">
        <f>_xlfn.XLOOKUP(TB_Vendas[[#This Row],[Código]],TB_Produtos[Código],TB_Produtos[Preço Unitário])</f>
        <v>400</v>
      </c>
      <c r="F1319" s="41">
        <f>INDEX(desc_tabela,MATCH(TB_Vendas[[#This Row],[Qtde]],desc_quantidade,1),MATCH(_xlfn.XLOOKUP(TB_Vendas[[#This Row],[Código]],TB_Produtos[Código],TB_Produtos[Categoria]),desc_categorias,0))</f>
        <v>0.05</v>
      </c>
      <c r="G1319" s="41" cm="1">
        <f t="array" ref="G1319">_xlfn.XLOOKUP(TB_Vendas[[#This Row],[Vendedor]],TB_Vendedores[[#All],[Código]],TB_Vendedores[[#All],[Desc. Máximo]])</f>
        <v>0.08</v>
      </c>
      <c r="H1319" s="41">
        <f>IF(TB_Vendas[[#This Row],[Desc.]]&gt;TB_Vendas[[#This Row],[Desc. Vend.]],TB_Vendas[[#This Row],[Desc. Vend.]],TB_Vendas[[#This Row],[Desc.]])</f>
        <v>0.05</v>
      </c>
      <c r="I1319" s="9">
        <f>TB_Vendas[[#This Row],[Preço Unitário]]*TB_Vendas[[#This Row],[Qtde]]</f>
        <v>800</v>
      </c>
      <c r="J1319" s="9">
        <f>TB_Vendas[[#This Row],[Total]]-(TB_Vendas[[#This Row],[Total]]*TB_Vendas[[#This Row],[Desconto]])</f>
        <v>760</v>
      </c>
      <c r="K1319" s="9" t="s">
        <v>100</v>
      </c>
    </row>
    <row r="1320" spans="1:11" x14ac:dyDescent="0.25">
      <c r="A1320" s="8">
        <v>45410</v>
      </c>
      <c r="B1320" t="s">
        <v>88</v>
      </c>
      <c r="C1320" t="str">
        <f>_xlfn.XLOOKUP(TB_Vendas[[#This Row],[Código]],TB_Produtos[Código],TB_Produtos[Categoria])</f>
        <v>Wearables</v>
      </c>
      <c r="D1320" s="1">
        <v>3</v>
      </c>
      <c r="E1320" s="36">
        <f>_xlfn.XLOOKUP(TB_Vendas[[#This Row],[Código]],TB_Produtos[Código],TB_Produtos[Preço Unitário])</f>
        <v>2800</v>
      </c>
      <c r="F1320" s="41">
        <f>INDEX(desc_tabela,MATCH(TB_Vendas[[#This Row],[Qtde]],desc_quantidade,1),MATCH(_xlfn.XLOOKUP(TB_Vendas[[#This Row],[Código]],TB_Produtos[Código],TB_Produtos[Categoria]),desc_categorias,0))</f>
        <v>0.15</v>
      </c>
      <c r="G1320" s="41" cm="1">
        <f t="array" ref="G1320">_xlfn.XLOOKUP(TB_Vendas[[#This Row],[Vendedor]],TB_Vendedores[[#All],[Código]],TB_Vendedores[[#All],[Desc. Máximo]])</f>
        <v>0.17</v>
      </c>
      <c r="H1320" s="41">
        <f>IF(TB_Vendas[[#This Row],[Desc.]]&gt;TB_Vendas[[#This Row],[Desc. Vend.]],TB_Vendas[[#This Row],[Desc. Vend.]],TB_Vendas[[#This Row],[Desc.]])</f>
        <v>0.15</v>
      </c>
      <c r="I1320" s="9">
        <f>TB_Vendas[[#This Row],[Preço Unitário]]*TB_Vendas[[#This Row],[Qtde]]</f>
        <v>8400</v>
      </c>
      <c r="J1320" s="9">
        <f>TB_Vendas[[#This Row],[Total]]-(TB_Vendas[[#This Row],[Total]]*TB_Vendas[[#This Row],[Desconto]])</f>
        <v>7140</v>
      </c>
      <c r="K1320" s="9" t="s">
        <v>105</v>
      </c>
    </row>
    <row r="1321" spans="1:11" x14ac:dyDescent="0.25">
      <c r="A1321" s="8">
        <v>45411</v>
      </c>
      <c r="B1321" t="s">
        <v>48</v>
      </c>
      <c r="C1321" t="str">
        <f>_xlfn.XLOOKUP(TB_Vendas[[#This Row],[Código]],TB_Produtos[Código],TB_Produtos[Categoria])</f>
        <v>Eletrônicos Gerais</v>
      </c>
      <c r="D1321" s="1">
        <v>2</v>
      </c>
      <c r="E1321" s="36">
        <f>_xlfn.XLOOKUP(TB_Vendas[[#This Row],[Código]],TB_Produtos[Código],TB_Produtos[Preço Unitário])</f>
        <v>5500</v>
      </c>
      <c r="F1321" s="41">
        <f>INDEX(desc_tabela,MATCH(TB_Vendas[[#This Row],[Qtde]],desc_quantidade,1),MATCH(_xlfn.XLOOKUP(TB_Vendas[[#This Row],[Código]],TB_Produtos[Código],TB_Produtos[Categoria]),desc_categorias,0))</f>
        <v>0.15</v>
      </c>
      <c r="G1321" s="41" cm="1">
        <f t="array" ref="G1321">_xlfn.XLOOKUP(TB_Vendas[[#This Row],[Vendedor]],TB_Vendedores[[#All],[Código]],TB_Vendedores[[#All],[Desc. Máximo]])</f>
        <v>0.13</v>
      </c>
      <c r="H1321" s="41">
        <f>IF(TB_Vendas[[#This Row],[Desc.]]&gt;TB_Vendas[[#This Row],[Desc. Vend.]],TB_Vendas[[#This Row],[Desc. Vend.]],TB_Vendas[[#This Row],[Desc.]])</f>
        <v>0.13</v>
      </c>
      <c r="I1321" s="9">
        <f>TB_Vendas[[#This Row],[Preço Unitário]]*TB_Vendas[[#This Row],[Qtde]]</f>
        <v>11000</v>
      </c>
      <c r="J1321" s="9">
        <f>TB_Vendas[[#This Row],[Total]]-(TB_Vendas[[#This Row],[Total]]*TB_Vendas[[#This Row],[Desconto]])</f>
        <v>9570</v>
      </c>
      <c r="K1321" s="9" t="s">
        <v>94</v>
      </c>
    </row>
    <row r="1322" spans="1:11" x14ac:dyDescent="0.25">
      <c r="A1322" s="8">
        <v>45411</v>
      </c>
      <c r="B1322" t="s">
        <v>71</v>
      </c>
      <c r="C1322" t="str">
        <f>_xlfn.XLOOKUP(TB_Vendas[[#This Row],[Código]],TB_Produtos[Código],TB_Produtos[Categoria])</f>
        <v>Smartphones e Tablets</v>
      </c>
      <c r="D1322" s="1">
        <v>3</v>
      </c>
      <c r="E1322" s="36">
        <f>_xlfn.XLOOKUP(TB_Vendas[[#This Row],[Código]],TB_Produtos[Código],TB_Produtos[Preço Unitário])</f>
        <v>7500</v>
      </c>
      <c r="F1322" s="41">
        <f>INDEX(desc_tabela,MATCH(TB_Vendas[[#This Row],[Qtde]],desc_quantidade,1),MATCH(_xlfn.XLOOKUP(TB_Vendas[[#This Row],[Código]],TB_Produtos[Código],TB_Produtos[Categoria]),desc_categorias,0))</f>
        <v>0.15</v>
      </c>
      <c r="G1322" s="41" cm="1">
        <f t="array" ref="G1322">_xlfn.XLOOKUP(TB_Vendas[[#This Row],[Vendedor]],TB_Vendedores[[#All],[Código]],TB_Vendedores[[#All],[Desc. Máximo]])</f>
        <v>0.13</v>
      </c>
      <c r="H1322" s="41">
        <f>IF(TB_Vendas[[#This Row],[Desc.]]&gt;TB_Vendas[[#This Row],[Desc. Vend.]],TB_Vendas[[#This Row],[Desc. Vend.]],TB_Vendas[[#This Row],[Desc.]])</f>
        <v>0.13</v>
      </c>
      <c r="I1322" s="9">
        <f>TB_Vendas[[#This Row],[Preço Unitário]]*TB_Vendas[[#This Row],[Qtde]]</f>
        <v>22500</v>
      </c>
      <c r="J1322" s="9">
        <f>TB_Vendas[[#This Row],[Total]]-(TB_Vendas[[#This Row],[Total]]*TB_Vendas[[#This Row],[Desconto]])</f>
        <v>19575</v>
      </c>
      <c r="K1322" s="9" t="s">
        <v>97</v>
      </c>
    </row>
    <row r="1323" spans="1:11" x14ac:dyDescent="0.25">
      <c r="A1323" s="8">
        <v>45412</v>
      </c>
      <c r="B1323" t="s">
        <v>83</v>
      </c>
      <c r="C1323" t="str">
        <f>_xlfn.XLOOKUP(TB_Vendas[[#This Row],[Código]],TB_Produtos[Código],TB_Produtos[Categoria])</f>
        <v>Wearables</v>
      </c>
      <c r="D1323" s="1">
        <v>5</v>
      </c>
      <c r="E1323" s="36">
        <f>_xlfn.XLOOKUP(TB_Vendas[[#This Row],[Código]],TB_Produtos[Código],TB_Produtos[Preço Unitário])</f>
        <v>350</v>
      </c>
      <c r="F1323" s="41">
        <f>INDEX(desc_tabela,MATCH(TB_Vendas[[#This Row],[Qtde]],desc_quantidade,1),MATCH(_xlfn.XLOOKUP(TB_Vendas[[#This Row],[Código]],TB_Produtos[Código],TB_Produtos[Categoria]),desc_categorias,0))</f>
        <v>0.25</v>
      </c>
      <c r="G1323" s="41" cm="1">
        <f t="array" ref="G1323">_xlfn.XLOOKUP(TB_Vendas[[#This Row],[Vendedor]],TB_Vendedores[[#All],[Código]],TB_Vendedores[[#All],[Desc. Máximo]])</f>
        <v>0.13</v>
      </c>
      <c r="H1323" s="41">
        <f>IF(TB_Vendas[[#This Row],[Desc.]]&gt;TB_Vendas[[#This Row],[Desc. Vend.]],TB_Vendas[[#This Row],[Desc. Vend.]],TB_Vendas[[#This Row],[Desc.]])</f>
        <v>0.13</v>
      </c>
      <c r="I1323" s="9">
        <f>TB_Vendas[[#This Row],[Preço Unitário]]*TB_Vendas[[#This Row],[Qtde]]</f>
        <v>1750</v>
      </c>
      <c r="J1323" s="9">
        <f>TB_Vendas[[#This Row],[Total]]-(TB_Vendas[[#This Row],[Total]]*TB_Vendas[[#This Row],[Desconto]])</f>
        <v>1522.5</v>
      </c>
      <c r="K1323" s="9" t="s">
        <v>94</v>
      </c>
    </row>
    <row r="1324" spans="1:11" x14ac:dyDescent="0.25">
      <c r="A1324" s="8">
        <v>45412</v>
      </c>
      <c r="B1324" t="s">
        <v>68</v>
      </c>
      <c r="C1324" t="str">
        <f>_xlfn.XLOOKUP(TB_Vendas[[#This Row],[Código]],TB_Produtos[Código],TB_Produtos[Categoria])</f>
        <v>Smartphones e Tablets</v>
      </c>
      <c r="D1324" s="1">
        <v>2</v>
      </c>
      <c r="E1324" s="36">
        <f>_xlfn.XLOOKUP(TB_Vendas[[#This Row],[Código]],TB_Produtos[Código],TB_Produtos[Preço Unitário])</f>
        <v>4500</v>
      </c>
      <c r="F1324" s="41">
        <f>INDEX(desc_tabela,MATCH(TB_Vendas[[#This Row],[Qtde]],desc_quantidade,1),MATCH(_xlfn.XLOOKUP(TB_Vendas[[#This Row],[Código]],TB_Produtos[Código],TB_Produtos[Categoria]),desc_categorias,0))</f>
        <v>0.1</v>
      </c>
      <c r="G1324" s="41" cm="1">
        <f t="array" ref="G1324">_xlfn.XLOOKUP(TB_Vendas[[#This Row],[Vendedor]],TB_Vendedores[[#All],[Código]],TB_Vendedores[[#All],[Desc. Máximo]])</f>
        <v>0.09</v>
      </c>
      <c r="H1324" s="41">
        <f>IF(TB_Vendas[[#This Row],[Desc.]]&gt;TB_Vendas[[#This Row],[Desc. Vend.]],TB_Vendas[[#This Row],[Desc. Vend.]],TB_Vendas[[#This Row],[Desc.]])</f>
        <v>0.09</v>
      </c>
      <c r="I1324" s="9">
        <f>TB_Vendas[[#This Row],[Preço Unitário]]*TB_Vendas[[#This Row],[Qtde]]</f>
        <v>9000</v>
      </c>
      <c r="J1324" s="9">
        <f>TB_Vendas[[#This Row],[Total]]-(TB_Vendas[[#This Row],[Total]]*TB_Vendas[[#This Row],[Desconto]])</f>
        <v>8190</v>
      </c>
      <c r="K1324" s="9" t="s">
        <v>113</v>
      </c>
    </row>
    <row r="1325" spans="1:11" x14ac:dyDescent="0.25">
      <c r="A1325" s="8">
        <v>45413</v>
      </c>
      <c r="B1325" t="s">
        <v>28</v>
      </c>
      <c r="C1325" t="str">
        <f>_xlfn.XLOOKUP(TB_Vendas[[#This Row],[Código]],TB_Produtos[Código],TB_Produtos[Categoria])</f>
        <v>Periféricos</v>
      </c>
      <c r="D1325" s="1">
        <v>5</v>
      </c>
      <c r="E1325" s="36">
        <f>_xlfn.XLOOKUP(TB_Vendas[[#This Row],[Código]],TB_Produtos[Código],TB_Produtos[Preço Unitário])</f>
        <v>1200</v>
      </c>
      <c r="F1325" s="41">
        <f>INDEX(desc_tabela,MATCH(TB_Vendas[[#This Row],[Qtde]],desc_quantidade,1),MATCH(_xlfn.XLOOKUP(TB_Vendas[[#This Row],[Código]],TB_Produtos[Código],TB_Produtos[Categoria]),desc_categorias,0))</f>
        <v>0.25</v>
      </c>
      <c r="G1325" s="41" cm="1">
        <f t="array" ref="G1325">_xlfn.XLOOKUP(TB_Vendas[[#This Row],[Vendedor]],TB_Vendedores[[#All],[Código]],TB_Vendedores[[#All],[Desc. Máximo]])</f>
        <v>0.19</v>
      </c>
      <c r="H1325" s="41">
        <f>IF(TB_Vendas[[#This Row],[Desc.]]&gt;TB_Vendas[[#This Row],[Desc. Vend.]],TB_Vendas[[#This Row],[Desc. Vend.]],TB_Vendas[[#This Row],[Desc.]])</f>
        <v>0.19</v>
      </c>
      <c r="I1325" s="9">
        <f>TB_Vendas[[#This Row],[Preço Unitário]]*TB_Vendas[[#This Row],[Qtde]]</f>
        <v>6000</v>
      </c>
      <c r="J1325" s="9">
        <f>TB_Vendas[[#This Row],[Total]]-(TB_Vendas[[#This Row],[Total]]*TB_Vendas[[#This Row],[Desconto]])</f>
        <v>4860</v>
      </c>
      <c r="K1325" s="9" t="s">
        <v>109</v>
      </c>
    </row>
    <row r="1326" spans="1:11" x14ac:dyDescent="0.25">
      <c r="A1326" s="8">
        <v>45413</v>
      </c>
      <c r="B1326" t="s">
        <v>7</v>
      </c>
      <c r="C1326" t="str">
        <f>_xlfn.XLOOKUP(TB_Vendas[[#This Row],[Código]],TB_Produtos[Código],TB_Produtos[Categoria])</f>
        <v>Acessórios</v>
      </c>
      <c r="D1326" s="1">
        <v>2</v>
      </c>
      <c r="E1326" s="36">
        <f>_xlfn.XLOOKUP(TB_Vendas[[#This Row],[Código]],TB_Produtos[Código],TB_Produtos[Preço Unitário])</f>
        <v>50</v>
      </c>
      <c r="F1326" s="41">
        <f>INDEX(desc_tabela,MATCH(TB_Vendas[[#This Row],[Qtde]],desc_quantidade,1),MATCH(_xlfn.XLOOKUP(TB_Vendas[[#This Row],[Código]],TB_Produtos[Código],TB_Produtos[Categoria]),desc_categorias,0))</f>
        <v>0.05</v>
      </c>
      <c r="G1326" s="41" cm="1">
        <f t="array" ref="G1326">_xlfn.XLOOKUP(TB_Vendas[[#This Row],[Vendedor]],TB_Vendedores[[#All],[Código]],TB_Vendedores[[#All],[Desc. Máximo]])</f>
        <v>0.13</v>
      </c>
      <c r="H1326" s="41">
        <f>IF(TB_Vendas[[#This Row],[Desc.]]&gt;TB_Vendas[[#This Row],[Desc. Vend.]],TB_Vendas[[#This Row],[Desc. Vend.]],TB_Vendas[[#This Row],[Desc.]])</f>
        <v>0.05</v>
      </c>
      <c r="I1326" s="9">
        <f>TB_Vendas[[#This Row],[Preço Unitário]]*TB_Vendas[[#This Row],[Qtde]]</f>
        <v>100</v>
      </c>
      <c r="J1326" s="9">
        <f>TB_Vendas[[#This Row],[Total]]-(TB_Vendas[[#This Row],[Total]]*TB_Vendas[[#This Row],[Desconto]])</f>
        <v>95</v>
      </c>
      <c r="K1326" s="9" t="s">
        <v>97</v>
      </c>
    </row>
    <row r="1327" spans="1:11" x14ac:dyDescent="0.25">
      <c r="A1327" s="8">
        <v>45413</v>
      </c>
      <c r="B1327" t="s">
        <v>14</v>
      </c>
      <c r="C1327" t="str">
        <f>_xlfn.XLOOKUP(TB_Vendas[[#This Row],[Código]],TB_Produtos[Código],TB_Produtos[Categoria])</f>
        <v>Acessórios</v>
      </c>
      <c r="D1327" s="1">
        <v>3</v>
      </c>
      <c r="E1327" s="36">
        <f>_xlfn.XLOOKUP(TB_Vendas[[#This Row],[Código]],TB_Produtos[Código],TB_Produtos[Preço Unitário])</f>
        <v>80</v>
      </c>
      <c r="F1327" s="41">
        <f>INDEX(desc_tabela,MATCH(TB_Vendas[[#This Row],[Qtde]],desc_quantidade,1),MATCH(_xlfn.XLOOKUP(TB_Vendas[[#This Row],[Código]],TB_Produtos[Código],TB_Produtos[Categoria]),desc_categorias,0))</f>
        <v>0.15</v>
      </c>
      <c r="G1327" s="41" cm="1">
        <f t="array" ref="G1327">_xlfn.XLOOKUP(TB_Vendas[[#This Row],[Vendedor]],TB_Vendedores[[#All],[Código]],TB_Vendedores[[#All],[Desc. Máximo]])</f>
        <v>0.18</v>
      </c>
      <c r="H1327" s="41">
        <f>IF(TB_Vendas[[#This Row],[Desc.]]&gt;TB_Vendas[[#This Row],[Desc. Vend.]],TB_Vendas[[#This Row],[Desc. Vend.]],TB_Vendas[[#This Row],[Desc.]])</f>
        <v>0.15</v>
      </c>
      <c r="I1327" s="9">
        <f>TB_Vendas[[#This Row],[Preço Unitário]]*TB_Vendas[[#This Row],[Qtde]]</f>
        <v>240</v>
      </c>
      <c r="J1327" s="9">
        <f>TB_Vendas[[#This Row],[Total]]-(TB_Vendas[[#This Row],[Total]]*TB_Vendas[[#This Row],[Desconto]])</f>
        <v>204</v>
      </c>
      <c r="K1327" s="9" t="s">
        <v>117</v>
      </c>
    </row>
    <row r="1328" spans="1:11" x14ac:dyDescent="0.25">
      <c r="A1328" s="8">
        <v>45413</v>
      </c>
      <c r="B1328" t="s">
        <v>46</v>
      </c>
      <c r="C1328" t="str">
        <f>_xlfn.XLOOKUP(TB_Vendas[[#This Row],[Código]],TB_Produtos[Código],TB_Produtos[Categoria])</f>
        <v>Eletrônicos Gerais</v>
      </c>
      <c r="D1328" s="1">
        <v>2</v>
      </c>
      <c r="E1328" s="36">
        <f>_xlfn.XLOOKUP(TB_Vendas[[#This Row],[Código]],TB_Produtos[Código],TB_Produtos[Preço Unitário])</f>
        <v>2800</v>
      </c>
      <c r="F1328" s="41">
        <f>INDEX(desc_tabela,MATCH(TB_Vendas[[#This Row],[Qtde]],desc_quantidade,1),MATCH(_xlfn.XLOOKUP(TB_Vendas[[#This Row],[Código]],TB_Produtos[Código],TB_Produtos[Categoria]),desc_categorias,0))</f>
        <v>0.15</v>
      </c>
      <c r="G1328" s="41" cm="1">
        <f t="array" ref="G1328">_xlfn.XLOOKUP(TB_Vendas[[#This Row],[Vendedor]],TB_Vendedores[[#All],[Código]],TB_Vendedores[[#All],[Desc. Máximo]])</f>
        <v>0.09</v>
      </c>
      <c r="H1328" s="41">
        <f>IF(TB_Vendas[[#This Row],[Desc.]]&gt;TB_Vendas[[#This Row],[Desc. Vend.]],TB_Vendas[[#This Row],[Desc. Vend.]],TB_Vendas[[#This Row],[Desc.]])</f>
        <v>0.09</v>
      </c>
      <c r="I1328" s="9">
        <f>TB_Vendas[[#This Row],[Preço Unitário]]*TB_Vendas[[#This Row],[Qtde]]</f>
        <v>5600</v>
      </c>
      <c r="J1328" s="9">
        <f>TB_Vendas[[#This Row],[Total]]-(TB_Vendas[[#This Row],[Total]]*TB_Vendas[[#This Row],[Desconto]])</f>
        <v>5096</v>
      </c>
      <c r="K1328" s="9" t="s">
        <v>113</v>
      </c>
    </row>
    <row r="1329" spans="1:11" x14ac:dyDescent="0.25">
      <c r="A1329" s="8">
        <v>45414</v>
      </c>
      <c r="B1329" t="s">
        <v>7</v>
      </c>
      <c r="C1329" t="str">
        <f>_xlfn.XLOOKUP(TB_Vendas[[#This Row],[Código]],TB_Produtos[Código],TB_Produtos[Categoria])</f>
        <v>Acessórios</v>
      </c>
      <c r="D1329" s="1">
        <v>4</v>
      </c>
      <c r="E1329" s="36">
        <f>_xlfn.XLOOKUP(TB_Vendas[[#This Row],[Código]],TB_Produtos[Código],TB_Produtos[Preço Unitário])</f>
        <v>50</v>
      </c>
      <c r="F1329" s="41">
        <f>INDEX(desc_tabela,MATCH(TB_Vendas[[#This Row],[Qtde]],desc_quantidade,1),MATCH(_xlfn.XLOOKUP(TB_Vendas[[#This Row],[Código]],TB_Produtos[Código],TB_Produtos[Categoria]),desc_categorias,0))</f>
        <v>0.15</v>
      </c>
      <c r="G1329" s="41" cm="1">
        <f t="array" ref="G1329">_xlfn.XLOOKUP(TB_Vendas[[#This Row],[Vendedor]],TB_Vendedores[[#All],[Código]],TB_Vendedores[[#All],[Desc. Máximo]])</f>
        <v>0.3</v>
      </c>
      <c r="H1329" s="41">
        <f>IF(TB_Vendas[[#This Row],[Desc.]]&gt;TB_Vendas[[#This Row],[Desc. Vend.]],TB_Vendas[[#This Row],[Desc. Vend.]],TB_Vendas[[#This Row],[Desc.]])</f>
        <v>0.15</v>
      </c>
      <c r="I1329" s="9">
        <f>TB_Vendas[[#This Row],[Preço Unitário]]*TB_Vendas[[#This Row],[Qtde]]</f>
        <v>200</v>
      </c>
      <c r="J1329" s="9">
        <f>TB_Vendas[[#This Row],[Total]]-(TB_Vendas[[#This Row],[Total]]*TB_Vendas[[#This Row],[Desconto]])</f>
        <v>170</v>
      </c>
      <c r="K1329" s="9" t="s">
        <v>121</v>
      </c>
    </row>
    <row r="1330" spans="1:11" x14ac:dyDescent="0.25">
      <c r="A1330" s="8">
        <v>45414</v>
      </c>
      <c r="B1330" t="s">
        <v>50</v>
      </c>
      <c r="C1330" t="str">
        <f>_xlfn.XLOOKUP(TB_Vendas[[#This Row],[Código]],TB_Produtos[Código],TB_Produtos[Categoria])</f>
        <v>Periféricos</v>
      </c>
      <c r="D1330" s="1">
        <v>3</v>
      </c>
      <c r="E1330" s="36">
        <f>_xlfn.XLOOKUP(TB_Vendas[[#This Row],[Código]],TB_Produtos[Código],TB_Produtos[Preço Unitário])</f>
        <v>300</v>
      </c>
      <c r="F1330" s="41">
        <f>INDEX(desc_tabela,MATCH(TB_Vendas[[#This Row],[Qtde]],desc_quantidade,1),MATCH(_xlfn.XLOOKUP(TB_Vendas[[#This Row],[Código]],TB_Produtos[Código],TB_Produtos[Categoria]),desc_categorias,0))</f>
        <v>0.15</v>
      </c>
      <c r="G1330" s="41" cm="1">
        <f t="array" ref="G1330">_xlfn.XLOOKUP(TB_Vendas[[#This Row],[Vendedor]],TB_Vendedores[[#All],[Código]],TB_Vendedores[[#All],[Desc. Máximo]])</f>
        <v>0.13</v>
      </c>
      <c r="H1330" s="41">
        <f>IF(TB_Vendas[[#This Row],[Desc.]]&gt;TB_Vendas[[#This Row],[Desc. Vend.]],TB_Vendas[[#This Row],[Desc. Vend.]],TB_Vendas[[#This Row],[Desc.]])</f>
        <v>0.13</v>
      </c>
      <c r="I1330" s="9">
        <f>TB_Vendas[[#This Row],[Preço Unitário]]*TB_Vendas[[#This Row],[Qtde]]</f>
        <v>900</v>
      </c>
      <c r="J1330" s="9">
        <f>TB_Vendas[[#This Row],[Total]]-(TB_Vendas[[#This Row],[Total]]*TB_Vendas[[#This Row],[Desconto]])</f>
        <v>783</v>
      </c>
      <c r="K1330" s="9" t="s">
        <v>97</v>
      </c>
    </row>
    <row r="1331" spans="1:11" x14ac:dyDescent="0.25">
      <c r="A1331" s="8">
        <v>45414</v>
      </c>
      <c r="B1331" t="s">
        <v>66</v>
      </c>
      <c r="C1331" t="str">
        <f>_xlfn.XLOOKUP(TB_Vendas[[#This Row],[Código]],TB_Produtos[Código],TB_Produtos[Categoria])</f>
        <v>Redes e Conectividade</v>
      </c>
      <c r="D1331" s="1">
        <v>3</v>
      </c>
      <c r="E1331" s="36">
        <f>_xlfn.XLOOKUP(TB_Vendas[[#This Row],[Código]],TB_Produtos[Código],TB_Produtos[Preço Unitário])</f>
        <v>500</v>
      </c>
      <c r="F1331" s="41">
        <f>INDEX(desc_tabela,MATCH(TB_Vendas[[#This Row],[Qtde]],desc_quantidade,1),MATCH(_xlfn.XLOOKUP(TB_Vendas[[#This Row],[Código]],TB_Produtos[Código],TB_Produtos[Categoria]),desc_categorias,0))</f>
        <v>0.2</v>
      </c>
      <c r="G1331" s="41" cm="1">
        <f t="array" ref="G1331">_xlfn.XLOOKUP(TB_Vendas[[#This Row],[Vendedor]],TB_Vendedores[[#All],[Código]],TB_Vendedores[[#All],[Desc. Máximo]])</f>
        <v>0.09</v>
      </c>
      <c r="H1331" s="41">
        <f>IF(TB_Vendas[[#This Row],[Desc.]]&gt;TB_Vendas[[#This Row],[Desc. Vend.]],TB_Vendas[[#This Row],[Desc. Vend.]],TB_Vendas[[#This Row],[Desc.]])</f>
        <v>0.09</v>
      </c>
      <c r="I1331" s="9">
        <f>TB_Vendas[[#This Row],[Preço Unitário]]*TB_Vendas[[#This Row],[Qtde]]</f>
        <v>1500</v>
      </c>
      <c r="J1331" s="9">
        <f>TB_Vendas[[#This Row],[Total]]-(TB_Vendas[[#This Row],[Total]]*TB_Vendas[[#This Row],[Desconto]])</f>
        <v>1365</v>
      </c>
      <c r="K1331" s="9" t="s">
        <v>113</v>
      </c>
    </row>
    <row r="1332" spans="1:11" x14ac:dyDescent="0.25">
      <c r="A1332" s="8">
        <v>45414</v>
      </c>
      <c r="B1332" t="s">
        <v>86</v>
      </c>
      <c r="C1332" t="str">
        <f>_xlfn.XLOOKUP(TB_Vendas[[#This Row],[Código]],TB_Produtos[Código],TB_Produtos[Categoria])</f>
        <v>Wearables</v>
      </c>
      <c r="D1332" s="1">
        <v>2</v>
      </c>
      <c r="E1332" s="36">
        <f>_xlfn.XLOOKUP(TB_Vendas[[#This Row],[Código]],TB_Produtos[Código],TB_Produtos[Preço Unitário])</f>
        <v>1500</v>
      </c>
      <c r="F1332" s="41">
        <f>INDEX(desc_tabela,MATCH(TB_Vendas[[#This Row],[Qtde]],desc_quantidade,1),MATCH(_xlfn.XLOOKUP(TB_Vendas[[#This Row],[Código]],TB_Produtos[Código],TB_Produtos[Categoria]),desc_categorias,0))</f>
        <v>0.05</v>
      </c>
      <c r="G1332" s="41" cm="1">
        <f t="array" ref="G1332">_xlfn.XLOOKUP(TB_Vendas[[#This Row],[Vendedor]],TB_Vendedores[[#All],[Código]],TB_Vendedores[[#All],[Desc. Máximo]])</f>
        <v>0.13</v>
      </c>
      <c r="H1332" s="41">
        <f>IF(TB_Vendas[[#This Row],[Desc.]]&gt;TB_Vendas[[#This Row],[Desc. Vend.]],TB_Vendas[[#This Row],[Desc. Vend.]],TB_Vendas[[#This Row],[Desc.]])</f>
        <v>0.05</v>
      </c>
      <c r="I1332" s="9">
        <f>TB_Vendas[[#This Row],[Preço Unitário]]*TB_Vendas[[#This Row],[Qtde]]</f>
        <v>3000</v>
      </c>
      <c r="J1332" s="9">
        <f>TB_Vendas[[#This Row],[Total]]-(TB_Vendas[[#This Row],[Total]]*TB_Vendas[[#This Row],[Desconto]])</f>
        <v>2850</v>
      </c>
      <c r="K1332" s="9" t="s">
        <v>94</v>
      </c>
    </row>
    <row r="1333" spans="1:11" x14ac:dyDescent="0.25">
      <c r="A1333" s="8">
        <v>45414</v>
      </c>
      <c r="B1333" t="s">
        <v>37</v>
      </c>
      <c r="C1333" t="str">
        <f>_xlfn.XLOOKUP(TB_Vendas[[#This Row],[Código]],TB_Produtos[Código],TB_Produtos[Categoria])</f>
        <v>Notebooks</v>
      </c>
      <c r="D1333" s="1">
        <v>4</v>
      </c>
      <c r="E1333" s="36">
        <f>_xlfn.XLOOKUP(TB_Vendas[[#This Row],[Código]],TB_Produtos[Código],TB_Produtos[Preço Unitário])</f>
        <v>4000</v>
      </c>
      <c r="F1333" s="41">
        <f>INDEX(desc_tabela,MATCH(TB_Vendas[[#This Row],[Qtde]],desc_quantidade,1),MATCH(_xlfn.XLOOKUP(TB_Vendas[[#This Row],[Código]],TB_Produtos[Código],TB_Produtos[Categoria]),desc_categorias,0))</f>
        <v>0.15</v>
      </c>
      <c r="G1333" s="41" cm="1">
        <f t="array" ref="G1333">_xlfn.XLOOKUP(TB_Vendas[[#This Row],[Vendedor]],TB_Vendedores[[#All],[Código]],TB_Vendedores[[#All],[Desc. Máximo]])</f>
        <v>0.17</v>
      </c>
      <c r="H1333" s="41">
        <f>IF(TB_Vendas[[#This Row],[Desc.]]&gt;TB_Vendas[[#This Row],[Desc. Vend.]],TB_Vendas[[#This Row],[Desc. Vend.]],TB_Vendas[[#This Row],[Desc.]])</f>
        <v>0.15</v>
      </c>
      <c r="I1333" s="9">
        <f>TB_Vendas[[#This Row],[Preço Unitário]]*TB_Vendas[[#This Row],[Qtde]]</f>
        <v>16000</v>
      </c>
      <c r="J1333" s="9">
        <f>TB_Vendas[[#This Row],[Total]]-(TB_Vendas[[#This Row],[Total]]*TB_Vendas[[#This Row],[Desconto]])</f>
        <v>13600</v>
      </c>
      <c r="K1333" s="9" t="s">
        <v>105</v>
      </c>
    </row>
    <row r="1334" spans="1:11" x14ac:dyDescent="0.25">
      <c r="A1334" s="8">
        <v>45414</v>
      </c>
      <c r="B1334" t="s">
        <v>43</v>
      </c>
      <c r="C1334" t="str">
        <f>_xlfn.XLOOKUP(TB_Vendas[[#This Row],[Código]],TB_Produtos[Código],TB_Produtos[Categoria])</f>
        <v>Eletrônicos Gerais</v>
      </c>
      <c r="D1334" s="1">
        <v>3</v>
      </c>
      <c r="E1334" s="36">
        <f>_xlfn.XLOOKUP(TB_Vendas[[#This Row],[Código]],TB_Produtos[Código],TB_Produtos[Preço Unitário])</f>
        <v>4500</v>
      </c>
      <c r="F1334" s="41">
        <f>INDEX(desc_tabela,MATCH(TB_Vendas[[#This Row],[Qtde]],desc_quantidade,1),MATCH(_xlfn.XLOOKUP(TB_Vendas[[#This Row],[Código]],TB_Produtos[Código],TB_Produtos[Categoria]),desc_categorias,0))</f>
        <v>0.2</v>
      </c>
      <c r="G1334" s="41" cm="1">
        <f t="array" ref="G1334">_xlfn.XLOOKUP(TB_Vendas[[#This Row],[Vendedor]],TB_Vendedores[[#All],[Código]],TB_Vendedores[[#All],[Desc. Máximo]])</f>
        <v>0.11</v>
      </c>
      <c r="H1334" s="41">
        <f>IF(TB_Vendas[[#This Row],[Desc.]]&gt;TB_Vendas[[#This Row],[Desc. Vend.]],TB_Vendas[[#This Row],[Desc. Vend.]],TB_Vendas[[#This Row],[Desc.]])</f>
        <v>0.11</v>
      </c>
      <c r="I1334" s="9">
        <f>TB_Vendas[[#This Row],[Preço Unitário]]*TB_Vendas[[#This Row],[Qtde]]</f>
        <v>13500</v>
      </c>
      <c r="J1334" s="9">
        <f>TB_Vendas[[#This Row],[Total]]-(TB_Vendas[[#This Row],[Total]]*TB_Vendas[[#This Row],[Desconto]])</f>
        <v>12015</v>
      </c>
      <c r="K1334" s="9" t="s">
        <v>115</v>
      </c>
    </row>
    <row r="1335" spans="1:11" x14ac:dyDescent="0.25">
      <c r="A1335" s="8">
        <v>45415</v>
      </c>
      <c r="B1335" t="s">
        <v>71</v>
      </c>
      <c r="C1335" t="str">
        <f>_xlfn.XLOOKUP(TB_Vendas[[#This Row],[Código]],TB_Produtos[Código],TB_Produtos[Categoria])</f>
        <v>Smartphones e Tablets</v>
      </c>
      <c r="D1335" s="1">
        <v>2</v>
      </c>
      <c r="E1335" s="36">
        <f>_xlfn.XLOOKUP(TB_Vendas[[#This Row],[Código]],TB_Produtos[Código],TB_Produtos[Preço Unitário])</f>
        <v>7500</v>
      </c>
      <c r="F1335" s="41">
        <f>INDEX(desc_tabela,MATCH(TB_Vendas[[#This Row],[Qtde]],desc_quantidade,1),MATCH(_xlfn.XLOOKUP(TB_Vendas[[#This Row],[Código]],TB_Produtos[Código],TB_Produtos[Categoria]),desc_categorias,0))</f>
        <v>0.1</v>
      </c>
      <c r="G1335" s="41" cm="1">
        <f t="array" ref="G1335">_xlfn.XLOOKUP(TB_Vendas[[#This Row],[Vendedor]],TB_Vendedores[[#All],[Código]],TB_Vendedores[[#All],[Desc. Máximo]])</f>
        <v>0.12</v>
      </c>
      <c r="H1335" s="41">
        <f>IF(TB_Vendas[[#This Row],[Desc.]]&gt;TB_Vendas[[#This Row],[Desc. Vend.]],TB_Vendas[[#This Row],[Desc. Vend.]],TB_Vendas[[#This Row],[Desc.]])</f>
        <v>0.1</v>
      </c>
      <c r="I1335" s="9">
        <f>TB_Vendas[[#This Row],[Preço Unitário]]*TB_Vendas[[#This Row],[Qtde]]</f>
        <v>15000</v>
      </c>
      <c r="J1335" s="9">
        <f>TB_Vendas[[#This Row],[Total]]-(TB_Vendas[[#This Row],[Total]]*TB_Vendas[[#This Row],[Desconto]])</f>
        <v>13500</v>
      </c>
      <c r="K1335" s="9" t="s">
        <v>103</v>
      </c>
    </row>
    <row r="1336" spans="1:11" x14ac:dyDescent="0.25">
      <c r="A1336" s="8">
        <v>45415</v>
      </c>
      <c r="B1336" t="s">
        <v>86</v>
      </c>
      <c r="C1336" t="str">
        <f>_xlfn.XLOOKUP(TB_Vendas[[#This Row],[Código]],TB_Produtos[Código],TB_Produtos[Categoria])</f>
        <v>Wearables</v>
      </c>
      <c r="D1336" s="1">
        <v>2</v>
      </c>
      <c r="E1336" s="36">
        <f>_xlfn.XLOOKUP(TB_Vendas[[#This Row],[Código]],TB_Produtos[Código],TB_Produtos[Preço Unitário])</f>
        <v>1500</v>
      </c>
      <c r="F1336" s="41">
        <f>INDEX(desc_tabela,MATCH(TB_Vendas[[#This Row],[Qtde]],desc_quantidade,1),MATCH(_xlfn.XLOOKUP(TB_Vendas[[#This Row],[Código]],TB_Produtos[Código],TB_Produtos[Categoria]),desc_categorias,0))</f>
        <v>0.05</v>
      </c>
      <c r="G1336" s="41" cm="1">
        <f t="array" ref="G1336">_xlfn.XLOOKUP(TB_Vendas[[#This Row],[Vendedor]],TB_Vendedores[[#All],[Código]],TB_Vendedores[[#All],[Desc. Máximo]])</f>
        <v>0.08</v>
      </c>
      <c r="H1336" s="41">
        <f>IF(TB_Vendas[[#This Row],[Desc.]]&gt;TB_Vendas[[#This Row],[Desc. Vend.]],TB_Vendas[[#This Row],[Desc. Vend.]],TB_Vendas[[#This Row],[Desc.]])</f>
        <v>0.05</v>
      </c>
      <c r="I1336" s="9">
        <f>TB_Vendas[[#This Row],[Preço Unitário]]*TB_Vendas[[#This Row],[Qtde]]</f>
        <v>3000</v>
      </c>
      <c r="J1336" s="9">
        <f>TB_Vendas[[#This Row],[Total]]-(TB_Vendas[[#This Row],[Total]]*TB_Vendas[[#This Row],[Desconto]])</f>
        <v>2850</v>
      </c>
      <c r="K1336" s="9" t="s">
        <v>100</v>
      </c>
    </row>
    <row r="1337" spans="1:11" x14ac:dyDescent="0.25">
      <c r="A1337" s="8">
        <v>45415</v>
      </c>
      <c r="B1337" t="s">
        <v>31</v>
      </c>
      <c r="C1337" t="str">
        <f>_xlfn.XLOOKUP(TB_Vendas[[#This Row],[Código]],TB_Produtos[Código],TB_Produtos[Categoria])</f>
        <v>Notebooks</v>
      </c>
      <c r="D1337" s="1">
        <v>5</v>
      </c>
      <c r="E1337" s="36">
        <f>_xlfn.XLOOKUP(TB_Vendas[[#This Row],[Código]],TB_Produtos[Código],TB_Produtos[Preço Unitário])</f>
        <v>4200</v>
      </c>
      <c r="F1337" s="41">
        <f>INDEX(desc_tabela,MATCH(TB_Vendas[[#This Row],[Qtde]],desc_quantidade,1),MATCH(_xlfn.XLOOKUP(TB_Vendas[[#This Row],[Código]],TB_Produtos[Código],TB_Produtos[Categoria]),desc_categorias,0))</f>
        <v>0.25</v>
      </c>
      <c r="G1337" s="41" cm="1">
        <f t="array" ref="G1337">_xlfn.XLOOKUP(TB_Vendas[[#This Row],[Vendedor]],TB_Vendedores[[#All],[Código]],TB_Vendedores[[#All],[Desc. Máximo]])</f>
        <v>0.12</v>
      </c>
      <c r="H1337" s="41">
        <f>IF(TB_Vendas[[#This Row],[Desc.]]&gt;TB_Vendas[[#This Row],[Desc. Vend.]],TB_Vendas[[#This Row],[Desc. Vend.]],TB_Vendas[[#This Row],[Desc.]])</f>
        <v>0.12</v>
      </c>
      <c r="I1337" s="9">
        <f>TB_Vendas[[#This Row],[Preço Unitário]]*TB_Vendas[[#This Row],[Qtde]]</f>
        <v>21000</v>
      </c>
      <c r="J1337" s="9">
        <f>TB_Vendas[[#This Row],[Total]]-(TB_Vendas[[#This Row],[Total]]*TB_Vendas[[#This Row],[Desconto]])</f>
        <v>18480</v>
      </c>
      <c r="K1337" s="9" t="s">
        <v>103</v>
      </c>
    </row>
    <row r="1338" spans="1:11" x14ac:dyDescent="0.25">
      <c r="A1338" s="8">
        <v>45416</v>
      </c>
      <c r="B1338" t="s">
        <v>86</v>
      </c>
      <c r="C1338" t="str">
        <f>_xlfn.XLOOKUP(TB_Vendas[[#This Row],[Código]],TB_Produtos[Código],TB_Produtos[Categoria])</f>
        <v>Wearables</v>
      </c>
      <c r="D1338" s="1">
        <v>3</v>
      </c>
      <c r="E1338" s="36">
        <f>_xlfn.XLOOKUP(TB_Vendas[[#This Row],[Código]],TB_Produtos[Código],TB_Produtos[Preço Unitário])</f>
        <v>1500</v>
      </c>
      <c r="F1338" s="41">
        <f>INDEX(desc_tabela,MATCH(TB_Vendas[[#This Row],[Qtde]],desc_quantidade,1),MATCH(_xlfn.XLOOKUP(TB_Vendas[[#This Row],[Código]],TB_Produtos[Código],TB_Produtos[Categoria]),desc_categorias,0))</f>
        <v>0.15</v>
      </c>
      <c r="G1338" s="41" cm="1">
        <f t="array" ref="G1338">_xlfn.XLOOKUP(TB_Vendas[[#This Row],[Vendedor]],TB_Vendedores[[#All],[Código]],TB_Vendedores[[#All],[Desc. Máximo]])</f>
        <v>0.18</v>
      </c>
      <c r="H1338" s="41">
        <f>IF(TB_Vendas[[#This Row],[Desc.]]&gt;TB_Vendas[[#This Row],[Desc. Vend.]],TB_Vendas[[#This Row],[Desc. Vend.]],TB_Vendas[[#This Row],[Desc.]])</f>
        <v>0.15</v>
      </c>
      <c r="I1338" s="9">
        <f>TB_Vendas[[#This Row],[Preço Unitário]]*TB_Vendas[[#This Row],[Qtde]]</f>
        <v>4500</v>
      </c>
      <c r="J1338" s="9">
        <f>TB_Vendas[[#This Row],[Total]]-(TB_Vendas[[#This Row],[Total]]*TB_Vendas[[#This Row],[Desconto]])</f>
        <v>3825</v>
      </c>
      <c r="K1338" s="9" t="s">
        <v>117</v>
      </c>
    </row>
    <row r="1339" spans="1:11" x14ac:dyDescent="0.25">
      <c r="A1339" s="8">
        <v>45416</v>
      </c>
      <c r="B1339" t="s">
        <v>58</v>
      </c>
      <c r="C1339" t="str">
        <f>_xlfn.XLOOKUP(TB_Vendas[[#This Row],[Código]],TB_Produtos[Código],TB_Produtos[Categoria])</f>
        <v>Periféricos</v>
      </c>
      <c r="D1339" s="1">
        <v>4</v>
      </c>
      <c r="E1339" s="36">
        <f>_xlfn.XLOOKUP(TB_Vendas[[#This Row],[Código]],TB_Produtos[Código],TB_Produtos[Preço Unitário])</f>
        <v>450</v>
      </c>
      <c r="F1339" s="41">
        <f>INDEX(desc_tabela,MATCH(TB_Vendas[[#This Row],[Qtde]],desc_quantidade,1),MATCH(_xlfn.XLOOKUP(TB_Vendas[[#This Row],[Código]],TB_Produtos[Código],TB_Produtos[Categoria]),desc_categorias,0))</f>
        <v>0.15</v>
      </c>
      <c r="G1339" s="41" cm="1">
        <f t="array" ref="G1339">_xlfn.XLOOKUP(TB_Vendas[[#This Row],[Vendedor]],TB_Vendedores[[#All],[Código]],TB_Vendedores[[#All],[Desc. Máximo]])</f>
        <v>0.19</v>
      </c>
      <c r="H1339" s="41">
        <f>IF(TB_Vendas[[#This Row],[Desc.]]&gt;TB_Vendas[[#This Row],[Desc. Vend.]],TB_Vendas[[#This Row],[Desc. Vend.]],TB_Vendas[[#This Row],[Desc.]])</f>
        <v>0.15</v>
      </c>
      <c r="I1339" s="9">
        <f>TB_Vendas[[#This Row],[Preço Unitário]]*TB_Vendas[[#This Row],[Qtde]]</f>
        <v>1800</v>
      </c>
      <c r="J1339" s="9">
        <f>TB_Vendas[[#This Row],[Total]]-(TB_Vendas[[#This Row],[Total]]*TB_Vendas[[#This Row],[Desconto]])</f>
        <v>1530</v>
      </c>
      <c r="K1339" s="9" t="s">
        <v>109</v>
      </c>
    </row>
    <row r="1340" spans="1:11" x14ac:dyDescent="0.25">
      <c r="A1340" s="8">
        <v>45416</v>
      </c>
      <c r="B1340" t="s">
        <v>83</v>
      </c>
      <c r="C1340" t="str">
        <f>_xlfn.XLOOKUP(TB_Vendas[[#This Row],[Código]],TB_Produtos[Código],TB_Produtos[Categoria])</f>
        <v>Wearables</v>
      </c>
      <c r="D1340" s="1">
        <v>2</v>
      </c>
      <c r="E1340" s="36">
        <f>_xlfn.XLOOKUP(TB_Vendas[[#This Row],[Código]],TB_Produtos[Código],TB_Produtos[Preço Unitário])</f>
        <v>350</v>
      </c>
      <c r="F1340" s="41">
        <f>INDEX(desc_tabela,MATCH(TB_Vendas[[#This Row],[Qtde]],desc_quantidade,1),MATCH(_xlfn.XLOOKUP(TB_Vendas[[#This Row],[Código]],TB_Produtos[Código],TB_Produtos[Categoria]),desc_categorias,0))</f>
        <v>0.05</v>
      </c>
      <c r="G1340" s="41" cm="1">
        <f t="array" ref="G1340">_xlfn.XLOOKUP(TB_Vendas[[#This Row],[Vendedor]],TB_Vendedores[[#All],[Código]],TB_Vendedores[[#All],[Desc. Máximo]])</f>
        <v>0.14000000000000001</v>
      </c>
      <c r="H1340" s="41">
        <f>IF(TB_Vendas[[#This Row],[Desc.]]&gt;TB_Vendas[[#This Row],[Desc. Vend.]],TB_Vendas[[#This Row],[Desc. Vend.]],TB_Vendas[[#This Row],[Desc.]])</f>
        <v>0.05</v>
      </c>
      <c r="I1340" s="9">
        <f>TB_Vendas[[#This Row],[Preço Unitário]]*TB_Vendas[[#This Row],[Qtde]]</f>
        <v>700</v>
      </c>
      <c r="J1340" s="9">
        <f>TB_Vendas[[#This Row],[Total]]-(TB_Vendas[[#This Row],[Total]]*TB_Vendas[[#This Row],[Desconto]])</f>
        <v>665</v>
      </c>
      <c r="K1340" s="9" t="s">
        <v>107</v>
      </c>
    </row>
    <row r="1341" spans="1:11" x14ac:dyDescent="0.25">
      <c r="A1341" s="8">
        <v>45416</v>
      </c>
      <c r="B1341" t="s">
        <v>37</v>
      </c>
      <c r="C1341" t="str">
        <f>_xlfn.XLOOKUP(TB_Vendas[[#This Row],[Código]],TB_Produtos[Código],TB_Produtos[Categoria])</f>
        <v>Notebooks</v>
      </c>
      <c r="D1341" s="1">
        <v>3</v>
      </c>
      <c r="E1341" s="36">
        <f>_xlfn.XLOOKUP(TB_Vendas[[#This Row],[Código]],TB_Produtos[Código],TB_Produtos[Preço Unitário])</f>
        <v>4000</v>
      </c>
      <c r="F1341" s="41">
        <f>INDEX(desc_tabela,MATCH(TB_Vendas[[#This Row],[Qtde]],desc_quantidade,1),MATCH(_xlfn.XLOOKUP(TB_Vendas[[#This Row],[Código]],TB_Produtos[Código],TB_Produtos[Categoria]),desc_categorias,0))</f>
        <v>0.15</v>
      </c>
      <c r="G1341" s="41" cm="1">
        <f t="array" ref="G1341">_xlfn.XLOOKUP(TB_Vendas[[#This Row],[Vendedor]],TB_Vendedores[[#All],[Código]],TB_Vendedores[[#All],[Desc. Máximo]])</f>
        <v>0.18</v>
      </c>
      <c r="H1341" s="41">
        <f>IF(TB_Vendas[[#This Row],[Desc.]]&gt;TB_Vendas[[#This Row],[Desc. Vend.]],TB_Vendas[[#This Row],[Desc. Vend.]],TB_Vendas[[#This Row],[Desc.]])</f>
        <v>0.15</v>
      </c>
      <c r="I1341" s="9">
        <f>TB_Vendas[[#This Row],[Preço Unitário]]*TB_Vendas[[#This Row],[Qtde]]</f>
        <v>12000</v>
      </c>
      <c r="J1341" s="9">
        <f>TB_Vendas[[#This Row],[Total]]-(TB_Vendas[[#This Row],[Total]]*TB_Vendas[[#This Row],[Desconto]])</f>
        <v>10200</v>
      </c>
      <c r="K1341" s="9" t="s">
        <v>117</v>
      </c>
    </row>
    <row r="1342" spans="1:11" x14ac:dyDescent="0.25">
      <c r="A1342" s="8">
        <v>45416</v>
      </c>
      <c r="B1342" t="s">
        <v>31</v>
      </c>
      <c r="C1342" t="str">
        <f>_xlfn.XLOOKUP(TB_Vendas[[#This Row],[Código]],TB_Produtos[Código],TB_Produtos[Categoria])</f>
        <v>Notebooks</v>
      </c>
      <c r="D1342" s="1">
        <v>2</v>
      </c>
      <c r="E1342" s="36">
        <f>_xlfn.XLOOKUP(TB_Vendas[[#This Row],[Código]],TB_Produtos[Código],TB_Produtos[Preço Unitário])</f>
        <v>4200</v>
      </c>
      <c r="F1342" s="41">
        <f>INDEX(desc_tabela,MATCH(TB_Vendas[[#This Row],[Qtde]],desc_quantidade,1),MATCH(_xlfn.XLOOKUP(TB_Vendas[[#This Row],[Código]],TB_Produtos[Código],TB_Produtos[Categoria]),desc_categorias,0))</f>
        <v>0.1</v>
      </c>
      <c r="G1342" s="41" cm="1">
        <f t="array" ref="G1342">_xlfn.XLOOKUP(TB_Vendas[[#This Row],[Vendedor]],TB_Vendedores[[#All],[Código]],TB_Vendedores[[#All],[Desc. Máximo]])</f>
        <v>0.13</v>
      </c>
      <c r="H1342" s="41">
        <f>IF(TB_Vendas[[#This Row],[Desc.]]&gt;TB_Vendas[[#This Row],[Desc. Vend.]],TB_Vendas[[#This Row],[Desc. Vend.]],TB_Vendas[[#This Row],[Desc.]])</f>
        <v>0.1</v>
      </c>
      <c r="I1342" s="9">
        <f>TB_Vendas[[#This Row],[Preço Unitário]]*TB_Vendas[[#This Row],[Qtde]]</f>
        <v>8400</v>
      </c>
      <c r="J1342" s="9">
        <f>TB_Vendas[[#This Row],[Total]]-(TB_Vendas[[#This Row],[Total]]*TB_Vendas[[#This Row],[Desconto]])</f>
        <v>7560</v>
      </c>
      <c r="K1342" s="9" t="s">
        <v>97</v>
      </c>
    </row>
    <row r="1343" spans="1:11" x14ac:dyDescent="0.25">
      <c r="A1343" s="8">
        <v>45417</v>
      </c>
      <c r="B1343" t="s">
        <v>43</v>
      </c>
      <c r="C1343" t="str">
        <f>_xlfn.XLOOKUP(TB_Vendas[[#This Row],[Código]],TB_Produtos[Código],TB_Produtos[Categoria])</f>
        <v>Eletrônicos Gerais</v>
      </c>
      <c r="D1343" s="1">
        <v>2</v>
      </c>
      <c r="E1343" s="36">
        <f>_xlfn.XLOOKUP(TB_Vendas[[#This Row],[Código]],TB_Produtos[Código],TB_Produtos[Preço Unitário])</f>
        <v>4500</v>
      </c>
      <c r="F1343" s="41">
        <f>INDEX(desc_tabela,MATCH(TB_Vendas[[#This Row],[Qtde]],desc_quantidade,1),MATCH(_xlfn.XLOOKUP(TB_Vendas[[#This Row],[Código]],TB_Produtos[Código],TB_Produtos[Categoria]),desc_categorias,0))</f>
        <v>0.15</v>
      </c>
      <c r="G1343" s="41" cm="1">
        <f t="array" ref="G1343">_xlfn.XLOOKUP(TB_Vendas[[#This Row],[Vendedor]],TB_Vendedores[[#All],[Código]],TB_Vendedores[[#All],[Desc. Máximo]])</f>
        <v>7.0000000000000007E-2</v>
      </c>
      <c r="H1343" s="41">
        <f>IF(TB_Vendas[[#This Row],[Desc.]]&gt;TB_Vendas[[#This Row],[Desc. Vend.]],TB_Vendas[[#This Row],[Desc. Vend.]],TB_Vendas[[#This Row],[Desc.]])</f>
        <v>7.0000000000000007E-2</v>
      </c>
      <c r="I1343" s="9">
        <f>TB_Vendas[[#This Row],[Preço Unitário]]*TB_Vendas[[#This Row],[Qtde]]</f>
        <v>9000</v>
      </c>
      <c r="J1343" s="9">
        <f>TB_Vendas[[#This Row],[Total]]-(TB_Vendas[[#This Row],[Total]]*TB_Vendas[[#This Row],[Desconto]])</f>
        <v>8370</v>
      </c>
      <c r="K1343" s="9" t="s">
        <v>119</v>
      </c>
    </row>
    <row r="1344" spans="1:11" x14ac:dyDescent="0.25">
      <c r="A1344" s="8">
        <v>45417</v>
      </c>
      <c r="B1344" t="s">
        <v>31</v>
      </c>
      <c r="C1344" t="str">
        <f>_xlfn.XLOOKUP(TB_Vendas[[#This Row],[Código]],TB_Produtos[Código],TB_Produtos[Categoria])</f>
        <v>Notebooks</v>
      </c>
      <c r="D1344" s="1">
        <v>2</v>
      </c>
      <c r="E1344" s="36">
        <f>_xlfn.XLOOKUP(TB_Vendas[[#This Row],[Código]],TB_Produtos[Código],TB_Produtos[Preço Unitário])</f>
        <v>4200</v>
      </c>
      <c r="F1344" s="41">
        <f>INDEX(desc_tabela,MATCH(TB_Vendas[[#This Row],[Qtde]],desc_quantidade,1),MATCH(_xlfn.XLOOKUP(TB_Vendas[[#This Row],[Código]],TB_Produtos[Código],TB_Produtos[Categoria]),desc_categorias,0))</f>
        <v>0.1</v>
      </c>
      <c r="G1344" s="41" cm="1">
        <f t="array" ref="G1344">_xlfn.XLOOKUP(TB_Vendas[[#This Row],[Vendedor]],TB_Vendedores[[#All],[Código]],TB_Vendedores[[#All],[Desc. Máximo]])</f>
        <v>0.12</v>
      </c>
      <c r="H1344" s="41">
        <f>IF(TB_Vendas[[#This Row],[Desc.]]&gt;TB_Vendas[[#This Row],[Desc. Vend.]],TB_Vendas[[#This Row],[Desc. Vend.]],TB_Vendas[[#This Row],[Desc.]])</f>
        <v>0.1</v>
      </c>
      <c r="I1344" s="9">
        <f>TB_Vendas[[#This Row],[Preço Unitário]]*TB_Vendas[[#This Row],[Qtde]]</f>
        <v>8400</v>
      </c>
      <c r="J1344" s="9">
        <f>TB_Vendas[[#This Row],[Total]]-(TB_Vendas[[#This Row],[Total]]*TB_Vendas[[#This Row],[Desconto]])</f>
        <v>7560</v>
      </c>
      <c r="K1344" s="9" t="s">
        <v>103</v>
      </c>
    </row>
    <row r="1345" spans="1:11" x14ac:dyDescent="0.25">
      <c r="A1345" s="8">
        <v>45418</v>
      </c>
      <c r="B1345" t="s">
        <v>25</v>
      </c>
      <c r="C1345" t="str">
        <f>_xlfn.XLOOKUP(TB_Vendas[[#This Row],[Código]],TB_Produtos[Código],TB_Produtos[Categoria])</f>
        <v>Periféricos</v>
      </c>
      <c r="D1345" s="1">
        <v>5</v>
      </c>
      <c r="E1345" s="36">
        <f>_xlfn.XLOOKUP(TB_Vendas[[#This Row],[Código]],TB_Produtos[Código],TB_Produtos[Preço Unitário])</f>
        <v>900</v>
      </c>
      <c r="F1345" s="41">
        <f>INDEX(desc_tabela,MATCH(TB_Vendas[[#This Row],[Qtde]],desc_quantidade,1),MATCH(_xlfn.XLOOKUP(TB_Vendas[[#This Row],[Código]],TB_Produtos[Código],TB_Produtos[Categoria]),desc_categorias,0))</f>
        <v>0.25</v>
      </c>
      <c r="G1345" s="41" cm="1">
        <f t="array" ref="G1345">_xlfn.XLOOKUP(TB_Vendas[[#This Row],[Vendedor]],TB_Vendedores[[#All],[Código]],TB_Vendedores[[#All],[Desc. Máximo]])</f>
        <v>0.13</v>
      </c>
      <c r="H1345" s="41">
        <f>IF(TB_Vendas[[#This Row],[Desc.]]&gt;TB_Vendas[[#This Row],[Desc. Vend.]],TB_Vendas[[#This Row],[Desc. Vend.]],TB_Vendas[[#This Row],[Desc.]])</f>
        <v>0.13</v>
      </c>
      <c r="I1345" s="9">
        <f>TB_Vendas[[#This Row],[Preço Unitário]]*TB_Vendas[[#This Row],[Qtde]]</f>
        <v>4500</v>
      </c>
      <c r="J1345" s="9">
        <f>TB_Vendas[[#This Row],[Total]]-(TB_Vendas[[#This Row],[Total]]*TB_Vendas[[#This Row],[Desconto]])</f>
        <v>3915</v>
      </c>
      <c r="K1345" s="9" t="s">
        <v>94</v>
      </c>
    </row>
    <row r="1346" spans="1:11" x14ac:dyDescent="0.25">
      <c r="A1346" s="8">
        <v>45418</v>
      </c>
      <c r="B1346" t="s">
        <v>60</v>
      </c>
      <c r="C1346" t="str">
        <f>_xlfn.XLOOKUP(TB_Vendas[[#This Row],[Código]],TB_Produtos[Código],TB_Produtos[Categoria])</f>
        <v>Redes e Conectividade</v>
      </c>
      <c r="D1346" s="1">
        <v>4</v>
      </c>
      <c r="E1346" s="36">
        <f>_xlfn.XLOOKUP(TB_Vendas[[#This Row],[Código]],TB_Produtos[Código],TB_Produtos[Preço Unitário])</f>
        <v>100</v>
      </c>
      <c r="F1346" s="41">
        <f>INDEX(desc_tabela,MATCH(TB_Vendas[[#This Row],[Qtde]],desc_quantidade,1),MATCH(_xlfn.XLOOKUP(TB_Vendas[[#This Row],[Código]],TB_Produtos[Código],TB_Produtos[Categoria]),desc_categorias,0))</f>
        <v>0.2</v>
      </c>
      <c r="G1346" s="41" cm="1">
        <f t="array" ref="G1346">_xlfn.XLOOKUP(TB_Vendas[[#This Row],[Vendedor]],TB_Vendedores[[#All],[Código]],TB_Vendedores[[#All],[Desc. Máximo]])</f>
        <v>0.13</v>
      </c>
      <c r="H1346" s="41">
        <f>IF(TB_Vendas[[#This Row],[Desc.]]&gt;TB_Vendas[[#This Row],[Desc. Vend.]],TB_Vendas[[#This Row],[Desc. Vend.]],TB_Vendas[[#This Row],[Desc.]])</f>
        <v>0.13</v>
      </c>
      <c r="I1346" s="9">
        <f>TB_Vendas[[#This Row],[Preço Unitário]]*TB_Vendas[[#This Row],[Qtde]]</f>
        <v>400</v>
      </c>
      <c r="J1346" s="9">
        <f>TB_Vendas[[#This Row],[Total]]-(TB_Vendas[[#This Row],[Total]]*TB_Vendas[[#This Row],[Desconto]])</f>
        <v>348</v>
      </c>
      <c r="K1346" s="9" t="s">
        <v>97</v>
      </c>
    </row>
    <row r="1347" spans="1:11" x14ac:dyDescent="0.25">
      <c r="A1347" s="8">
        <v>45418</v>
      </c>
      <c r="B1347" t="s">
        <v>28</v>
      </c>
      <c r="C1347" t="str">
        <f>_xlfn.XLOOKUP(TB_Vendas[[#This Row],[Código]],TB_Produtos[Código],TB_Produtos[Categoria])</f>
        <v>Periféricos</v>
      </c>
      <c r="D1347" s="1">
        <v>2</v>
      </c>
      <c r="E1347" s="36">
        <f>_xlfn.XLOOKUP(TB_Vendas[[#This Row],[Código]],TB_Produtos[Código],TB_Produtos[Preço Unitário])</f>
        <v>1200</v>
      </c>
      <c r="F1347" s="41">
        <f>INDEX(desc_tabela,MATCH(TB_Vendas[[#This Row],[Qtde]],desc_quantidade,1),MATCH(_xlfn.XLOOKUP(TB_Vendas[[#This Row],[Código]],TB_Produtos[Código],TB_Produtos[Categoria]),desc_categorias,0))</f>
        <v>0.05</v>
      </c>
      <c r="G1347" s="41" cm="1">
        <f t="array" ref="G1347">_xlfn.XLOOKUP(TB_Vendas[[#This Row],[Vendedor]],TB_Vendedores[[#All],[Código]],TB_Vendedores[[#All],[Desc. Máximo]])</f>
        <v>0.08</v>
      </c>
      <c r="H1347" s="41">
        <f>IF(TB_Vendas[[#This Row],[Desc.]]&gt;TB_Vendas[[#This Row],[Desc. Vend.]],TB_Vendas[[#This Row],[Desc. Vend.]],TB_Vendas[[#This Row],[Desc.]])</f>
        <v>0.05</v>
      </c>
      <c r="I1347" s="9">
        <f>TB_Vendas[[#This Row],[Preço Unitário]]*TB_Vendas[[#This Row],[Qtde]]</f>
        <v>2400</v>
      </c>
      <c r="J1347" s="9">
        <f>TB_Vendas[[#This Row],[Total]]-(TB_Vendas[[#This Row],[Total]]*TB_Vendas[[#This Row],[Desconto]])</f>
        <v>2280</v>
      </c>
      <c r="K1347" s="9" t="s">
        <v>100</v>
      </c>
    </row>
    <row r="1348" spans="1:11" x14ac:dyDescent="0.25">
      <c r="A1348" s="8">
        <v>45418</v>
      </c>
      <c r="B1348" t="s">
        <v>22</v>
      </c>
      <c r="C1348" t="str">
        <f>_xlfn.XLOOKUP(TB_Vendas[[#This Row],[Código]],TB_Produtos[Código],TB_Produtos[Categoria])</f>
        <v>Acessórios</v>
      </c>
      <c r="D1348" s="1">
        <v>5</v>
      </c>
      <c r="E1348" s="36">
        <f>_xlfn.XLOOKUP(TB_Vendas[[#This Row],[Código]],TB_Produtos[Código],TB_Produtos[Preço Unitário])</f>
        <v>1400</v>
      </c>
      <c r="F1348" s="41">
        <f>INDEX(desc_tabela,MATCH(TB_Vendas[[#This Row],[Qtde]],desc_quantidade,1),MATCH(_xlfn.XLOOKUP(TB_Vendas[[#This Row],[Código]],TB_Produtos[Código],TB_Produtos[Categoria]),desc_categorias,0))</f>
        <v>0.25</v>
      </c>
      <c r="G1348" s="41" cm="1">
        <f t="array" ref="G1348">_xlfn.XLOOKUP(TB_Vendas[[#This Row],[Vendedor]],TB_Vendedores[[#All],[Código]],TB_Vendedores[[#All],[Desc. Máximo]])</f>
        <v>0.14000000000000001</v>
      </c>
      <c r="H1348" s="41">
        <f>IF(TB_Vendas[[#This Row],[Desc.]]&gt;TB_Vendas[[#This Row],[Desc. Vend.]],TB_Vendas[[#This Row],[Desc. Vend.]],TB_Vendas[[#This Row],[Desc.]])</f>
        <v>0.14000000000000001</v>
      </c>
      <c r="I1348" s="9">
        <f>TB_Vendas[[#This Row],[Preço Unitário]]*TB_Vendas[[#This Row],[Qtde]]</f>
        <v>7000</v>
      </c>
      <c r="J1348" s="9">
        <f>TB_Vendas[[#This Row],[Total]]-(TB_Vendas[[#This Row],[Total]]*TB_Vendas[[#This Row],[Desconto]])</f>
        <v>6020</v>
      </c>
      <c r="K1348" s="9" t="s">
        <v>107</v>
      </c>
    </row>
    <row r="1349" spans="1:11" x14ac:dyDescent="0.25">
      <c r="A1349" s="8">
        <v>45419</v>
      </c>
      <c r="B1349" t="s">
        <v>17</v>
      </c>
      <c r="C1349" t="str">
        <f>_xlfn.XLOOKUP(TB_Vendas[[#This Row],[Código]],TB_Produtos[Código],TB_Produtos[Categoria])</f>
        <v>Acessórios</v>
      </c>
      <c r="D1349" s="1">
        <v>2</v>
      </c>
      <c r="E1349" s="36">
        <f>_xlfn.XLOOKUP(TB_Vendas[[#This Row],[Código]],TB_Produtos[Código],TB_Produtos[Preço Unitário])</f>
        <v>800</v>
      </c>
      <c r="F1349" s="41">
        <f>INDEX(desc_tabela,MATCH(TB_Vendas[[#This Row],[Qtde]],desc_quantidade,1),MATCH(_xlfn.XLOOKUP(TB_Vendas[[#This Row],[Código]],TB_Produtos[Código],TB_Produtos[Categoria]),desc_categorias,0))</f>
        <v>0.05</v>
      </c>
      <c r="G1349" s="41" cm="1">
        <f t="array" ref="G1349">_xlfn.XLOOKUP(TB_Vendas[[#This Row],[Vendedor]],TB_Vendedores[[#All],[Código]],TB_Vendedores[[#All],[Desc. Máximo]])</f>
        <v>0.12</v>
      </c>
      <c r="H1349" s="41">
        <f>IF(TB_Vendas[[#This Row],[Desc.]]&gt;TB_Vendas[[#This Row],[Desc. Vend.]],TB_Vendas[[#This Row],[Desc. Vend.]],TB_Vendas[[#This Row],[Desc.]])</f>
        <v>0.05</v>
      </c>
      <c r="I1349" s="9">
        <f>TB_Vendas[[#This Row],[Preço Unitário]]*TB_Vendas[[#This Row],[Qtde]]</f>
        <v>1600</v>
      </c>
      <c r="J1349" s="9">
        <f>TB_Vendas[[#This Row],[Total]]-(TB_Vendas[[#This Row],[Total]]*TB_Vendas[[#This Row],[Desconto]])</f>
        <v>1520</v>
      </c>
      <c r="K1349" s="9" t="s">
        <v>103</v>
      </c>
    </row>
    <row r="1350" spans="1:11" x14ac:dyDescent="0.25">
      <c r="A1350" s="8">
        <v>45419</v>
      </c>
      <c r="B1350" t="s">
        <v>7</v>
      </c>
      <c r="C1350" t="str">
        <f>_xlfn.XLOOKUP(TB_Vendas[[#This Row],[Código]],TB_Produtos[Código],TB_Produtos[Categoria])</f>
        <v>Acessórios</v>
      </c>
      <c r="D1350" s="1">
        <v>4</v>
      </c>
      <c r="E1350" s="36">
        <f>_xlfn.XLOOKUP(TB_Vendas[[#This Row],[Código]],TB_Produtos[Código],TB_Produtos[Preço Unitário])</f>
        <v>50</v>
      </c>
      <c r="F1350" s="41">
        <f>INDEX(desc_tabela,MATCH(TB_Vendas[[#This Row],[Qtde]],desc_quantidade,1),MATCH(_xlfn.XLOOKUP(TB_Vendas[[#This Row],[Código]],TB_Produtos[Código],TB_Produtos[Categoria]),desc_categorias,0))</f>
        <v>0.15</v>
      </c>
      <c r="G1350" s="41" cm="1">
        <f t="array" ref="G1350">_xlfn.XLOOKUP(TB_Vendas[[#This Row],[Vendedor]],TB_Vendedores[[#All],[Código]],TB_Vendedores[[#All],[Desc. Máximo]])</f>
        <v>0.14000000000000001</v>
      </c>
      <c r="H1350" s="41">
        <f>IF(TB_Vendas[[#This Row],[Desc.]]&gt;TB_Vendas[[#This Row],[Desc. Vend.]],TB_Vendas[[#This Row],[Desc. Vend.]],TB_Vendas[[#This Row],[Desc.]])</f>
        <v>0.14000000000000001</v>
      </c>
      <c r="I1350" s="9">
        <f>TB_Vendas[[#This Row],[Preço Unitário]]*TB_Vendas[[#This Row],[Qtde]]</f>
        <v>200</v>
      </c>
      <c r="J1350" s="9">
        <f>TB_Vendas[[#This Row],[Total]]-(TB_Vendas[[#This Row],[Total]]*TB_Vendas[[#This Row],[Desconto]])</f>
        <v>172</v>
      </c>
      <c r="K1350" s="9" t="s">
        <v>107</v>
      </c>
    </row>
    <row r="1351" spans="1:11" x14ac:dyDescent="0.25">
      <c r="A1351" s="8">
        <v>45420</v>
      </c>
      <c r="B1351" t="s">
        <v>53</v>
      </c>
      <c r="C1351" t="str">
        <f>_xlfn.XLOOKUP(TB_Vendas[[#This Row],[Código]],TB_Produtos[Código],TB_Produtos[Categoria])</f>
        <v>Periféricos</v>
      </c>
      <c r="D1351" s="1">
        <v>5</v>
      </c>
      <c r="E1351" s="36">
        <f>_xlfn.XLOOKUP(TB_Vendas[[#This Row],[Código]],TB_Produtos[Código],TB_Produtos[Preço Unitário])</f>
        <v>350</v>
      </c>
      <c r="F1351" s="41">
        <f>INDEX(desc_tabela,MATCH(TB_Vendas[[#This Row],[Qtde]],desc_quantidade,1),MATCH(_xlfn.XLOOKUP(TB_Vendas[[#This Row],[Código]],TB_Produtos[Código],TB_Produtos[Categoria]),desc_categorias,0))</f>
        <v>0.25</v>
      </c>
      <c r="G1351" s="41" cm="1">
        <f t="array" ref="G1351">_xlfn.XLOOKUP(TB_Vendas[[#This Row],[Vendedor]],TB_Vendedores[[#All],[Código]],TB_Vendedores[[#All],[Desc. Máximo]])</f>
        <v>0.08</v>
      </c>
      <c r="H1351" s="41">
        <f>IF(TB_Vendas[[#This Row],[Desc.]]&gt;TB_Vendas[[#This Row],[Desc. Vend.]],TB_Vendas[[#This Row],[Desc. Vend.]],TB_Vendas[[#This Row],[Desc.]])</f>
        <v>0.08</v>
      </c>
      <c r="I1351" s="9">
        <f>TB_Vendas[[#This Row],[Preço Unitário]]*TB_Vendas[[#This Row],[Qtde]]</f>
        <v>1750</v>
      </c>
      <c r="J1351" s="9">
        <f>TB_Vendas[[#This Row],[Total]]-(TB_Vendas[[#This Row],[Total]]*TB_Vendas[[#This Row],[Desconto]])</f>
        <v>1610</v>
      </c>
      <c r="K1351" s="9" t="s">
        <v>100</v>
      </c>
    </row>
    <row r="1352" spans="1:11" x14ac:dyDescent="0.25">
      <c r="A1352" s="8">
        <v>45420</v>
      </c>
      <c r="B1352" t="s">
        <v>48</v>
      </c>
      <c r="C1352" t="str">
        <f>_xlfn.XLOOKUP(TB_Vendas[[#This Row],[Código]],TB_Produtos[Código],TB_Produtos[Categoria])</f>
        <v>Eletrônicos Gerais</v>
      </c>
      <c r="D1352" s="1">
        <v>1</v>
      </c>
      <c r="E1352" s="36">
        <f>_xlfn.XLOOKUP(TB_Vendas[[#This Row],[Código]],TB_Produtos[Código],TB_Produtos[Preço Unitário])</f>
        <v>5500</v>
      </c>
      <c r="F1352" s="41">
        <f>INDEX(desc_tabela,MATCH(TB_Vendas[[#This Row],[Qtde]],desc_quantidade,1),MATCH(_xlfn.XLOOKUP(TB_Vendas[[#This Row],[Código]],TB_Produtos[Código],TB_Produtos[Categoria]),desc_categorias,0))</f>
        <v>0.1</v>
      </c>
      <c r="G1352" s="41" cm="1">
        <f t="array" ref="G1352">_xlfn.XLOOKUP(TB_Vendas[[#This Row],[Vendedor]],TB_Vendedores[[#All],[Código]],TB_Vendedores[[#All],[Desc. Máximo]])</f>
        <v>0.09</v>
      </c>
      <c r="H1352" s="41">
        <f>IF(TB_Vendas[[#This Row],[Desc.]]&gt;TB_Vendas[[#This Row],[Desc. Vend.]],TB_Vendas[[#This Row],[Desc. Vend.]],TB_Vendas[[#This Row],[Desc.]])</f>
        <v>0.09</v>
      </c>
      <c r="I1352" s="9">
        <f>TB_Vendas[[#This Row],[Preço Unitário]]*TB_Vendas[[#This Row],[Qtde]]</f>
        <v>5500</v>
      </c>
      <c r="J1352" s="9">
        <f>TB_Vendas[[#This Row],[Total]]-(TB_Vendas[[#This Row],[Total]]*TB_Vendas[[#This Row],[Desconto]])</f>
        <v>5005</v>
      </c>
      <c r="K1352" s="9" t="s">
        <v>113</v>
      </c>
    </row>
    <row r="1353" spans="1:11" x14ac:dyDescent="0.25">
      <c r="A1353" s="8">
        <v>45420</v>
      </c>
      <c r="B1353" t="s">
        <v>58</v>
      </c>
      <c r="C1353" t="str">
        <f>_xlfn.XLOOKUP(TB_Vendas[[#This Row],[Código]],TB_Produtos[Código],TB_Produtos[Categoria])</f>
        <v>Periféricos</v>
      </c>
      <c r="D1353" s="1">
        <v>4</v>
      </c>
      <c r="E1353" s="36">
        <f>_xlfn.XLOOKUP(TB_Vendas[[#This Row],[Código]],TB_Produtos[Código],TB_Produtos[Preço Unitário])</f>
        <v>450</v>
      </c>
      <c r="F1353" s="41">
        <f>INDEX(desc_tabela,MATCH(TB_Vendas[[#This Row],[Qtde]],desc_quantidade,1),MATCH(_xlfn.XLOOKUP(TB_Vendas[[#This Row],[Código]],TB_Produtos[Código],TB_Produtos[Categoria]),desc_categorias,0))</f>
        <v>0.15</v>
      </c>
      <c r="G1353" s="41" cm="1">
        <f t="array" ref="G1353">_xlfn.XLOOKUP(TB_Vendas[[#This Row],[Vendedor]],TB_Vendedores[[#All],[Código]],TB_Vendedores[[#All],[Desc. Máximo]])</f>
        <v>0.08</v>
      </c>
      <c r="H1353" s="41">
        <f>IF(TB_Vendas[[#This Row],[Desc.]]&gt;TB_Vendas[[#This Row],[Desc. Vend.]],TB_Vendas[[#This Row],[Desc. Vend.]],TB_Vendas[[#This Row],[Desc.]])</f>
        <v>0.08</v>
      </c>
      <c r="I1353" s="9">
        <f>TB_Vendas[[#This Row],[Preço Unitário]]*TB_Vendas[[#This Row],[Qtde]]</f>
        <v>1800</v>
      </c>
      <c r="J1353" s="9">
        <f>TB_Vendas[[#This Row],[Total]]-(TB_Vendas[[#This Row],[Total]]*TB_Vendas[[#This Row],[Desconto]])</f>
        <v>1656</v>
      </c>
      <c r="K1353" s="9" t="s">
        <v>111</v>
      </c>
    </row>
    <row r="1354" spans="1:11" x14ac:dyDescent="0.25">
      <c r="A1354" s="8">
        <v>45420</v>
      </c>
      <c r="B1354" t="s">
        <v>11</v>
      </c>
      <c r="C1354" t="str">
        <f>_xlfn.XLOOKUP(TB_Vendas[[#This Row],[Código]],TB_Produtos[Código],TB_Produtos[Categoria])</f>
        <v>Acessórios</v>
      </c>
      <c r="D1354" s="1">
        <v>5</v>
      </c>
      <c r="E1354" s="36">
        <f>_xlfn.XLOOKUP(TB_Vendas[[#This Row],[Código]],TB_Produtos[Código],TB_Produtos[Preço Unitário])</f>
        <v>150</v>
      </c>
      <c r="F1354" s="41">
        <f>INDEX(desc_tabela,MATCH(TB_Vendas[[#This Row],[Qtde]],desc_quantidade,1),MATCH(_xlfn.XLOOKUP(TB_Vendas[[#This Row],[Código]],TB_Produtos[Código],TB_Produtos[Categoria]),desc_categorias,0))</f>
        <v>0.25</v>
      </c>
      <c r="G1354" s="41" cm="1">
        <f t="array" ref="G1354">_xlfn.XLOOKUP(TB_Vendas[[#This Row],[Vendedor]],TB_Vendedores[[#All],[Código]],TB_Vendedores[[#All],[Desc. Máximo]])</f>
        <v>0.13</v>
      </c>
      <c r="H1354" s="41">
        <f>IF(TB_Vendas[[#This Row],[Desc.]]&gt;TB_Vendas[[#This Row],[Desc. Vend.]],TB_Vendas[[#This Row],[Desc. Vend.]],TB_Vendas[[#This Row],[Desc.]])</f>
        <v>0.13</v>
      </c>
      <c r="I1354" s="9">
        <f>TB_Vendas[[#This Row],[Preço Unitário]]*TB_Vendas[[#This Row],[Qtde]]</f>
        <v>750</v>
      </c>
      <c r="J1354" s="9">
        <f>TB_Vendas[[#This Row],[Total]]-(TB_Vendas[[#This Row],[Total]]*TB_Vendas[[#This Row],[Desconto]])</f>
        <v>652.5</v>
      </c>
      <c r="K1354" s="9" t="s">
        <v>94</v>
      </c>
    </row>
    <row r="1355" spans="1:11" x14ac:dyDescent="0.25">
      <c r="A1355" s="8">
        <v>45420</v>
      </c>
      <c r="B1355" t="s">
        <v>22</v>
      </c>
      <c r="C1355" t="str">
        <f>_xlfn.XLOOKUP(TB_Vendas[[#This Row],[Código]],TB_Produtos[Código],TB_Produtos[Categoria])</f>
        <v>Acessórios</v>
      </c>
      <c r="D1355" s="1">
        <v>1</v>
      </c>
      <c r="E1355" s="36">
        <f>_xlfn.XLOOKUP(TB_Vendas[[#This Row],[Código]],TB_Produtos[Código],TB_Produtos[Preço Unitário])</f>
        <v>1400</v>
      </c>
      <c r="F1355" s="41">
        <f>INDEX(desc_tabela,MATCH(TB_Vendas[[#This Row],[Qtde]],desc_quantidade,1),MATCH(_xlfn.XLOOKUP(TB_Vendas[[#This Row],[Código]],TB_Produtos[Código],TB_Produtos[Categoria]),desc_categorias,0))</f>
        <v>0</v>
      </c>
      <c r="G1355" s="41" cm="1">
        <f t="array" ref="G1355">_xlfn.XLOOKUP(TB_Vendas[[#This Row],[Vendedor]],TB_Vendedores[[#All],[Código]],TB_Vendedores[[#All],[Desc. Máximo]])</f>
        <v>0.13</v>
      </c>
      <c r="H1355" s="41">
        <f>IF(TB_Vendas[[#This Row],[Desc.]]&gt;TB_Vendas[[#This Row],[Desc. Vend.]],TB_Vendas[[#This Row],[Desc. Vend.]],TB_Vendas[[#This Row],[Desc.]])</f>
        <v>0</v>
      </c>
      <c r="I1355" s="9">
        <f>TB_Vendas[[#This Row],[Preço Unitário]]*TB_Vendas[[#This Row],[Qtde]]</f>
        <v>1400</v>
      </c>
      <c r="J1355" s="9">
        <f>TB_Vendas[[#This Row],[Total]]-(TB_Vendas[[#This Row],[Total]]*TB_Vendas[[#This Row],[Desconto]])</f>
        <v>1400</v>
      </c>
      <c r="K1355" s="9" t="s">
        <v>97</v>
      </c>
    </row>
    <row r="1356" spans="1:11" x14ac:dyDescent="0.25">
      <c r="A1356" s="8">
        <v>45421</v>
      </c>
      <c r="B1356" t="s">
        <v>22</v>
      </c>
      <c r="C1356" t="str">
        <f>_xlfn.XLOOKUP(TB_Vendas[[#This Row],[Código]],TB_Produtos[Código],TB_Produtos[Categoria])</f>
        <v>Acessórios</v>
      </c>
      <c r="D1356" s="1">
        <v>1</v>
      </c>
      <c r="E1356" s="36">
        <f>_xlfn.XLOOKUP(TB_Vendas[[#This Row],[Código]],TB_Produtos[Código],TB_Produtos[Preço Unitário])</f>
        <v>1400</v>
      </c>
      <c r="F1356" s="41">
        <f>INDEX(desc_tabela,MATCH(TB_Vendas[[#This Row],[Qtde]],desc_quantidade,1),MATCH(_xlfn.XLOOKUP(TB_Vendas[[#This Row],[Código]],TB_Produtos[Código],TB_Produtos[Categoria]),desc_categorias,0))</f>
        <v>0</v>
      </c>
      <c r="G1356" s="41" cm="1">
        <f t="array" ref="G1356">_xlfn.XLOOKUP(TB_Vendas[[#This Row],[Vendedor]],TB_Vendedores[[#All],[Código]],TB_Vendedores[[#All],[Desc. Máximo]])</f>
        <v>0.18</v>
      </c>
      <c r="H1356" s="41">
        <f>IF(TB_Vendas[[#This Row],[Desc.]]&gt;TB_Vendas[[#This Row],[Desc. Vend.]],TB_Vendas[[#This Row],[Desc. Vend.]],TB_Vendas[[#This Row],[Desc.]])</f>
        <v>0</v>
      </c>
      <c r="I1356" s="9">
        <f>TB_Vendas[[#This Row],[Preço Unitário]]*TB_Vendas[[#This Row],[Qtde]]</f>
        <v>1400</v>
      </c>
      <c r="J1356" s="9">
        <f>TB_Vendas[[#This Row],[Total]]-(TB_Vendas[[#This Row],[Total]]*TB_Vendas[[#This Row],[Desconto]])</f>
        <v>1400</v>
      </c>
      <c r="K1356" s="9" t="s">
        <v>117</v>
      </c>
    </row>
    <row r="1357" spans="1:11" x14ac:dyDescent="0.25">
      <c r="A1357" s="8">
        <v>45421</v>
      </c>
      <c r="B1357" t="s">
        <v>48</v>
      </c>
      <c r="C1357" t="str">
        <f>_xlfn.XLOOKUP(TB_Vendas[[#This Row],[Código]],TB_Produtos[Código],TB_Produtos[Categoria])</f>
        <v>Eletrônicos Gerais</v>
      </c>
      <c r="D1357" s="1">
        <v>5</v>
      </c>
      <c r="E1357" s="36">
        <f>_xlfn.XLOOKUP(TB_Vendas[[#This Row],[Código]],TB_Produtos[Código],TB_Produtos[Preço Unitário])</f>
        <v>5500</v>
      </c>
      <c r="F1357" s="41">
        <f>INDEX(desc_tabela,MATCH(TB_Vendas[[#This Row],[Qtde]],desc_quantidade,1),MATCH(_xlfn.XLOOKUP(TB_Vendas[[#This Row],[Código]],TB_Produtos[Código],TB_Produtos[Categoria]),desc_categorias,0))</f>
        <v>0.25</v>
      </c>
      <c r="G1357" s="41" cm="1">
        <f t="array" ref="G1357">_xlfn.XLOOKUP(TB_Vendas[[#This Row],[Vendedor]],TB_Vendedores[[#All],[Código]],TB_Vendedores[[#All],[Desc. Máximo]])</f>
        <v>0.08</v>
      </c>
      <c r="H1357" s="41">
        <f>IF(TB_Vendas[[#This Row],[Desc.]]&gt;TB_Vendas[[#This Row],[Desc. Vend.]],TB_Vendas[[#This Row],[Desc. Vend.]],TB_Vendas[[#This Row],[Desc.]])</f>
        <v>0.08</v>
      </c>
      <c r="I1357" s="9">
        <f>TB_Vendas[[#This Row],[Preço Unitário]]*TB_Vendas[[#This Row],[Qtde]]</f>
        <v>27500</v>
      </c>
      <c r="J1357" s="9">
        <f>TB_Vendas[[#This Row],[Total]]-(TB_Vendas[[#This Row],[Total]]*TB_Vendas[[#This Row],[Desconto]])</f>
        <v>25300</v>
      </c>
      <c r="K1357" s="9" t="s">
        <v>111</v>
      </c>
    </row>
    <row r="1358" spans="1:11" x14ac:dyDescent="0.25">
      <c r="A1358" s="8">
        <v>45421</v>
      </c>
      <c r="B1358" t="s">
        <v>83</v>
      </c>
      <c r="C1358" t="str">
        <f>_xlfn.XLOOKUP(TB_Vendas[[#This Row],[Código]],TB_Produtos[Código],TB_Produtos[Categoria])</f>
        <v>Wearables</v>
      </c>
      <c r="D1358" s="1">
        <v>1</v>
      </c>
      <c r="E1358" s="36">
        <f>_xlfn.XLOOKUP(TB_Vendas[[#This Row],[Código]],TB_Produtos[Código],TB_Produtos[Preço Unitário])</f>
        <v>350</v>
      </c>
      <c r="F1358" s="41">
        <f>INDEX(desc_tabela,MATCH(TB_Vendas[[#This Row],[Qtde]],desc_quantidade,1),MATCH(_xlfn.XLOOKUP(TB_Vendas[[#This Row],[Código]],TB_Produtos[Código],TB_Produtos[Categoria]),desc_categorias,0))</f>
        <v>0</v>
      </c>
      <c r="G1358" s="41" cm="1">
        <f t="array" ref="G1358">_xlfn.XLOOKUP(TB_Vendas[[#This Row],[Vendedor]],TB_Vendedores[[#All],[Código]],TB_Vendedores[[#All],[Desc. Máximo]])</f>
        <v>0.11</v>
      </c>
      <c r="H1358" s="41">
        <f>IF(TB_Vendas[[#This Row],[Desc.]]&gt;TB_Vendas[[#This Row],[Desc. Vend.]],TB_Vendas[[#This Row],[Desc. Vend.]],TB_Vendas[[#This Row],[Desc.]])</f>
        <v>0</v>
      </c>
      <c r="I1358" s="9">
        <f>TB_Vendas[[#This Row],[Preço Unitário]]*TB_Vendas[[#This Row],[Qtde]]</f>
        <v>350</v>
      </c>
      <c r="J1358" s="9">
        <f>TB_Vendas[[#This Row],[Total]]-(TB_Vendas[[#This Row],[Total]]*TB_Vendas[[#This Row],[Desconto]])</f>
        <v>350</v>
      </c>
      <c r="K1358" s="9" t="s">
        <v>115</v>
      </c>
    </row>
    <row r="1359" spans="1:11" x14ac:dyDescent="0.25">
      <c r="A1359" s="8">
        <v>45422</v>
      </c>
      <c r="B1359" t="s">
        <v>56</v>
      </c>
      <c r="C1359" t="str">
        <f>_xlfn.XLOOKUP(TB_Vendas[[#This Row],[Código]],TB_Produtos[Código],TB_Produtos[Categoria])</f>
        <v>Periféricos</v>
      </c>
      <c r="D1359" s="1">
        <v>3</v>
      </c>
      <c r="E1359" s="36">
        <f>_xlfn.XLOOKUP(TB_Vendas[[#This Row],[Código]],TB_Produtos[Código],TB_Produtos[Preço Unitário])</f>
        <v>200</v>
      </c>
      <c r="F1359" s="41">
        <f>INDEX(desc_tabela,MATCH(TB_Vendas[[#This Row],[Qtde]],desc_quantidade,1),MATCH(_xlfn.XLOOKUP(TB_Vendas[[#This Row],[Código]],TB_Produtos[Código],TB_Produtos[Categoria]),desc_categorias,0))</f>
        <v>0.15</v>
      </c>
      <c r="G1359" s="41" cm="1">
        <f t="array" ref="G1359">_xlfn.XLOOKUP(TB_Vendas[[#This Row],[Vendedor]],TB_Vendedores[[#All],[Código]],TB_Vendedores[[#All],[Desc. Máximo]])</f>
        <v>0.09</v>
      </c>
      <c r="H1359" s="41">
        <f>IF(TB_Vendas[[#This Row],[Desc.]]&gt;TB_Vendas[[#This Row],[Desc. Vend.]],TB_Vendas[[#This Row],[Desc. Vend.]],TB_Vendas[[#This Row],[Desc.]])</f>
        <v>0.09</v>
      </c>
      <c r="I1359" s="9">
        <f>TB_Vendas[[#This Row],[Preço Unitário]]*TB_Vendas[[#This Row],[Qtde]]</f>
        <v>600</v>
      </c>
      <c r="J1359" s="9">
        <f>TB_Vendas[[#This Row],[Total]]-(TB_Vendas[[#This Row],[Total]]*TB_Vendas[[#This Row],[Desconto]])</f>
        <v>546</v>
      </c>
      <c r="K1359" s="9" t="s">
        <v>113</v>
      </c>
    </row>
    <row r="1360" spans="1:11" x14ac:dyDescent="0.25">
      <c r="A1360" s="8">
        <v>45422</v>
      </c>
      <c r="B1360" t="s">
        <v>73</v>
      </c>
      <c r="C1360" t="str">
        <f>_xlfn.XLOOKUP(TB_Vendas[[#This Row],[Código]],TB_Produtos[Código],TB_Produtos[Categoria])</f>
        <v>Smartphones e Tablets</v>
      </c>
      <c r="D1360" s="1">
        <v>3</v>
      </c>
      <c r="E1360" s="36">
        <f>_xlfn.XLOOKUP(TB_Vendas[[#This Row],[Código]],TB_Produtos[Código],TB_Produtos[Preço Unitário])</f>
        <v>2200</v>
      </c>
      <c r="F1360" s="41">
        <f>INDEX(desc_tabela,MATCH(TB_Vendas[[#This Row],[Qtde]],desc_quantidade,1),MATCH(_xlfn.XLOOKUP(TB_Vendas[[#This Row],[Código]],TB_Produtos[Código],TB_Produtos[Categoria]),desc_categorias,0))</f>
        <v>0.15</v>
      </c>
      <c r="G1360" s="41" cm="1">
        <f t="array" ref="G1360">_xlfn.XLOOKUP(TB_Vendas[[#This Row],[Vendedor]],TB_Vendedores[[#All],[Código]],TB_Vendedores[[#All],[Desc. Máximo]])</f>
        <v>0.18</v>
      </c>
      <c r="H1360" s="41">
        <f>IF(TB_Vendas[[#This Row],[Desc.]]&gt;TB_Vendas[[#This Row],[Desc. Vend.]],TB_Vendas[[#This Row],[Desc. Vend.]],TB_Vendas[[#This Row],[Desc.]])</f>
        <v>0.15</v>
      </c>
      <c r="I1360" s="9">
        <f>TB_Vendas[[#This Row],[Preço Unitário]]*TB_Vendas[[#This Row],[Qtde]]</f>
        <v>6600</v>
      </c>
      <c r="J1360" s="9">
        <f>TB_Vendas[[#This Row],[Total]]-(TB_Vendas[[#This Row],[Total]]*TB_Vendas[[#This Row],[Desconto]])</f>
        <v>5610</v>
      </c>
      <c r="K1360" s="9" t="s">
        <v>117</v>
      </c>
    </row>
    <row r="1361" spans="1:11" x14ac:dyDescent="0.25">
      <c r="A1361" s="8">
        <v>45423</v>
      </c>
      <c r="B1361" t="s">
        <v>40</v>
      </c>
      <c r="C1361" t="str">
        <f>_xlfn.XLOOKUP(TB_Vendas[[#This Row],[Código]],TB_Produtos[Código],TB_Produtos[Categoria])</f>
        <v>Eletrônicos Gerais</v>
      </c>
      <c r="D1361" s="1">
        <v>1</v>
      </c>
      <c r="E1361" s="36">
        <f>_xlfn.XLOOKUP(TB_Vendas[[#This Row],[Código]],TB_Produtos[Código],TB_Produtos[Preço Unitário])</f>
        <v>4800</v>
      </c>
      <c r="F1361" s="41">
        <f>INDEX(desc_tabela,MATCH(TB_Vendas[[#This Row],[Qtde]],desc_quantidade,1),MATCH(_xlfn.XLOOKUP(TB_Vendas[[#This Row],[Código]],TB_Produtos[Código],TB_Produtos[Categoria]),desc_categorias,0))</f>
        <v>0.1</v>
      </c>
      <c r="G1361" s="41" cm="1">
        <f t="array" ref="G1361">_xlfn.XLOOKUP(TB_Vendas[[#This Row],[Vendedor]],TB_Vendedores[[#All],[Código]],TB_Vendedores[[#All],[Desc. Máximo]])</f>
        <v>7.0000000000000007E-2</v>
      </c>
      <c r="H1361" s="41">
        <f>IF(TB_Vendas[[#This Row],[Desc.]]&gt;TB_Vendas[[#This Row],[Desc. Vend.]],TB_Vendas[[#This Row],[Desc. Vend.]],TB_Vendas[[#This Row],[Desc.]])</f>
        <v>7.0000000000000007E-2</v>
      </c>
      <c r="I1361" s="9">
        <f>TB_Vendas[[#This Row],[Preço Unitário]]*TB_Vendas[[#This Row],[Qtde]]</f>
        <v>4800</v>
      </c>
      <c r="J1361" s="9">
        <f>TB_Vendas[[#This Row],[Total]]-(TB_Vendas[[#This Row],[Total]]*TB_Vendas[[#This Row],[Desconto]])</f>
        <v>4464</v>
      </c>
      <c r="K1361" s="9" t="s">
        <v>119</v>
      </c>
    </row>
    <row r="1362" spans="1:11" x14ac:dyDescent="0.25">
      <c r="A1362" s="8">
        <v>45423</v>
      </c>
      <c r="B1362" t="s">
        <v>28</v>
      </c>
      <c r="C1362" t="str">
        <f>_xlfn.XLOOKUP(TB_Vendas[[#This Row],[Código]],TB_Produtos[Código],TB_Produtos[Categoria])</f>
        <v>Periféricos</v>
      </c>
      <c r="D1362" s="1">
        <v>3</v>
      </c>
      <c r="E1362" s="36">
        <f>_xlfn.XLOOKUP(TB_Vendas[[#This Row],[Código]],TB_Produtos[Código],TB_Produtos[Preço Unitário])</f>
        <v>1200</v>
      </c>
      <c r="F1362" s="41">
        <f>INDEX(desc_tabela,MATCH(TB_Vendas[[#This Row],[Qtde]],desc_quantidade,1),MATCH(_xlfn.XLOOKUP(TB_Vendas[[#This Row],[Código]],TB_Produtos[Código],TB_Produtos[Categoria]),desc_categorias,0))</f>
        <v>0.15</v>
      </c>
      <c r="G1362" s="41" cm="1">
        <f t="array" ref="G1362">_xlfn.XLOOKUP(TB_Vendas[[#This Row],[Vendedor]],TB_Vendedores[[#All],[Código]],TB_Vendedores[[#All],[Desc. Máximo]])</f>
        <v>0.3</v>
      </c>
      <c r="H1362" s="41">
        <f>IF(TB_Vendas[[#This Row],[Desc.]]&gt;TB_Vendas[[#This Row],[Desc. Vend.]],TB_Vendas[[#This Row],[Desc. Vend.]],TB_Vendas[[#This Row],[Desc.]])</f>
        <v>0.15</v>
      </c>
      <c r="I1362" s="9">
        <f>TB_Vendas[[#This Row],[Preço Unitário]]*TB_Vendas[[#This Row],[Qtde]]</f>
        <v>3600</v>
      </c>
      <c r="J1362" s="9">
        <f>TB_Vendas[[#This Row],[Total]]-(TB_Vendas[[#This Row],[Total]]*TB_Vendas[[#This Row],[Desconto]])</f>
        <v>3060</v>
      </c>
      <c r="K1362" s="9" t="s">
        <v>121</v>
      </c>
    </row>
    <row r="1363" spans="1:11" x14ac:dyDescent="0.25">
      <c r="A1363" s="8">
        <v>45423</v>
      </c>
      <c r="B1363" t="s">
        <v>75</v>
      </c>
      <c r="C1363" t="str">
        <f>_xlfn.XLOOKUP(TB_Vendas[[#This Row],[Código]],TB_Produtos[Código],TB_Produtos[Categoria])</f>
        <v>Smartphones e Tablets</v>
      </c>
      <c r="D1363" s="1">
        <v>5</v>
      </c>
      <c r="E1363" s="36">
        <f>_xlfn.XLOOKUP(TB_Vendas[[#This Row],[Código]],TB_Produtos[Código],TB_Produtos[Preço Unitário])</f>
        <v>3800</v>
      </c>
      <c r="F1363" s="41">
        <f>INDEX(desc_tabela,MATCH(TB_Vendas[[#This Row],[Qtde]],desc_quantidade,1),MATCH(_xlfn.XLOOKUP(TB_Vendas[[#This Row],[Código]],TB_Produtos[Código],TB_Produtos[Categoria]),desc_categorias,0))</f>
        <v>0.25</v>
      </c>
      <c r="G1363" s="41" cm="1">
        <f t="array" ref="G1363">_xlfn.XLOOKUP(TB_Vendas[[#This Row],[Vendedor]],TB_Vendedores[[#All],[Código]],TB_Vendedores[[#All],[Desc. Máximo]])</f>
        <v>0.3</v>
      </c>
      <c r="H1363" s="41">
        <f>IF(TB_Vendas[[#This Row],[Desc.]]&gt;TB_Vendas[[#This Row],[Desc. Vend.]],TB_Vendas[[#This Row],[Desc. Vend.]],TB_Vendas[[#This Row],[Desc.]])</f>
        <v>0.25</v>
      </c>
      <c r="I1363" s="9">
        <f>TB_Vendas[[#This Row],[Preço Unitário]]*TB_Vendas[[#This Row],[Qtde]]</f>
        <v>19000</v>
      </c>
      <c r="J1363" s="9">
        <f>TB_Vendas[[#This Row],[Total]]-(TB_Vendas[[#This Row],[Total]]*TB_Vendas[[#This Row],[Desconto]])</f>
        <v>14250</v>
      </c>
      <c r="K1363" s="9" t="s">
        <v>121</v>
      </c>
    </row>
    <row r="1364" spans="1:11" x14ac:dyDescent="0.25">
      <c r="A1364" s="8">
        <v>45423</v>
      </c>
      <c r="B1364" t="s">
        <v>56</v>
      </c>
      <c r="C1364" t="str">
        <f>_xlfn.XLOOKUP(TB_Vendas[[#This Row],[Código]],TB_Produtos[Código],TB_Produtos[Categoria])</f>
        <v>Periféricos</v>
      </c>
      <c r="D1364" s="1">
        <v>2</v>
      </c>
      <c r="E1364" s="36">
        <f>_xlfn.XLOOKUP(TB_Vendas[[#This Row],[Código]],TB_Produtos[Código],TB_Produtos[Preço Unitário])</f>
        <v>200</v>
      </c>
      <c r="F1364" s="41">
        <f>INDEX(desc_tabela,MATCH(TB_Vendas[[#This Row],[Qtde]],desc_quantidade,1),MATCH(_xlfn.XLOOKUP(TB_Vendas[[#This Row],[Código]],TB_Produtos[Código],TB_Produtos[Categoria]),desc_categorias,0))</f>
        <v>0.05</v>
      </c>
      <c r="G1364" s="41" cm="1">
        <f t="array" ref="G1364">_xlfn.XLOOKUP(TB_Vendas[[#This Row],[Vendedor]],TB_Vendedores[[#All],[Código]],TB_Vendedores[[#All],[Desc. Máximo]])</f>
        <v>0.08</v>
      </c>
      <c r="H1364" s="41">
        <f>IF(TB_Vendas[[#This Row],[Desc.]]&gt;TB_Vendas[[#This Row],[Desc. Vend.]],TB_Vendas[[#This Row],[Desc. Vend.]],TB_Vendas[[#This Row],[Desc.]])</f>
        <v>0.05</v>
      </c>
      <c r="I1364" s="9">
        <f>TB_Vendas[[#This Row],[Preço Unitário]]*TB_Vendas[[#This Row],[Qtde]]</f>
        <v>400</v>
      </c>
      <c r="J1364" s="9">
        <f>TB_Vendas[[#This Row],[Total]]-(TB_Vendas[[#This Row],[Total]]*TB_Vendas[[#This Row],[Desconto]])</f>
        <v>380</v>
      </c>
      <c r="K1364" s="9" t="s">
        <v>111</v>
      </c>
    </row>
    <row r="1365" spans="1:11" x14ac:dyDescent="0.25">
      <c r="A1365" s="8">
        <v>45423</v>
      </c>
      <c r="B1365" t="s">
        <v>53</v>
      </c>
      <c r="C1365" t="str">
        <f>_xlfn.XLOOKUP(TB_Vendas[[#This Row],[Código]],TB_Produtos[Código],TB_Produtos[Categoria])</f>
        <v>Periféricos</v>
      </c>
      <c r="D1365" s="1">
        <v>5</v>
      </c>
      <c r="E1365" s="36">
        <f>_xlfn.XLOOKUP(TB_Vendas[[#This Row],[Código]],TB_Produtos[Código],TB_Produtos[Preço Unitário])</f>
        <v>350</v>
      </c>
      <c r="F1365" s="41">
        <f>INDEX(desc_tabela,MATCH(TB_Vendas[[#This Row],[Qtde]],desc_quantidade,1),MATCH(_xlfn.XLOOKUP(TB_Vendas[[#This Row],[Código]],TB_Produtos[Código],TB_Produtos[Categoria]),desc_categorias,0))</f>
        <v>0.25</v>
      </c>
      <c r="G1365" s="41" cm="1">
        <f t="array" ref="G1365">_xlfn.XLOOKUP(TB_Vendas[[#This Row],[Vendedor]],TB_Vendedores[[#All],[Código]],TB_Vendedores[[#All],[Desc. Máximo]])</f>
        <v>0.13</v>
      </c>
      <c r="H1365" s="41">
        <f>IF(TB_Vendas[[#This Row],[Desc.]]&gt;TB_Vendas[[#This Row],[Desc. Vend.]],TB_Vendas[[#This Row],[Desc. Vend.]],TB_Vendas[[#This Row],[Desc.]])</f>
        <v>0.13</v>
      </c>
      <c r="I1365" s="9">
        <f>TB_Vendas[[#This Row],[Preço Unitário]]*TB_Vendas[[#This Row],[Qtde]]</f>
        <v>1750</v>
      </c>
      <c r="J1365" s="9">
        <f>TB_Vendas[[#This Row],[Total]]-(TB_Vendas[[#This Row],[Total]]*TB_Vendas[[#This Row],[Desconto]])</f>
        <v>1522.5</v>
      </c>
      <c r="K1365" s="9" t="s">
        <v>94</v>
      </c>
    </row>
    <row r="1366" spans="1:11" x14ac:dyDescent="0.25">
      <c r="A1366" s="8">
        <v>45424</v>
      </c>
      <c r="B1366" t="s">
        <v>60</v>
      </c>
      <c r="C1366" t="str">
        <f>_xlfn.XLOOKUP(TB_Vendas[[#This Row],[Código]],TB_Produtos[Código],TB_Produtos[Categoria])</f>
        <v>Redes e Conectividade</v>
      </c>
      <c r="D1366" s="1">
        <v>4</v>
      </c>
      <c r="E1366" s="36">
        <f>_xlfn.XLOOKUP(TB_Vendas[[#This Row],[Código]],TB_Produtos[Código],TB_Produtos[Preço Unitário])</f>
        <v>100</v>
      </c>
      <c r="F1366" s="41">
        <f>INDEX(desc_tabela,MATCH(TB_Vendas[[#This Row],[Qtde]],desc_quantidade,1),MATCH(_xlfn.XLOOKUP(TB_Vendas[[#This Row],[Código]],TB_Produtos[Código],TB_Produtos[Categoria]),desc_categorias,0))</f>
        <v>0.2</v>
      </c>
      <c r="G1366" s="41" cm="1">
        <f t="array" ref="G1366">_xlfn.XLOOKUP(TB_Vendas[[#This Row],[Vendedor]],TB_Vendedores[[#All],[Código]],TB_Vendedores[[#All],[Desc. Máximo]])</f>
        <v>0.09</v>
      </c>
      <c r="H1366" s="41">
        <f>IF(TB_Vendas[[#This Row],[Desc.]]&gt;TB_Vendas[[#This Row],[Desc. Vend.]],TB_Vendas[[#This Row],[Desc. Vend.]],TB_Vendas[[#This Row],[Desc.]])</f>
        <v>0.09</v>
      </c>
      <c r="I1366" s="9">
        <f>TB_Vendas[[#This Row],[Preço Unitário]]*TB_Vendas[[#This Row],[Qtde]]</f>
        <v>400</v>
      </c>
      <c r="J1366" s="9">
        <f>TB_Vendas[[#This Row],[Total]]-(TB_Vendas[[#This Row],[Total]]*TB_Vendas[[#This Row],[Desconto]])</f>
        <v>364</v>
      </c>
      <c r="K1366" s="9" t="s">
        <v>113</v>
      </c>
    </row>
    <row r="1367" spans="1:11" x14ac:dyDescent="0.25">
      <c r="A1367" s="8">
        <v>45424</v>
      </c>
      <c r="B1367" t="s">
        <v>25</v>
      </c>
      <c r="C1367" t="str">
        <f>_xlfn.XLOOKUP(TB_Vendas[[#This Row],[Código]],TB_Produtos[Código],TB_Produtos[Categoria])</f>
        <v>Periféricos</v>
      </c>
      <c r="D1367" s="1">
        <v>4</v>
      </c>
      <c r="E1367" s="36">
        <f>_xlfn.XLOOKUP(TB_Vendas[[#This Row],[Código]],TB_Produtos[Código],TB_Produtos[Preço Unitário])</f>
        <v>900</v>
      </c>
      <c r="F1367" s="41">
        <f>INDEX(desc_tabela,MATCH(TB_Vendas[[#This Row],[Qtde]],desc_quantidade,1),MATCH(_xlfn.XLOOKUP(TB_Vendas[[#This Row],[Código]],TB_Produtos[Código],TB_Produtos[Categoria]),desc_categorias,0))</f>
        <v>0.15</v>
      </c>
      <c r="G1367" s="41" cm="1">
        <f t="array" ref="G1367">_xlfn.XLOOKUP(TB_Vendas[[#This Row],[Vendedor]],TB_Vendedores[[#All],[Código]],TB_Vendedores[[#All],[Desc. Máximo]])</f>
        <v>0.17</v>
      </c>
      <c r="H1367" s="41">
        <f>IF(TB_Vendas[[#This Row],[Desc.]]&gt;TB_Vendas[[#This Row],[Desc. Vend.]],TB_Vendas[[#This Row],[Desc. Vend.]],TB_Vendas[[#This Row],[Desc.]])</f>
        <v>0.15</v>
      </c>
      <c r="I1367" s="9">
        <f>TB_Vendas[[#This Row],[Preço Unitário]]*TB_Vendas[[#This Row],[Qtde]]</f>
        <v>3600</v>
      </c>
      <c r="J1367" s="9">
        <f>TB_Vendas[[#This Row],[Total]]-(TB_Vendas[[#This Row],[Total]]*TB_Vendas[[#This Row],[Desconto]])</f>
        <v>3060</v>
      </c>
      <c r="K1367" s="9" t="s">
        <v>105</v>
      </c>
    </row>
    <row r="1368" spans="1:11" x14ac:dyDescent="0.25">
      <c r="A1368" s="8">
        <v>45426</v>
      </c>
      <c r="B1368" t="s">
        <v>58</v>
      </c>
      <c r="C1368" t="str">
        <f>_xlfn.XLOOKUP(TB_Vendas[[#This Row],[Código]],TB_Produtos[Código],TB_Produtos[Categoria])</f>
        <v>Periféricos</v>
      </c>
      <c r="D1368" s="1">
        <v>3</v>
      </c>
      <c r="E1368" s="36">
        <f>_xlfn.XLOOKUP(TB_Vendas[[#This Row],[Código]],TB_Produtos[Código],TB_Produtos[Preço Unitário])</f>
        <v>450</v>
      </c>
      <c r="F1368" s="41">
        <f>INDEX(desc_tabela,MATCH(TB_Vendas[[#This Row],[Qtde]],desc_quantidade,1),MATCH(_xlfn.XLOOKUP(TB_Vendas[[#This Row],[Código]],TB_Produtos[Código],TB_Produtos[Categoria]),desc_categorias,0))</f>
        <v>0.15</v>
      </c>
      <c r="G1368" s="41" cm="1">
        <f t="array" ref="G1368">_xlfn.XLOOKUP(TB_Vendas[[#This Row],[Vendedor]],TB_Vendedores[[#All],[Código]],TB_Vendedores[[#All],[Desc. Máximo]])</f>
        <v>0.09</v>
      </c>
      <c r="H1368" s="41">
        <f>IF(TB_Vendas[[#This Row],[Desc.]]&gt;TB_Vendas[[#This Row],[Desc. Vend.]],TB_Vendas[[#This Row],[Desc. Vend.]],TB_Vendas[[#This Row],[Desc.]])</f>
        <v>0.09</v>
      </c>
      <c r="I1368" s="9">
        <f>TB_Vendas[[#This Row],[Preço Unitário]]*TB_Vendas[[#This Row],[Qtde]]</f>
        <v>1350</v>
      </c>
      <c r="J1368" s="9">
        <f>TB_Vendas[[#This Row],[Total]]-(TB_Vendas[[#This Row],[Total]]*TB_Vendas[[#This Row],[Desconto]])</f>
        <v>1228.5</v>
      </c>
      <c r="K1368" s="9" t="s">
        <v>113</v>
      </c>
    </row>
    <row r="1369" spans="1:11" x14ac:dyDescent="0.25">
      <c r="A1369" s="8">
        <v>45426</v>
      </c>
      <c r="B1369" t="s">
        <v>31</v>
      </c>
      <c r="C1369" t="str">
        <f>_xlfn.XLOOKUP(TB_Vendas[[#This Row],[Código]],TB_Produtos[Código],TB_Produtos[Categoria])</f>
        <v>Notebooks</v>
      </c>
      <c r="D1369" s="1">
        <v>5</v>
      </c>
      <c r="E1369" s="36">
        <f>_xlfn.XLOOKUP(TB_Vendas[[#This Row],[Código]],TB_Produtos[Código],TB_Produtos[Preço Unitário])</f>
        <v>4200</v>
      </c>
      <c r="F1369" s="41">
        <f>INDEX(desc_tabela,MATCH(TB_Vendas[[#This Row],[Qtde]],desc_quantidade,1),MATCH(_xlfn.XLOOKUP(TB_Vendas[[#This Row],[Código]],TB_Produtos[Código],TB_Produtos[Categoria]),desc_categorias,0))</f>
        <v>0.25</v>
      </c>
      <c r="G1369" s="41" cm="1">
        <f t="array" ref="G1369">_xlfn.XLOOKUP(TB_Vendas[[#This Row],[Vendedor]],TB_Vendedores[[#All],[Código]],TB_Vendedores[[#All],[Desc. Máximo]])</f>
        <v>0.13</v>
      </c>
      <c r="H1369" s="41">
        <f>IF(TB_Vendas[[#This Row],[Desc.]]&gt;TB_Vendas[[#This Row],[Desc. Vend.]],TB_Vendas[[#This Row],[Desc. Vend.]],TB_Vendas[[#This Row],[Desc.]])</f>
        <v>0.13</v>
      </c>
      <c r="I1369" s="9">
        <f>TB_Vendas[[#This Row],[Preço Unitário]]*TB_Vendas[[#This Row],[Qtde]]</f>
        <v>21000</v>
      </c>
      <c r="J1369" s="9">
        <f>TB_Vendas[[#This Row],[Total]]-(TB_Vendas[[#This Row],[Total]]*TB_Vendas[[#This Row],[Desconto]])</f>
        <v>18270</v>
      </c>
      <c r="K1369" s="9" t="s">
        <v>94</v>
      </c>
    </row>
    <row r="1370" spans="1:11" x14ac:dyDescent="0.25">
      <c r="A1370" s="8">
        <v>45426</v>
      </c>
      <c r="B1370" t="s">
        <v>25</v>
      </c>
      <c r="C1370" t="str">
        <f>_xlfn.XLOOKUP(TB_Vendas[[#This Row],[Código]],TB_Produtos[Código],TB_Produtos[Categoria])</f>
        <v>Periféricos</v>
      </c>
      <c r="D1370" s="1">
        <v>2</v>
      </c>
      <c r="E1370" s="36">
        <f>_xlfn.XLOOKUP(TB_Vendas[[#This Row],[Código]],TB_Produtos[Código],TB_Produtos[Preço Unitário])</f>
        <v>900</v>
      </c>
      <c r="F1370" s="41">
        <f>INDEX(desc_tabela,MATCH(TB_Vendas[[#This Row],[Qtde]],desc_quantidade,1),MATCH(_xlfn.XLOOKUP(TB_Vendas[[#This Row],[Código]],TB_Produtos[Código],TB_Produtos[Categoria]),desc_categorias,0))</f>
        <v>0.05</v>
      </c>
      <c r="G1370" s="41" cm="1">
        <f t="array" ref="G1370">_xlfn.XLOOKUP(TB_Vendas[[#This Row],[Vendedor]],TB_Vendedores[[#All],[Código]],TB_Vendedores[[#All],[Desc. Máximo]])</f>
        <v>0.09</v>
      </c>
      <c r="H1370" s="41">
        <f>IF(TB_Vendas[[#This Row],[Desc.]]&gt;TB_Vendas[[#This Row],[Desc. Vend.]],TB_Vendas[[#This Row],[Desc. Vend.]],TB_Vendas[[#This Row],[Desc.]])</f>
        <v>0.05</v>
      </c>
      <c r="I1370" s="9">
        <f>TB_Vendas[[#This Row],[Preço Unitário]]*TB_Vendas[[#This Row],[Qtde]]</f>
        <v>1800</v>
      </c>
      <c r="J1370" s="9">
        <f>TB_Vendas[[#This Row],[Total]]-(TB_Vendas[[#This Row],[Total]]*TB_Vendas[[#This Row],[Desconto]])</f>
        <v>1710</v>
      </c>
      <c r="K1370" s="9" t="s">
        <v>113</v>
      </c>
    </row>
    <row r="1371" spans="1:11" x14ac:dyDescent="0.25">
      <c r="A1371" s="8">
        <v>45426</v>
      </c>
      <c r="B1371" t="s">
        <v>73</v>
      </c>
      <c r="C1371" t="str">
        <f>_xlfn.XLOOKUP(TB_Vendas[[#This Row],[Código]],TB_Produtos[Código],TB_Produtos[Categoria])</f>
        <v>Smartphones e Tablets</v>
      </c>
      <c r="D1371" s="1">
        <v>2</v>
      </c>
      <c r="E1371" s="36">
        <f>_xlfn.XLOOKUP(TB_Vendas[[#This Row],[Código]],TB_Produtos[Código],TB_Produtos[Preço Unitário])</f>
        <v>2200</v>
      </c>
      <c r="F1371" s="41">
        <f>INDEX(desc_tabela,MATCH(TB_Vendas[[#This Row],[Qtde]],desc_quantidade,1),MATCH(_xlfn.XLOOKUP(TB_Vendas[[#This Row],[Código]],TB_Produtos[Código],TB_Produtos[Categoria]),desc_categorias,0))</f>
        <v>0.1</v>
      </c>
      <c r="G1371" s="41" cm="1">
        <f t="array" ref="G1371">_xlfn.XLOOKUP(TB_Vendas[[#This Row],[Vendedor]],TB_Vendedores[[#All],[Código]],TB_Vendedores[[#All],[Desc. Máximo]])</f>
        <v>0.13</v>
      </c>
      <c r="H1371" s="41">
        <f>IF(TB_Vendas[[#This Row],[Desc.]]&gt;TB_Vendas[[#This Row],[Desc. Vend.]],TB_Vendas[[#This Row],[Desc. Vend.]],TB_Vendas[[#This Row],[Desc.]])</f>
        <v>0.1</v>
      </c>
      <c r="I1371" s="9">
        <f>TB_Vendas[[#This Row],[Preço Unitário]]*TB_Vendas[[#This Row],[Qtde]]</f>
        <v>4400</v>
      </c>
      <c r="J1371" s="9">
        <f>TB_Vendas[[#This Row],[Total]]-(TB_Vendas[[#This Row],[Total]]*TB_Vendas[[#This Row],[Desconto]])</f>
        <v>3960</v>
      </c>
      <c r="K1371" s="9" t="s">
        <v>94</v>
      </c>
    </row>
    <row r="1372" spans="1:11" x14ac:dyDescent="0.25">
      <c r="A1372" s="8">
        <v>45427</v>
      </c>
      <c r="B1372" t="s">
        <v>73</v>
      </c>
      <c r="C1372" t="str">
        <f>_xlfn.XLOOKUP(TB_Vendas[[#This Row],[Código]],TB_Produtos[Código],TB_Produtos[Categoria])</f>
        <v>Smartphones e Tablets</v>
      </c>
      <c r="D1372" s="1">
        <v>1</v>
      </c>
      <c r="E1372" s="36">
        <f>_xlfn.XLOOKUP(TB_Vendas[[#This Row],[Código]],TB_Produtos[Código],TB_Produtos[Preço Unitário])</f>
        <v>2200</v>
      </c>
      <c r="F1372" s="41">
        <f>INDEX(desc_tabela,MATCH(TB_Vendas[[#This Row],[Qtde]],desc_quantidade,1),MATCH(_xlfn.XLOOKUP(TB_Vendas[[#This Row],[Código]],TB_Produtos[Código],TB_Produtos[Categoria]),desc_categorias,0))</f>
        <v>0</v>
      </c>
      <c r="G1372" s="41" cm="1">
        <f t="array" ref="G1372">_xlfn.XLOOKUP(TB_Vendas[[#This Row],[Vendedor]],TB_Vendedores[[#All],[Código]],TB_Vendedores[[#All],[Desc. Máximo]])</f>
        <v>0.14000000000000001</v>
      </c>
      <c r="H1372" s="41">
        <f>IF(TB_Vendas[[#This Row],[Desc.]]&gt;TB_Vendas[[#This Row],[Desc. Vend.]],TB_Vendas[[#This Row],[Desc. Vend.]],TB_Vendas[[#This Row],[Desc.]])</f>
        <v>0</v>
      </c>
      <c r="I1372" s="9">
        <f>TB_Vendas[[#This Row],[Preço Unitário]]*TB_Vendas[[#This Row],[Qtde]]</f>
        <v>2200</v>
      </c>
      <c r="J1372" s="9">
        <f>TB_Vendas[[#This Row],[Total]]-(TB_Vendas[[#This Row],[Total]]*TB_Vendas[[#This Row],[Desconto]])</f>
        <v>2200</v>
      </c>
      <c r="K1372" s="9" t="s">
        <v>107</v>
      </c>
    </row>
    <row r="1373" spans="1:11" x14ac:dyDescent="0.25">
      <c r="A1373" s="8">
        <v>45428</v>
      </c>
      <c r="B1373" t="s">
        <v>11</v>
      </c>
      <c r="C1373" t="str">
        <f>_xlfn.XLOOKUP(TB_Vendas[[#This Row],[Código]],TB_Produtos[Código],TB_Produtos[Categoria])</f>
        <v>Acessórios</v>
      </c>
      <c r="D1373" s="1">
        <v>3</v>
      </c>
      <c r="E1373" s="36">
        <f>_xlfn.XLOOKUP(TB_Vendas[[#This Row],[Código]],TB_Produtos[Código],TB_Produtos[Preço Unitário])</f>
        <v>150</v>
      </c>
      <c r="F1373" s="41">
        <f>INDEX(desc_tabela,MATCH(TB_Vendas[[#This Row],[Qtde]],desc_quantidade,1),MATCH(_xlfn.XLOOKUP(TB_Vendas[[#This Row],[Código]],TB_Produtos[Código],TB_Produtos[Categoria]),desc_categorias,0))</f>
        <v>0.15</v>
      </c>
      <c r="G1373" s="41" cm="1">
        <f t="array" ref="G1373">_xlfn.XLOOKUP(TB_Vendas[[#This Row],[Vendedor]],TB_Vendedores[[#All],[Código]],TB_Vendedores[[#All],[Desc. Máximo]])</f>
        <v>0.08</v>
      </c>
      <c r="H1373" s="41">
        <f>IF(TB_Vendas[[#This Row],[Desc.]]&gt;TB_Vendas[[#This Row],[Desc. Vend.]],TB_Vendas[[#This Row],[Desc. Vend.]],TB_Vendas[[#This Row],[Desc.]])</f>
        <v>0.08</v>
      </c>
      <c r="I1373" s="9">
        <f>TB_Vendas[[#This Row],[Preço Unitário]]*TB_Vendas[[#This Row],[Qtde]]</f>
        <v>450</v>
      </c>
      <c r="J1373" s="9">
        <f>TB_Vendas[[#This Row],[Total]]-(TB_Vendas[[#This Row],[Total]]*TB_Vendas[[#This Row],[Desconto]])</f>
        <v>414</v>
      </c>
      <c r="K1373" s="9" t="s">
        <v>100</v>
      </c>
    </row>
    <row r="1374" spans="1:11" x14ac:dyDescent="0.25">
      <c r="A1374" s="8">
        <v>45429</v>
      </c>
      <c r="B1374" t="s">
        <v>53</v>
      </c>
      <c r="C1374" t="str">
        <f>_xlfn.XLOOKUP(TB_Vendas[[#This Row],[Código]],TB_Produtos[Código],TB_Produtos[Categoria])</f>
        <v>Periféricos</v>
      </c>
      <c r="D1374" s="1">
        <v>3</v>
      </c>
      <c r="E1374" s="36">
        <f>_xlfn.XLOOKUP(TB_Vendas[[#This Row],[Código]],TB_Produtos[Código],TB_Produtos[Preço Unitário])</f>
        <v>350</v>
      </c>
      <c r="F1374" s="41">
        <f>INDEX(desc_tabela,MATCH(TB_Vendas[[#This Row],[Qtde]],desc_quantidade,1),MATCH(_xlfn.XLOOKUP(TB_Vendas[[#This Row],[Código]],TB_Produtos[Código],TB_Produtos[Categoria]),desc_categorias,0))</f>
        <v>0.15</v>
      </c>
      <c r="G1374" s="41" cm="1">
        <f t="array" ref="G1374">_xlfn.XLOOKUP(TB_Vendas[[#This Row],[Vendedor]],TB_Vendedores[[#All],[Código]],TB_Vendedores[[#All],[Desc. Máximo]])</f>
        <v>0.09</v>
      </c>
      <c r="H1374" s="41">
        <f>IF(TB_Vendas[[#This Row],[Desc.]]&gt;TB_Vendas[[#This Row],[Desc. Vend.]],TB_Vendas[[#This Row],[Desc. Vend.]],TB_Vendas[[#This Row],[Desc.]])</f>
        <v>0.09</v>
      </c>
      <c r="I1374" s="9">
        <f>TB_Vendas[[#This Row],[Preço Unitário]]*TB_Vendas[[#This Row],[Qtde]]</f>
        <v>1050</v>
      </c>
      <c r="J1374" s="9">
        <f>TB_Vendas[[#This Row],[Total]]-(TB_Vendas[[#This Row],[Total]]*TB_Vendas[[#This Row],[Desconto]])</f>
        <v>955.5</v>
      </c>
      <c r="K1374" s="9" t="s">
        <v>113</v>
      </c>
    </row>
    <row r="1375" spans="1:11" x14ac:dyDescent="0.25">
      <c r="A1375" s="8">
        <v>45429</v>
      </c>
      <c r="B1375" t="s">
        <v>60</v>
      </c>
      <c r="C1375" t="str">
        <f>_xlfn.XLOOKUP(TB_Vendas[[#This Row],[Código]],TB_Produtos[Código],TB_Produtos[Categoria])</f>
        <v>Redes e Conectividade</v>
      </c>
      <c r="D1375" s="1">
        <v>3</v>
      </c>
      <c r="E1375" s="36">
        <f>_xlfn.XLOOKUP(TB_Vendas[[#This Row],[Código]],TB_Produtos[Código],TB_Produtos[Preço Unitário])</f>
        <v>100</v>
      </c>
      <c r="F1375" s="41">
        <f>INDEX(desc_tabela,MATCH(TB_Vendas[[#This Row],[Qtde]],desc_quantidade,1),MATCH(_xlfn.XLOOKUP(TB_Vendas[[#This Row],[Código]],TB_Produtos[Código],TB_Produtos[Categoria]),desc_categorias,0))</f>
        <v>0.2</v>
      </c>
      <c r="G1375" s="41" cm="1">
        <f t="array" ref="G1375">_xlfn.XLOOKUP(TB_Vendas[[#This Row],[Vendedor]],TB_Vendedores[[#All],[Código]],TB_Vendedores[[#All],[Desc. Máximo]])</f>
        <v>0.14000000000000001</v>
      </c>
      <c r="H1375" s="41">
        <f>IF(TB_Vendas[[#This Row],[Desc.]]&gt;TB_Vendas[[#This Row],[Desc. Vend.]],TB_Vendas[[#This Row],[Desc. Vend.]],TB_Vendas[[#This Row],[Desc.]])</f>
        <v>0.14000000000000001</v>
      </c>
      <c r="I1375" s="9">
        <f>TB_Vendas[[#This Row],[Preço Unitário]]*TB_Vendas[[#This Row],[Qtde]]</f>
        <v>300</v>
      </c>
      <c r="J1375" s="9">
        <f>TB_Vendas[[#This Row],[Total]]-(TB_Vendas[[#This Row],[Total]]*TB_Vendas[[#This Row],[Desconto]])</f>
        <v>258</v>
      </c>
      <c r="K1375" s="9" t="s">
        <v>107</v>
      </c>
    </row>
    <row r="1376" spans="1:11" x14ac:dyDescent="0.25">
      <c r="A1376" s="8">
        <v>45430</v>
      </c>
      <c r="B1376" t="s">
        <v>79</v>
      </c>
      <c r="C1376" t="str">
        <f>_xlfn.XLOOKUP(TB_Vendas[[#This Row],[Código]],TB_Produtos[Código],TB_Produtos[Categoria])</f>
        <v>Wearables</v>
      </c>
      <c r="D1376" s="1">
        <v>3</v>
      </c>
      <c r="E1376" s="36">
        <f>_xlfn.XLOOKUP(TB_Vendas[[#This Row],[Código]],TB_Produtos[Código],TB_Produtos[Preço Unitário])</f>
        <v>400</v>
      </c>
      <c r="F1376" s="41">
        <f>INDEX(desc_tabela,MATCH(TB_Vendas[[#This Row],[Qtde]],desc_quantidade,1),MATCH(_xlfn.XLOOKUP(TB_Vendas[[#This Row],[Código]],TB_Produtos[Código],TB_Produtos[Categoria]),desc_categorias,0))</f>
        <v>0.15</v>
      </c>
      <c r="G1376" s="41" cm="1">
        <f t="array" ref="G1376">_xlfn.XLOOKUP(TB_Vendas[[#This Row],[Vendedor]],TB_Vendedores[[#All],[Código]],TB_Vendedores[[#All],[Desc. Máximo]])</f>
        <v>0.19</v>
      </c>
      <c r="H1376" s="41">
        <f>IF(TB_Vendas[[#This Row],[Desc.]]&gt;TB_Vendas[[#This Row],[Desc. Vend.]],TB_Vendas[[#This Row],[Desc. Vend.]],TB_Vendas[[#This Row],[Desc.]])</f>
        <v>0.15</v>
      </c>
      <c r="I1376" s="9">
        <f>TB_Vendas[[#This Row],[Preço Unitário]]*TB_Vendas[[#This Row],[Qtde]]</f>
        <v>1200</v>
      </c>
      <c r="J1376" s="9">
        <f>TB_Vendas[[#This Row],[Total]]-(TB_Vendas[[#This Row],[Total]]*TB_Vendas[[#This Row],[Desconto]])</f>
        <v>1020</v>
      </c>
      <c r="K1376" s="9" t="s">
        <v>109</v>
      </c>
    </row>
    <row r="1377" spans="1:11" x14ac:dyDescent="0.25">
      <c r="A1377" s="8">
        <v>45430</v>
      </c>
      <c r="B1377" t="s">
        <v>75</v>
      </c>
      <c r="C1377" t="str">
        <f>_xlfn.XLOOKUP(TB_Vendas[[#This Row],[Código]],TB_Produtos[Código],TB_Produtos[Categoria])</f>
        <v>Smartphones e Tablets</v>
      </c>
      <c r="D1377" s="1">
        <v>3</v>
      </c>
      <c r="E1377" s="36">
        <f>_xlfn.XLOOKUP(TB_Vendas[[#This Row],[Código]],TB_Produtos[Código],TB_Produtos[Preço Unitário])</f>
        <v>3800</v>
      </c>
      <c r="F1377" s="41">
        <f>INDEX(desc_tabela,MATCH(TB_Vendas[[#This Row],[Qtde]],desc_quantidade,1),MATCH(_xlfn.XLOOKUP(TB_Vendas[[#This Row],[Código]],TB_Produtos[Código],TB_Produtos[Categoria]),desc_categorias,0))</f>
        <v>0.15</v>
      </c>
      <c r="G1377" s="41" cm="1">
        <f t="array" ref="G1377">_xlfn.XLOOKUP(TB_Vendas[[#This Row],[Vendedor]],TB_Vendedores[[#All],[Código]],TB_Vendedores[[#All],[Desc. Máximo]])</f>
        <v>0.08</v>
      </c>
      <c r="H1377" s="41">
        <f>IF(TB_Vendas[[#This Row],[Desc.]]&gt;TB_Vendas[[#This Row],[Desc. Vend.]],TB_Vendas[[#This Row],[Desc. Vend.]],TB_Vendas[[#This Row],[Desc.]])</f>
        <v>0.08</v>
      </c>
      <c r="I1377" s="9">
        <f>TB_Vendas[[#This Row],[Preço Unitário]]*TB_Vendas[[#This Row],[Qtde]]</f>
        <v>11400</v>
      </c>
      <c r="J1377" s="9">
        <f>TB_Vendas[[#This Row],[Total]]-(TB_Vendas[[#This Row],[Total]]*TB_Vendas[[#This Row],[Desconto]])</f>
        <v>10488</v>
      </c>
      <c r="K1377" s="9" t="s">
        <v>100</v>
      </c>
    </row>
    <row r="1378" spans="1:11" x14ac:dyDescent="0.25">
      <c r="A1378" s="8">
        <v>45431</v>
      </c>
      <c r="B1378" t="s">
        <v>86</v>
      </c>
      <c r="C1378" t="str">
        <f>_xlfn.XLOOKUP(TB_Vendas[[#This Row],[Código]],TB_Produtos[Código],TB_Produtos[Categoria])</f>
        <v>Wearables</v>
      </c>
      <c r="D1378" s="1">
        <v>5</v>
      </c>
      <c r="E1378" s="36">
        <f>_xlfn.XLOOKUP(TB_Vendas[[#This Row],[Código]],TB_Produtos[Código],TB_Produtos[Preço Unitário])</f>
        <v>1500</v>
      </c>
      <c r="F1378" s="41">
        <f>INDEX(desc_tabela,MATCH(TB_Vendas[[#This Row],[Qtde]],desc_quantidade,1),MATCH(_xlfn.XLOOKUP(TB_Vendas[[#This Row],[Código]],TB_Produtos[Código],TB_Produtos[Categoria]),desc_categorias,0))</f>
        <v>0.25</v>
      </c>
      <c r="G1378" s="41" cm="1">
        <f t="array" ref="G1378">_xlfn.XLOOKUP(TB_Vendas[[#This Row],[Vendedor]],TB_Vendedores[[#All],[Código]],TB_Vendedores[[#All],[Desc. Máximo]])</f>
        <v>7.0000000000000007E-2</v>
      </c>
      <c r="H1378" s="41">
        <f>IF(TB_Vendas[[#This Row],[Desc.]]&gt;TB_Vendas[[#This Row],[Desc. Vend.]],TB_Vendas[[#This Row],[Desc. Vend.]],TB_Vendas[[#This Row],[Desc.]])</f>
        <v>7.0000000000000007E-2</v>
      </c>
      <c r="I1378" s="9">
        <f>TB_Vendas[[#This Row],[Preço Unitário]]*TB_Vendas[[#This Row],[Qtde]]</f>
        <v>7500</v>
      </c>
      <c r="J1378" s="9">
        <f>TB_Vendas[[#This Row],[Total]]-(TB_Vendas[[#This Row],[Total]]*TB_Vendas[[#This Row],[Desconto]])</f>
        <v>6975</v>
      </c>
      <c r="K1378" s="9" t="s">
        <v>119</v>
      </c>
    </row>
    <row r="1379" spans="1:11" x14ac:dyDescent="0.25">
      <c r="A1379" s="8">
        <v>45431</v>
      </c>
      <c r="B1379" t="s">
        <v>28</v>
      </c>
      <c r="C1379" t="str">
        <f>_xlfn.XLOOKUP(TB_Vendas[[#This Row],[Código]],TB_Produtos[Código],TB_Produtos[Categoria])</f>
        <v>Periféricos</v>
      </c>
      <c r="D1379" s="1">
        <v>4</v>
      </c>
      <c r="E1379" s="36">
        <f>_xlfn.XLOOKUP(TB_Vendas[[#This Row],[Código]],TB_Produtos[Código],TB_Produtos[Preço Unitário])</f>
        <v>1200</v>
      </c>
      <c r="F1379" s="41">
        <f>INDEX(desc_tabela,MATCH(TB_Vendas[[#This Row],[Qtde]],desc_quantidade,1),MATCH(_xlfn.XLOOKUP(TB_Vendas[[#This Row],[Código]],TB_Produtos[Código],TB_Produtos[Categoria]),desc_categorias,0))</f>
        <v>0.15</v>
      </c>
      <c r="G1379" s="41" cm="1">
        <f t="array" ref="G1379">_xlfn.XLOOKUP(TB_Vendas[[#This Row],[Vendedor]],TB_Vendedores[[#All],[Código]],TB_Vendedores[[#All],[Desc. Máximo]])</f>
        <v>0.13</v>
      </c>
      <c r="H1379" s="41">
        <f>IF(TB_Vendas[[#This Row],[Desc.]]&gt;TB_Vendas[[#This Row],[Desc. Vend.]],TB_Vendas[[#This Row],[Desc. Vend.]],TB_Vendas[[#This Row],[Desc.]])</f>
        <v>0.13</v>
      </c>
      <c r="I1379" s="9">
        <f>TB_Vendas[[#This Row],[Preço Unitário]]*TB_Vendas[[#This Row],[Qtde]]</f>
        <v>4800</v>
      </c>
      <c r="J1379" s="9">
        <f>TB_Vendas[[#This Row],[Total]]-(TB_Vendas[[#This Row],[Total]]*TB_Vendas[[#This Row],[Desconto]])</f>
        <v>4176</v>
      </c>
      <c r="K1379" s="9" t="s">
        <v>97</v>
      </c>
    </row>
    <row r="1380" spans="1:11" x14ac:dyDescent="0.25">
      <c r="A1380" s="8">
        <v>45432</v>
      </c>
      <c r="B1380" t="s">
        <v>20</v>
      </c>
      <c r="C1380" t="str">
        <f>_xlfn.XLOOKUP(TB_Vendas[[#This Row],[Código]],TB_Produtos[Código],TB_Produtos[Categoria])</f>
        <v>Acessórios</v>
      </c>
      <c r="D1380" s="1">
        <v>5</v>
      </c>
      <c r="E1380" s="36">
        <f>_xlfn.XLOOKUP(TB_Vendas[[#This Row],[Código]],TB_Produtos[Código],TB_Produtos[Preço Unitário])</f>
        <v>250</v>
      </c>
      <c r="F1380" s="41">
        <f>INDEX(desc_tabela,MATCH(TB_Vendas[[#This Row],[Qtde]],desc_quantidade,1),MATCH(_xlfn.XLOOKUP(TB_Vendas[[#This Row],[Código]],TB_Produtos[Código],TB_Produtos[Categoria]),desc_categorias,0))</f>
        <v>0.25</v>
      </c>
      <c r="G1380" s="41" cm="1">
        <f t="array" ref="G1380">_xlfn.XLOOKUP(TB_Vendas[[#This Row],[Vendedor]],TB_Vendedores[[#All],[Código]],TB_Vendedores[[#All],[Desc. Máximo]])</f>
        <v>0.19</v>
      </c>
      <c r="H1380" s="41">
        <f>IF(TB_Vendas[[#This Row],[Desc.]]&gt;TB_Vendas[[#This Row],[Desc. Vend.]],TB_Vendas[[#This Row],[Desc. Vend.]],TB_Vendas[[#This Row],[Desc.]])</f>
        <v>0.19</v>
      </c>
      <c r="I1380" s="9">
        <f>TB_Vendas[[#This Row],[Preço Unitário]]*TB_Vendas[[#This Row],[Qtde]]</f>
        <v>1250</v>
      </c>
      <c r="J1380" s="9">
        <f>TB_Vendas[[#This Row],[Total]]-(TB_Vendas[[#This Row],[Total]]*TB_Vendas[[#This Row],[Desconto]])</f>
        <v>1012.5</v>
      </c>
      <c r="K1380" s="9" t="s">
        <v>109</v>
      </c>
    </row>
    <row r="1381" spans="1:11" x14ac:dyDescent="0.25">
      <c r="A1381" s="8">
        <v>45432</v>
      </c>
      <c r="B1381" t="s">
        <v>43</v>
      </c>
      <c r="C1381" t="str">
        <f>_xlfn.XLOOKUP(TB_Vendas[[#This Row],[Código]],TB_Produtos[Código],TB_Produtos[Categoria])</f>
        <v>Eletrônicos Gerais</v>
      </c>
      <c r="D1381" s="1">
        <v>2</v>
      </c>
      <c r="E1381" s="36">
        <f>_xlfn.XLOOKUP(TB_Vendas[[#This Row],[Código]],TB_Produtos[Código],TB_Produtos[Preço Unitário])</f>
        <v>4500</v>
      </c>
      <c r="F1381" s="41">
        <f>INDEX(desc_tabela,MATCH(TB_Vendas[[#This Row],[Qtde]],desc_quantidade,1),MATCH(_xlfn.XLOOKUP(TB_Vendas[[#This Row],[Código]],TB_Produtos[Código],TB_Produtos[Categoria]),desc_categorias,0))</f>
        <v>0.15</v>
      </c>
      <c r="G1381" s="41" cm="1">
        <f t="array" ref="G1381">_xlfn.XLOOKUP(TB_Vendas[[#This Row],[Vendedor]],TB_Vendedores[[#All],[Código]],TB_Vendedores[[#All],[Desc. Máximo]])</f>
        <v>0.11</v>
      </c>
      <c r="H1381" s="41">
        <f>IF(TB_Vendas[[#This Row],[Desc.]]&gt;TB_Vendas[[#This Row],[Desc. Vend.]],TB_Vendas[[#This Row],[Desc. Vend.]],TB_Vendas[[#This Row],[Desc.]])</f>
        <v>0.11</v>
      </c>
      <c r="I1381" s="9">
        <f>TB_Vendas[[#This Row],[Preço Unitário]]*TB_Vendas[[#This Row],[Qtde]]</f>
        <v>9000</v>
      </c>
      <c r="J1381" s="9">
        <f>TB_Vendas[[#This Row],[Total]]-(TB_Vendas[[#This Row],[Total]]*TB_Vendas[[#This Row],[Desconto]])</f>
        <v>8010</v>
      </c>
      <c r="K1381" s="9" t="s">
        <v>115</v>
      </c>
    </row>
    <row r="1382" spans="1:11" x14ac:dyDescent="0.25">
      <c r="A1382" s="8">
        <v>45432</v>
      </c>
      <c r="B1382" t="s">
        <v>22</v>
      </c>
      <c r="C1382" t="str">
        <f>_xlfn.XLOOKUP(TB_Vendas[[#This Row],[Código]],TB_Produtos[Código],TB_Produtos[Categoria])</f>
        <v>Acessórios</v>
      </c>
      <c r="D1382" s="1">
        <v>1</v>
      </c>
      <c r="E1382" s="36">
        <f>_xlfn.XLOOKUP(TB_Vendas[[#This Row],[Código]],TB_Produtos[Código],TB_Produtos[Preço Unitário])</f>
        <v>1400</v>
      </c>
      <c r="F1382" s="41">
        <f>INDEX(desc_tabela,MATCH(TB_Vendas[[#This Row],[Qtde]],desc_quantidade,1),MATCH(_xlfn.XLOOKUP(TB_Vendas[[#This Row],[Código]],TB_Produtos[Código],TB_Produtos[Categoria]),desc_categorias,0))</f>
        <v>0</v>
      </c>
      <c r="G1382" s="41" cm="1">
        <f t="array" ref="G1382">_xlfn.XLOOKUP(TB_Vendas[[#This Row],[Vendedor]],TB_Vendedores[[#All],[Código]],TB_Vendedores[[#All],[Desc. Máximo]])</f>
        <v>0.3</v>
      </c>
      <c r="H1382" s="41">
        <f>IF(TB_Vendas[[#This Row],[Desc.]]&gt;TB_Vendas[[#This Row],[Desc. Vend.]],TB_Vendas[[#This Row],[Desc. Vend.]],TB_Vendas[[#This Row],[Desc.]])</f>
        <v>0</v>
      </c>
      <c r="I1382" s="9">
        <f>TB_Vendas[[#This Row],[Preço Unitário]]*TB_Vendas[[#This Row],[Qtde]]</f>
        <v>1400</v>
      </c>
      <c r="J1382" s="9">
        <f>TB_Vendas[[#This Row],[Total]]-(TB_Vendas[[#This Row],[Total]]*TB_Vendas[[#This Row],[Desconto]])</f>
        <v>1400</v>
      </c>
      <c r="K1382" s="9" t="s">
        <v>121</v>
      </c>
    </row>
    <row r="1383" spans="1:11" x14ac:dyDescent="0.25">
      <c r="A1383" s="8">
        <v>45433</v>
      </c>
      <c r="B1383" t="s">
        <v>73</v>
      </c>
      <c r="C1383" t="str">
        <f>_xlfn.XLOOKUP(TB_Vendas[[#This Row],[Código]],TB_Produtos[Código],TB_Produtos[Categoria])</f>
        <v>Smartphones e Tablets</v>
      </c>
      <c r="D1383" s="1">
        <v>1</v>
      </c>
      <c r="E1383" s="36">
        <f>_xlfn.XLOOKUP(TB_Vendas[[#This Row],[Código]],TB_Produtos[Código],TB_Produtos[Preço Unitário])</f>
        <v>2200</v>
      </c>
      <c r="F1383" s="41">
        <f>INDEX(desc_tabela,MATCH(TB_Vendas[[#This Row],[Qtde]],desc_quantidade,1),MATCH(_xlfn.XLOOKUP(TB_Vendas[[#This Row],[Código]],TB_Produtos[Código],TB_Produtos[Categoria]),desc_categorias,0))</f>
        <v>0</v>
      </c>
      <c r="G1383" s="41" cm="1">
        <f t="array" ref="G1383">_xlfn.XLOOKUP(TB_Vendas[[#This Row],[Vendedor]],TB_Vendedores[[#All],[Código]],TB_Vendedores[[#All],[Desc. Máximo]])</f>
        <v>7.0000000000000007E-2</v>
      </c>
      <c r="H1383" s="41">
        <f>IF(TB_Vendas[[#This Row],[Desc.]]&gt;TB_Vendas[[#This Row],[Desc. Vend.]],TB_Vendas[[#This Row],[Desc. Vend.]],TB_Vendas[[#This Row],[Desc.]])</f>
        <v>0</v>
      </c>
      <c r="I1383" s="9">
        <f>TB_Vendas[[#This Row],[Preço Unitário]]*TB_Vendas[[#This Row],[Qtde]]</f>
        <v>2200</v>
      </c>
      <c r="J1383" s="9">
        <f>TB_Vendas[[#This Row],[Total]]-(TB_Vendas[[#This Row],[Total]]*TB_Vendas[[#This Row],[Desconto]])</f>
        <v>2200</v>
      </c>
      <c r="K1383" s="9" t="s">
        <v>119</v>
      </c>
    </row>
    <row r="1384" spans="1:11" x14ac:dyDescent="0.25">
      <c r="A1384" s="8">
        <v>45434</v>
      </c>
      <c r="B1384" t="s">
        <v>73</v>
      </c>
      <c r="C1384" t="str">
        <f>_xlfn.XLOOKUP(TB_Vendas[[#This Row],[Código]],TB_Produtos[Código],TB_Produtos[Categoria])</f>
        <v>Smartphones e Tablets</v>
      </c>
      <c r="D1384" s="1">
        <v>1</v>
      </c>
      <c r="E1384" s="36">
        <f>_xlfn.XLOOKUP(TB_Vendas[[#This Row],[Código]],TB_Produtos[Código],TB_Produtos[Preço Unitário])</f>
        <v>2200</v>
      </c>
      <c r="F1384" s="41">
        <f>INDEX(desc_tabela,MATCH(TB_Vendas[[#This Row],[Qtde]],desc_quantidade,1),MATCH(_xlfn.XLOOKUP(TB_Vendas[[#This Row],[Código]],TB_Produtos[Código],TB_Produtos[Categoria]),desc_categorias,0))</f>
        <v>0</v>
      </c>
      <c r="G1384" s="41" cm="1">
        <f t="array" ref="G1384">_xlfn.XLOOKUP(TB_Vendas[[#This Row],[Vendedor]],TB_Vendedores[[#All],[Código]],TB_Vendedores[[#All],[Desc. Máximo]])</f>
        <v>0.09</v>
      </c>
      <c r="H1384" s="41">
        <f>IF(TB_Vendas[[#This Row],[Desc.]]&gt;TB_Vendas[[#This Row],[Desc. Vend.]],TB_Vendas[[#This Row],[Desc. Vend.]],TB_Vendas[[#This Row],[Desc.]])</f>
        <v>0</v>
      </c>
      <c r="I1384" s="9">
        <f>TB_Vendas[[#This Row],[Preço Unitário]]*TB_Vendas[[#This Row],[Qtde]]</f>
        <v>2200</v>
      </c>
      <c r="J1384" s="9">
        <f>TB_Vendas[[#This Row],[Total]]-(TB_Vendas[[#This Row],[Total]]*TB_Vendas[[#This Row],[Desconto]])</f>
        <v>2200</v>
      </c>
      <c r="K1384" s="9" t="s">
        <v>113</v>
      </c>
    </row>
    <row r="1385" spans="1:11" x14ac:dyDescent="0.25">
      <c r="A1385" s="8">
        <v>45435</v>
      </c>
      <c r="B1385" t="s">
        <v>86</v>
      </c>
      <c r="C1385" t="str">
        <f>_xlfn.XLOOKUP(TB_Vendas[[#This Row],[Código]],TB_Produtos[Código],TB_Produtos[Categoria])</f>
        <v>Wearables</v>
      </c>
      <c r="D1385" s="1">
        <v>5</v>
      </c>
      <c r="E1385" s="36">
        <f>_xlfn.XLOOKUP(TB_Vendas[[#This Row],[Código]],TB_Produtos[Código],TB_Produtos[Preço Unitário])</f>
        <v>1500</v>
      </c>
      <c r="F1385" s="41">
        <f>INDEX(desc_tabela,MATCH(TB_Vendas[[#This Row],[Qtde]],desc_quantidade,1),MATCH(_xlfn.XLOOKUP(TB_Vendas[[#This Row],[Código]],TB_Produtos[Código],TB_Produtos[Categoria]),desc_categorias,0))</f>
        <v>0.25</v>
      </c>
      <c r="G1385" s="41" cm="1">
        <f t="array" ref="G1385">_xlfn.XLOOKUP(TB_Vendas[[#This Row],[Vendedor]],TB_Vendedores[[#All],[Código]],TB_Vendedores[[#All],[Desc. Máximo]])</f>
        <v>0.13</v>
      </c>
      <c r="H1385" s="41">
        <f>IF(TB_Vendas[[#This Row],[Desc.]]&gt;TB_Vendas[[#This Row],[Desc. Vend.]],TB_Vendas[[#This Row],[Desc. Vend.]],TB_Vendas[[#This Row],[Desc.]])</f>
        <v>0.13</v>
      </c>
      <c r="I1385" s="9">
        <f>TB_Vendas[[#This Row],[Preço Unitário]]*TB_Vendas[[#This Row],[Qtde]]</f>
        <v>7500</v>
      </c>
      <c r="J1385" s="9">
        <f>TB_Vendas[[#This Row],[Total]]-(TB_Vendas[[#This Row],[Total]]*TB_Vendas[[#This Row],[Desconto]])</f>
        <v>6525</v>
      </c>
      <c r="K1385" s="9" t="s">
        <v>94</v>
      </c>
    </row>
    <row r="1386" spans="1:11" x14ac:dyDescent="0.25">
      <c r="A1386" s="8">
        <v>45435</v>
      </c>
      <c r="B1386" t="s">
        <v>22</v>
      </c>
      <c r="C1386" t="str">
        <f>_xlfn.XLOOKUP(TB_Vendas[[#This Row],[Código]],TB_Produtos[Código],TB_Produtos[Categoria])</f>
        <v>Acessórios</v>
      </c>
      <c r="D1386" s="1">
        <v>3</v>
      </c>
      <c r="E1386" s="36">
        <f>_xlfn.XLOOKUP(TB_Vendas[[#This Row],[Código]],TB_Produtos[Código],TB_Produtos[Preço Unitário])</f>
        <v>1400</v>
      </c>
      <c r="F1386" s="41">
        <f>INDEX(desc_tabela,MATCH(TB_Vendas[[#This Row],[Qtde]],desc_quantidade,1),MATCH(_xlfn.XLOOKUP(TB_Vendas[[#This Row],[Código]],TB_Produtos[Código],TB_Produtos[Categoria]),desc_categorias,0))</f>
        <v>0.15</v>
      </c>
      <c r="G1386" s="41" cm="1">
        <f t="array" ref="G1386">_xlfn.XLOOKUP(TB_Vendas[[#This Row],[Vendedor]],TB_Vendedores[[#All],[Código]],TB_Vendedores[[#All],[Desc. Máximo]])</f>
        <v>0.12</v>
      </c>
      <c r="H1386" s="41">
        <f>IF(TB_Vendas[[#This Row],[Desc.]]&gt;TB_Vendas[[#This Row],[Desc. Vend.]],TB_Vendas[[#This Row],[Desc. Vend.]],TB_Vendas[[#This Row],[Desc.]])</f>
        <v>0.12</v>
      </c>
      <c r="I1386" s="9">
        <f>TB_Vendas[[#This Row],[Preço Unitário]]*TB_Vendas[[#This Row],[Qtde]]</f>
        <v>4200</v>
      </c>
      <c r="J1386" s="9">
        <f>TB_Vendas[[#This Row],[Total]]-(TB_Vendas[[#This Row],[Total]]*TB_Vendas[[#This Row],[Desconto]])</f>
        <v>3696</v>
      </c>
      <c r="K1386" s="9" t="s">
        <v>103</v>
      </c>
    </row>
    <row r="1387" spans="1:11" x14ac:dyDescent="0.25">
      <c r="A1387" s="8">
        <v>45435</v>
      </c>
      <c r="B1387" t="s">
        <v>37</v>
      </c>
      <c r="C1387" t="str">
        <f>_xlfn.XLOOKUP(TB_Vendas[[#This Row],[Código]],TB_Produtos[Código],TB_Produtos[Categoria])</f>
        <v>Notebooks</v>
      </c>
      <c r="D1387" s="1">
        <v>4</v>
      </c>
      <c r="E1387" s="36">
        <f>_xlfn.XLOOKUP(TB_Vendas[[#This Row],[Código]],TB_Produtos[Código],TB_Produtos[Preço Unitário])</f>
        <v>4000</v>
      </c>
      <c r="F1387" s="41">
        <f>INDEX(desc_tabela,MATCH(TB_Vendas[[#This Row],[Qtde]],desc_quantidade,1),MATCH(_xlfn.XLOOKUP(TB_Vendas[[#This Row],[Código]],TB_Produtos[Código],TB_Produtos[Categoria]),desc_categorias,0))</f>
        <v>0.15</v>
      </c>
      <c r="G1387" s="41" cm="1">
        <f t="array" ref="G1387">_xlfn.XLOOKUP(TB_Vendas[[#This Row],[Vendedor]],TB_Vendedores[[#All],[Código]],TB_Vendedores[[#All],[Desc. Máximo]])</f>
        <v>0.18</v>
      </c>
      <c r="H1387" s="41">
        <f>IF(TB_Vendas[[#This Row],[Desc.]]&gt;TB_Vendas[[#This Row],[Desc. Vend.]],TB_Vendas[[#This Row],[Desc. Vend.]],TB_Vendas[[#This Row],[Desc.]])</f>
        <v>0.15</v>
      </c>
      <c r="I1387" s="9">
        <f>TB_Vendas[[#This Row],[Preço Unitário]]*TB_Vendas[[#This Row],[Qtde]]</f>
        <v>16000</v>
      </c>
      <c r="J1387" s="9">
        <f>TB_Vendas[[#This Row],[Total]]-(TB_Vendas[[#This Row],[Total]]*TB_Vendas[[#This Row],[Desconto]])</f>
        <v>13600</v>
      </c>
      <c r="K1387" s="9" t="s">
        <v>117</v>
      </c>
    </row>
    <row r="1388" spans="1:11" x14ac:dyDescent="0.25">
      <c r="A1388" s="8">
        <v>45435</v>
      </c>
      <c r="B1388" t="s">
        <v>35</v>
      </c>
      <c r="C1388" t="str">
        <f>_xlfn.XLOOKUP(TB_Vendas[[#This Row],[Código]],TB_Produtos[Código],TB_Produtos[Categoria])</f>
        <v>Notebooks</v>
      </c>
      <c r="D1388" s="1">
        <v>5</v>
      </c>
      <c r="E1388" s="36">
        <f>_xlfn.XLOOKUP(TB_Vendas[[#This Row],[Código]],TB_Produtos[Código],TB_Produtos[Preço Unitário])</f>
        <v>12000</v>
      </c>
      <c r="F1388" s="41">
        <f>INDEX(desc_tabela,MATCH(TB_Vendas[[#This Row],[Qtde]],desc_quantidade,1),MATCH(_xlfn.XLOOKUP(TB_Vendas[[#This Row],[Código]],TB_Produtos[Código],TB_Produtos[Categoria]),desc_categorias,0))</f>
        <v>0.25</v>
      </c>
      <c r="G1388" s="41" cm="1">
        <f t="array" ref="G1388">_xlfn.XLOOKUP(TB_Vendas[[#This Row],[Vendedor]],TB_Vendedores[[#All],[Código]],TB_Vendedores[[#All],[Desc. Máximo]])</f>
        <v>0.19</v>
      </c>
      <c r="H1388" s="41">
        <f>IF(TB_Vendas[[#This Row],[Desc.]]&gt;TB_Vendas[[#This Row],[Desc. Vend.]],TB_Vendas[[#This Row],[Desc. Vend.]],TB_Vendas[[#This Row],[Desc.]])</f>
        <v>0.19</v>
      </c>
      <c r="I1388" s="9">
        <f>TB_Vendas[[#This Row],[Preço Unitário]]*TB_Vendas[[#This Row],[Qtde]]</f>
        <v>60000</v>
      </c>
      <c r="J1388" s="9">
        <f>TB_Vendas[[#This Row],[Total]]-(TB_Vendas[[#This Row],[Total]]*TB_Vendas[[#This Row],[Desconto]])</f>
        <v>48600</v>
      </c>
      <c r="K1388" s="9" t="s">
        <v>109</v>
      </c>
    </row>
    <row r="1389" spans="1:11" x14ac:dyDescent="0.25">
      <c r="A1389" s="8">
        <v>45436</v>
      </c>
      <c r="B1389" t="s">
        <v>50</v>
      </c>
      <c r="C1389" t="str">
        <f>_xlfn.XLOOKUP(TB_Vendas[[#This Row],[Código]],TB_Produtos[Código],TB_Produtos[Categoria])</f>
        <v>Periféricos</v>
      </c>
      <c r="D1389" s="1">
        <v>3</v>
      </c>
      <c r="E1389" s="36">
        <f>_xlfn.XLOOKUP(TB_Vendas[[#This Row],[Código]],TB_Produtos[Código],TB_Produtos[Preço Unitário])</f>
        <v>300</v>
      </c>
      <c r="F1389" s="41">
        <f>INDEX(desc_tabela,MATCH(TB_Vendas[[#This Row],[Qtde]],desc_quantidade,1),MATCH(_xlfn.XLOOKUP(TB_Vendas[[#This Row],[Código]],TB_Produtos[Código],TB_Produtos[Categoria]),desc_categorias,0))</f>
        <v>0.15</v>
      </c>
      <c r="G1389" s="41" cm="1">
        <f t="array" ref="G1389">_xlfn.XLOOKUP(TB_Vendas[[#This Row],[Vendedor]],TB_Vendedores[[#All],[Código]],TB_Vendedores[[#All],[Desc. Máximo]])</f>
        <v>0.14000000000000001</v>
      </c>
      <c r="H1389" s="41">
        <f>IF(TB_Vendas[[#This Row],[Desc.]]&gt;TB_Vendas[[#This Row],[Desc. Vend.]],TB_Vendas[[#This Row],[Desc. Vend.]],TB_Vendas[[#This Row],[Desc.]])</f>
        <v>0.14000000000000001</v>
      </c>
      <c r="I1389" s="9">
        <f>TB_Vendas[[#This Row],[Preço Unitário]]*TB_Vendas[[#This Row],[Qtde]]</f>
        <v>900</v>
      </c>
      <c r="J1389" s="9">
        <f>TB_Vendas[[#This Row],[Total]]-(TB_Vendas[[#This Row],[Total]]*TB_Vendas[[#This Row],[Desconto]])</f>
        <v>774</v>
      </c>
      <c r="K1389" s="9" t="s">
        <v>107</v>
      </c>
    </row>
    <row r="1390" spans="1:11" x14ac:dyDescent="0.25">
      <c r="A1390" s="8">
        <v>45436</v>
      </c>
      <c r="B1390" t="s">
        <v>75</v>
      </c>
      <c r="C1390" t="str">
        <f>_xlfn.XLOOKUP(TB_Vendas[[#This Row],[Código]],TB_Produtos[Código],TB_Produtos[Categoria])</f>
        <v>Smartphones e Tablets</v>
      </c>
      <c r="D1390" s="1">
        <v>5</v>
      </c>
      <c r="E1390" s="36">
        <f>_xlfn.XLOOKUP(TB_Vendas[[#This Row],[Código]],TB_Produtos[Código],TB_Produtos[Preço Unitário])</f>
        <v>3800</v>
      </c>
      <c r="F1390" s="41">
        <f>INDEX(desc_tabela,MATCH(TB_Vendas[[#This Row],[Qtde]],desc_quantidade,1),MATCH(_xlfn.XLOOKUP(TB_Vendas[[#This Row],[Código]],TB_Produtos[Código],TB_Produtos[Categoria]),desc_categorias,0))</f>
        <v>0.25</v>
      </c>
      <c r="G1390" s="41" cm="1">
        <f t="array" ref="G1390">_xlfn.XLOOKUP(TB_Vendas[[#This Row],[Vendedor]],TB_Vendedores[[#All],[Código]],TB_Vendedores[[#All],[Desc. Máximo]])</f>
        <v>0.18</v>
      </c>
      <c r="H1390" s="41">
        <f>IF(TB_Vendas[[#This Row],[Desc.]]&gt;TB_Vendas[[#This Row],[Desc. Vend.]],TB_Vendas[[#This Row],[Desc. Vend.]],TB_Vendas[[#This Row],[Desc.]])</f>
        <v>0.18</v>
      </c>
      <c r="I1390" s="9">
        <f>TB_Vendas[[#This Row],[Preço Unitário]]*TB_Vendas[[#This Row],[Qtde]]</f>
        <v>19000</v>
      </c>
      <c r="J1390" s="9">
        <f>TB_Vendas[[#This Row],[Total]]-(TB_Vendas[[#This Row],[Total]]*TB_Vendas[[#This Row],[Desconto]])</f>
        <v>15580</v>
      </c>
      <c r="K1390" s="9" t="s">
        <v>117</v>
      </c>
    </row>
    <row r="1391" spans="1:11" x14ac:dyDescent="0.25">
      <c r="A1391" s="8">
        <v>45436</v>
      </c>
      <c r="B1391" t="s">
        <v>88</v>
      </c>
      <c r="C1391" t="str">
        <f>_xlfn.XLOOKUP(TB_Vendas[[#This Row],[Código]],TB_Produtos[Código],TB_Produtos[Categoria])</f>
        <v>Wearables</v>
      </c>
      <c r="D1391" s="1">
        <v>3</v>
      </c>
      <c r="E1391" s="36">
        <f>_xlfn.XLOOKUP(TB_Vendas[[#This Row],[Código]],TB_Produtos[Código],TB_Produtos[Preço Unitário])</f>
        <v>2800</v>
      </c>
      <c r="F1391" s="41">
        <f>INDEX(desc_tabela,MATCH(TB_Vendas[[#This Row],[Qtde]],desc_quantidade,1),MATCH(_xlfn.XLOOKUP(TB_Vendas[[#This Row],[Código]],TB_Produtos[Código],TB_Produtos[Categoria]),desc_categorias,0))</f>
        <v>0.15</v>
      </c>
      <c r="G1391" s="41" cm="1">
        <f t="array" ref="G1391">_xlfn.XLOOKUP(TB_Vendas[[#This Row],[Vendedor]],TB_Vendedores[[#All],[Código]],TB_Vendedores[[#All],[Desc. Máximo]])</f>
        <v>0.19</v>
      </c>
      <c r="H1391" s="41">
        <f>IF(TB_Vendas[[#This Row],[Desc.]]&gt;TB_Vendas[[#This Row],[Desc. Vend.]],TB_Vendas[[#This Row],[Desc. Vend.]],TB_Vendas[[#This Row],[Desc.]])</f>
        <v>0.15</v>
      </c>
      <c r="I1391" s="9">
        <f>TB_Vendas[[#This Row],[Preço Unitário]]*TB_Vendas[[#This Row],[Qtde]]</f>
        <v>8400</v>
      </c>
      <c r="J1391" s="9">
        <f>TB_Vendas[[#This Row],[Total]]-(TB_Vendas[[#This Row],[Total]]*TB_Vendas[[#This Row],[Desconto]])</f>
        <v>7140</v>
      </c>
      <c r="K1391" s="9" t="s">
        <v>109</v>
      </c>
    </row>
    <row r="1392" spans="1:11" x14ac:dyDescent="0.25">
      <c r="A1392" s="8">
        <v>45437</v>
      </c>
      <c r="B1392" t="s">
        <v>77</v>
      </c>
      <c r="C1392" t="str">
        <f>_xlfn.XLOOKUP(TB_Vendas[[#This Row],[Código]],TB_Produtos[Código],TB_Produtos[Categoria])</f>
        <v>Smartphones e Tablets</v>
      </c>
      <c r="D1392" s="1">
        <v>1</v>
      </c>
      <c r="E1392" s="36">
        <f>_xlfn.XLOOKUP(TB_Vendas[[#This Row],[Código]],TB_Produtos[Código],TB_Produtos[Preço Unitário])</f>
        <v>5000</v>
      </c>
      <c r="F1392" s="41">
        <f>INDEX(desc_tabela,MATCH(TB_Vendas[[#This Row],[Qtde]],desc_quantidade,1),MATCH(_xlfn.XLOOKUP(TB_Vendas[[#This Row],[Código]],TB_Produtos[Código],TB_Produtos[Categoria]),desc_categorias,0))</f>
        <v>0</v>
      </c>
      <c r="G1392" s="41" cm="1">
        <f t="array" ref="G1392">_xlfn.XLOOKUP(TB_Vendas[[#This Row],[Vendedor]],TB_Vendedores[[#All],[Código]],TB_Vendedores[[#All],[Desc. Máximo]])</f>
        <v>0.12</v>
      </c>
      <c r="H1392" s="41">
        <f>IF(TB_Vendas[[#This Row],[Desc.]]&gt;TB_Vendas[[#This Row],[Desc. Vend.]],TB_Vendas[[#This Row],[Desc. Vend.]],TB_Vendas[[#This Row],[Desc.]])</f>
        <v>0</v>
      </c>
      <c r="I1392" s="9">
        <f>TB_Vendas[[#This Row],[Preço Unitário]]*TB_Vendas[[#This Row],[Qtde]]</f>
        <v>5000</v>
      </c>
      <c r="J1392" s="9">
        <f>TB_Vendas[[#This Row],[Total]]-(TB_Vendas[[#This Row],[Total]]*TB_Vendas[[#This Row],[Desconto]])</f>
        <v>5000</v>
      </c>
      <c r="K1392" s="9" t="s">
        <v>103</v>
      </c>
    </row>
    <row r="1393" spans="1:11" x14ac:dyDescent="0.25">
      <c r="A1393" s="8">
        <v>45438</v>
      </c>
      <c r="B1393" t="s">
        <v>79</v>
      </c>
      <c r="C1393" t="str">
        <f>_xlfn.XLOOKUP(TB_Vendas[[#This Row],[Código]],TB_Produtos[Código],TB_Produtos[Categoria])</f>
        <v>Wearables</v>
      </c>
      <c r="D1393" s="1">
        <v>2</v>
      </c>
      <c r="E1393" s="36">
        <f>_xlfn.XLOOKUP(TB_Vendas[[#This Row],[Código]],TB_Produtos[Código],TB_Produtos[Preço Unitário])</f>
        <v>400</v>
      </c>
      <c r="F1393" s="41">
        <f>INDEX(desc_tabela,MATCH(TB_Vendas[[#This Row],[Qtde]],desc_quantidade,1),MATCH(_xlfn.XLOOKUP(TB_Vendas[[#This Row],[Código]],TB_Produtos[Código],TB_Produtos[Categoria]),desc_categorias,0))</f>
        <v>0.05</v>
      </c>
      <c r="G1393" s="41" cm="1">
        <f t="array" ref="G1393">_xlfn.XLOOKUP(TB_Vendas[[#This Row],[Vendedor]],TB_Vendedores[[#All],[Código]],TB_Vendedores[[#All],[Desc. Máximo]])</f>
        <v>0.12</v>
      </c>
      <c r="H1393" s="41">
        <f>IF(TB_Vendas[[#This Row],[Desc.]]&gt;TB_Vendas[[#This Row],[Desc. Vend.]],TB_Vendas[[#This Row],[Desc. Vend.]],TB_Vendas[[#This Row],[Desc.]])</f>
        <v>0.05</v>
      </c>
      <c r="I1393" s="9">
        <f>TB_Vendas[[#This Row],[Preço Unitário]]*TB_Vendas[[#This Row],[Qtde]]</f>
        <v>800</v>
      </c>
      <c r="J1393" s="9">
        <f>TB_Vendas[[#This Row],[Total]]-(TB_Vendas[[#This Row],[Total]]*TB_Vendas[[#This Row],[Desconto]])</f>
        <v>760</v>
      </c>
      <c r="K1393" s="9" t="s">
        <v>103</v>
      </c>
    </row>
    <row r="1394" spans="1:11" x14ac:dyDescent="0.25">
      <c r="A1394" s="8">
        <v>45438</v>
      </c>
      <c r="B1394" t="s">
        <v>20</v>
      </c>
      <c r="C1394" t="str">
        <f>_xlfn.XLOOKUP(TB_Vendas[[#This Row],[Código]],TB_Produtos[Código],TB_Produtos[Categoria])</f>
        <v>Acessórios</v>
      </c>
      <c r="D1394" s="1">
        <v>1</v>
      </c>
      <c r="E1394" s="36">
        <f>_xlfn.XLOOKUP(TB_Vendas[[#This Row],[Código]],TB_Produtos[Código],TB_Produtos[Preço Unitário])</f>
        <v>250</v>
      </c>
      <c r="F1394" s="41">
        <f>INDEX(desc_tabela,MATCH(TB_Vendas[[#This Row],[Qtde]],desc_quantidade,1),MATCH(_xlfn.XLOOKUP(TB_Vendas[[#This Row],[Código]],TB_Produtos[Código],TB_Produtos[Categoria]),desc_categorias,0))</f>
        <v>0</v>
      </c>
      <c r="G1394" s="41" cm="1">
        <f t="array" ref="G1394">_xlfn.XLOOKUP(TB_Vendas[[#This Row],[Vendedor]],TB_Vendedores[[#All],[Código]],TB_Vendedores[[#All],[Desc. Máximo]])</f>
        <v>0.13</v>
      </c>
      <c r="H1394" s="41">
        <f>IF(TB_Vendas[[#This Row],[Desc.]]&gt;TB_Vendas[[#This Row],[Desc. Vend.]],TB_Vendas[[#This Row],[Desc. Vend.]],TB_Vendas[[#This Row],[Desc.]])</f>
        <v>0</v>
      </c>
      <c r="I1394" s="9">
        <f>TB_Vendas[[#This Row],[Preço Unitário]]*TB_Vendas[[#This Row],[Qtde]]</f>
        <v>250</v>
      </c>
      <c r="J1394" s="9">
        <f>TB_Vendas[[#This Row],[Total]]-(TB_Vendas[[#This Row],[Total]]*TB_Vendas[[#This Row],[Desconto]])</f>
        <v>250</v>
      </c>
      <c r="K1394" s="9" t="s">
        <v>94</v>
      </c>
    </row>
    <row r="1395" spans="1:11" x14ac:dyDescent="0.25">
      <c r="A1395" s="8">
        <v>45439</v>
      </c>
      <c r="B1395" t="s">
        <v>83</v>
      </c>
      <c r="C1395" t="str">
        <f>_xlfn.XLOOKUP(TB_Vendas[[#This Row],[Código]],TB_Produtos[Código],TB_Produtos[Categoria])</f>
        <v>Wearables</v>
      </c>
      <c r="D1395" s="1">
        <v>4</v>
      </c>
      <c r="E1395" s="36">
        <f>_xlfn.XLOOKUP(TB_Vendas[[#This Row],[Código]],TB_Produtos[Código],TB_Produtos[Preço Unitário])</f>
        <v>350</v>
      </c>
      <c r="F1395" s="41">
        <f>INDEX(desc_tabela,MATCH(TB_Vendas[[#This Row],[Qtde]],desc_quantidade,1),MATCH(_xlfn.XLOOKUP(TB_Vendas[[#This Row],[Código]],TB_Produtos[Código],TB_Produtos[Categoria]),desc_categorias,0))</f>
        <v>0.15</v>
      </c>
      <c r="G1395" s="41" cm="1">
        <f t="array" ref="G1395">_xlfn.XLOOKUP(TB_Vendas[[#This Row],[Vendedor]],TB_Vendedores[[#All],[Código]],TB_Vendedores[[#All],[Desc. Máximo]])</f>
        <v>0.14000000000000001</v>
      </c>
      <c r="H1395" s="41">
        <f>IF(TB_Vendas[[#This Row],[Desc.]]&gt;TB_Vendas[[#This Row],[Desc. Vend.]],TB_Vendas[[#This Row],[Desc. Vend.]],TB_Vendas[[#This Row],[Desc.]])</f>
        <v>0.14000000000000001</v>
      </c>
      <c r="I1395" s="9">
        <f>TB_Vendas[[#This Row],[Preço Unitário]]*TB_Vendas[[#This Row],[Qtde]]</f>
        <v>1400</v>
      </c>
      <c r="J1395" s="9">
        <f>TB_Vendas[[#This Row],[Total]]-(TB_Vendas[[#This Row],[Total]]*TB_Vendas[[#This Row],[Desconto]])</f>
        <v>1204</v>
      </c>
      <c r="K1395" s="9" t="s">
        <v>107</v>
      </c>
    </row>
    <row r="1396" spans="1:11" x14ac:dyDescent="0.25">
      <c r="A1396" s="8">
        <v>45439</v>
      </c>
      <c r="B1396" t="s">
        <v>58</v>
      </c>
      <c r="C1396" t="str">
        <f>_xlfn.XLOOKUP(TB_Vendas[[#This Row],[Código]],TB_Produtos[Código],TB_Produtos[Categoria])</f>
        <v>Periféricos</v>
      </c>
      <c r="D1396" s="1">
        <v>4</v>
      </c>
      <c r="E1396" s="36">
        <f>_xlfn.XLOOKUP(TB_Vendas[[#This Row],[Código]],TB_Produtos[Código],TB_Produtos[Preço Unitário])</f>
        <v>450</v>
      </c>
      <c r="F1396" s="41">
        <f>INDEX(desc_tabela,MATCH(TB_Vendas[[#This Row],[Qtde]],desc_quantidade,1),MATCH(_xlfn.XLOOKUP(TB_Vendas[[#This Row],[Código]],TB_Produtos[Código],TB_Produtos[Categoria]),desc_categorias,0))</f>
        <v>0.15</v>
      </c>
      <c r="G1396" s="41" cm="1">
        <f t="array" ref="G1396">_xlfn.XLOOKUP(TB_Vendas[[#This Row],[Vendedor]],TB_Vendedores[[#All],[Código]],TB_Vendedores[[#All],[Desc. Máximo]])</f>
        <v>0.09</v>
      </c>
      <c r="H1396" s="41">
        <f>IF(TB_Vendas[[#This Row],[Desc.]]&gt;TB_Vendas[[#This Row],[Desc. Vend.]],TB_Vendas[[#This Row],[Desc. Vend.]],TB_Vendas[[#This Row],[Desc.]])</f>
        <v>0.09</v>
      </c>
      <c r="I1396" s="9">
        <f>TB_Vendas[[#This Row],[Preço Unitário]]*TB_Vendas[[#This Row],[Qtde]]</f>
        <v>1800</v>
      </c>
      <c r="J1396" s="9">
        <f>TB_Vendas[[#This Row],[Total]]-(TB_Vendas[[#This Row],[Total]]*TB_Vendas[[#This Row],[Desconto]])</f>
        <v>1638</v>
      </c>
      <c r="K1396" s="9" t="s">
        <v>113</v>
      </c>
    </row>
    <row r="1397" spans="1:11" x14ac:dyDescent="0.25">
      <c r="A1397" s="8">
        <v>45439</v>
      </c>
      <c r="B1397" t="s">
        <v>37</v>
      </c>
      <c r="C1397" t="str">
        <f>_xlfn.XLOOKUP(TB_Vendas[[#This Row],[Código]],TB_Produtos[Código],TB_Produtos[Categoria])</f>
        <v>Notebooks</v>
      </c>
      <c r="D1397" s="1">
        <v>5</v>
      </c>
      <c r="E1397" s="36">
        <f>_xlfn.XLOOKUP(TB_Vendas[[#This Row],[Código]],TB_Produtos[Código],TB_Produtos[Preço Unitário])</f>
        <v>4000</v>
      </c>
      <c r="F1397" s="41">
        <f>INDEX(desc_tabela,MATCH(TB_Vendas[[#This Row],[Qtde]],desc_quantidade,1),MATCH(_xlfn.XLOOKUP(TB_Vendas[[#This Row],[Código]],TB_Produtos[Código],TB_Produtos[Categoria]),desc_categorias,0))</f>
        <v>0.25</v>
      </c>
      <c r="G1397" s="41" cm="1">
        <f t="array" ref="G1397">_xlfn.XLOOKUP(TB_Vendas[[#This Row],[Vendedor]],TB_Vendedores[[#All],[Código]],TB_Vendedores[[#All],[Desc. Máximo]])</f>
        <v>0.13</v>
      </c>
      <c r="H1397" s="41">
        <f>IF(TB_Vendas[[#This Row],[Desc.]]&gt;TB_Vendas[[#This Row],[Desc. Vend.]],TB_Vendas[[#This Row],[Desc. Vend.]],TB_Vendas[[#This Row],[Desc.]])</f>
        <v>0.13</v>
      </c>
      <c r="I1397" s="9">
        <f>TB_Vendas[[#This Row],[Preço Unitário]]*TB_Vendas[[#This Row],[Qtde]]</f>
        <v>20000</v>
      </c>
      <c r="J1397" s="9">
        <f>TB_Vendas[[#This Row],[Total]]-(TB_Vendas[[#This Row],[Total]]*TB_Vendas[[#This Row],[Desconto]])</f>
        <v>17400</v>
      </c>
      <c r="K1397" s="9" t="s">
        <v>94</v>
      </c>
    </row>
    <row r="1398" spans="1:11" x14ac:dyDescent="0.25">
      <c r="A1398" s="8">
        <v>45440</v>
      </c>
      <c r="B1398" t="s">
        <v>86</v>
      </c>
      <c r="C1398" t="str">
        <f>_xlfn.XLOOKUP(TB_Vendas[[#This Row],[Código]],TB_Produtos[Código],TB_Produtos[Categoria])</f>
        <v>Wearables</v>
      </c>
      <c r="D1398" s="1">
        <v>4</v>
      </c>
      <c r="E1398" s="36">
        <f>_xlfn.XLOOKUP(TB_Vendas[[#This Row],[Código]],TB_Produtos[Código],TB_Produtos[Preço Unitário])</f>
        <v>1500</v>
      </c>
      <c r="F1398" s="41">
        <f>INDEX(desc_tabela,MATCH(TB_Vendas[[#This Row],[Qtde]],desc_quantidade,1),MATCH(_xlfn.XLOOKUP(TB_Vendas[[#This Row],[Código]],TB_Produtos[Código],TB_Produtos[Categoria]),desc_categorias,0))</f>
        <v>0.15</v>
      </c>
      <c r="G1398" s="41" cm="1">
        <f t="array" ref="G1398">_xlfn.XLOOKUP(TB_Vendas[[#This Row],[Vendedor]],TB_Vendedores[[#All],[Código]],TB_Vendedores[[#All],[Desc. Máximo]])</f>
        <v>0.3</v>
      </c>
      <c r="H1398" s="41">
        <f>IF(TB_Vendas[[#This Row],[Desc.]]&gt;TB_Vendas[[#This Row],[Desc. Vend.]],TB_Vendas[[#This Row],[Desc. Vend.]],TB_Vendas[[#This Row],[Desc.]])</f>
        <v>0.15</v>
      </c>
      <c r="I1398" s="9">
        <f>TB_Vendas[[#This Row],[Preço Unitário]]*TB_Vendas[[#This Row],[Qtde]]</f>
        <v>6000</v>
      </c>
      <c r="J1398" s="9">
        <f>TB_Vendas[[#This Row],[Total]]-(TB_Vendas[[#This Row],[Total]]*TB_Vendas[[#This Row],[Desconto]])</f>
        <v>5100</v>
      </c>
      <c r="K1398" s="9" t="s">
        <v>121</v>
      </c>
    </row>
    <row r="1399" spans="1:11" x14ac:dyDescent="0.25">
      <c r="A1399" s="8">
        <v>45440</v>
      </c>
      <c r="B1399" t="s">
        <v>20</v>
      </c>
      <c r="C1399" t="str">
        <f>_xlfn.XLOOKUP(TB_Vendas[[#This Row],[Código]],TB_Produtos[Código],TB_Produtos[Categoria])</f>
        <v>Acessórios</v>
      </c>
      <c r="D1399" s="1">
        <v>5</v>
      </c>
      <c r="E1399" s="36">
        <f>_xlfn.XLOOKUP(TB_Vendas[[#This Row],[Código]],TB_Produtos[Código],TB_Produtos[Preço Unitário])</f>
        <v>250</v>
      </c>
      <c r="F1399" s="41">
        <f>INDEX(desc_tabela,MATCH(TB_Vendas[[#This Row],[Qtde]],desc_quantidade,1),MATCH(_xlfn.XLOOKUP(TB_Vendas[[#This Row],[Código]],TB_Produtos[Código],TB_Produtos[Categoria]),desc_categorias,0))</f>
        <v>0.25</v>
      </c>
      <c r="G1399" s="41" cm="1">
        <f t="array" ref="G1399">_xlfn.XLOOKUP(TB_Vendas[[#This Row],[Vendedor]],TB_Vendedores[[#All],[Código]],TB_Vendedores[[#All],[Desc. Máximo]])</f>
        <v>0.14000000000000001</v>
      </c>
      <c r="H1399" s="41">
        <f>IF(TB_Vendas[[#This Row],[Desc.]]&gt;TB_Vendas[[#This Row],[Desc. Vend.]],TB_Vendas[[#This Row],[Desc. Vend.]],TB_Vendas[[#This Row],[Desc.]])</f>
        <v>0.14000000000000001</v>
      </c>
      <c r="I1399" s="9">
        <f>TB_Vendas[[#This Row],[Preço Unitário]]*TB_Vendas[[#This Row],[Qtde]]</f>
        <v>1250</v>
      </c>
      <c r="J1399" s="9">
        <f>TB_Vendas[[#This Row],[Total]]-(TB_Vendas[[#This Row],[Total]]*TB_Vendas[[#This Row],[Desconto]])</f>
        <v>1075</v>
      </c>
      <c r="K1399" s="9" t="s">
        <v>107</v>
      </c>
    </row>
    <row r="1400" spans="1:11" x14ac:dyDescent="0.25">
      <c r="A1400" s="8">
        <v>45440</v>
      </c>
      <c r="B1400" t="s">
        <v>64</v>
      </c>
      <c r="C1400" t="str">
        <f>_xlfn.XLOOKUP(TB_Vendas[[#This Row],[Código]],TB_Produtos[Código],TB_Produtos[Categoria])</f>
        <v>Redes e Conectividade</v>
      </c>
      <c r="D1400" s="1">
        <v>5</v>
      </c>
      <c r="E1400" s="36">
        <f>_xlfn.XLOOKUP(TB_Vendas[[#This Row],[Código]],TB_Produtos[Código],TB_Produtos[Preço Unitário])</f>
        <v>250</v>
      </c>
      <c r="F1400" s="41">
        <f>INDEX(desc_tabela,MATCH(TB_Vendas[[#This Row],[Qtde]],desc_quantidade,1),MATCH(_xlfn.XLOOKUP(TB_Vendas[[#This Row],[Código]],TB_Produtos[Código],TB_Produtos[Categoria]),desc_categorias,0))</f>
        <v>0.25</v>
      </c>
      <c r="G1400" s="41" cm="1">
        <f t="array" ref="G1400">_xlfn.XLOOKUP(TB_Vendas[[#This Row],[Vendedor]],TB_Vendedores[[#All],[Código]],TB_Vendedores[[#All],[Desc. Máximo]])</f>
        <v>0.13</v>
      </c>
      <c r="H1400" s="41">
        <f>IF(TB_Vendas[[#This Row],[Desc.]]&gt;TB_Vendas[[#This Row],[Desc. Vend.]],TB_Vendas[[#This Row],[Desc. Vend.]],TB_Vendas[[#This Row],[Desc.]])</f>
        <v>0.13</v>
      </c>
      <c r="I1400" s="9">
        <f>TB_Vendas[[#This Row],[Preço Unitário]]*TB_Vendas[[#This Row],[Qtde]]</f>
        <v>1250</v>
      </c>
      <c r="J1400" s="9">
        <f>TB_Vendas[[#This Row],[Total]]-(TB_Vendas[[#This Row],[Total]]*TB_Vendas[[#This Row],[Desconto]])</f>
        <v>1087.5</v>
      </c>
      <c r="K1400" s="9" t="s">
        <v>94</v>
      </c>
    </row>
    <row r="1401" spans="1:11" x14ac:dyDescent="0.25">
      <c r="A1401" s="8">
        <v>45441</v>
      </c>
      <c r="B1401" t="s">
        <v>53</v>
      </c>
      <c r="C1401" t="str">
        <f>_xlfn.XLOOKUP(TB_Vendas[[#This Row],[Código]],TB_Produtos[Código],TB_Produtos[Categoria])</f>
        <v>Periféricos</v>
      </c>
      <c r="D1401" s="1">
        <v>2</v>
      </c>
      <c r="E1401" s="36">
        <f>_xlfn.XLOOKUP(TB_Vendas[[#This Row],[Código]],TB_Produtos[Código],TB_Produtos[Preço Unitário])</f>
        <v>350</v>
      </c>
      <c r="F1401" s="41">
        <f>INDEX(desc_tabela,MATCH(TB_Vendas[[#This Row],[Qtde]],desc_quantidade,1),MATCH(_xlfn.XLOOKUP(TB_Vendas[[#This Row],[Código]],TB_Produtos[Código],TB_Produtos[Categoria]),desc_categorias,0))</f>
        <v>0.05</v>
      </c>
      <c r="G1401" s="41" cm="1">
        <f t="array" ref="G1401">_xlfn.XLOOKUP(TB_Vendas[[#This Row],[Vendedor]],TB_Vendedores[[#All],[Código]],TB_Vendedores[[#All],[Desc. Máximo]])</f>
        <v>0.11</v>
      </c>
      <c r="H1401" s="41">
        <f>IF(TB_Vendas[[#This Row],[Desc.]]&gt;TB_Vendas[[#This Row],[Desc. Vend.]],TB_Vendas[[#This Row],[Desc. Vend.]],TB_Vendas[[#This Row],[Desc.]])</f>
        <v>0.05</v>
      </c>
      <c r="I1401" s="9">
        <f>TB_Vendas[[#This Row],[Preço Unitário]]*TB_Vendas[[#This Row],[Qtde]]</f>
        <v>700</v>
      </c>
      <c r="J1401" s="9">
        <f>TB_Vendas[[#This Row],[Total]]-(TB_Vendas[[#This Row],[Total]]*TB_Vendas[[#This Row],[Desconto]])</f>
        <v>665</v>
      </c>
      <c r="K1401" s="9" t="s">
        <v>115</v>
      </c>
    </row>
    <row r="1402" spans="1:11" x14ac:dyDescent="0.25">
      <c r="A1402" s="8">
        <v>45441</v>
      </c>
      <c r="B1402" t="s">
        <v>79</v>
      </c>
      <c r="C1402" t="str">
        <f>_xlfn.XLOOKUP(TB_Vendas[[#This Row],[Código]],TB_Produtos[Código],TB_Produtos[Categoria])</f>
        <v>Wearables</v>
      </c>
      <c r="D1402" s="1">
        <v>4</v>
      </c>
      <c r="E1402" s="36">
        <f>_xlfn.XLOOKUP(TB_Vendas[[#This Row],[Código]],TB_Produtos[Código],TB_Produtos[Preço Unitário])</f>
        <v>400</v>
      </c>
      <c r="F1402" s="41">
        <f>INDEX(desc_tabela,MATCH(TB_Vendas[[#This Row],[Qtde]],desc_quantidade,1),MATCH(_xlfn.XLOOKUP(TB_Vendas[[#This Row],[Código]],TB_Produtos[Código],TB_Produtos[Categoria]),desc_categorias,0))</f>
        <v>0.15</v>
      </c>
      <c r="G1402" s="41" cm="1">
        <f t="array" ref="G1402">_xlfn.XLOOKUP(TB_Vendas[[#This Row],[Vendedor]],TB_Vendedores[[#All],[Código]],TB_Vendedores[[#All],[Desc. Máximo]])</f>
        <v>0.08</v>
      </c>
      <c r="H1402" s="41">
        <f>IF(TB_Vendas[[#This Row],[Desc.]]&gt;TB_Vendas[[#This Row],[Desc. Vend.]],TB_Vendas[[#This Row],[Desc. Vend.]],TB_Vendas[[#This Row],[Desc.]])</f>
        <v>0.08</v>
      </c>
      <c r="I1402" s="9">
        <f>TB_Vendas[[#This Row],[Preço Unitário]]*TB_Vendas[[#This Row],[Qtde]]</f>
        <v>1600</v>
      </c>
      <c r="J1402" s="9">
        <f>TB_Vendas[[#This Row],[Total]]-(TB_Vendas[[#This Row],[Total]]*TB_Vendas[[#This Row],[Desconto]])</f>
        <v>1472</v>
      </c>
      <c r="K1402" s="9" t="s">
        <v>111</v>
      </c>
    </row>
    <row r="1403" spans="1:11" x14ac:dyDescent="0.25">
      <c r="A1403" s="8">
        <v>45441</v>
      </c>
      <c r="B1403" t="s">
        <v>75</v>
      </c>
      <c r="C1403" t="str">
        <f>_xlfn.XLOOKUP(TB_Vendas[[#This Row],[Código]],TB_Produtos[Código],TB_Produtos[Categoria])</f>
        <v>Smartphones e Tablets</v>
      </c>
      <c r="D1403" s="1">
        <v>3</v>
      </c>
      <c r="E1403" s="36">
        <f>_xlfn.XLOOKUP(TB_Vendas[[#This Row],[Código]],TB_Produtos[Código],TB_Produtos[Preço Unitário])</f>
        <v>3800</v>
      </c>
      <c r="F1403" s="41">
        <f>INDEX(desc_tabela,MATCH(TB_Vendas[[#This Row],[Qtde]],desc_quantidade,1),MATCH(_xlfn.XLOOKUP(TB_Vendas[[#This Row],[Código]],TB_Produtos[Código],TB_Produtos[Categoria]),desc_categorias,0))</f>
        <v>0.15</v>
      </c>
      <c r="G1403" s="41" cm="1">
        <f t="array" ref="G1403">_xlfn.XLOOKUP(TB_Vendas[[#This Row],[Vendedor]],TB_Vendedores[[#All],[Código]],TB_Vendedores[[#All],[Desc. Máximo]])</f>
        <v>0.13</v>
      </c>
      <c r="H1403" s="41">
        <f>IF(TB_Vendas[[#This Row],[Desc.]]&gt;TB_Vendas[[#This Row],[Desc. Vend.]],TB_Vendas[[#This Row],[Desc. Vend.]],TB_Vendas[[#This Row],[Desc.]])</f>
        <v>0.13</v>
      </c>
      <c r="I1403" s="9">
        <f>TB_Vendas[[#This Row],[Preço Unitário]]*TB_Vendas[[#This Row],[Qtde]]</f>
        <v>11400</v>
      </c>
      <c r="J1403" s="9">
        <f>TB_Vendas[[#This Row],[Total]]-(TB_Vendas[[#This Row],[Total]]*TB_Vendas[[#This Row],[Desconto]])</f>
        <v>9918</v>
      </c>
      <c r="K1403" s="9" t="s">
        <v>97</v>
      </c>
    </row>
    <row r="1404" spans="1:11" x14ac:dyDescent="0.25">
      <c r="A1404" s="8">
        <v>45441</v>
      </c>
      <c r="B1404" t="s">
        <v>43</v>
      </c>
      <c r="C1404" t="str">
        <f>_xlfn.XLOOKUP(TB_Vendas[[#This Row],[Código]],TB_Produtos[Código],TB_Produtos[Categoria])</f>
        <v>Eletrônicos Gerais</v>
      </c>
      <c r="D1404" s="1">
        <v>4</v>
      </c>
      <c r="E1404" s="36">
        <f>_xlfn.XLOOKUP(TB_Vendas[[#This Row],[Código]],TB_Produtos[Código],TB_Produtos[Preço Unitário])</f>
        <v>4500</v>
      </c>
      <c r="F1404" s="41">
        <f>INDEX(desc_tabela,MATCH(TB_Vendas[[#This Row],[Qtde]],desc_quantidade,1),MATCH(_xlfn.XLOOKUP(TB_Vendas[[#This Row],[Código]],TB_Produtos[Código],TB_Produtos[Categoria]),desc_categorias,0))</f>
        <v>0.2</v>
      </c>
      <c r="G1404" s="41" cm="1">
        <f t="array" ref="G1404">_xlfn.XLOOKUP(TB_Vendas[[#This Row],[Vendedor]],TB_Vendedores[[#All],[Código]],TB_Vendedores[[#All],[Desc. Máximo]])</f>
        <v>0.18</v>
      </c>
      <c r="H1404" s="41">
        <f>IF(TB_Vendas[[#This Row],[Desc.]]&gt;TB_Vendas[[#This Row],[Desc. Vend.]],TB_Vendas[[#This Row],[Desc. Vend.]],TB_Vendas[[#This Row],[Desc.]])</f>
        <v>0.18</v>
      </c>
      <c r="I1404" s="9">
        <f>TB_Vendas[[#This Row],[Preço Unitário]]*TB_Vendas[[#This Row],[Qtde]]</f>
        <v>18000</v>
      </c>
      <c r="J1404" s="9">
        <f>TB_Vendas[[#This Row],[Total]]-(TB_Vendas[[#This Row],[Total]]*TB_Vendas[[#This Row],[Desconto]])</f>
        <v>14760</v>
      </c>
      <c r="K1404" s="9" t="s">
        <v>117</v>
      </c>
    </row>
    <row r="1405" spans="1:11" x14ac:dyDescent="0.25">
      <c r="A1405" s="8">
        <v>45441</v>
      </c>
      <c r="B1405" t="s">
        <v>79</v>
      </c>
      <c r="C1405" t="str">
        <f>_xlfn.XLOOKUP(TB_Vendas[[#This Row],[Código]],TB_Produtos[Código],TB_Produtos[Categoria])</f>
        <v>Wearables</v>
      </c>
      <c r="D1405" s="1">
        <v>5</v>
      </c>
      <c r="E1405" s="36">
        <f>_xlfn.XLOOKUP(TB_Vendas[[#This Row],[Código]],TB_Produtos[Código],TB_Produtos[Preço Unitário])</f>
        <v>400</v>
      </c>
      <c r="F1405" s="41">
        <f>INDEX(desc_tabela,MATCH(TB_Vendas[[#This Row],[Qtde]],desc_quantidade,1),MATCH(_xlfn.XLOOKUP(TB_Vendas[[#This Row],[Código]],TB_Produtos[Código],TB_Produtos[Categoria]),desc_categorias,0))</f>
        <v>0.25</v>
      </c>
      <c r="G1405" s="41" cm="1">
        <f t="array" ref="G1405">_xlfn.XLOOKUP(TB_Vendas[[#This Row],[Vendedor]],TB_Vendedores[[#All],[Código]],TB_Vendedores[[#All],[Desc. Máximo]])</f>
        <v>0.18</v>
      </c>
      <c r="H1405" s="41">
        <f>IF(TB_Vendas[[#This Row],[Desc.]]&gt;TB_Vendas[[#This Row],[Desc. Vend.]],TB_Vendas[[#This Row],[Desc. Vend.]],TB_Vendas[[#This Row],[Desc.]])</f>
        <v>0.18</v>
      </c>
      <c r="I1405" s="9">
        <f>TB_Vendas[[#This Row],[Preço Unitário]]*TB_Vendas[[#This Row],[Qtde]]</f>
        <v>2000</v>
      </c>
      <c r="J1405" s="9">
        <f>TB_Vendas[[#This Row],[Total]]-(TB_Vendas[[#This Row],[Total]]*TB_Vendas[[#This Row],[Desconto]])</f>
        <v>1640</v>
      </c>
      <c r="K1405" s="9" t="s">
        <v>117</v>
      </c>
    </row>
    <row r="1406" spans="1:11" x14ac:dyDescent="0.25">
      <c r="A1406" s="8">
        <v>45441</v>
      </c>
      <c r="B1406" t="s">
        <v>64</v>
      </c>
      <c r="C1406" t="str">
        <f>_xlfn.XLOOKUP(TB_Vendas[[#This Row],[Código]],TB_Produtos[Código],TB_Produtos[Categoria])</f>
        <v>Redes e Conectividade</v>
      </c>
      <c r="D1406" s="1">
        <v>1</v>
      </c>
      <c r="E1406" s="36">
        <f>_xlfn.XLOOKUP(TB_Vendas[[#This Row],[Código]],TB_Produtos[Código],TB_Produtos[Preço Unitário])</f>
        <v>250</v>
      </c>
      <c r="F1406" s="41">
        <f>INDEX(desc_tabela,MATCH(TB_Vendas[[#This Row],[Qtde]],desc_quantidade,1),MATCH(_xlfn.XLOOKUP(TB_Vendas[[#This Row],[Código]],TB_Produtos[Código],TB_Produtos[Categoria]),desc_categorias,0))</f>
        <v>0.1</v>
      </c>
      <c r="G1406" s="41" cm="1">
        <f t="array" ref="G1406">_xlfn.XLOOKUP(TB_Vendas[[#This Row],[Vendedor]],TB_Vendedores[[#All],[Código]],TB_Vendedores[[#All],[Desc. Máximo]])</f>
        <v>0.14000000000000001</v>
      </c>
      <c r="H1406" s="41">
        <f>IF(TB_Vendas[[#This Row],[Desc.]]&gt;TB_Vendas[[#This Row],[Desc. Vend.]],TB_Vendas[[#This Row],[Desc. Vend.]],TB_Vendas[[#This Row],[Desc.]])</f>
        <v>0.1</v>
      </c>
      <c r="I1406" s="9">
        <f>TB_Vendas[[#This Row],[Preço Unitário]]*TB_Vendas[[#This Row],[Qtde]]</f>
        <v>250</v>
      </c>
      <c r="J1406" s="9">
        <f>TB_Vendas[[#This Row],[Total]]-(TB_Vendas[[#This Row],[Total]]*TB_Vendas[[#This Row],[Desconto]])</f>
        <v>225</v>
      </c>
      <c r="K1406" s="9" t="s">
        <v>107</v>
      </c>
    </row>
    <row r="1407" spans="1:11" x14ac:dyDescent="0.25">
      <c r="A1407" s="8">
        <v>45441</v>
      </c>
      <c r="B1407" t="s">
        <v>22</v>
      </c>
      <c r="C1407" t="str">
        <f>_xlfn.XLOOKUP(TB_Vendas[[#This Row],[Código]],TB_Produtos[Código],TB_Produtos[Categoria])</f>
        <v>Acessórios</v>
      </c>
      <c r="D1407" s="1">
        <v>4</v>
      </c>
      <c r="E1407" s="36">
        <f>_xlfn.XLOOKUP(TB_Vendas[[#This Row],[Código]],TB_Produtos[Código],TB_Produtos[Preço Unitário])</f>
        <v>1400</v>
      </c>
      <c r="F1407" s="41">
        <f>INDEX(desc_tabela,MATCH(TB_Vendas[[#This Row],[Qtde]],desc_quantidade,1),MATCH(_xlfn.XLOOKUP(TB_Vendas[[#This Row],[Código]],TB_Produtos[Código],TB_Produtos[Categoria]),desc_categorias,0))</f>
        <v>0.15</v>
      </c>
      <c r="G1407" s="41" cm="1">
        <f t="array" ref="G1407">_xlfn.XLOOKUP(TB_Vendas[[#This Row],[Vendedor]],TB_Vendedores[[#All],[Código]],TB_Vendedores[[#All],[Desc. Máximo]])</f>
        <v>0.08</v>
      </c>
      <c r="H1407" s="41">
        <f>IF(TB_Vendas[[#This Row],[Desc.]]&gt;TB_Vendas[[#This Row],[Desc. Vend.]],TB_Vendas[[#This Row],[Desc. Vend.]],TB_Vendas[[#This Row],[Desc.]])</f>
        <v>0.08</v>
      </c>
      <c r="I1407" s="9">
        <f>TB_Vendas[[#This Row],[Preço Unitário]]*TB_Vendas[[#This Row],[Qtde]]</f>
        <v>5600</v>
      </c>
      <c r="J1407" s="9">
        <f>TB_Vendas[[#This Row],[Total]]-(TB_Vendas[[#This Row],[Total]]*TB_Vendas[[#This Row],[Desconto]])</f>
        <v>5152</v>
      </c>
      <c r="K1407" s="9" t="s">
        <v>100</v>
      </c>
    </row>
    <row r="1408" spans="1:11" x14ac:dyDescent="0.25">
      <c r="A1408" s="8">
        <v>45442</v>
      </c>
      <c r="B1408" t="s">
        <v>79</v>
      </c>
      <c r="C1408" t="str">
        <f>_xlfn.XLOOKUP(TB_Vendas[[#This Row],[Código]],TB_Produtos[Código],TB_Produtos[Categoria])</f>
        <v>Wearables</v>
      </c>
      <c r="D1408" s="1">
        <v>2</v>
      </c>
      <c r="E1408" s="36">
        <f>_xlfn.XLOOKUP(TB_Vendas[[#This Row],[Código]],TB_Produtos[Código],TB_Produtos[Preço Unitário])</f>
        <v>400</v>
      </c>
      <c r="F1408" s="41">
        <f>INDEX(desc_tabela,MATCH(TB_Vendas[[#This Row],[Qtde]],desc_quantidade,1),MATCH(_xlfn.XLOOKUP(TB_Vendas[[#This Row],[Código]],TB_Produtos[Código],TB_Produtos[Categoria]),desc_categorias,0))</f>
        <v>0.05</v>
      </c>
      <c r="G1408" s="41" cm="1">
        <f t="array" ref="G1408">_xlfn.XLOOKUP(TB_Vendas[[#This Row],[Vendedor]],TB_Vendedores[[#All],[Código]],TB_Vendedores[[#All],[Desc. Máximo]])</f>
        <v>0.13</v>
      </c>
      <c r="H1408" s="41">
        <f>IF(TB_Vendas[[#This Row],[Desc.]]&gt;TB_Vendas[[#This Row],[Desc. Vend.]],TB_Vendas[[#This Row],[Desc. Vend.]],TB_Vendas[[#This Row],[Desc.]])</f>
        <v>0.05</v>
      </c>
      <c r="I1408" s="9">
        <f>TB_Vendas[[#This Row],[Preço Unitário]]*TB_Vendas[[#This Row],[Qtde]]</f>
        <v>800</v>
      </c>
      <c r="J1408" s="9">
        <f>TB_Vendas[[#This Row],[Total]]-(TB_Vendas[[#This Row],[Total]]*TB_Vendas[[#This Row],[Desconto]])</f>
        <v>760</v>
      </c>
      <c r="K1408" s="9" t="s">
        <v>94</v>
      </c>
    </row>
    <row r="1409" spans="1:11" x14ac:dyDescent="0.25">
      <c r="A1409" s="8">
        <v>45442</v>
      </c>
      <c r="B1409" t="s">
        <v>40</v>
      </c>
      <c r="C1409" t="str">
        <f>_xlfn.XLOOKUP(TB_Vendas[[#This Row],[Código]],TB_Produtos[Código],TB_Produtos[Categoria])</f>
        <v>Eletrônicos Gerais</v>
      </c>
      <c r="D1409" s="1">
        <v>2</v>
      </c>
      <c r="E1409" s="36">
        <f>_xlfn.XLOOKUP(TB_Vendas[[#This Row],[Código]],TB_Produtos[Código],TB_Produtos[Preço Unitário])</f>
        <v>4800</v>
      </c>
      <c r="F1409" s="41">
        <f>INDEX(desc_tabela,MATCH(TB_Vendas[[#This Row],[Qtde]],desc_quantidade,1),MATCH(_xlfn.XLOOKUP(TB_Vendas[[#This Row],[Código]],TB_Produtos[Código],TB_Produtos[Categoria]),desc_categorias,0))</f>
        <v>0.15</v>
      </c>
      <c r="G1409" s="41" cm="1">
        <f t="array" ref="G1409">_xlfn.XLOOKUP(TB_Vendas[[#This Row],[Vendedor]],TB_Vendedores[[#All],[Código]],TB_Vendedores[[#All],[Desc. Máximo]])</f>
        <v>0.3</v>
      </c>
      <c r="H1409" s="41">
        <f>IF(TB_Vendas[[#This Row],[Desc.]]&gt;TB_Vendas[[#This Row],[Desc. Vend.]],TB_Vendas[[#This Row],[Desc. Vend.]],TB_Vendas[[#This Row],[Desc.]])</f>
        <v>0.15</v>
      </c>
      <c r="I1409" s="9">
        <f>TB_Vendas[[#This Row],[Preço Unitário]]*TB_Vendas[[#This Row],[Qtde]]</f>
        <v>9600</v>
      </c>
      <c r="J1409" s="9">
        <f>TB_Vendas[[#This Row],[Total]]-(TB_Vendas[[#This Row],[Total]]*TB_Vendas[[#This Row],[Desconto]])</f>
        <v>8160</v>
      </c>
      <c r="K1409" s="9" t="s">
        <v>121</v>
      </c>
    </row>
    <row r="1410" spans="1:11" x14ac:dyDescent="0.25">
      <c r="A1410" s="8">
        <v>45443</v>
      </c>
      <c r="B1410" t="s">
        <v>28</v>
      </c>
      <c r="C1410" t="str">
        <f>_xlfn.XLOOKUP(TB_Vendas[[#This Row],[Código]],TB_Produtos[Código],TB_Produtos[Categoria])</f>
        <v>Periféricos</v>
      </c>
      <c r="D1410" s="1">
        <v>5</v>
      </c>
      <c r="E1410" s="36">
        <f>_xlfn.XLOOKUP(TB_Vendas[[#This Row],[Código]],TB_Produtos[Código],TB_Produtos[Preço Unitário])</f>
        <v>1200</v>
      </c>
      <c r="F1410" s="41">
        <f>INDEX(desc_tabela,MATCH(TB_Vendas[[#This Row],[Qtde]],desc_quantidade,1),MATCH(_xlfn.XLOOKUP(TB_Vendas[[#This Row],[Código]],TB_Produtos[Código],TB_Produtos[Categoria]),desc_categorias,0))</f>
        <v>0.25</v>
      </c>
      <c r="G1410" s="41" cm="1">
        <f t="array" ref="G1410">_xlfn.XLOOKUP(TB_Vendas[[#This Row],[Vendedor]],TB_Vendedores[[#All],[Código]],TB_Vendedores[[#All],[Desc. Máximo]])</f>
        <v>0.09</v>
      </c>
      <c r="H1410" s="41">
        <f>IF(TB_Vendas[[#This Row],[Desc.]]&gt;TB_Vendas[[#This Row],[Desc. Vend.]],TB_Vendas[[#This Row],[Desc. Vend.]],TB_Vendas[[#This Row],[Desc.]])</f>
        <v>0.09</v>
      </c>
      <c r="I1410" s="9">
        <f>TB_Vendas[[#This Row],[Preço Unitário]]*TB_Vendas[[#This Row],[Qtde]]</f>
        <v>6000</v>
      </c>
      <c r="J1410" s="9">
        <f>TB_Vendas[[#This Row],[Total]]-(TB_Vendas[[#This Row],[Total]]*TB_Vendas[[#This Row],[Desconto]])</f>
        <v>5460</v>
      </c>
      <c r="K1410" s="9" t="s">
        <v>113</v>
      </c>
    </row>
    <row r="1411" spans="1:11" x14ac:dyDescent="0.25">
      <c r="A1411" s="8">
        <v>45443</v>
      </c>
      <c r="B1411" t="s">
        <v>75</v>
      </c>
      <c r="C1411" t="str">
        <f>_xlfn.XLOOKUP(TB_Vendas[[#This Row],[Código]],TB_Produtos[Código],TB_Produtos[Categoria])</f>
        <v>Smartphones e Tablets</v>
      </c>
      <c r="D1411" s="1">
        <v>5</v>
      </c>
      <c r="E1411" s="36">
        <f>_xlfn.XLOOKUP(TB_Vendas[[#This Row],[Código]],TB_Produtos[Código],TB_Produtos[Preço Unitário])</f>
        <v>3800</v>
      </c>
      <c r="F1411" s="41">
        <f>INDEX(desc_tabela,MATCH(TB_Vendas[[#This Row],[Qtde]],desc_quantidade,1),MATCH(_xlfn.XLOOKUP(TB_Vendas[[#This Row],[Código]],TB_Produtos[Código],TB_Produtos[Categoria]),desc_categorias,0))</f>
        <v>0.25</v>
      </c>
      <c r="G1411" s="41" cm="1">
        <f t="array" ref="G1411">_xlfn.XLOOKUP(TB_Vendas[[#This Row],[Vendedor]],TB_Vendedores[[#All],[Código]],TB_Vendedores[[#All],[Desc. Máximo]])</f>
        <v>0.3</v>
      </c>
      <c r="H1411" s="41">
        <f>IF(TB_Vendas[[#This Row],[Desc.]]&gt;TB_Vendas[[#This Row],[Desc. Vend.]],TB_Vendas[[#This Row],[Desc. Vend.]],TB_Vendas[[#This Row],[Desc.]])</f>
        <v>0.25</v>
      </c>
      <c r="I1411" s="9">
        <f>TB_Vendas[[#This Row],[Preço Unitário]]*TB_Vendas[[#This Row],[Qtde]]</f>
        <v>19000</v>
      </c>
      <c r="J1411" s="9">
        <f>TB_Vendas[[#This Row],[Total]]-(TB_Vendas[[#This Row],[Total]]*TB_Vendas[[#This Row],[Desconto]])</f>
        <v>14250</v>
      </c>
      <c r="K1411" s="9" t="s">
        <v>121</v>
      </c>
    </row>
    <row r="1412" spans="1:11" x14ac:dyDescent="0.25">
      <c r="A1412" s="8">
        <v>45444</v>
      </c>
      <c r="B1412" t="s">
        <v>11</v>
      </c>
      <c r="C1412" t="str">
        <f>_xlfn.XLOOKUP(TB_Vendas[[#This Row],[Código]],TB_Produtos[Código],TB_Produtos[Categoria])</f>
        <v>Acessórios</v>
      </c>
      <c r="D1412" s="1">
        <v>2</v>
      </c>
      <c r="E1412" s="36">
        <f>_xlfn.XLOOKUP(TB_Vendas[[#This Row],[Código]],TB_Produtos[Código],TB_Produtos[Preço Unitário])</f>
        <v>150</v>
      </c>
      <c r="F1412" s="41">
        <f>INDEX(desc_tabela,MATCH(TB_Vendas[[#This Row],[Qtde]],desc_quantidade,1),MATCH(_xlfn.XLOOKUP(TB_Vendas[[#This Row],[Código]],TB_Produtos[Código],TB_Produtos[Categoria]),desc_categorias,0))</f>
        <v>0.05</v>
      </c>
      <c r="G1412" s="41" cm="1">
        <f t="array" ref="G1412">_xlfn.XLOOKUP(TB_Vendas[[#This Row],[Vendedor]],TB_Vendedores[[#All],[Código]],TB_Vendedores[[#All],[Desc. Máximo]])</f>
        <v>0.08</v>
      </c>
      <c r="H1412" s="41">
        <f>IF(TB_Vendas[[#This Row],[Desc.]]&gt;TB_Vendas[[#This Row],[Desc. Vend.]],TB_Vendas[[#This Row],[Desc. Vend.]],TB_Vendas[[#This Row],[Desc.]])</f>
        <v>0.05</v>
      </c>
      <c r="I1412" s="9">
        <f>TB_Vendas[[#This Row],[Preço Unitário]]*TB_Vendas[[#This Row],[Qtde]]</f>
        <v>300</v>
      </c>
      <c r="J1412" s="9">
        <f>TB_Vendas[[#This Row],[Total]]-(TB_Vendas[[#This Row],[Total]]*TB_Vendas[[#This Row],[Desconto]])</f>
        <v>285</v>
      </c>
      <c r="K1412" s="9" t="s">
        <v>100</v>
      </c>
    </row>
    <row r="1413" spans="1:11" x14ac:dyDescent="0.25">
      <c r="A1413" s="8">
        <v>45444</v>
      </c>
      <c r="B1413" t="s">
        <v>48</v>
      </c>
      <c r="C1413" t="str">
        <f>_xlfn.XLOOKUP(TB_Vendas[[#This Row],[Código]],TB_Produtos[Código],TB_Produtos[Categoria])</f>
        <v>Eletrônicos Gerais</v>
      </c>
      <c r="D1413" s="1">
        <v>2</v>
      </c>
      <c r="E1413" s="36">
        <f>_xlfn.XLOOKUP(TB_Vendas[[#This Row],[Código]],TB_Produtos[Código],TB_Produtos[Preço Unitário])</f>
        <v>5500</v>
      </c>
      <c r="F1413" s="41">
        <f>INDEX(desc_tabela,MATCH(TB_Vendas[[#This Row],[Qtde]],desc_quantidade,1),MATCH(_xlfn.XLOOKUP(TB_Vendas[[#This Row],[Código]],TB_Produtos[Código],TB_Produtos[Categoria]),desc_categorias,0))</f>
        <v>0.15</v>
      </c>
      <c r="G1413" s="41" cm="1">
        <f t="array" ref="G1413">_xlfn.XLOOKUP(TB_Vendas[[#This Row],[Vendedor]],TB_Vendedores[[#All],[Código]],TB_Vendedores[[#All],[Desc. Máximo]])</f>
        <v>0.08</v>
      </c>
      <c r="H1413" s="41">
        <f>IF(TB_Vendas[[#This Row],[Desc.]]&gt;TB_Vendas[[#This Row],[Desc. Vend.]],TB_Vendas[[#This Row],[Desc. Vend.]],TB_Vendas[[#This Row],[Desc.]])</f>
        <v>0.08</v>
      </c>
      <c r="I1413" s="9">
        <f>TB_Vendas[[#This Row],[Preço Unitário]]*TB_Vendas[[#This Row],[Qtde]]</f>
        <v>11000</v>
      </c>
      <c r="J1413" s="9">
        <f>TB_Vendas[[#This Row],[Total]]-(TB_Vendas[[#This Row],[Total]]*TB_Vendas[[#This Row],[Desconto]])</f>
        <v>10120</v>
      </c>
      <c r="K1413" s="9" t="s">
        <v>111</v>
      </c>
    </row>
    <row r="1414" spans="1:11" x14ac:dyDescent="0.25">
      <c r="A1414" s="8">
        <v>45445</v>
      </c>
      <c r="B1414" t="s">
        <v>48</v>
      </c>
      <c r="C1414" t="str">
        <f>_xlfn.XLOOKUP(TB_Vendas[[#This Row],[Código]],TB_Produtos[Código],TB_Produtos[Categoria])</f>
        <v>Eletrônicos Gerais</v>
      </c>
      <c r="D1414" s="1">
        <v>5</v>
      </c>
      <c r="E1414" s="36">
        <f>_xlfn.XLOOKUP(TB_Vendas[[#This Row],[Código]],TB_Produtos[Código],TB_Produtos[Preço Unitário])</f>
        <v>5500</v>
      </c>
      <c r="F1414" s="41">
        <f>INDEX(desc_tabela,MATCH(TB_Vendas[[#This Row],[Qtde]],desc_quantidade,1),MATCH(_xlfn.XLOOKUP(TB_Vendas[[#This Row],[Código]],TB_Produtos[Código],TB_Produtos[Categoria]),desc_categorias,0))</f>
        <v>0.25</v>
      </c>
      <c r="G1414" s="41" cm="1">
        <f t="array" ref="G1414">_xlfn.XLOOKUP(TB_Vendas[[#This Row],[Vendedor]],TB_Vendedores[[#All],[Código]],TB_Vendedores[[#All],[Desc. Máximo]])</f>
        <v>0.11</v>
      </c>
      <c r="H1414" s="41">
        <f>IF(TB_Vendas[[#This Row],[Desc.]]&gt;TB_Vendas[[#This Row],[Desc. Vend.]],TB_Vendas[[#This Row],[Desc. Vend.]],TB_Vendas[[#This Row],[Desc.]])</f>
        <v>0.11</v>
      </c>
      <c r="I1414" s="9">
        <f>TB_Vendas[[#This Row],[Preço Unitário]]*TB_Vendas[[#This Row],[Qtde]]</f>
        <v>27500</v>
      </c>
      <c r="J1414" s="9">
        <f>TB_Vendas[[#This Row],[Total]]-(TB_Vendas[[#This Row],[Total]]*TB_Vendas[[#This Row],[Desconto]])</f>
        <v>24475</v>
      </c>
      <c r="K1414" s="9" t="s">
        <v>115</v>
      </c>
    </row>
    <row r="1415" spans="1:11" x14ac:dyDescent="0.25">
      <c r="A1415" s="8">
        <v>45445</v>
      </c>
      <c r="B1415" t="s">
        <v>25</v>
      </c>
      <c r="C1415" t="str">
        <f>_xlfn.XLOOKUP(TB_Vendas[[#This Row],[Código]],TB_Produtos[Código],TB_Produtos[Categoria])</f>
        <v>Periféricos</v>
      </c>
      <c r="D1415" s="1">
        <v>4</v>
      </c>
      <c r="E1415" s="36">
        <f>_xlfn.XLOOKUP(TB_Vendas[[#This Row],[Código]],TB_Produtos[Código],TB_Produtos[Preço Unitário])</f>
        <v>900</v>
      </c>
      <c r="F1415" s="41">
        <f>INDEX(desc_tabela,MATCH(TB_Vendas[[#This Row],[Qtde]],desc_quantidade,1),MATCH(_xlfn.XLOOKUP(TB_Vendas[[#This Row],[Código]],TB_Produtos[Código],TB_Produtos[Categoria]),desc_categorias,0))</f>
        <v>0.15</v>
      </c>
      <c r="G1415" s="41" cm="1">
        <f t="array" ref="G1415">_xlfn.XLOOKUP(TB_Vendas[[#This Row],[Vendedor]],TB_Vendedores[[#All],[Código]],TB_Vendedores[[#All],[Desc. Máximo]])</f>
        <v>0.11</v>
      </c>
      <c r="H1415" s="41">
        <f>IF(TB_Vendas[[#This Row],[Desc.]]&gt;TB_Vendas[[#This Row],[Desc. Vend.]],TB_Vendas[[#This Row],[Desc. Vend.]],TB_Vendas[[#This Row],[Desc.]])</f>
        <v>0.11</v>
      </c>
      <c r="I1415" s="9">
        <f>TB_Vendas[[#This Row],[Preço Unitário]]*TB_Vendas[[#This Row],[Qtde]]</f>
        <v>3600</v>
      </c>
      <c r="J1415" s="9">
        <f>TB_Vendas[[#This Row],[Total]]-(TB_Vendas[[#This Row],[Total]]*TB_Vendas[[#This Row],[Desconto]])</f>
        <v>3204</v>
      </c>
      <c r="K1415" s="9" t="s">
        <v>115</v>
      </c>
    </row>
    <row r="1416" spans="1:11" x14ac:dyDescent="0.25">
      <c r="A1416" s="8">
        <v>45446</v>
      </c>
      <c r="B1416" t="s">
        <v>35</v>
      </c>
      <c r="C1416" t="str">
        <f>_xlfn.XLOOKUP(TB_Vendas[[#This Row],[Código]],TB_Produtos[Código],TB_Produtos[Categoria])</f>
        <v>Notebooks</v>
      </c>
      <c r="D1416" s="1">
        <v>4</v>
      </c>
      <c r="E1416" s="36">
        <f>_xlfn.XLOOKUP(TB_Vendas[[#This Row],[Código]],TB_Produtos[Código],TB_Produtos[Preço Unitário])</f>
        <v>12000</v>
      </c>
      <c r="F1416" s="41">
        <f>INDEX(desc_tabela,MATCH(TB_Vendas[[#This Row],[Qtde]],desc_quantidade,1),MATCH(_xlfn.XLOOKUP(TB_Vendas[[#This Row],[Código]],TB_Produtos[Código],TB_Produtos[Categoria]),desc_categorias,0))</f>
        <v>0.15</v>
      </c>
      <c r="G1416" s="41" cm="1">
        <f t="array" ref="G1416">_xlfn.XLOOKUP(TB_Vendas[[#This Row],[Vendedor]],TB_Vendedores[[#All],[Código]],TB_Vendedores[[#All],[Desc. Máximo]])</f>
        <v>0.3</v>
      </c>
      <c r="H1416" s="41">
        <f>IF(TB_Vendas[[#This Row],[Desc.]]&gt;TB_Vendas[[#This Row],[Desc. Vend.]],TB_Vendas[[#This Row],[Desc. Vend.]],TB_Vendas[[#This Row],[Desc.]])</f>
        <v>0.15</v>
      </c>
      <c r="I1416" s="9">
        <f>TB_Vendas[[#This Row],[Preço Unitário]]*TB_Vendas[[#This Row],[Qtde]]</f>
        <v>48000</v>
      </c>
      <c r="J1416" s="9">
        <f>TB_Vendas[[#This Row],[Total]]-(TB_Vendas[[#This Row],[Total]]*TB_Vendas[[#This Row],[Desconto]])</f>
        <v>40800</v>
      </c>
      <c r="K1416" s="9" t="s">
        <v>121</v>
      </c>
    </row>
    <row r="1417" spans="1:11" x14ac:dyDescent="0.25">
      <c r="A1417" s="8">
        <v>45446</v>
      </c>
      <c r="B1417" t="s">
        <v>37</v>
      </c>
      <c r="C1417" t="str">
        <f>_xlfn.XLOOKUP(TB_Vendas[[#This Row],[Código]],TB_Produtos[Código],TB_Produtos[Categoria])</f>
        <v>Notebooks</v>
      </c>
      <c r="D1417" s="1">
        <v>4</v>
      </c>
      <c r="E1417" s="36">
        <f>_xlfn.XLOOKUP(TB_Vendas[[#This Row],[Código]],TB_Produtos[Código],TB_Produtos[Preço Unitário])</f>
        <v>4000</v>
      </c>
      <c r="F1417" s="41">
        <f>INDEX(desc_tabela,MATCH(TB_Vendas[[#This Row],[Qtde]],desc_quantidade,1),MATCH(_xlfn.XLOOKUP(TB_Vendas[[#This Row],[Código]],TB_Produtos[Código],TB_Produtos[Categoria]),desc_categorias,0))</f>
        <v>0.15</v>
      </c>
      <c r="G1417" s="41" cm="1">
        <f t="array" ref="G1417">_xlfn.XLOOKUP(TB_Vendas[[#This Row],[Vendedor]],TB_Vendedores[[#All],[Código]],TB_Vendedores[[#All],[Desc. Máximo]])</f>
        <v>0.08</v>
      </c>
      <c r="H1417" s="41">
        <f>IF(TB_Vendas[[#This Row],[Desc.]]&gt;TB_Vendas[[#This Row],[Desc. Vend.]],TB_Vendas[[#This Row],[Desc. Vend.]],TB_Vendas[[#This Row],[Desc.]])</f>
        <v>0.08</v>
      </c>
      <c r="I1417" s="9">
        <f>TB_Vendas[[#This Row],[Preço Unitário]]*TB_Vendas[[#This Row],[Qtde]]</f>
        <v>16000</v>
      </c>
      <c r="J1417" s="9">
        <f>TB_Vendas[[#This Row],[Total]]-(TB_Vendas[[#This Row],[Total]]*TB_Vendas[[#This Row],[Desconto]])</f>
        <v>14720</v>
      </c>
      <c r="K1417" s="9" t="s">
        <v>111</v>
      </c>
    </row>
    <row r="1418" spans="1:11" x14ac:dyDescent="0.25">
      <c r="A1418" s="8">
        <v>45446</v>
      </c>
      <c r="B1418" t="s">
        <v>88</v>
      </c>
      <c r="C1418" t="str">
        <f>_xlfn.XLOOKUP(TB_Vendas[[#This Row],[Código]],TB_Produtos[Código],TB_Produtos[Categoria])</f>
        <v>Wearables</v>
      </c>
      <c r="D1418" s="1">
        <v>4</v>
      </c>
      <c r="E1418" s="36">
        <f>_xlfn.XLOOKUP(TB_Vendas[[#This Row],[Código]],TB_Produtos[Código],TB_Produtos[Preço Unitário])</f>
        <v>2800</v>
      </c>
      <c r="F1418" s="41">
        <f>INDEX(desc_tabela,MATCH(TB_Vendas[[#This Row],[Qtde]],desc_quantidade,1),MATCH(_xlfn.XLOOKUP(TB_Vendas[[#This Row],[Código]],TB_Produtos[Código],TB_Produtos[Categoria]),desc_categorias,0))</f>
        <v>0.15</v>
      </c>
      <c r="G1418" s="41" cm="1">
        <f t="array" ref="G1418">_xlfn.XLOOKUP(TB_Vendas[[#This Row],[Vendedor]],TB_Vendedores[[#All],[Código]],TB_Vendedores[[#All],[Desc. Máximo]])</f>
        <v>0.12</v>
      </c>
      <c r="H1418" s="41">
        <f>IF(TB_Vendas[[#This Row],[Desc.]]&gt;TB_Vendas[[#This Row],[Desc. Vend.]],TB_Vendas[[#This Row],[Desc. Vend.]],TB_Vendas[[#This Row],[Desc.]])</f>
        <v>0.12</v>
      </c>
      <c r="I1418" s="9">
        <f>TB_Vendas[[#This Row],[Preço Unitário]]*TB_Vendas[[#This Row],[Qtde]]</f>
        <v>11200</v>
      </c>
      <c r="J1418" s="9">
        <f>TB_Vendas[[#This Row],[Total]]-(TB_Vendas[[#This Row],[Total]]*TB_Vendas[[#This Row],[Desconto]])</f>
        <v>9856</v>
      </c>
      <c r="K1418" s="9" t="s">
        <v>103</v>
      </c>
    </row>
    <row r="1419" spans="1:11" x14ac:dyDescent="0.25">
      <c r="A1419" s="8">
        <v>45446</v>
      </c>
      <c r="B1419" t="s">
        <v>28</v>
      </c>
      <c r="C1419" t="str">
        <f>_xlfn.XLOOKUP(TB_Vendas[[#This Row],[Código]],TB_Produtos[Código],TB_Produtos[Categoria])</f>
        <v>Periféricos</v>
      </c>
      <c r="D1419" s="1">
        <v>4</v>
      </c>
      <c r="E1419" s="36">
        <f>_xlfn.XLOOKUP(TB_Vendas[[#This Row],[Código]],TB_Produtos[Código],TB_Produtos[Preço Unitário])</f>
        <v>1200</v>
      </c>
      <c r="F1419" s="41">
        <f>INDEX(desc_tabela,MATCH(TB_Vendas[[#This Row],[Qtde]],desc_quantidade,1),MATCH(_xlfn.XLOOKUP(TB_Vendas[[#This Row],[Código]],TB_Produtos[Código],TB_Produtos[Categoria]),desc_categorias,0))</f>
        <v>0.15</v>
      </c>
      <c r="G1419" s="41" cm="1">
        <f t="array" ref="G1419">_xlfn.XLOOKUP(TB_Vendas[[#This Row],[Vendedor]],TB_Vendedores[[#All],[Código]],TB_Vendedores[[#All],[Desc. Máximo]])</f>
        <v>0.08</v>
      </c>
      <c r="H1419" s="41">
        <f>IF(TB_Vendas[[#This Row],[Desc.]]&gt;TB_Vendas[[#This Row],[Desc. Vend.]],TB_Vendas[[#This Row],[Desc. Vend.]],TB_Vendas[[#This Row],[Desc.]])</f>
        <v>0.08</v>
      </c>
      <c r="I1419" s="9">
        <f>TB_Vendas[[#This Row],[Preço Unitário]]*TB_Vendas[[#This Row],[Qtde]]</f>
        <v>4800</v>
      </c>
      <c r="J1419" s="9">
        <f>TB_Vendas[[#This Row],[Total]]-(TB_Vendas[[#This Row],[Total]]*TB_Vendas[[#This Row],[Desconto]])</f>
        <v>4416</v>
      </c>
      <c r="K1419" s="9" t="s">
        <v>100</v>
      </c>
    </row>
    <row r="1420" spans="1:11" x14ac:dyDescent="0.25">
      <c r="A1420" s="8">
        <v>45447</v>
      </c>
      <c r="B1420" t="s">
        <v>17</v>
      </c>
      <c r="C1420" t="str">
        <f>_xlfn.XLOOKUP(TB_Vendas[[#This Row],[Código]],TB_Produtos[Código],TB_Produtos[Categoria])</f>
        <v>Acessórios</v>
      </c>
      <c r="D1420" s="1">
        <v>2</v>
      </c>
      <c r="E1420" s="36">
        <f>_xlfn.XLOOKUP(TB_Vendas[[#This Row],[Código]],TB_Produtos[Código],TB_Produtos[Preço Unitário])</f>
        <v>800</v>
      </c>
      <c r="F1420" s="41">
        <f>INDEX(desc_tabela,MATCH(TB_Vendas[[#This Row],[Qtde]],desc_quantidade,1),MATCH(_xlfn.XLOOKUP(TB_Vendas[[#This Row],[Código]],TB_Produtos[Código],TB_Produtos[Categoria]),desc_categorias,0))</f>
        <v>0.05</v>
      </c>
      <c r="G1420" s="41" cm="1">
        <f t="array" ref="G1420">_xlfn.XLOOKUP(TB_Vendas[[#This Row],[Vendedor]],TB_Vendedores[[#All],[Código]],TB_Vendedores[[#All],[Desc. Máximo]])</f>
        <v>0.08</v>
      </c>
      <c r="H1420" s="41">
        <f>IF(TB_Vendas[[#This Row],[Desc.]]&gt;TB_Vendas[[#This Row],[Desc. Vend.]],TB_Vendas[[#This Row],[Desc. Vend.]],TB_Vendas[[#This Row],[Desc.]])</f>
        <v>0.05</v>
      </c>
      <c r="I1420" s="9">
        <f>TB_Vendas[[#This Row],[Preço Unitário]]*TB_Vendas[[#This Row],[Qtde]]</f>
        <v>1600</v>
      </c>
      <c r="J1420" s="9">
        <f>TB_Vendas[[#This Row],[Total]]-(TB_Vendas[[#This Row],[Total]]*TB_Vendas[[#This Row],[Desconto]])</f>
        <v>1520</v>
      </c>
      <c r="K1420" s="9" t="s">
        <v>111</v>
      </c>
    </row>
    <row r="1421" spans="1:11" x14ac:dyDescent="0.25">
      <c r="A1421" s="8">
        <v>45447</v>
      </c>
      <c r="B1421" t="s">
        <v>58</v>
      </c>
      <c r="C1421" t="str">
        <f>_xlfn.XLOOKUP(TB_Vendas[[#This Row],[Código]],TB_Produtos[Código],TB_Produtos[Categoria])</f>
        <v>Periféricos</v>
      </c>
      <c r="D1421" s="1">
        <v>3</v>
      </c>
      <c r="E1421" s="36">
        <f>_xlfn.XLOOKUP(TB_Vendas[[#This Row],[Código]],TB_Produtos[Código],TB_Produtos[Preço Unitário])</f>
        <v>450</v>
      </c>
      <c r="F1421" s="41">
        <f>INDEX(desc_tabela,MATCH(TB_Vendas[[#This Row],[Qtde]],desc_quantidade,1),MATCH(_xlfn.XLOOKUP(TB_Vendas[[#This Row],[Código]],TB_Produtos[Código],TB_Produtos[Categoria]),desc_categorias,0))</f>
        <v>0.15</v>
      </c>
      <c r="G1421" s="41" cm="1">
        <f t="array" ref="G1421">_xlfn.XLOOKUP(TB_Vendas[[#This Row],[Vendedor]],TB_Vendedores[[#All],[Código]],TB_Vendedores[[#All],[Desc. Máximo]])</f>
        <v>0.13</v>
      </c>
      <c r="H1421" s="41">
        <f>IF(TB_Vendas[[#This Row],[Desc.]]&gt;TB_Vendas[[#This Row],[Desc. Vend.]],TB_Vendas[[#This Row],[Desc. Vend.]],TB_Vendas[[#This Row],[Desc.]])</f>
        <v>0.13</v>
      </c>
      <c r="I1421" s="9">
        <f>TB_Vendas[[#This Row],[Preço Unitário]]*TB_Vendas[[#This Row],[Qtde]]</f>
        <v>1350</v>
      </c>
      <c r="J1421" s="9">
        <f>TB_Vendas[[#This Row],[Total]]-(TB_Vendas[[#This Row],[Total]]*TB_Vendas[[#This Row],[Desconto]])</f>
        <v>1174.5</v>
      </c>
      <c r="K1421" s="9" t="s">
        <v>97</v>
      </c>
    </row>
    <row r="1422" spans="1:11" x14ac:dyDescent="0.25">
      <c r="A1422" s="8">
        <v>45447</v>
      </c>
      <c r="B1422" t="s">
        <v>25</v>
      </c>
      <c r="C1422" t="str">
        <f>_xlfn.XLOOKUP(TB_Vendas[[#This Row],[Código]],TB_Produtos[Código],TB_Produtos[Categoria])</f>
        <v>Periféricos</v>
      </c>
      <c r="D1422" s="1">
        <v>5</v>
      </c>
      <c r="E1422" s="36">
        <f>_xlfn.XLOOKUP(TB_Vendas[[#This Row],[Código]],TB_Produtos[Código],TB_Produtos[Preço Unitário])</f>
        <v>900</v>
      </c>
      <c r="F1422" s="41">
        <f>INDEX(desc_tabela,MATCH(TB_Vendas[[#This Row],[Qtde]],desc_quantidade,1),MATCH(_xlfn.XLOOKUP(TB_Vendas[[#This Row],[Código]],TB_Produtos[Código],TB_Produtos[Categoria]),desc_categorias,0))</f>
        <v>0.25</v>
      </c>
      <c r="G1422" s="41" cm="1">
        <f t="array" ref="G1422">_xlfn.XLOOKUP(TB_Vendas[[#This Row],[Vendedor]],TB_Vendedores[[#All],[Código]],TB_Vendedores[[#All],[Desc. Máximo]])</f>
        <v>0.17</v>
      </c>
      <c r="H1422" s="41">
        <f>IF(TB_Vendas[[#This Row],[Desc.]]&gt;TB_Vendas[[#This Row],[Desc. Vend.]],TB_Vendas[[#This Row],[Desc. Vend.]],TB_Vendas[[#This Row],[Desc.]])</f>
        <v>0.17</v>
      </c>
      <c r="I1422" s="9">
        <f>TB_Vendas[[#This Row],[Preço Unitário]]*TB_Vendas[[#This Row],[Qtde]]</f>
        <v>4500</v>
      </c>
      <c r="J1422" s="9">
        <f>TB_Vendas[[#This Row],[Total]]-(TB_Vendas[[#This Row],[Total]]*TB_Vendas[[#This Row],[Desconto]])</f>
        <v>3735</v>
      </c>
      <c r="K1422" s="9" t="s">
        <v>105</v>
      </c>
    </row>
    <row r="1423" spans="1:11" x14ac:dyDescent="0.25">
      <c r="A1423" s="8">
        <v>45447</v>
      </c>
      <c r="B1423" t="s">
        <v>68</v>
      </c>
      <c r="C1423" t="str">
        <f>_xlfn.XLOOKUP(TB_Vendas[[#This Row],[Código]],TB_Produtos[Código],TB_Produtos[Categoria])</f>
        <v>Smartphones e Tablets</v>
      </c>
      <c r="D1423" s="1">
        <v>4</v>
      </c>
      <c r="E1423" s="36">
        <f>_xlfn.XLOOKUP(TB_Vendas[[#This Row],[Código]],TB_Produtos[Código],TB_Produtos[Preço Unitário])</f>
        <v>4500</v>
      </c>
      <c r="F1423" s="41">
        <f>INDEX(desc_tabela,MATCH(TB_Vendas[[#This Row],[Qtde]],desc_quantidade,1),MATCH(_xlfn.XLOOKUP(TB_Vendas[[#This Row],[Código]],TB_Produtos[Código],TB_Produtos[Categoria]),desc_categorias,0))</f>
        <v>0.15</v>
      </c>
      <c r="G1423" s="41" cm="1">
        <f t="array" ref="G1423">_xlfn.XLOOKUP(TB_Vendas[[#This Row],[Vendedor]],TB_Vendedores[[#All],[Código]],TB_Vendedores[[#All],[Desc. Máximo]])</f>
        <v>0.09</v>
      </c>
      <c r="H1423" s="41">
        <f>IF(TB_Vendas[[#This Row],[Desc.]]&gt;TB_Vendas[[#This Row],[Desc. Vend.]],TB_Vendas[[#This Row],[Desc. Vend.]],TB_Vendas[[#This Row],[Desc.]])</f>
        <v>0.09</v>
      </c>
      <c r="I1423" s="9">
        <f>TB_Vendas[[#This Row],[Preço Unitário]]*TB_Vendas[[#This Row],[Qtde]]</f>
        <v>18000</v>
      </c>
      <c r="J1423" s="9">
        <f>TB_Vendas[[#This Row],[Total]]-(TB_Vendas[[#This Row],[Total]]*TB_Vendas[[#This Row],[Desconto]])</f>
        <v>16380</v>
      </c>
      <c r="K1423" s="9" t="s">
        <v>113</v>
      </c>
    </row>
    <row r="1424" spans="1:11" x14ac:dyDescent="0.25">
      <c r="A1424" s="8">
        <v>45447</v>
      </c>
      <c r="B1424" t="s">
        <v>75</v>
      </c>
      <c r="C1424" t="str">
        <f>_xlfn.XLOOKUP(TB_Vendas[[#This Row],[Código]],TB_Produtos[Código],TB_Produtos[Categoria])</f>
        <v>Smartphones e Tablets</v>
      </c>
      <c r="D1424" s="1">
        <v>1</v>
      </c>
      <c r="E1424" s="36">
        <f>_xlfn.XLOOKUP(TB_Vendas[[#This Row],[Código]],TB_Produtos[Código],TB_Produtos[Preço Unitário])</f>
        <v>3800</v>
      </c>
      <c r="F1424" s="41">
        <f>INDEX(desc_tabela,MATCH(TB_Vendas[[#This Row],[Qtde]],desc_quantidade,1),MATCH(_xlfn.XLOOKUP(TB_Vendas[[#This Row],[Código]],TB_Produtos[Código],TB_Produtos[Categoria]),desc_categorias,0))</f>
        <v>0</v>
      </c>
      <c r="G1424" s="41" cm="1">
        <f t="array" ref="G1424">_xlfn.XLOOKUP(TB_Vendas[[#This Row],[Vendedor]],TB_Vendedores[[#All],[Código]],TB_Vendedores[[#All],[Desc. Máximo]])</f>
        <v>7.0000000000000007E-2</v>
      </c>
      <c r="H1424" s="41">
        <f>IF(TB_Vendas[[#This Row],[Desc.]]&gt;TB_Vendas[[#This Row],[Desc. Vend.]],TB_Vendas[[#This Row],[Desc. Vend.]],TB_Vendas[[#This Row],[Desc.]])</f>
        <v>0</v>
      </c>
      <c r="I1424" s="9">
        <f>TB_Vendas[[#This Row],[Preço Unitário]]*TB_Vendas[[#This Row],[Qtde]]</f>
        <v>3800</v>
      </c>
      <c r="J1424" s="9">
        <f>TB_Vendas[[#This Row],[Total]]-(TB_Vendas[[#This Row],[Total]]*TB_Vendas[[#This Row],[Desconto]])</f>
        <v>3800</v>
      </c>
      <c r="K1424" s="9" t="s">
        <v>119</v>
      </c>
    </row>
    <row r="1425" spans="1:11" x14ac:dyDescent="0.25">
      <c r="A1425" s="8">
        <v>45447</v>
      </c>
      <c r="B1425" t="s">
        <v>64</v>
      </c>
      <c r="C1425" t="str">
        <f>_xlfn.XLOOKUP(TB_Vendas[[#This Row],[Código]],TB_Produtos[Código],TB_Produtos[Categoria])</f>
        <v>Redes e Conectividade</v>
      </c>
      <c r="D1425" s="1">
        <v>1</v>
      </c>
      <c r="E1425" s="36">
        <f>_xlfn.XLOOKUP(TB_Vendas[[#This Row],[Código]],TB_Produtos[Código],TB_Produtos[Preço Unitário])</f>
        <v>250</v>
      </c>
      <c r="F1425" s="41">
        <f>INDEX(desc_tabela,MATCH(TB_Vendas[[#This Row],[Qtde]],desc_quantidade,1),MATCH(_xlfn.XLOOKUP(TB_Vendas[[#This Row],[Código]],TB_Produtos[Código],TB_Produtos[Categoria]),desc_categorias,0))</f>
        <v>0.1</v>
      </c>
      <c r="G1425" s="41" cm="1">
        <f t="array" ref="G1425">_xlfn.XLOOKUP(TB_Vendas[[#This Row],[Vendedor]],TB_Vendedores[[#All],[Código]],TB_Vendedores[[#All],[Desc. Máximo]])</f>
        <v>7.0000000000000007E-2</v>
      </c>
      <c r="H1425" s="41">
        <f>IF(TB_Vendas[[#This Row],[Desc.]]&gt;TB_Vendas[[#This Row],[Desc. Vend.]],TB_Vendas[[#This Row],[Desc. Vend.]],TB_Vendas[[#This Row],[Desc.]])</f>
        <v>7.0000000000000007E-2</v>
      </c>
      <c r="I1425" s="9">
        <f>TB_Vendas[[#This Row],[Preço Unitário]]*TB_Vendas[[#This Row],[Qtde]]</f>
        <v>250</v>
      </c>
      <c r="J1425" s="9">
        <f>TB_Vendas[[#This Row],[Total]]-(TB_Vendas[[#This Row],[Total]]*TB_Vendas[[#This Row],[Desconto]])</f>
        <v>232.5</v>
      </c>
      <c r="K1425" s="9" t="s">
        <v>119</v>
      </c>
    </row>
    <row r="1426" spans="1:11" x14ac:dyDescent="0.25">
      <c r="A1426" s="8">
        <v>45447</v>
      </c>
      <c r="B1426" t="s">
        <v>79</v>
      </c>
      <c r="C1426" t="str">
        <f>_xlfn.XLOOKUP(TB_Vendas[[#This Row],[Código]],TB_Produtos[Código],TB_Produtos[Categoria])</f>
        <v>Wearables</v>
      </c>
      <c r="D1426" s="1">
        <v>3</v>
      </c>
      <c r="E1426" s="36">
        <f>_xlfn.XLOOKUP(TB_Vendas[[#This Row],[Código]],TB_Produtos[Código],TB_Produtos[Preço Unitário])</f>
        <v>400</v>
      </c>
      <c r="F1426" s="41">
        <f>INDEX(desc_tabela,MATCH(TB_Vendas[[#This Row],[Qtde]],desc_quantidade,1),MATCH(_xlfn.XLOOKUP(TB_Vendas[[#This Row],[Código]],TB_Produtos[Código],TB_Produtos[Categoria]),desc_categorias,0))</f>
        <v>0.15</v>
      </c>
      <c r="G1426" s="41" cm="1">
        <f t="array" ref="G1426">_xlfn.XLOOKUP(TB_Vendas[[#This Row],[Vendedor]],TB_Vendedores[[#All],[Código]],TB_Vendedores[[#All],[Desc. Máximo]])</f>
        <v>0.08</v>
      </c>
      <c r="H1426" s="41">
        <f>IF(TB_Vendas[[#This Row],[Desc.]]&gt;TB_Vendas[[#This Row],[Desc. Vend.]],TB_Vendas[[#This Row],[Desc. Vend.]],TB_Vendas[[#This Row],[Desc.]])</f>
        <v>0.08</v>
      </c>
      <c r="I1426" s="9">
        <f>TB_Vendas[[#This Row],[Preço Unitário]]*TB_Vendas[[#This Row],[Qtde]]</f>
        <v>1200</v>
      </c>
      <c r="J1426" s="9">
        <f>TB_Vendas[[#This Row],[Total]]-(TB_Vendas[[#This Row],[Total]]*TB_Vendas[[#This Row],[Desconto]])</f>
        <v>1104</v>
      </c>
      <c r="K1426" s="9" t="s">
        <v>100</v>
      </c>
    </row>
    <row r="1427" spans="1:11" x14ac:dyDescent="0.25">
      <c r="A1427" s="8">
        <v>45448</v>
      </c>
      <c r="B1427" t="s">
        <v>25</v>
      </c>
      <c r="C1427" t="str">
        <f>_xlfn.XLOOKUP(TB_Vendas[[#This Row],[Código]],TB_Produtos[Código],TB_Produtos[Categoria])</f>
        <v>Periféricos</v>
      </c>
      <c r="D1427" s="1">
        <v>4</v>
      </c>
      <c r="E1427" s="36">
        <f>_xlfn.XLOOKUP(TB_Vendas[[#This Row],[Código]],TB_Produtos[Código],TB_Produtos[Preço Unitário])</f>
        <v>900</v>
      </c>
      <c r="F1427" s="41">
        <f>INDEX(desc_tabela,MATCH(TB_Vendas[[#This Row],[Qtde]],desc_quantidade,1),MATCH(_xlfn.XLOOKUP(TB_Vendas[[#This Row],[Código]],TB_Produtos[Código],TB_Produtos[Categoria]),desc_categorias,0))</f>
        <v>0.15</v>
      </c>
      <c r="G1427" s="41" cm="1">
        <f t="array" ref="G1427">_xlfn.XLOOKUP(TB_Vendas[[#This Row],[Vendedor]],TB_Vendedores[[#All],[Código]],TB_Vendedores[[#All],[Desc. Máximo]])</f>
        <v>0.19</v>
      </c>
      <c r="H1427" s="41">
        <f>IF(TB_Vendas[[#This Row],[Desc.]]&gt;TB_Vendas[[#This Row],[Desc. Vend.]],TB_Vendas[[#This Row],[Desc. Vend.]],TB_Vendas[[#This Row],[Desc.]])</f>
        <v>0.15</v>
      </c>
      <c r="I1427" s="9">
        <f>TB_Vendas[[#This Row],[Preço Unitário]]*TB_Vendas[[#This Row],[Qtde]]</f>
        <v>3600</v>
      </c>
      <c r="J1427" s="9">
        <f>TB_Vendas[[#This Row],[Total]]-(TB_Vendas[[#This Row],[Total]]*TB_Vendas[[#This Row],[Desconto]])</f>
        <v>3060</v>
      </c>
      <c r="K1427" s="9" t="s">
        <v>109</v>
      </c>
    </row>
    <row r="1428" spans="1:11" x14ac:dyDescent="0.25">
      <c r="A1428" s="8">
        <v>45448</v>
      </c>
      <c r="B1428" t="s">
        <v>68</v>
      </c>
      <c r="C1428" t="str">
        <f>_xlfn.XLOOKUP(TB_Vendas[[#This Row],[Código]],TB_Produtos[Código],TB_Produtos[Categoria])</f>
        <v>Smartphones e Tablets</v>
      </c>
      <c r="D1428" s="1">
        <v>1</v>
      </c>
      <c r="E1428" s="36">
        <f>_xlfn.XLOOKUP(TB_Vendas[[#This Row],[Código]],TB_Produtos[Código],TB_Produtos[Preço Unitário])</f>
        <v>4500</v>
      </c>
      <c r="F1428" s="41">
        <f>INDEX(desc_tabela,MATCH(TB_Vendas[[#This Row],[Qtde]],desc_quantidade,1),MATCH(_xlfn.XLOOKUP(TB_Vendas[[#This Row],[Código]],TB_Produtos[Código],TB_Produtos[Categoria]),desc_categorias,0))</f>
        <v>0</v>
      </c>
      <c r="G1428" s="41" cm="1">
        <f t="array" ref="G1428">_xlfn.XLOOKUP(TB_Vendas[[#This Row],[Vendedor]],TB_Vendedores[[#All],[Código]],TB_Vendedores[[#All],[Desc. Máximo]])</f>
        <v>0.19</v>
      </c>
      <c r="H1428" s="41">
        <f>IF(TB_Vendas[[#This Row],[Desc.]]&gt;TB_Vendas[[#This Row],[Desc. Vend.]],TB_Vendas[[#This Row],[Desc. Vend.]],TB_Vendas[[#This Row],[Desc.]])</f>
        <v>0</v>
      </c>
      <c r="I1428" s="9">
        <f>TB_Vendas[[#This Row],[Preço Unitário]]*TB_Vendas[[#This Row],[Qtde]]</f>
        <v>4500</v>
      </c>
      <c r="J1428" s="9">
        <f>TB_Vendas[[#This Row],[Total]]-(TB_Vendas[[#This Row],[Total]]*TB_Vendas[[#This Row],[Desconto]])</f>
        <v>4500</v>
      </c>
      <c r="K1428" s="9" t="s">
        <v>109</v>
      </c>
    </row>
    <row r="1429" spans="1:11" x14ac:dyDescent="0.25">
      <c r="A1429" s="8">
        <v>45449</v>
      </c>
      <c r="B1429" t="s">
        <v>86</v>
      </c>
      <c r="C1429" t="str">
        <f>_xlfn.XLOOKUP(TB_Vendas[[#This Row],[Código]],TB_Produtos[Código],TB_Produtos[Categoria])</f>
        <v>Wearables</v>
      </c>
      <c r="D1429" s="1">
        <v>2</v>
      </c>
      <c r="E1429" s="36">
        <f>_xlfn.XLOOKUP(TB_Vendas[[#This Row],[Código]],TB_Produtos[Código],TB_Produtos[Preço Unitário])</f>
        <v>1500</v>
      </c>
      <c r="F1429" s="41">
        <f>INDEX(desc_tabela,MATCH(TB_Vendas[[#This Row],[Qtde]],desc_quantidade,1),MATCH(_xlfn.XLOOKUP(TB_Vendas[[#This Row],[Código]],TB_Produtos[Código],TB_Produtos[Categoria]),desc_categorias,0))</f>
        <v>0.05</v>
      </c>
      <c r="G1429" s="41" cm="1">
        <f t="array" ref="G1429">_xlfn.XLOOKUP(TB_Vendas[[#This Row],[Vendedor]],TB_Vendedores[[#All],[Código]],TB_Vendedores[[#All],[Desc. Máximo]])</f>
        <v>0.08</v>
      </c>
      <c r="H1429" s="41">
        <f>IF(TB_Vendas[[#This Row],[Desc.]]&gt;TB_Vendas[[#This Row],[Desc. Vend.]],TB_Vendas[[#This Row],[Desc. Vend.]],TB_Vendas[[#This Row],[Desc.]])</f>
        <v>0.05</v>
      </c>
      <c r="I1429" s="9">
        <f>TB_Vendas[[#This Row],[Preço Unitário]]*TB_Vendas[[#This Row],[Qtde]]</f>
        <v>3000</v>
      </c>
      <c r="J1429" s="9">
        <f>TB_Vendas[[#This Row],[Total]]-(TB_Vendas[[#This Row],[Total]]*TB_Vendas[[#This Row],[Desconto]])</f>
        <v>2850</v>
      </c>
      <c r="K1429" s="9" t="s">
        <v>111</v>
      </c>
    </row>
    <row r="1430" spans="1:11" x14ac:dyDescent="0.25">
      <c r="A1430" s="8">
        <v>45449</v>
      </c>
      <c r="B1430" t="s">
        <v>86</v>
      </c>
      <c r="C1430" t="str">
        <f>_xlfn.XLOOKUP(TB_Vendas[[#This Row],[Código]],TB_Produtos[Código],TB_Produtos[Categoria])</f>
        <v>Wearables</v>
      </c>
      <c r="D1430" s="1">
        <v>5</v>
      </c>
      <c r="E1430" s="36">
        <f>_xlfn.XLOOKUP(TB_Vendas[[#This Row],[Código]],TB_Produtos[Código],TB_Produtos[Preço Unitário])</f>
        <v>1500</v>
      </c>
      <c r="F1430" s="41">
        <f>INDEX(desc_tabela,MATCH(TB_Vendas[[#This Row],[Qtde]],desc_quantidade,1),MATCH(_xlfn.XLOOKUP(TB_Vendas[[#This Row],[Código]],TB_Produtos[Código],TB_Produtos[Categoria]),desc_categorias,0))</f>
        <v>0.25</v>
      </c>
      <c r="G1430" s="41" cm="1">
        <f t="array" ref="G1430">_xlfn.XLOOKUP(TB_Vendas[[#This Row],[Vendedor]],TB_Vendedores[[#All],[Código]],TB_Vendedores[[#All],[Desc. Máximo]])</f>
        <v>0.13</v>
      </c>
      <c r="H1430" s="41">
        <f>IF(TB_Vendas[[#This Row],[Desc.]]&gt;TB_Vendas[[#This Row],[Desc. Vend.]],TB_Vendas[[#This Row],[Desc. Vend.]],TB_Vendas[[#This Row],[Desc.]])</f>
        <v>0.13</v>
      </c>
      <c r="I1430" s="9">
        <f>TB_Vendas[[#This Row],[Preço Unitário]]*TB_Vendas[[#This Row],[Qtde]]</f>
        <v>7500</v>
      </c>
      <c r="J1430" s="9">
        <f>TB_Vendas[[#This Row],[Total]]-(TB_Vendas[[#This Row],[Total]]*TB_Vendas[[#This Row],[Desconto]])</f>
        <v>6525</v>
      </c>
      <c r="K1430" s="9" t="s">
        <v>97</v>
      </c>
    </row>
    <row r="1431" spans="1:11" x14ac:dyDescent="0.25">
      <c r="A1431" s="8">
        <v>45449</v>
      </c>
      <c r="B1431" t="s">
        <v>31</v>
      </c>
      <c r="C1431" t="str">
        <f>_xlfn.XLOOKUP(TB_Vendas[[#This Row],[Código]],TB_Produtos[Código],TB_Produtos[Categoria])</f>
        <v>Notebooks</v>
      </c>
      <c r="D1431" s="1">
        <v>3</v>
      </c>
      <c r="E1431" s="36">
        <f>_xlfn.XLOOKUP(TB_Vendas[[#This Row],[Código]],TB_Produtos[Código],TB_Produtos[Preço Unitário])</f>
        <v>4200</v>
      </c>
      <c r="F1431" s="41">
        <f>INDEX(desc_tabela,MATCH(TB_Vendas[[#This Row],[Qtde]],desc_quantidade,1),MATCH(_xlfn.XLOOKUP(TB_Vendas[[#This Row],[Código]],TB_Produtos[Código],TB_Produtos[Categoria]),desc_categorias,0))</f>
        <v>0.15</v>
      </c>
      <c r="G1431" s="41" cm="1">
        <f t="array" ref="G1431">_xlfn.XLOOKUP(TB_Vendas[[#This Row],[Vendedor]],TB_Vendedores[[#All],[Código]],TB_Vendedores[[#All],[Desc. Máximo]])</f>
        <v>0.14000000000000001</v>
      </c>
      <c r="H1431" s="41">
        <f>IF(TB_Vendas[[#This Row],[Desc.]]&gt;TB_Vendas[[#This Row],[Desc. Vend.]],TB_Vendas[[#This Row],[Desc. Vend.]],TB_Vendas[[#This Row],[Desc.]])</f>
        <v>0.14000000000000001</v>
      </c>
      <c r="I1431" s="9">
        <f>TB_Vendas[[#This Row],[Preço Unitário]]*TB_Vendas[[#This Row],[Qtde]]</f>
        <v>12600</v>
      </c>
      <c r="J1431" s="9">
        <f>TB_Vendas[[#This Row],[Total]]-(TB_Vendas[[#This Row],[Total]]*TB_Vendas[[#This Row],[Desconto]])</f>
        <v>10836</v>
      </c>
      <c r="K1431" s="9" t="s">
        <v>107</v>
      </c>
    </row>
    <row r="1432" spans="1:11" x14ac:dyDescent="0.25">
      <c r="A1432" s="8">
        <v>45451</v>
      </c>
      <c r="B1432" t="s">
        <v>88</v>
      </c>
      <c r="C1432" t="str">
        <f>_xlfn.XLOOKUP(TB_Vendas[[#This Row],[Código]],TB_Produtos[Código],TB_Produtos[Categoria])</f>
        <v>Wearables</v>
      </c>
      <c r="D1432" s="1">
        <v>4</v>
      </c>
      <c r="E1432" s="36">
        <f>_xlfn.XLOOKUP(TB_Vendas[[#This Row],[Código]],TB_Produtos[Código],TB_Produtos[Preço Unitário])</f>
        <v>2800</v>
      </c>
      <c r="F1432" s="41">
        <f>INDEX(desc_tabela,MATCH(TB_Vendas[[#This Row],[Qtde]],desc_quantidade,1),MATCH(_xlfn.XLOOKUP(TB_Vendas[[#This Row],[Código]],TB_Produtos[Código],TB_Produtos[Categoria]),desc_categorias,0))</f>
        <v>0.15</v>
      </c>
      <c r="G1432" s="41" cm="1">
        <f t="array" ref="G1432">_xlfn.XLOOKUP(TB_Vendas[[#This Row],[Vendedor]],TB_Vendedores[[#All],[Código]],TB_Vendedores[[#All],[Desc. Máximo]])</f>
        <v>0.13</v>
      </c>
      <c r="H1432" s="41">
        <f>IF(TB_Vendas[[#This Row],[Desc.]]&gt;TB_Vendas[[#This Row],[Desc. Vend.]],TB_Vendas[[#This Row],[Desc. Vend.]],TB_Vendas[[#This Row],[Desc.]])</f>
        <v>0.13</v>
      </c>
      <c r="I1432" s="9">
        <f>TB_Vendas[[#This Row],[Preço Unitário]]*TB_Vendas[[#This Row],[Qtde]]</f>
        <v>11200</v>
      </c>
      <c r="J1432" s="9">
        <f>TB_Vendas[[#This Row],[Total]]-(TB_Vendas[[#This Row],[Total]]*TB_Vendas[[#This Row],[Desconto]])</f>
        <v>9744</v>
      </c>
      <c r="K1432" s="9" t="s">
        <v>97</v>
      </c>
    </row>
    <row r="1433" spans="1:11" x14ac:dyDescent="0.25">
      <c r="A1433" s="8">
        <v>45451</v>
      </c>
      <c r="B1433" t="s">
        <v>37</v>
      </c>
      <c r="C1433" t="str">
        <f>_xlfn.XLOOKUP(TB_Vendas[[#This Row],[Código]],TB_Produtos[Código],TB_Produtos[Categoria])</f>
        <v>Notebooks</v>
      </c>
      <c r="D1433" s="1">
        <v>3</v>
      </c>
      <c r="E1433" s="36">
        <f>_xlfn.XLOOKUP(TB_Vendas[[#This Row],[Código]],TB_Produtos[Código],TB_Produtos[Preço Unitário])</f>
        <v>4000</v>
      </c>
      <c r="F1433" s="41">
        <f>INDEX(desc_tabela,MATCH(TB_Vendas[[#This Row],[Qtde]],desc_quantidade,1),MATCH(_xlfn.XLOOKUP(TB_Vendas[[#This Row],[Código]],TB_Produtos[Código],TB_Produtos[Categoria]),desc_categorias,0))</f>
        <v>0.15</v>
      </c>
      <c r="G1433" s="41" cm="1">
        <f t="array" ref="G1433">_xlfn.XLOOKUP(TB_Vendas[[#This Row],[Vendedor]],TB_Vendedores[[#All],[Código]],TB_Vendedores[[#All],[Desc. Máximo]])</f>
        <v>0.13</v>
      </c>
      <c r="H1433" s="41">
        <f>IF(TB_Vendas[[#This Row],[Desc.]]&gt;TB_Vendas[[#This Row],[Desc. Vend.]],TB_Vendas[[#This Row],[Desc. Vend.]],TB_Vendas[[#This Row],[Desc.]])</f>
        <v>0.13</v>
      </c>
      <c r="I1433" s="9">
        <f>TB_Vendas[[#This Row],[Preço Unitário]]*TB_Vendas[[#This Row],[Qtde]]</f>
        <v>12000</v>
      </c>
      <c r="J1433" s="9">
        <f>TB_Vendas[[#This Row],[Total]]-(TB_Vendas[[#This Row],[Total]]*TB_Vendas[[#This Row],[Desconto]])</f>
        <v>10440</v>
      </c>
      <c r="K1433" s="9" t="s">
        <v>94</v>
      </c>
    </row>
    <row r="1434" spans="1:11" x14ac:dyDescent="0.25">
      <c r="A1434" s="8">
        <v>45451</v>
      </c>
      <c r="B1434" t="s">
        <v>50</v>
      </c>
      <c r="C1434" t="str">
        <f>_xlfn.XLOOKUP(TB_Vendas[[#This Row],[Código]],TB_Produtos[Código],TB_Produtos[Categoria])</f>
        <v>Periféricos</v>
      </c>
      <c r="D1434" s="1">
        <v>3</v>
      </c>
      <c r="E1434" s="36">
        <f>_xlfn.XLOOKUP(TB_Vendas[[#This Row],[Código]],TB_Produtos[Código],TB_Produtos[Preço Unitário])</f>
        <v>300</v>
      </c>
      <c r="F1434" s="41">
        <f>INDEX(desc_tabela,MATCH(TB_Vendas[[#This Row],[Qtde]],desc_quantidade,1),MATCH(_xlfn.XLOOKUP(TB_Vendas[[#This Row],[Código]],TB_Produtos[Código],TB_Produtos[Categoria]),desc_categorias,0))</f>
        <v>0.15</v>
      </c>
      <c r="G1434" s="41" cm="1">
        <f t="array" ref="G1434">_xlfn.XLOOKUP(TB_Vendas[[#This Row],[Vendedor]],TB_Vendedores[[#All],[Código]],TB_Vendedores[[#All],[Desc. Máximo]])</f>
        <v>0.08</v>
      </c>
      <c r="H1434" s="41">
        <f>IF(TB_Vendas[[#This Row],[Desc.]]&gt;TB_Vendas[[#This Row],[Desc. Vend.]],TB_Vendas[[#This Row],[Desc. Vend.]],TB_Vendas[[#This Row],[Desc.]])</f>
        <v>0.08</v>
      </c>
      <c r="I1434" s="9">
        <f>TB_Vendas[[#This Row],[Preço Unitário]]*TB_Vendas[[#This Row],[Qtde]]</f>
        <v>900</v>
      </c>
      <c r="J1434" s="9">
        <f>TB_Vendas[[#This Row],[Total]]-(TB_Vendas[[#This Row],[Total]]*TB_Vendas[[#This Row],[Desconto]])</f>
        <v>828</v>
      </c>
      <c r="K1434" s="9" t="s">
        <v>111</v>
      </c>
    </row>
    <row r="1435" spans="1:11" x14ac:dyDescent="0.25">
      <c r="A1435" s="8">
        <v>45452</v>
      </c>
      <c r="B1435" t="s">
        <v>64</v>
      </c>
      <c r="C1435" t="str">
        <f>_xlfn.XLOOKUP(TB_Vendas[[#This Row],[Código]],TB_Produtos[Código],TB_Produtos[Categoria])</f>
        <v>Redes e Conectividade</v>
      </c>
      <c r="D1435" s="1">
        <v>5</v>
      </c>
      <c r="E1435" s="36">
        <f>_xlfn.XLOOKUP(TB_Vendas[[#This Row],[Código]],TB_Produtos[Código],TB_Produtos[Preço Unitário])</f>
        <v>250</v>
      </c>
      <c r="F1435" s="41">
        <f>INDEX(desc_tabela,MATCH(TB_Vendas[[#This Row],[Qtde]],desc_quantidade,1),MATCH(_xlfn.XLOOKUP(TB_Vendas[[#This Row],[Código]],TB_Produtos[Código],TB_Produtos[Categoria]),desc_categorias,0))</f>
        <v>0.25</v>
      </c>
      <c r="G1435" s="41" cm="1">
        <f t="array" ref="G1435">_xlfn.XLOOKUP(TB_Vendas[[#This Row],[Vendedor]],TB_Vendedores[[#All],[Código]],TB_Vendedores[[#All],[Desc. Máximo]])</f>
        <v>0.18</v>
      </c>
      <c r="H1435" s="41">
        <f>IF(TB_Vendas[[#This Row],[Desc.]]&gt;TB_Vendas[[#This Row],[Desc. Vend.]],TB_Vendas[[#This Row],[Desc. Vend.]],TB_Vendas[[#This Row],[Desc.]])</f>
        <v>0.18</v>
      </c>
      <c r="I1435" s="9">
        <f>TB_Vendas[[#This Row],[Preço Unitário]]*TB_Vendas[[#This Row],[Qtde]]</f>
        <v>1250</v>
      </c>
      <c r="J1435" s="9">
        <f>TB_Vendas[[#This Row],[Total]]-(TB_Vendas[[#This Row],[Total]]*TB_Vendas[[#This Row],[Desconto]])</f>
        <v>1025</v>
      </c>
      <c r="K1435" s="9" t="s">
        <v>117</v>
      </c>
    </row>
    <row r="1436" spans="1:11" x14ac:dyDescent="0.25">
      <c r="A1436" s="8">
        <v>45452</v>
      </c>
      <c r="B1436" t="s">
        <v>43</v>
      </c>
      <c r="C1436" t="str">
        <f>_xlfn.XLOOKUP(TB_Vendas[[#This Row],[Código]],TB_Produtos[Código],TB_Produtos[Categoria])</f>
        <v>Eletrônicos Gerais</v>
      </c>
      <c r="D1436" s="1">
        <v>3</v>
      </c>
      <c r="E1436" s="36">
        <f>_xlfn.XLOOKUP(TB_Vendas[[#This Row],[Código]],TB_Produtos[Código],TB_Produtos[Preço Unitário])</f>
        <v>4500</v>
      </c>
      <c r="F1436" s="41">
        <f>INDEX(desc_tabela,MATCH(TB_Vendas[[#This Row],[Qtde]],desc_quantidade,1),MATCH(_xlfn.XLOOKUP(TB_Vendas[[#This Row],[Código]],TB_Produtos[Código],TB_Produtos[Categoria]),desc_categorias,0))</f>
        <v>0.2</v>
      </c>
      <c r="G1436" s="41" cm="1">
        <f t="array" ref="G1436">_xlfn.XLOOKUP(TB_Vendas[[#This Row],[Vendedor]],TB_Vendedores[[#All],[Código]],TB_Vendedores[[#All],[Desc. Máximo]])</f>
        <v>0.11</v>
      </c>
      <c r="H1436" s="41">
        <f>IF(TB_Vendas[[#This Row],[Desc.]]&gt;TB_Vendas[[#This Row],[Desc. Vend.]],TB_Vendas[[#This Row],[Desc. Vend.]],TB_Vendas[[#This Row],[Desc.]])</f>
        <v>0.11</v>
      </c>
      <c r="I1436" s="9">
        <f>TB_Vendas[[#This Row],[Preço Unitário]]*TB_Vendas[[#This Row],[Qtde]]</f>
        <v>13500</v>
      </c>
      <c r="J1436" s="9">
        <f>TB_Vendas[[#This Row],[Total]]-(TB_Vendas[[#This Row],[Total]]*TB_Vendas[[#This Row],[Desconto]])</f>
        <v>12015</v>
      </c>
      <c r="K1436" s="9" t="s">
        <v>115</v>
      </c>
    </row>
    <row r="1437" spans="1:11" x14ac:dyDescent="0.25">
      <c r="A1437" s="8">
        <v>45454</v>
      </c>
      <c r="B1437" t="s">
        <v>43</v>
      </c>
      <c r="C1437" t="str">
        <f>_xlfn.XLOOKUP(TB_Vendas[[#This Row],[Código]],TB_Produtos[Código],TB_Produtos[Categoria])</f>
        <v>Eletrônicos Gerais</v>
      </c>
      <c r="D1437" s="1">
        <v>2</v>
      </c>
      <c r="E1437" s="36">
        <f>_xlfn.XLOOKUP(TB_Vendas[[#This Row],[Código]],TB_Produtos[Código],TB_Produtos[Preço Unitário])</f>
        <v>4500</v>
      </c>
      <c r="F1437" s="41">
        <f>INDEX(desc_tabela,MATCH(TB_Vendas[[#This Row],[Qtde]],desc_quantidade,1),MATCH(_xlfn.XLOOKUP(TB_Vendas[[#This Row],[Código]],TB_Produtos[Código],TB_Produtos[Categoria]),desc_categorias,0))</f>
        <v>0.15</v>
      </c>
      <c r="G1437" s="41" cm="1">
        <f t="array" ref="G1437">_xlfn.XLOOKUP(TB_Vendas[[#This Row],[Vendedor]],TB_Vendedores[[#All],[Código]],TB_Vendedores[[#All],[Desc. Máximo]])</f>
        <v>0.17</v>
      </c>
      <c r="H1437" s="41">
        <f>IF(TB_Vendas[[#This Row],[Desc.]]&gt;TB_Vendas[[#This Row],[Desc. Vend.]],TB_Vendas[[#This Row],[Desc. Vend.]],TB_Vendas[[#This Row],[Desc.]])</f>
        <v>0.15</v>
      </c>
      <c r="I1437" s="9">
        <f>TB_Vendas[[#This Row],[Preço Unitário]]*TB_Vendas[[#This Row],[Qtde]]</f>
        <v>9000</v>
      </c>
      <c r="J1437" s="9">
        <f>TB_Vendas[[#This Row],[Total]]-(TB_Vendas[[#This Row],[Total]]*TB_Vendas[[#This Row],[Desconto]])</f>
        <v>7650</v>
      </c>
      <c r="K1437" s="9" t="s">
        <v>105</v>
      </c>
    </row>
    <row r="1438" spans="1:11" x14ac:dyDescent="0.25">
      <c r="A1438" s="8">
        <v>45454</v>
      </c>
      <c r="B1438" t="s">
        <v>56</v>
      </c>
      <c r="C1438" t="str">
        <f>_xlfn.XLOOKUP(TB_Vendas[[#This Row],[Código]],TB_Produtos[Código],TB_Produtos[Categoria])</f>
        <v>Periféricos</v>
      </c>
      <c r="D1438" s="1">
        <v>3</v>
      </c>
      <c r="E1438" s="36">
        <f>_xlfn.XLOOKUP(TB_Vendas[[#This Row],[Código]],TB_Produtos[Código],TB_Produtos[Preço Unitário])</f>
        <v>200</v>
      </c>
      <c r="F1438" s="41">
        <f>INDEX(desc_tabela,MATCH(TB_Vendas[[#This Row],[Qtde]],desc_quantidade,1),MATCH(_xlfn.XLOOKUP(TB_Vendas[[#This Row],[Código]],TB_Produtos[Código],TB_Produtos[Categoria]),desc_categorias,0))</f>
        <v>0.15</v>
      </c>
      <c r="G1438" s="41" cm="1">
        <f t="array" ref="G1438">_xlfn.XLOOKUP(TB_Vendas[[#This Row],[Vendedor]],TB_Vendedores[[#All],[Código]],TB_Vendedores[[#All],[Desc. Máximo]])</f>
        <v>0.11</v>
      </c>
      <c r="H1438" s="41">
        <f>IF(TB_Vendas[[#This Row],[Desc.]]&gt;TB_Vendas[[#This Row],[Desc. Vend.]],TB_Vendas[[#This Row],[Desc. Vend.]],TB_Vendas[[#This Row],[Desc.]])</f>
        <v>0.11</v>
      </c>
      <c r="I1438" s="9">
        <f>TB_Vendas[[#This Row],[Preço Unitário]]*TB_Vendas[[#This Row],[Qtde]]</f>
        <v>600</v>
      </c>
      <c r="J1438" s="9">
        <f>TB_Vendas[[#This Row],[Total]]-(TB_Vendas[[#This Row],[Total]]*TB_Vendas[[#This Row],[Desconto]])</f>
        <v>534</v>
      </c>
      <c r="K1438" s="9" t="s">
        <v>115</v>
      </c>
    </row>
    <row r="1439" spans="1:11" x14ac:dyDescent="0.25">
      <c r="A1439" s="8">
        <v>45454</v>
      </c>
      <c r="B1439" t="s">
        <v>50</v>
      </c>
      <c r="C1439" t="str">
        <f>_xlfn.XLOOKUP(TB_Vendas[[#This Row],[Código]],TB_Produtos[Código],TB_Produtos[Categoria])</f>
        <v>Periféricos</v>
      </c>
      <c r="D1439" s="1">
        <v>5</v>
      </c>
      <c r="E1439" s="36">
        <f>_xlfn.XLOOKUP(TB_Vendas[[#This Row],[Código]],TB_Produtos[Código],TB_Produtos[Preço Unitário])</f>
        <v>300</v>
      </c>
      <c r="F1439" s="41">
        <f>INDEX(desc_tabela,MATCH(TB_Vendas[[#This Row],[Qtde]],desc_quantidade,1),MATCH(_xlfn.XLOOKUP(TB_Vendas[[#This Row],[Código]],TB_Produtos[Código],TB_Produtos[Categoria]),desc_categorias,0))</f>
        <v>0.25</v>
      </c>
      <c r="G1439" s="41" cm="1">
        <f t="array" ref="G1439">_xlfn.XLOOKUP(TB_Vendas[[#This Row],[Vendedor]],TB_Vendedores[[#All],[Código]],TB_Vendedores[[#All],[Desc. Máximo]])</f>
        <v>0.19</v>
      </c>
      <c r="H1439" s="41">
        <f>IF(TB_Vendas[[#This Row],[Desc.]]&gt;TB_Vendas[[#This Row],[Desc. Vend.]],TB_Vendas[[#This Row],[Desc. Vend.]],TB_Vendas[[#This Row],[Desc.]])</f>
        <v>0.19</v>
      </c>
      <c r="I1439" s="9">
        <f>TB_Vendas[[#This Row],[Preço Unitário]]*TB_Vendas[[#This Row],[Qtde]]</f>
        <v>1500</v>
      </c>
      <c r="J1439" s="9">
        <f>TB_Vendas[[#This Row],[Total]]-(TB_Vendas[[#This Row],[Total]]*TB_Vendas[[#This Row],[Desconto]])</f>
        <v>1215</v>
      </c>
      <c r="K1439" s="9" t="s">
        <v>109</v>
      </c>
    </row>
    <row r="1440" spans="1:11" x14ac:dyDescent="0.25">
      <c r="A1440" s="8">
        <v>45455</v>
      </c>
      <c r="B1440" t="s">
        <v>64</v>
      </c>
      <c r="C1440" t="str">
        <f>_xlfn.XLOOKUP(TB_Vendas[[#This Row],[Código]],TB_Produtos[Código],TB_Produtos[Categoria])</f>
        <v>Redes e Conectividade</v>
      </c>
      <c r="D1440" s="1">
        <v>2</v>
      </c>
      <c r="E1440" s="36">
        <f>_xlfn.XLOOKUP(TB_Vendas[[#This Row],[Código]],TB_Produtos[Código],TB_Produtos[Preço Unitário])</f>
        <v>250</v>
      </c>
      <c r="F1440" s="41">
        <f>INDEX(desc_tabela,MATCH(TB_Vendas[[#This Row],[Qtde]],desc_quantidade,1),MATCH(_xlfn.XLOOKUP(TB_Vendas[[#This Row],[Código]],TB_Produtos[Código],TB_Produtos[Categoria]),desc_categorias,0))</f>
        <v>0.15</v>
      </c>
      <c r="G1440" s="41" cm="1">
        <f t="array" ref="G1440">_xlfn.XLOOKUP(TB_Vendas[[#This Row],[Vendedor]],TB_Vendedores[[#All],[Código]],TB_Vendedores[[#All],[Desc. Máximo]])</f>
        <v>0.18</v>
      </c>
      <c r="H1440" s="41">
        <f>IF(TB_Vendas[[#This Row],[Desc.]]&gt;TB_Vendas[[#This Row],[Desc. Vend.]],TB_Vendas[[#This Row],[Desc. Vend.]],TB_Vendas[[#This Row],[Desc.]])</f>
        <v>0.15</v>
      </c>
      <c r="I1440" s="9">
        <f>TB_Vendas[[#This Row],[Preço Unitário]]*TB_Vendas[[#This Row],[Qtde]]</f>
        <v>500</v>
      </c>
      <c r="J1440" s="9">
        <f>TB_Vendas[[#This Row],[Total]]-(TB_Vendas[[#This Row],[Total]]*TB_Vendas[[#This Row],[Desconto]])</f>
        <v>425</v>
      </c>
      <c r="K1440" s="9" t="s">
        <v>117</v>
      </c>
    </row>
    <row r="1441" spans="1:11" x14ac:dyDescent="0.25">
      <c r="A1441" s="8">
        <v>45455</v>
      </c>
      <c r="B1441" t="s">
        <v>7</v>
      </c>
      <c r="C1441" t="str">
        <f>_xlfn.XLOOKUP(TB_Vendas[[#This Row],[Código]],TB_Produtos[Código],TB_Produtos[Categoria])</f>
        <v>Acessórios</v>
      </c>
      <c r="D1441" s="1">
        <v>4</v>
      </c>
      <c r="E1441" s="36">
        <f>_xlfn.XLOOKUP(TB_Vendas[[#This Row],[Código]],TB_Produtos[Código],TB_Produtos[Preço Unitário])</f>
        <v>50</v>
      </c>
      <c r="F1441" s="41">
        <f>INDEX(desc_tabela,MATCH(TB_Vendas[[#This Row],[Qtde]],desc_quantidade,1),MATCH(_xlfn.XLOOKUP(TB_Vendas[[#This Row],[Código]],TB_Produtos[Código],TB_Produtos[Categoria]),desc_categorias,0))</f>
        <v>0.15</v>
      </c>
      <c r="G1441" s="41" cm="1">
        <f t="array" ref="G1441">_xlfn.XLOOKUP(TB_Vendas[[#This Row],[Vendedor]],TB_Vendedores[[#All],[Código]],TB_Vendedores[[#All],[Desc. Máximo]])</f>
        <v>0.14000000000000001</v>
      </c>
      <c r="H1441" s="41">
        <f>IF(TB_Vendas[[#This Row],[Desc.]]&gt;TB_Vendas[[#This Row],[Desc. Vend.]],TB_Vendas[[#This Row],[Desc. Vend.]],TB_Vendas[[#This Row],[Desc.]])</f>
        <v>0.14000000000000001</v>
      </c>
      <c r="I1441" s="9">
        <f>TB_Vendas[[#This Row],[Preço Unitário]]*TB_Vendas[[#This Row],[Qtde]]</f>
        <v>200</v>
      </c>
      <c r="J1441" s="9">
        <f>TB_Vendas[[#This Row],[Total]]-(TB_Vendas[[#This Row],[Total]]*TB_Vendas[[#This Row],[Desconto]])</f>
        <v>172</v>
      </c>
      <c r="K1441" s="9" t="s">
        <v>107</v>
      </c>
    </row>
    <row r="1442" spans="1:11" x14ac:dyDescent="0.25">
      <c r="A1442" s="8">
        <v>45457</v>
      </c>
      <c r="B1442" t="s">
        <v>77</v>
      </c>
      <c r="C1442" t="str">
        <f>_xlfn.XLOOKUP(TB_Vendas[[#This Row],[Código]],TB_Produtos[Código],TB_Produtos[Categoria])</f>
        <v>Smartphones e Tablets</v>
      </c>
      <c r="D1442" s="1">
        <v>4</v>
      </c>
      <c r="E1442" s="36">
        <f>_xlfn.XLOOKUP(TB_Vendas[[#This Row],[Código]],TB_Produtos[Código],TB_Produtos[Preço Unitário])</f>
        <v>5000</v>
      </c>
      <c r="F1442" s="41">
        <f>INDEX(desc_tabela,MATCH(TB_Vendas[[#This Row],[Qtde]],desc_quantidade,1),MATCH(_xlfn.XLOOKUP(TB_Vendas[[#This Row],[Código]],TB_Produtos[Código],TB_Produtos[Categoria]),desc_categorias,0))</f>
        <v>0.15</v>
      </c>
      <c r="G1442" s="41" cm="1">
        <f t="array" ref="G1442">_xlfn.XLOOKUP(TB_Vendas[[#This Row],[Vendedor]],TB_Vendedores[[#All],[Código]],TB_Vendedores[[#All],[Desc. Máximo]])</f>
        <v>0.13</v>
      </c>
      <c r="H1442" s="41">
        <f>IF(TB_Vendas[[#This Row],[Desc.]]&gt;TB_Vendas[[#This Row],[Desc. Vend.]],TB_Vendas[[#This Row],[Desc. Vend.]],TB_Vendas[[#This Row],[Desc.]])</f>
        <v>0.13</v>
      </c>
      <c r="I1442" s="9">
        <f>TB_Vendas[[#This Row],[Preço Unitário]]*TB_Vendas[[#This Row],[Qtde]]</f>
        <v>20000</v>
      </c>
      <c r="J1442" s="9">
        <f>TB_Vendas[[#This Row],[Total]]-(TB_Vendas[[#This Row],[Total]]*TB_Vendas[[#This Row],[Desconto]])</f>
        <v>17400</v>
      </c>
      <c r="K1442" s="9" t="s">
        <v>97</v>
      </c>
    </row>
    <row r="1443" spans="1:11" x14ac:dyDescent="0.25">
      <c r="A1443" s="8">
        <v>45457</v>
      </c>
      <c r="B1443" t="s">
        <v>64</v>
      </c>
      <c r="C1443" t="str">
        <f>_xlfn.XLOOKUP(TB_Vendas[[#This Row],[Código]],TB_Produtos[Código],TB_Produtos[Categoria])</f>
        <v>Redes e Conectividade</v>
      </c>
      <c r="D1443" s="1">
        <v>5</v>
      </c>
      <c r="E1443" s="36">
        <f>_xlfn.XLOOKUP(TB_Vendas[[#This Row],[Código]],TB_Produtos[Código],TB_Produtos[Preço Unitário])</f>
        <v>250</v>
      </c>
      <c r="F1443" s="41">
        <f>INDEX(desc_tabela,MATCH(TB_Vendas[[#This Row],[Qtde]],desc_quantidade,1),MATCH(_xlfn.XLOOKUP(TB_Vendas[[#This Row],[Código]],TB_Produtos[Código],TB_Produtos[Categoria]),desc_categorias,0))</f>
        <v>0.25</v>
      </c>
      <c r="G1443" s="41" cm="1">
        <f t="array" ref="G1443">_xlfn.XLOOKUP(TB_Vendas[[#This Row],[Vendedor]],TB_Vendedores[[#All],[Código]],TB_Vendedores[[#All],[Desc. Máximo]])</f>
        <v>0.08</v>
      </c>
      <c r="H1443" s="41">
        <f>IF(TB_Vendas[[#This Row],[Desc.]]&gt;TB_Vendas[[#This Row],[Desc. Vend.]],TB_Vendas[[#This Row],[Desc. Vend.]],TB_Vendas[[#This Row],[Desc.]])</f>
        <v>0.08</v>
      </c>
      <c r="I1443" s="9">
        <f>TB_Vendas[[#This Row],[Preço Unitário]]*TB_Vendas[[#This Row],[Qtde]]</f>
        <v>1250</v>
      </c>
      <c r="J1443" s="9">
        <f>TB_Vendas[[#This Row],[Total]]-(TB_Vendas[[#This Row],[Total]]*TB_Vendas[[#This Row],[Desconto]])</f>
        <v>1150</v>
      </c>
      <c r="K1443" s="9" t="s">
        <v>100</v>
      </c>
    </row>
    <row r="1444" spans="1:11" x14ac:dyDescent="0.25">
      <c r="A1444" s="8">
        <v>45457</v>
      </c>
      <c r="B1444" t="s">
        <v>71</v>
      </c>
      <c r="C1444" t="str">
        <f>_xlfn.XLOOKUP(TB_Vendas[[#This Row],[Código]],TB_Produtos[Código],TB_Produtos[Categoria])</f>
        <v>Smartphones e Tablets</v>
      </c>
      <c r="D1444" s="1">
        <v>3</v>
      </c>
      <c r="E1444" s="36">
        <f>_xlfn.XLOOKUP(TB_Vendas[[#This Row],[Código]],TB_Produtos[Código],TB_Produtos[Preço Unitário])</f>
        <v>7500</v>
      </c>
      <c r="F1444" s="41">
        <f>INDEX(desc_tabela,MATCH(TB_Vendas[[#This Row],[Qtde]],desc_quantidade,1),MATCH(_xlfn.XLOOKUP(TB_Vendas[[#This Row],[Código]],TB_Produtos[Código],TB_Produtos[Categoria]),desc_categorias,0))</f>
        <v>0.15</v>
      </c>
      <c r="G1444" s="41" cm="1">
        <f t="array" ref="G1444">_xlfn.XLOOKUP(TB_Vendas[[#This Row],[Vendedor]],TB_Vendedores[[#All],[Código]],TB_Vendedores[[#All],[Desc. Máximo]])</f>
        <v>0.08</v>
      </c>
      <c r="H1444" s="41">
        <f>IF(TB_Vendas[[#This Row],[Desc.]]&gt;TB_Vendas[[#This Row],[Desc. Vend.]],TB_Vendas[[#This Row],[Desc. Vend.]],TB_Vendas[[#This Row],[Desc.]])</f>
        <v>0.08</v>
      </c>
      <c r="I1444" s="9">
        <f>TB_Vendas[[#This Row],[Preço Unitário]]*TB_Vendas[[#This Row],[Qtde]]</f>
        <v>22500</v>
      </c>
      <c r="J1444" s="9">
        <f>TB_Vendas[[#This Row],[Total]]-(TB_Vendas[[#This Row],[Total]]*TB_Vendas[[#This Row],[Desconto]])</f>
        <v>20700</v>
      </c>
      <c r="K1444" s="9" t="s">
        <v>111</v>
      </c>
    </row>
    <row r="1445" spans="1:11" x14ac:dyDescent="0.25">
      <c r="A1445" s="8">
        <v>45457</v>
      </c>
      <c r="B1445" t="s">
        <v>53</v>
      </c>
      <c r="C1445" t="str">
        <f>_xlfn.XLOOKUP(TB_Vendas[[#This Row],[Código]],TB_Produtos[Código],TB_Produtos[Categoria])</f>
        <v>Periféricos</v>
      </c>
      <c r="D1445" s="1">
        <v>2</v>
      </c>
      <c r="E1445" s="36">
        <f>_xlfn.XLOOKUP(TB_Vendas[[#This Row],[Código]],TB_Produtos[Código],TB_Produtos[Preço Unitário])</f>
        <v>350</v>
      </c>
      <c r="F1445" s="41">
        <f>INDEX(desc_tabela,MATCH(TB_Vendas[[#This Row],[Qtde]],desc_quantidade,1),MATCH(_xlfn.XLOOKUP(TB_Vendas[[#This Row],[Código]],TB_Produtos[Código],TB_Produtos[Categoria]),desc_categorias,0))</f>
        <v>0.05</v>
      </c>
      <c r="G1445" s="41" cm="1">
        <f t="array" ref="G1445">_xlfn.XLOOKUP(TB_Vendas[[#This Row],[Vendedor]],TB_Vendedores[[#All],[Código]],TB_Vendedores[[#All],[Desc. Máximo]])</f>
        <v>0.11</v>
      </c>
      <c r="H1445" s="41">
        <f>IF(TB_Vendas[[#This Row],[Desc.]]&gt;TB_Vendas[[#This Row],[Desc. Vend.]],TB_Vendas[[#This Row],[Desc. Vend.]],TB_Vendas[[#This Row],[Desc.]])</f>
        <v>0.05</v>
      </c>
      <c r="I1445" s="9">
        <f>TB_Vendas[[#This Row],[Preço Unitário]]*TB_Vendas[[#This Row],[Qtde]]</f>
        <v>700</v>
      </c>
      <c r="J1445" s="9">
        <f>TB_Vendas[[#This Row],[Total]]-(TB_Vendas[[#This Row],[Total]]*TB_Vendas[[#This Row],[Desconto]])</f>
        <v>665</v>
      </c>
      <c r="K1445" s="9" t="s">
        <v>115</v>
      </c>
    </row>
    <row r="1446" spans="1:11" x14ac:dyDescent="0.25">
      <c r="A1446" s="8">
        <v>45457</v>
      </c>
      <c r="B1446" t="s">
        <v>60</v>
      </c>
      <c r="C1446" t="str">
        <f>_xlfn.XLOOKUP(TB_Vendas[[#This Row],[Código]],TB_Produtos[Código],TB_Produtos[Categoria])</f>
        <v>Redes e Conectividade</v>
      </c>
      <c r="D1446" s="1">
        <v>5</v>
      </c>
      <c r="E1446" s="36">
        <f>_xlfn.XLOOKUP(TB_Vendas[[#This Row],[Código]],TB_Produtos[Código],TB_Produtos[Preço Unitário])</f>
        <v>100</v>
      </c>
      <c r="F1446" s="41">
        <f>INDEX(desc_tabela,MATCH(TB_Vendas[[#This Row],[Qtde]],desc_quantidade,1),MATCH(_xlfn.XLOOKUP(TB_Vendas[[#This Row],[Código]],TB_Produtos[Código],TB_Produtos[Categoria]),desc_categorias,0))</f>
        <v>0.25</v>
      </c>
      <c r="G1446" s="41" cm="1">
        <f t="array" ref="G1446">_xlfn.XLOOKUP(TB_Vendas[[#This Row],[Vendedor]],TB_Vendedores[[#All],[Código]],TB_Vendedores[[#All],[Desc. Máximo]])</f>
        <v>7.0000000000000007E-2</v>
      </c>
      <c r="H1446" s="41">
        <f>IF(TB_Vendas[[#This Row],[Desc.]]&gt;TB_Vendas[[#This Row],[Desc. Vend.]],TB_Vendas[[#This Row],[Desc. Vend.]],TB_Vendas[[#This Row],[Desc.]])</f>
        <v>7.0000000000000007E-2</v>
      </c>
      <c r="I1446" s="9">
        <f>TB_Vendas[[#This Row],[Preço Unitário]]*TB_Vendas[[#This Row],[Qtde]]</f>
        <v>500</v>
      </c>
      <c r="J1446" s="9">
        <f>TB_Vendas[[#This Row],[Total]]-(TB_Vendas[[#This Row],[Total]]*TB_Vendas[[#This Row],[Desconto]])</f>
        <v>465</v>
      </c>
      <c r="K1446" s="9" t="s">
        <v>119</v>
      </c>
    </row>
    <row r="1447" spans="1:11" x14ac:dyDescent="0.25">
      <c r="A1447" s="8">
        <v>45457</v>
      </c>
      <c r="B1447" t="s">
        <v>75</v>
      </c>
      <c r="C1447" t="str">
        <f>_xlfn.XLOOKUP(TB_Vendas[[#This Row],[Código]],TB_Produtos[Código],TB_Produtos[Categoria])</f>
        <v>Smartphones e Tablets</v>
      </c>
      <c r="D1447" s="1">
        <v>5</v>
      </c>
      <c r="E1447" s="36">
        <f>_xlfn.XLOOKUP(TB_Vendas[[#This Row],[Código]],TB_Produtos[Código],TB_Produtos[Preço Unitário])</f>
        <v>3800</v>
      </c>
      <c r="F1447" s="41">
        <f>INDEX(desc_tabela,MATCH(TB_Vendas[[#This Row],[Qtde]],desc_quantidade,1),MATCH(_xlfn.XLOOKUP(TB_Vendas[[#This Row],[Código]],TB_Produtos[Código],TB_Produtos[Categoria]),desc_categorias,0))</f>
        <v>0.25</v>
      </c>
      <c r="G1447" s="41" cm="1">
        <f t="array" ref="G1447">_xlfn.XLOOKUP(TB_Vendas[[#This Row],[Vendedor]],TB_Vendedores[[#All],[Código]],TB_Vendedores[[#All],[Desc. Máximo]])</f>
        <v>0.17</v>
      </c>
      <c r="H1447" s="41">
        <f>IF(TB_Vendas[[#This Row],[Desc.]]&gt;TB_Vendas[[#This Row],[Desc. Vend.]],TB_Vendas[[#This Row],[Desc. Vend.]],TB_Vendas[[#This Row],[Desc.]])</f>
        <v>0.17</v>
      </c>
      <c r="I1447" s="9">
        <f>TB_Vendas[[#This Row],[Preço Unitário]]*TB_Vendas[[#This Row],[Qtde]]</f>
        <v>19000</v>
      </c>
      <c r="J1447" s="9">
        <f>TB_Vendas[[#This Row],[Total]]-(TB_Vendas[[#This Row],[Total]]*TB_Vendas[[#This Row],[Desconto]])</f>
        <v>15770</v>
      </c>
      <c r="K1447" s="9" t="s">
        <v>105</v>
      </c>
    </row>
    <row r="1448" spans="1:11" x14ac:dyDescent="0.25">
      <c r="A1448" s="8">
        <v>45457</v>
      </c>
      <c r="B1448" t="s">
        <v>28</v>
      </c>
      <c r="C1448" t="str">
        <f>_xlfn.XLOOKUP(TB_Vendas[[#This Row],[Código]],TB_Produtos[Código],TB_Produtos[Categoria])</f>
        <v>Periféricos</v>
      </c>
      <c r="D1448" s="1">
        <v>3</v>
      </c>
      <c r="E1448" s="36">
        <f>_xlfn.XLOOKUP(TB_Vendas[[#This Row],[Código]],TB_Produtos[Código],TB_Produtos[Preço Unitário])</f>
        <v>1200</v>
      </c>
      <c r="F1448" s="41">
        <f>INDEX(desc_tabela,MATCH(TB_Vendas[[#This Row],[Qtde]],desc_quantidade,1),MATCH(_xlfn.XLOOKUP(TB_Vendas[[#This Row],[Código]],TB_Produtos[Código],TB_Produtos[Categoria]),desc_categorias,0))</f>
        <v>0.15</v>
      </c>
      <c r="G1448" s="41" cm="1">
        <f t="array" ref="G1448">_xlfn.XLOOKUP(TB_Vendas[[#This Row],[Vendedor]],TB_Vendedores[[#All],[Código]],TB_Vendedores[[#All],[Desc. Máximo]])</f>
        <v>0.18</v>
      </c>
      <c r="H1448" s="41">
        <f>IF(TB_Vendas[[#This Row],[Desc.]]&gt;TB_Vendas[[#This Row],[Desc. Vend.]],TB_Vendas[[#This Row],[Desc. Vend.]],TB_Vendas[[#This Row],[Desc.]])</f>
        <v>0.15</v>
      </c>
      <c r="I1448" s="9">
        <f>TB_Vendas[[#This Row],[Preço Unitário]]*TB_Vendas[[#This Row],[Qtde]]</f>
        <v>3600</v>
      </c>
      <c r="J1448" s="9">
        <f>TB_Vendas[[#This Row],[Total]]-(TB_Vendas[[#This Row],[Total]]*TB_Vendas[[#This Row],[Desconto]])</f>
        <v>3060</v>
      </c>
      <c r="K1448" s="9" t="s">
        <v>117</v>
      </c>
    </row>
    <row r="1449" spans="1:11" x14ac:dyDescent="0.25">
      <c r="A1449" s="8">
        <v>45458</v>
      </c>
      <c r="B1449" t="s">
        <v>71</v>
      </c>
      <c r="C1449" t="str">
        <f>_xlfn.XLOOKUP(TB_Vendas[[#This Row],[Código]],TB_Produtos[Código],TB_Produtos[Categoria])</f>
        <v>Smartphones e Tablets</v>
      </c>
      <c r="D1449" s="1">
        <v>2</v>
      </c>
      <c r="E1449" s="36">
        <f>_xlfn.XLOOKUP(TB_Vendas[[#This Row],[Código]],TB_Produtos[Código],TB_Produtos[Preço Unitário])</f>
        <v>7500</v>
      </c>
      <c r="F1449" s="41">
        <f>INDEX(desc_tabela,MATCH(TB_Vendas[[#This Row],[Qtde]],desc_quantidade,1),MATCH(_xlfn.XLOOKUP(TB_Vendas[[#This Row],[Código]],TB_Produtos[Código],TB_Produtos[Categoria]),desc_categorias,0))</f>
        <v>0.1</v>
      </c>
      <c r="G1449" s="41" cm="1">
        <f t="array" ref="G1449">_xlfn.XLOOKUP(TB_Vendas[[#This Row],[Vendedor]],TB_Vendedores[[#All],[Código]],TB_Vendedores[[#All],[Desc. Máximo]])</f>
        <v>0.17</v>
      </c>
      <c r="H1449" s="41">
        <f>IF(TB_Vendas[[#This Row],[Desc.]]&gt;TB_Vendas[[#This Row],[Desc. Vend.]],TB_Vendas[[#This Row],[Desc. Vend.]],TB_Vendas[[#This Row],[Desc.]])</f>
        <v>0.1</v>
      </c>
      <c r="I1449" s="9">
        <f>TB_Vendas[[#This Row],[Preço Unitário]]*TB_Vendas[[#This Row],[Qtde]]</f>
        <v>15000</v>
      </c>
      <c r="J1449" s="9">
        <f>TB_Vendas[[#This Row],[Total]]-(TB_Vendas[[#This Row],[Total]]*TB_Vendas[[#This Row],[Desconto]])</f>
        <v>13500</v>
      </c>
      <c r="K1449" s="9" t="s">
        <v>105</v>
      </c>
    </row>
    <row r="1450" spans="1:11" x14ac:dyDescent="0.25">
      <c r="A1450" s="8">
        <v>45458</v>
      </c>
      <c r="B1450" t="s">
        <v>71</v>
      </c>
      <c r="C1450" t="str">
        <f>_xlfn.XLOOKUP(TB_Vendas[[#This Row],[Código]],TB_Produtos[Código],TB_Produtos[Categoria])</f>
        <v>Smartphones e Tablets</v>
      </c>
      <c r="D1450" s="1">
        <v>4</v>
      </c>
      <c r="E1450" s="36">
        <f>_xlfn.XLOOKUP(TB_Vendas[[#This Row],[Código]],TB_Produtos[Código],TB_Produtos[Preço Unitário])</f>
        <v>7500</v>
      </c>
      <c r="F1450" s="41">
        <f>INDEX(desc_tabela,MATCH(TB_Vendas[[#This Row],[Qtde]],desc_quantidade,1),MATCH(_xlfn.XLOOKUP(TB_Vendas[[#This Row],[Código]],TB_Produtos[Código],TB_Produtos[Categoria]),desc_categorias,0))</f>
        <v>0.15</v>
      </c>
      <c r="G1450" s="41" cm="1">
        <f t="array" ref="G1450">_xlfn.XLOOKUP(TB_Vendas[[#This Row],[Vendedor]],TB_Vendedores[[#All],[Código]],TB_Vendedores[[#All],[Desc. Máximo]])</f>
        <v>0.3</v>
      </c>
      <c r="H1450" s="41">
        <f>IF(TB_Vendas[[#This Row],[Desc.]]&gt;TB_Vendas[[#This Row],[Desc. Vend.]],TB_Vendas[[#This Row],[Desc. Vend.]],TB_Vendas[[#This Row],[Desc.]])</f>
        <v>0.15</v>
      </c>
      <c r="I1450" s="9">
        <f>TB_Vendas[[#This Row],[Preço Unitário]]*TB_Vendas[[#This Row],[Qtde]]</f>
        <v>30000</v>
      </c>
      <c r="J1450" s="9">
        <f>TB_Vendas[[#This Row],[Total]]-(TB_Vendas[[#This Row],[Total]]*TB_Vendas[[#This Row],[Desconto]])</f>
        <v>25500</v>
      </c>
      <c r="K1450" s="9" t="s">
        <v>121</v>
      </c>
    </row>
    <row r="1451" spans="1:11" x14ac:dyDescent="0.25">
      <c r="A1451" s="8">
        <v>45458</v>
      </c>
      <c r="B1451" t="s">
        <v>40</v>
      </c>
      <c r="C1451" t="str">
        <f>_xlfn.XLOOKUP(TB_Vendas[[#This Row],[Código]],TB_Produtos[Código],TB_Produtos[Categoria])</f>
        <v>Eletrônicos Gerais</v>
      </c>
      <c r="D1451" s="1">
        <v>5</v>
      </c>
      <c r="E1451" s="36">
        <f>_xlfn.XLOOKUP(TB_Vendas[[#This Row],[Código]],TB_Produtos[Código],TB_Produtos[Preço Unitário])</f>
        <v>4800</v>
      </c>
      <c r="F1451" s="41">
        <f>INDEX(desc_tabela,MATCH(TB_Vendas[[#This Row],[Qtde]],desc_quantidade,1),MATCH(_xlfn.XLOOKUP(TB_Vendas[[#This Row],[Código]],TB_Produtos[Código],TB_Produtos[Categoria]),desc_categorias,0))</f>
        <v>0.25</v>
      </c>
      <c r="G1451" s="41" cm="1">
        <f t="array" ref="G1451">_xlfn.XLOOKUP(TB_Vendas[[#This Row],[Vendedor]],TB_Vendedores[[#All],[Código]],TB_Vendedores[[#All],[Desc. Máximo]])</f>
        <v>0.13</v>
      </c>
      <c r="H1451" s="41">
        <f>IF(TB_Vendas[[#This Row],[Desc.]]&gt;TB_Vendas[[#This Row],[Desc. Vend.]],TB_Vendas[[#This Row],[Desc. Vend.]],TB_Vendas[[#This Row],[Desc.]])</f>
        <v>0.13</v>
      </c>
      <c r="I1451" s="9">
        <f>TB_Vendas[[#This Row],[Preço Unitário]]*TB_Vendas[[#This Row],[Qtde]]</f>
        <v>24000</v>
      </c>
      <c r="J1451" s="9">
        <f>TB_Vendas[[#This Row],[Total]]-(TB_Vendas[[#This Row],[Total]]*TB_Vendas[[#This Row],[Desconto]])</f>
        <v>20880</v>
      </c>
      <c r="K1451" s="9" t="s">
        <v>94</v>
      </c>
    </row>
    <row r="1452" spans="1:11" x14ac:dyDescent="0.25">
      <c r="A1452" s="8">
        <v>45459</v>
      </c>
      <c r="B1452" t="s">
        <v>73</v>
      </c>
      <c r="C1452" t="str">
        <f>_xlfn.XLOOKUP(TB_Vendas[[#This Row],[Código]],TB_Produtos[Código],TB_Produtos[Categoria])</f>
        <v>Smartphones e Tablets</v>
      </c>
      <c r="D1452" s="1">
        <v>5</v>
      </c>
      <c r="E1452" s="36">
        <f>_xlfn.XLOOKUP(TB_Vendas[[#This Row],[Código]],TB_Produtos[Código],TB_Produtos[Preço Unitário])</f>
        <v>2200</v>
      </c>
      <c r="F1452" s="41">
        <f>INDEX(desc_tabela,MATCH(TB_Vendas[[#This Row],[Qtde]],desc_quantidade,1),MATCH(_xlfn.XLOOKUP(TB_Vendas[[#This Row],[Código]],TB_Produtos[Código],TB_Produtos[Categoria]),desc_categorias,0))</f>
        <v>0.25</v>
      </c>
      <c r="G1452" s="41" cm="1">
        <f t="array" ref="G1452">_xlfn.XLOOKUP(TB_Vendas[[#This Row],[Vendedor]],TB_Vendedores[[#All],[Código]],TB_Vendedores[[#All],[Desc. Máximo]])</f>
        <v>0.18</v>
      </c>
      <c r="H1452" s="41">
        <f>IF(TB_Vendas[[#This Row],[Desc.]]&gt;TB_Vendas[[#This Row],[Desc. Vend.]],TB_Vendas[[#This Row],[Desc. Vend.]],TB_Vendas[[#This Row],[Desc.]])</f>
        <v>0.18</v>
      </c>
      <c r="I1452" s="9">
        <f>TB_Vendas[[#This Row],[Preço Unitário]]*TB_Vendas[[#This Row],[Qtde]]</f>
        <v>11000</v>
      </c>
      <c r="J1452" s="9">
        <f>TB_Vendas[[#This Row],[Total]]-(TB_Vendas[[#This Row],[Total]]*TB_Vendas[[#This Row],[Desconto]])</f>
        <v>9020</v>
      </c>
      <c r="K1452" s="9" t="s">
        <v>117</v>
      </c>
    </row>
    <row r="1453" spans="1:11" x14ac:dyDescent="0.25">
      <c r="A1453" s="8">
        <v>45459</v>
      </c>
      <c r="B1453" t="s">
        <v>48</v>
      </c>
      <c r="C1453" t="str">
        <f>_xlfn.XLOOKUP(TB_Vendas[[#This Row],[Código]],TB_Produtos[Código],TB_Produtos[Categoria])</f>
        <v>Eletrônicos Gerais</v>
      </c>
      <c r="D1453" s="1">
        <v>5</v>
      </c>
      <c r="E1453" s="36">
        <f>_xlfn.XLOOKUP(TB_Vendas[[#This Row],[Código]],TB_Produtos[Código],TB_Produtos[Preço Unitário])</f>
        <v>5500</v>
      </c>
      <c r="F1453" s="41">
        <f>INDEX(desc_tabela,MATCH(TB_Vendas[[#This Row],[Qtde]],desc_quantidade,1),MATCH(_xlfn.XLOOKUP(TB_Vendas[[#This Row],[Código]],TB_Produtos[Código],TB_Produtos[Categoria]),desc_categorias,0))</f>
        <v>0.25</v>
      </c>
      <c r="G1453" s="41" cm="1">
        <f t="array" ref="G1453">_xlfn.XLOOKUP(TB_Vendas[[#This Row],[Vendedor]],TB_Vendedores[[#All],[Código]],TB_Vendedores[[#All],[Desc. Máximo]])</f>
        <v>0.3</v>
      </c>
      <c r="H1453" s="41">
        <f>IF(TB_Vendas[[#This Row],[Desc.]]&gt;TB_Vendas[[#This Row],[Desc. Vend.]],TB_Vendas[[#This Row],[Desc. Vend.]],TB_Vendas[[#This Row],[Desc.]])</f>
        <v>0.25</v>
      </c>
      <c r="I1453" s="9">
        <f>TB_Vendas[[#This Row],[Preço Unitário]]*TB_Vendas[[#This Row],[Qtde]]</f>
        <v>27500</v>
      </c>
      <c r="J1453" s="9">
        <f>TB_Vendas[[#This Row],[Total]]-(TB_Vendas[[#This Row],[Total]]*TB_Vendas[[#This Row],[Desconto]])</f>
        <v>20625</v>
      </c>
      <c r="K1453" s="9" t="s">
        <v>121</v>
      </c>
    </row>
    <row r="1454" spans="1:11" x14ac:dyDescent="0.25">
      <c r="A1454" s="8">
        <v>45461</v>
      </c>
      <c r="B1454" t="s">
        <v>77</v>
      </c>
      <c r="C1454" t="str">
        <f>_xlfn.XLOOKUP(TB_Vendas[[#This Row],[Código]],TB_Produtos[Código],TB_Produtos[Categoria])</f>
        <v>Smartphones e Tablets</v>
      </c>
      <c r="D1454" s="1">
        <v>2</v>
      </c>
      <c r="E1454" s="36">
        <f>_xlfn.XLOOKUP(TB_Vendas[[#This Row],[Código]],TB_Produtos[Código],TB_Produtos[Preço Unitário])</f>
        <v>5000</v>
      </c>
      <c r="F1454" s="41">
        <f>INDEX(desc_tabela,MATCH(TB_Vendas[[#This Row],[Qtde]],desc_quantidade,1),MATCH(_xlfn.XLOOKUP(TB_Vendas[[#This Row],[Código]],TB_Produtos[Código],TB_Produtos[Categoria]),desc_categorias,0))</f>
        <v>0.1</v>
      </c>
      <c r="G1454" s="41" cm="1">
        <f t="array" ref="G1454">_xlfn.XLOOKUP(TB_Vendas[[#This Row],[Vendedor]],TB_Vendedores[[#All],[Código]],TB_Vendedores[[#All],[Desc. Máximo]])</f>
        <v>7.0000000000000007E-2</v>
      </c>
      <c r="H1454" s="41">
        <f>IF(TB_Vendas[[#This Row],[Desc.]]&gt;TB_Vendas[[#This Row],[Desc. Vend.]],TB_Vendas[[#This Row],[Desc. Vend.]],TB_Vendas[[#This Row],[Desc.]])</f>
        <v>7.0000000000000007E-2</v>
      </c>
      <c r="I1454" s="9">
        <f>TB_Vendas[[#This Row],[Preço Unitário]]*TB_Vendas[[#This Row],[Qtde]]</f>
        <v>10000</v>
      </c>
      <c r="J1454" s="9">
        <f>TB_Vendas[[#This Row],[Total]]-(TB_Vendas[[#This Row],[Total]]*TB_Vendas[[#This Row],[Desconto]])</f>
        <v>9300</v>
      </c>
      <c r="K1454" s="9" t="s">
        <v>119</v>
      </c>
    </row>
    <row r="1455" spans="1:11" x14ac:dyDescent="0.25">
      <c r="A1455" s="8">
        <v>45461</v>
      </c>
      <c r="B1455" t="s">
        <v>53</v>
      </c>
      <c r="C1455" t="str">
        <f>_xlfn.XLOOKUP(TB_Vendas[[#This Row],[Código]],TB_Produtos[Código],TB_Produtos[Categoria])</f>
        <v>Periféricos</v>
      </c>
      <c r="D1455" s="1">
        <v>2</v>
      </c>
      <c r="E1455" s="36">
        <f>_xlfn.XLOOKUP(TB_Vendas[[#This Row],[Código]],TB_Produtos[Código],TB_Produtos[Preço Unitário])</f>
        <v>350</v>
      </c>
      <c r="F1455" s="41">
        <f>INDEX(desc_tabela,MATCH(TB_Vendas[[#This Row],[Qtde]],desc_quantidade,1),MATCH(_xlfn.XLOOKUP(TB_Vendas[[#This Row],[Código]],TB_Produtos[Código],TB_Produtos[Categoria]),desc_categorias,0))</f>
        <v>0.05</v>
      </c>
      <c r="G1455" s="41" cm="1">
        <f t="array" ref="G1455">_xlfn.XLOOKUP(TB_Vendas[[#This Row],[Vendedor]],TB_Vendedores[[#All],[Código]],TB_Vendedores[[#All],[Desc. Máximo]])</f>
        <v>0.14000000000000001</v>
      </c>
      <c r="H1455" s="41">
        <f>IF(TB_Vendas[[#This Row],[Desc.]]&gt;TB_Vendas[[#This Row],[Desc. Vend.]],TB_Vendas[[#This Row],[Desc. Vend.]],TB_Vendas[[#This Row],[Desc.]])</f>
        <v>0.05</v>
      </c>
      <c r="I1455" s="9">
        <f>TB_Vendas[[#This Row],[Preço Unitário]]*TB_Vendas[[#This Row],[Qtde]]</f>
        <v>700</v>
      </c>
      <c r="J1455" s="9">
        <f>TB_Vendas[[#This Row],[Total]]-(TB_Vendas[[#This Row],[Total]]*TB_Vendas[[#This Row],[Desconto]])</f>
        <v>665</v>
      </c>
      <c r="K1455" s="9" t="s">
        <v>107</v>
      </c>
    </row>
    <row r="1456" spans="1:11" x14ac:dyDescent="0.25">
      <c r="A1456" s="8">
        <v>45461</v>
      </c>
      <c r="B1456" t="s">
        <v>22</v>
      </c>
      <c r="C1456" t="str">
        <f>_xlfn.XLOOKUP(TB_Vendas[[#This Row],[Código]],TB_Produtos[Código],TB_Produtos[Categoria])</f>
        <v>Acessórios</v>
      </c>
      <c r="D1456" s="1">
        <v>1</v>
      </c>
      <c r="E1456" s="36">
        <f>_xlfn.XLOOKUP(TB_Vendas[[#This Row],[Código]],TB_Produtos[Código],TB_Produtos[Preço Unitário])</f>
        <v>1400</v>
      </c>
      <c r="F1456" s="41">
        <f>INDEX(desc_tabela,MATCH(TB_Vendas[[#This Row],[Qtde]],desc_quantidade,1),MATCH(_xlfn.XLOOKUP(TB_Vendas[[#This Row],[Código]],TB_Produtos[Código],TB_Produtos[Categoria]),desc_categorias,0))</f>
        <v>0</v>
      </c>
      <c r="G1456" s="41" cm="1">
        <f t="array" ref="G1456">_xlfn.XLOOKUP(TB_Vendas[[#This Row],[Vendedor]],TB_Vendedores[[#All],[Código]],TB_Vendedores[[#All],[Desc. Máximo]])</f>
        <v>0.09</v>
      </c>
      <c r="H1456" s="41">
        <f>IF(TB_Vendas[[#This Row],[Desc.]]&gt;TB_Vendas[[#This Row],[Desc. Vend.]],TB_Vendas[[#This Row],[Desc. Vend.]],TB_Vendas[[#This Row],[Desc.]])</f>
        <v>0</v>
      </c>
      <c r="I1456" s="9">
        <f>TB_Vendas[[#This Row],[Preço Unitário]]*TB_Vendas[[#This Row],[Qtde]]</f>
        <v>1400</v>
      </c>
      <c r="J1456" s="9">
        <f>TB_Vendas[[#This Row],[Total]]-(TB_Vendas[[#This Row],[Total]]*TB_Vendas[[#This Row],[Desconto]])</f>
        <v>1400</v>
      </c>
      <c r="K1456" s="9" t="s">
        <v>113</v>
      </c>
    </row>
    <row r="1457" spans="1:11" x14ac:dyDescent="0.25">
      <c r="A1457" s="8">
        <v>45462</v>
      </c>
      <c r="B1457" t="s">
        <v>28</v>
      </c>
      <c r="C1457" t="str">
        <f>_xlfn.XLOOKUP(TB_Vendas[[#This Row],[Código]],TB_Produtos[Código],TB_Produtos[Categoria])</f>
        <v>Periféricos</v>
      </c>
      <c r="D1457" s="1">
        <v>5</v>
      </c>
      <c r="E1457" s="36">
        <f>_xlfn.XLOOKUP(TB_Vendas[[#This Row],[Código]],TB_Produtos[Código],TB_Produtos[Preço Unitário])</f>
        <v>1200</v>
      </c>
      <c r="F1457" s="41">
        <f>INDEX(desc_tabela,MATCH(TB_Vendas[[#This Row],[Qtde]],desc_quantidade,1),MATCH(_xlfn.XLOOKUP(TB_Vendas[[#This Row],[Código]],TB_Produtos[Código],TB_Produtos[Categoria]),desc_categorias,0))</f>
        <v>0.25</v>
      </c>
      <c r="G1457" s="41" cm="1">
        <f t="array" ref="G1457">_xlfn.XLOOKUP(TB_Vendas[[#This Row],[Vendedor]],TB_Vendedores[[#All],[Código]],TB_Vendedores[[#All],[Desc. Máximo]])</f>
        <v>7.0000000000000007E-2</v>
      </c>
      <c r="H1457" s="41">
        <f>IF(TB_Vendas[[#This Row],[Desc.]]&gt;TB_Vendas[[#This Row],[Desc. Vend.]],TB_Vendas[[#This Row],[Desc. Vend.]],TB_Vendas[[#This Row],[Desc.]])</f>
        <v>7.0000000000000007E-2</v>
      </c>
      <c r="I1457" s="9">
        <f>TB_Vendas[[#This Row],[Preço Unitário]]*TB_Vendas[[#This Row],[Qtde]]</f>
        <v>6000</v>
      </c>
      <c r="J1457" s="9">
        <f>TB_Vendas[[#This Row],[Total]]-(TB_Vendas[[#This Row],[Total]]*TB_Vendas[[#This Row],[Desconto]])</f>
        <v>5580</v>
      </c>
      <c r="K1457" s="9" t="s">
        <v>119</v>
      </c>
    </row>
    <row r="1458" spans="1:11" x14ac:dyDescent="0.25">
      <c r="A1458" s="8">
        <v>45462</v>
      </c>
      <c r="B1458" t="s">
        <v>58</v>
      </c>
      <c r="C1458" t="str">
        <f>_xlfn.XLOOKUP(TB_Vendas[[#This Row],[Código]],TB_Produtos[Código],TB_Produtos[Categoria])</f>
        <v>Periféricos</v>
      </c>
      <c r="D1458" s="1">
        <v>4</v>
      </c>
      <c r="E1458" s="36">
        <f>_xlfn.XLOOKUP(TB_Vendas[[#This Row],[Código]],TB_Produtos[Código],TB_Produtos[Preço Unitário])</f>
        <v>450</v>
      </c>
      <c r="F1458" s="41">
        <f>INDEX(desc_tabela,MATCH(TB_Vendas[[#This Row],[Qtde]],desc_quantidade,1),MATCH(_xlfn.XLOOKUP(TB_Vendas[[#This Row],[Código]],TB_Produtos[Código],TB_Produtos[Categoria]),desc_categorias,0))</f>
        <v>0.15</v>
      </c>
      <c r="G1458" s="41" cm="1">
        <f t="array" ref="G1458">_xlfn.XLOOKUP(TB_Vendas[[#This Row],[Vendedor]],TB_Vendedores[[#All],[Código]],TB_Vendedores[[#All],[Desc. Máximo]])</f>
        <v>0.19</v>
      </c>
      <c r="H1458" s="41">
        <f>IF(TB_Vendas[[#This Row],[Desc.]]&gt;TB_Vendas[[#This Row],[Desc. Vend.]],TB_Vendas[[#This Row],[Desc. Vend.]],TB_Vendas[[#This Row],[Desc.]])</f>
        <v>0.15</v>
      </c>
      <c r="I1458" s="9">
        <f>TB_Vendas[[#This Row],[Preço Unitário]]*TB_Vendas[[#This Row],[Qtde]]</f>
        <v>1800</v>
      </c>
      <c r="J1458" s="9">
        <f>TB_Vendas[[#This Row],[Total]]-(TB_Vendas[[#This Row],[Total]]*TB_Vendas[[#This Row],[Desconto]])</f>
        <v>1530</v>
      </c>
      <c r="K1458" s="9" t="s">
        <v>109</v>
      </c>
    </row>
    <row r="1459" spans="1:11" x14ac:dyDescent="0.25">
      <c r="A1459" s="8">
        <v>45462</v>
      </c>
      <c r="B1459" t="s">
        <v>88</v>
      </c>
      <c r="C1459" t="str">
        <f>_xlfn.XLOOKUP(TB_Vendas[[#This Row],[Código]],TB_Produtos[Código],TB_Produtos[Categoria])</f>
        <v>Wearables</v>
      </c>
      <c r="D1459" s="1">
        <v>1</v>
      </c>
      <c r="E1459" s="36">
        <f>_xlfn.XLOOKUP(TB_Vendas[[#This Row],[Código]],TB_Produtos[Código],TB_Produtos[Preço Unitário])</f>
        <v>2800</v>
      </c>
      <c r="F1459" s="41">
        <f>INDEX(desc_tabela,MATCH(TB_Vendas[[#This Row],[Qtde]],desc_quantidade,1),MATCH(_xlfn.XLOOKUP(TB_Vendas[[#This Row],[Código]],TB_Produtos[Código],TB_Produtos[Categoria]),desc_categorias,0))</f>
        <v>0</v>
      </c>
      <c r="G1459" s="41" cm="1">
        <f t="array" ref="G1459">_xlfn.XLOOKUP(TB_Vendas[[#This Row],[Vendedor]],TB_Vendedores[[#All],[Código]],TB_Vendedores[[#All],[Desc. Máximo]])</f>
        <v>0.3</v>
      </c>
      <c r="H1459" s="41">
        <f>IF(TB_Vendas[[#This Row],[Desc.]]&gt;TB_Vendas[[#This Row],[Desc. Vend.]],TB_Vendas[[#This Row],[Desc. Vend.]],TB_Vendas[[#This Row],[Desc.]])</f>
        <v>0</v>
      </c>
      <c r="I1459" s="9">
        <f>TB_Vendas[[#This Row],[Preço Unitário]]*TB_Vendas[[#This Row],[Qtde]]</f>
        <v>2800</v>
      </c>
      <c r="J1459" s="9">
        <f>TB_Vendas[[#This Row],[Total]]-(TB_Vendas[[#This Row],[Total]]*TB_Vendas[[#This Row],[Desconto]])</f>
        <v>2800</v>
      </c>
      <c r="K1459" s="9" t="s">
        <v>121</v>
      </c>
    </row>
    <row r="1460" spans="1:11" x14ac:dyDescent="0.25">
      <c r="A1460" s="8">
        <v>45462</v>
      </c>
      <c r="B1460" t="s">
        <v>25</v>
      </c>
      <c r="C1460" t="str">
        <f>_xlfn.XLOOKUP(TB_Vendas[[#This Row],[Código]],TB_Produtos[Código],TB_Produtos[Categoria])</f>
        <v>Periféricos</v>
      </c>
      <c r="D1460" s="1">
        <v>4</v>
      </c>
      <c r="E1460" s="36">
        <f>_xlfn.XLOOKUP(TB_Vendas[[#This Row],[Código]],TB_Produtos[Código],TB_Produtos[Preço Unitário])</f>
        <v>900</v>
      </c>
      <c r="F1460" s="41">
        <f>INDEX(desc_tabela,MATCH(TB_Vendas[[#This Row],[Qtde]],desc_quantidade,1),MATCH(_xlfn.XLOOKUP(TB_Vendas[[#This Row],[Código]],TB_Produtos[Código],TB_Produtos[Categoria]),desc_categorias,0))</f>
        <v>0.15</v>
      </c>
      <c r="G1460" s="41" cm="1">
        <f t="array" ref="G1460">_xlfn.XLOOKUP(TB_Vendas[[#This Row],[Vendedor]],TB_Vendedores[[#All],[Código]],TB_Vendedores[[#All],[Desc. Máximo]])</f>
        <v>0.14000000000000001</v>
      </c>
      <c r="H1460" s="41">
        <f>IF(TB_Vendas[[#This Row],[Desc.]]&gt;TB_Vendas[[#This Row],[Desc. Vend.]],TB_Vendas[[#This Row],[Desc. Vend.]],TB_Vendas[[#This Row],[Desc.]])</f>
        <v>0.14000000000000001</v>
      </c>
      <c r="I1460" s="9">
        <f>TB_Vendas[[#This Row],[Preço Unitário]]*TB_Vendas[[#This Row],[Qtde]]</f>
        <v>3600</v>
      </c>
      <c r="J1460" s="9">
        <f>TB_Vendas[[#This Row],[Total]]-(TB_Vendas[[#This Row],[Total]]*TB_Vendas[[#This Row],[Desconto]])</f>
        <v>3096</v>
      </c>
      <c r="K1460" s="9" t="s">
        <v>107</v>
      </c>
    </row>
    <row r="1461" spans="1:11" x14ac:dyDescent="0.25">
      <c r="A1461" s="8">
        <v>45462</v>
      </c>
      <c r="B1461" t="s">
        <v>48</v>
      </c>
      <c r="C1461" t="str">
        <f>_xlfn.XLOOKUP(TB_Vendas[[#This Row],[Código]],TB_Produtos[Código],TB_Produtos[Categoria])</f>
        <v>Eletrônicos Gerais</v>
      </c>
      <c r="D1461" s="1">
        <v>1</v>
      </c>
      <c r="E1461" s="36">
        <f>_xlfn.XLOOKUP(TB_Vendas[[#This Row],[Código]],TB_Produtos[Código],TB_Produtos[Preço Unitário])</f>
        <v>5500</v>
      </c>
      <c r="F1461" s="41">
        <f>INDEX(desc_tabela,MATCH(TB_Vendas[[#This Row],[Qtde]],desc_quantidade,1),MATCH(_xlfn.XLOOKUP(TB_Vendas[[#This Row],[Código]],TB_Produtos[Código],TB_Produtos[Categoria]),desc_categorias,0))</f>
        <v>0.1</v>
      </c>
      <c r="G1461" s="41" cm="1">
        <f t="array" ref="G1461">_xlfn.XLOOKUP(TB_Vendas[[#This Row],[Vendedor]],TB_Vendedores[[#All],[Código]],TB_Vendedores[[#All],[Desc. Máximo]])</f>
        <v>0.14000000000000001</v>
      </c>
      <c r="H1461" s="41">
        <f>IF(TB_Vendas[[#This Row],[Desc.]]&gt;TB_Vendas[[#This Row],[Desc. Vend.]],TB_Vendas[[#This Row],[Desc. Vend.]],TB_Vendas[[#This Row],[Desc.]])</f>
        <v>0.1</v>
      </c>
      <c r="I1461" s="9">
        <f>TB_Vendas[[#This Row],[Preço Unitário]]*TB_Vendas[[#This Row],[Qtde]]</f>
        <v>5500</v>
      </c>
      <c r="J1461" s="9">
        <f>TB_Vendas[[#This Row],[Total]]-(TB_Vendas[[#This Row],[Total]]*TB_Vendas[[#This Row],[Desconto]])</f>
        <v>4950</v>
      </c>
      <c r="K1461" s="9" t="s">
        <v>107</v>
      </c>
    </row>
    <row r="1462" spans="1:11" x14ac:dyDescent="0.25">
      <c r="A1462" s="8">
        <v>45463</v>
      </c>
      <c r="B1462" t="s">
        <v>58</v>
      </c>
      <c r="C1462" t="str">
        <f>_xlfn.XLOOKUP(TB_Vendas[[#This Row],[Código]],TB_Produtos[Código],TB_Produtos[Categoria])</f>
        <v>Periféricos</v>
      </c>
      <c r="D1462" s="1">
        <v>4</v>
      </c>
      <c r="E1462" s="36">
        <f>_xlfn.XLOOKUP(TB_Vendas[[#This Row],[Código]],TB_Produtos[Código],TB_Produtos[Preço Unitário])</f>
        <v>450</v>
      </c>
      <c r="F1462" s="41">
        <f>INDEX(desc_tabela,MATCH(TB_Vendas[[#This Row],[Qtde]],desc_quantidade,1),MATCH(_xlfn.XLOOKUP(TB_Vendas[[#This Row],[Código]],TB_Produtos[Código],TB_Produtos[Categoria]),desc_categorias,0))</f>
        <v>0.15</v>
      </c>
      <c r="G1462" s="41" cm="1">
        <f t="array" ref="G1462">_xlfn.XLOOKUP(TB_Vendas[[#This Row],[Vendedor]],TB_Vendedores[[#All],[Código]],TB_Vendedores[[#All],[Desc. Máximo]])</f>
        <v>0.13</v>
      </c>
      <c r="H1462" s="41">
        <f>IF(TB_Vendas[[#This Row],[Desc.]]&gt;TB_Vendas[[#This Row],[Desc. Vend.]],TB_Vendas[[#This Row],[Desc. Vend.]],TB_Vendas[[#This Row],[Desc.]])</f>
        <v>0.13</v>
      </c>
      <c r="I1462" s="9">
        <f>TB_Vendas[[#This Row],[Preço Unitário]]*TB_Vendas[[#This Row],[Qtde]]</f>
        <v>1800</v>
      </c>
      <c r="J1462" s="9">
        <f>TB_Vendas[[#This Row],[Total]]-(TB_Vendas[[#This Row],[Total]]*TB_Vendas[[#This Row],[Desconto]])</f>
        <v>1566</v>
      </c>
      <c r="K1462" s="9" t="s">
        <v>97</v>
      </c>
    </row>
    <row r="1463" spans="1:11" x14ac:dyDescent="0.25">
      <c r="A1463" s="8">
        <v>45463</v>
      </c>
      <c r="B1463" t="s">
        <v>7</v>
      </c>
      <c r="C1463" t="str">
        <f>_xlfn.XLOOKUP(TB_Vendas[[#This Row],[Código]],TB_Produtos[Código],TB_Produtos[Categoria])</f>
        <v>Acessórios</v>
      </c>
      <c r="D1463" s="1">
        <v>3</v>
      </c>
      <c r="E1463" s="36">
        <f>_xlfn.XLOOKUP(TB_Vendas[[#This Row],[Código]],TB_Produtos[Código],TB_Produtos[Preço Unitário])</f>
        <v>50</v>
      </c>
      <c r="F1463" s="41">
        <f>INDEX(desc_tabela,MATCH(TB_Vendas[[#This Row],[Qtde]],desc_quantidade,1),MATCH(_xlfn.XLOOKUP(TB_Vendas[[#This Row],[Código]],TB_Produtos[Código],TB_Produtos[Categoria]),desc_categorias,0))</f>
        <v>0.15</v>
      </c>
      <c r="G1463" s="41" cm="1">
        <f t="array" ref="G1463">_xlfn.XLOOKUP(TB_Vendas[[#This Row],[Vendedor]],TB_Vendedores[[#All],[Código]],TB_Vendedores[[#All],[Desc. Máximo]])</f>
        <v>0.08</v>
      </c>
      <c r="H1463" s="41">
        <f>IF(TB_Vendas[[#This Row],[Desc.]]&gt;TB_Vendas[[#This Row],[Desc. Vend.]],TB_Vendas[[#This Row],[Desc. Vend.]],TB_Vendas[[#This Row],[Desc.]])</f>
        <v>0.08</v>
      </c>
      <c r="I1463" s="9">
        <f>TB_Vendas[[#This Row],[Preço Unitário]]*TB_Vendas[[#This Row],[Qtde]]</f>
        <v>150</v>
      </c>
      <c r="J1463" s="9">
        <f>TB_Vendas[[#This Row],[Total]]-(TB_Vendas[[#This Row],[Total]]*TB_Vendas[[#This Row],[Desconto]])</f>
        <v>138</v>
      </c>
      <c r="K1463" s="9" t="s">
        <v>111</v>
      </c>
    </row>
    <row r="1464" spans="1:11" x14ac:dyDescent="0.25">
      <c r="A1464" s="8">
        <v>45463</v>
      </c>
      <c r="B1464" t="s">
        <v>50</v>
      </c>
      <c r="C1464" t="str">
        <f>_xlfn.XLOOKUP(TB_Vendas[[#This Row],[Código]],TB_Produtos[Código],TB_Produtos[Categoria])</f>
        <v>Periféricos</v>
      </c>
      <c r="D1464" s="1">
        <v>1</v>
      </c>
      <c r="E1464" s="36">
        <f>_xlfn.XLOOKUP(TB_Vendas[[#This Row],[Código]],TB_Produtos[Código],TB_Produtos[Preço Unitário])</f>
        <v>300</v>
      </c>
      <c r="F1464" s="41">
        <f>INDEX(desc_tabela,MATCH(TB_Vendas[[#This Row],[Qtde]],desc_quantidade,1),MATCH(_xlfn.XLOOKUP(TB_Vendas[[#This Row],[Código]],TB_Produtos[Código],TB_Produtos[Categoria]),desc_categorias,0))</f>
        <v>0</v>
      </c>
      <c r="G1464" s="41" cm="1">
        <f t="array" ref="G1464">_xlfn.XLOOKUP(TB_Vendas[[#This Row],[Vendedor]],TB_Vendedores[[#All],[Código]],TB_Vendedores[[#All],[Desc. Máximo]])</f>
        <v>0.3</v>
      </c>
      <c r="H1464" s="41">
        <f>IF(TB_Vendas[[#This Row],[Desc.]]&gt;TB_Vendas[[#This Row],[Desc. Vend.]],TB_Vendas[[#This Row],[Desc. Vend.]],TB_Vendas[[#This Row],[Desc.]])</f>
        <v>0</v>
      </c>
      <c r="I1464" s="9">
        <f>TB_Vendas[[#This Row],[Preço Unitário]]*TB_Vendas[[#This Row],[Qtde]]</f>
        <v>300</v>
      </c>
      <c r="J1464" s="9">
        <f>TB_Vendas[[#This Row],[Total]]-(TB_Vendas[[#This Row],[Total]]*TB_Vendas[[#This Row],[Desconto]])</f>
        <v>300</v>
      </c>
      <c r="K1464" s="9" t="s">
        <v>121</v>
      </c>
    </row>
    <row r="1465" spans="1:11" x14ac:dyDescent="0.25">
      <c r="A1465" s="8">
        <v>45464</v>
      </c>
      <c r="B1465" t="s">
        <v>22</v>
      </c>
      <c r="C1465" t="str">
        <f>_xlfn.XLOOKUP(TB_Vendas[[#This Row],[Código]],TB_Produtos[Código],TB_Produtos[Categoria])</f>
        <v>Acessórios</v>
      </c>
      <c r="D1465" s="1">
        <v>4</v>
      </c>
      <c r="E1465" s="36">
        <f>_xlfn.XLOOKUP(TB_Vendas[[#This Row],[Código]],TB_Produtos[Código],TB_Produtos[Preço Unitário])</f>
        <v>1400</v>
      </c>
      <c r="F1465" s="41">
        <f>INDEX(desc_tabela,MATCH(TB_Vendas[[#This Row],[Qtde]],desc_quantidade,1),MATCH(_xlfn.XLOOKUP(TB_Vendas[[#This Row],[Código]],TB_Produtos[Código],TB_Produtos[Categoria]),desc_categorias,0))</f>
        <v>0.15</v>
      </c>
      <c r="G1465" s="41" cm="1">
        <f t="array" ref="G1465">_xlfn.XLOOKUP(TB_Vendas[[#This Row],[Vendedor]],TB_Vendedores[[#All],[Código]],TB_Vendedores[[#All],[Desc. Máximo]])</f>
        <v>0.3</v>
      </c>
      <c r="H1465" s="41">
        <f>IF(TB_Vendas[[#This Row],[Desc.]]&gt;TB_Vendas[[#This Row],[Desc. Vend.]],TB_Vendas[[#This Row],[Desc. Vend.]],TB_Vendas[[#This Row],[Desc.]])</f>
        <v>0.15</v>
      </c>
      <c r="I1465" s="9">
        <f>TB_Vendas[[#This Row],[Preço Unitário]]*TB_Vendas[[#This Row],[Qtde]]</f>
        <v>5600</v>
      </c>
      <c r="J1465" s="9">
        <f>TB_Vendas[[#This Row],[Total]]-(TB_Vendas[[#This Row],[Total]]*TB_Vendas[[#This Row],[Desconto]])</f>
        <v>4760</v>
      </c>
      <c r="K1465" s="9" t="s">
        <v>121</v>
      </c>
    </row>
    <row r="1466" spans="1:11" x14ac:dyDescent="0.25">
      <c r="A1466" s="8">
        <v>45464</v>
      </c>
      <c r="B1466" t="s">
        <v>20</v>
      </c>
      <c r="C1466" t="str">
        <f>_xlfn.XLOOKUP(TB_Vendas[[#This Row],[Código]],TB_Produtos[Código],TB_Produtos[Categoria])</f>
        <v>Acessórios</v>
      </c>
      <c r="D1466" s="1">
        <v>4</v>
      </c>
      <c r="E1466" s="36">
        <f>_xlfn.XLOOKUP(TB_Vendas[[#This Row],[Código]],TB_Produtos[Código],TB_Produtos[Preço Unitário])</f>
        <v>250</v>
      </c>
      <c r="F1466" s="41">
        <f>INDEX(desc_tabela,MATCH(TB_Vendas[[#This Row],[Qtde]],desc_quantidade,1),MATCH(_xlfn.XLOOKUP(TB_Vendas[[#This Row],[Código]],TB_Produtos[Código],TB_Produtos[Categoria]),desc_categorias,0))</f>
        <v>0.15</v>
      </c>
      <c r="G1466" s="41" cm="1">
        <f t="array" ref="G1466">_xlfn.XLOOKUP(TB_Vendas[[#This Row],[Vendedor]],TB_Vendedores[[#All],[Código]],TB_Vendedores[[#All],[Desc. Máximo]])</f>
        <v>0.17</v>
      </c>
      <c r="H1466" s="41">
        <f>IF(TB_Vendas[[#This Row],[Desc.]]&gt;TB_Vendas[[#This Row],[Desc. Vend.]],TB_Vendas[[#This Row],[Desc. Vend.]],TB_Vendas[[#This Row],[Desc.]])</f>
        <v>0.15</v>
      </c>
      <c r="I1466" s="9">
        <f>TB_Vendas[[#This Row],[Preço Unitário]]*TB_Vendas[[#This Row],[Qtde]]</f>
        <v>1000</v>
      </c>
      <c r="J1466" s="9">
        <f>TB_Vendas[[#This Row],[Total]]-(TB_Vendas[[#This Row],[Total]]*TB_Vendas[[#This Row],[Desconto]])</f>
        <v>850</v>
      </c>
      <c r="K1466" s="9" t="s">
        <v>105</v>
      </c>
    </row>
    <row r="1467" spans="1:11" x14ac:dyDescent="0.25">
      <c r="A1467" s="8">
        <v>45464</v>
      </c>
      <c r="B1467" t="s">
        <v>11</v>
      </c>
      <c r="C1467" t="str">
        <f>_xlfn.XLOOKUP(TB_Vendas[[#This Row],[Código]],TB_Produtos[Código],TB_Produtos[Categoria])</f>
        <v>Acessórios</v>
      </c>
      <c r="D1467" s="1">
        <v>2</v>
      </c>
      <c r="E1467" s="36">
        <f>_xlfn.XLOOKUP(TB_Vendas[[#This Row],[Código]],TB_Produtos[Código],TB_Produtos[Preço Unitário])</f>
        <v>150</v>
      </c>
      <c r="F1467" s="41">
        <f>INDEX(desc_tabela,MATCH(TB_Vendas[[#This Row],[Qtde]],desc_quantidade,1),MATCH(_xlfn.XLOOKUP(TB_Vendas[[#This Row],[Código]],TB_Produtos[Código],TB_Produtos[Categoria]),desc_categorias,0))</f>
        <v>0.05</v>
      </c>
      <c r="G1467" s="41" cm="1">
        <f t="array" ref="G1467">_xlfn.XLOOKUP(TB_Vendas[[#This Row],[Vendedor]],TB_Vendedores[[#All],[Código]],TB_Vendedores[[#All],[Desc. Máximo]])</f>
        <v>0.09</v>
      </c>
      <c r="H1467" s="41">
        <f>IF(TB_Vendas[[#This Row],[Desc.]]&gt;TB_Vendas[[#This Row],[Desc. Vend.]],TB_Vendas[[#This Row],[Desc. Vend.]],TB_Vendas[[#This Row],[Desc.]])</f>
        <v>0.05</v>
      </c>
      <c r="I1467" s="9">
        <f>TB_Vendas[[#This Row],[Preço Unitário]]*TB_Vendas[[#This Row],[Qtde]]</f>
        <v>300</v>
      </c>
      <c r="J1467" s="9">
        <f>TB_Vendas[[#This Row],[Total]]-(TB_Vendas[[#This Row],[Total]]*TB_Vendas[[#This Row],[Desconto]])</f>
        <v>285</v>
      </c>
      <c r="K1467" s="9" t="s">
        <v>113</v>
      </c>
    </row>
    <row r="1468" spans="1:11" x14ac:dyDescent="0.25">
      <c r="A1468" s="8">
        <v>45464</v>
      </c>
      <c r="B1468" t="s">
        <v>11</v>
      </c>
      <c r="C1468" t="str">
        <f>_xlfn.XLOOKUP(TB_Vendas[[#This Row],[Código]],TB_Produtos[Código],TB_Produtos[Categoria])</f>
        <v>Acessórios</v>
      </c>
      <c r="D1468" s="1">
        <v>1</v>
      </c>
      <c r="E1468" s="36">
        <f>_xlfn.XLOOKUP(TB_Vendas[[#This Row],[Código]],TB_Produtos[Código],TB_Produtos[Preço Unitário])</f>
        <v>150</v>
      </c>
      <c r="F1468" s="41">
        <f>INDEX(desc_tabela,MATCH(TB_Vendas[[#This Row],[Qtde]],desc_quantidade,1),MATCH(_xlfn.XLOOKUP(TB_Vendas[[#This Row],[Código]],TB_Produtos[Código],TB_Produtos[Categoria]),desc_categorias,0))</f>
        <v>0</v>
      </c>
      <c r="G1468" s="41" cm="1">
        <f t="array" ref="G1468">_xlfn.XLOOKUP(TB_Vendas[[#This Row],[Vendedor]],TB_Vendedores[[#All],[Código]],TB_Vendedores[[#All],[Desc. Máximo]])</f>
        <v>0.09</v>
      </c>
      <c r="H1468" s="41">
        <f>IF(TB_Vendas[[#This Row],[Desc.]]&gt;TB_Vendas[[#This Row],[Desc. Vend.]],TB_Vendas[[#This Row],[Desc. Vend.]],TB_Vendas[[#This Row],[Desc.]])</f>
        <v>0</v>
      </c>
      <c r="I1468" s="9">
        <f>TB_Vendas[[#This Row],[Preço Unitário]]*TB_Vendas[[#This Row],[Qtde]]</f>
        <v>150</v>
      </c>
      <c r="J1468" s="9">
        <f>TB_Vendas[[#This Row],[Total]]-(TB_Vendas[[#This Row],[Total]]*TB_Vendas[[#This Row],[Desconto]])</f>
        <v>150</v>
      </c>
      <c r="K1468" s="9" t="s">
        <v>113</v>
      </c>
    </row>
    <row r="1469" spans="1:11" x14ac:dyDescent="0.25">
      <c r="A1469" s="8">
        <v>45464</v>
      </c>
      <c r="B1469" t="s">
        <v>20</v>
      </c>
      <c r="C1469" t="str">
        <f>_xlfn.XLOOKUP(TB_Vendas[[#This Row],[Código]],TB_Produtos[Código],TB_Produtos[Categoria])</f>
        <v>Acessórios</v>
      </c>
      <c r="D1469" s="1">
        <v>3</v>
      </c>
      <c r="E1469" s="36">
        <f>_xlfn.XLOOKUP(TB_Vendas[[#This Row],[Código]],TB_Produtos[Código],TB_Produtos[Preço Unitário])</f>
        <v>250</v>
      </c>
      <c r="F1469" s="41">
        <f>INDEX(desc_tabela,MATCH(TB_Vendas[[#This Row],[Qtde]],desc_quantidade,1),MATCH(_xlfn.XLOOKUP(TB_Vendas[[#This Row],[Código]],TB_Produtos[Código],TB_Produtos[Categoria]),desc_categorias,0))</f>
        <v>0.15</v>
      </c>
      <c r="G1469" s="41" cm="1">
        <f t="array" ref="G1469">_xlfn.XLOOKUP(TB_Vendas[[#This Row],[Vendedor]],TB_Vendedores[[#All],[Código]],TB_Vendedores[[#All],[Desc. Máximo]])</f>
        <v>0.08</v>
      </c>
      <c r="H1469" s="41">
        <f>IF(TB_Vendas[[#This Row],[Desc.]]&gt;TB_Vendas[[#This Row],[Desc. Vend.]],TB_Vendas[[#This Row],[Desc. Vend.]],TB_Vendas[[#This Row],[Desc.]])</f>
        <v>0.08</v>
      </c>
      <c r="I1469" s="9">
        <f>TB_Vendas[[#This Row],[Preço Unitário]]*TB_Vendas[[#This Row],[Qtde]]</f>
        <v>750</v>
      </c>
      <c r="J1469" s="9">
        <f>TB_Vendas[[#This Row],[Total]]-(TB_Vendas[[#This Row],[Total]]*TB_Vendas[[#This Row],[Desconto]])</f>
        <v>690</v>
      </c>
      <c r="K1469" s="9" t="s">
        <v>100</v>
      </c>
    </row>
    <row r="1470" spans="1:11" x14ac:dyDescent="0.25">
      <c r="A1470" s="8">
        <v>45464</v>
      </c>
      <c r="B1470" t="s">
        <v>68</v>
      </c>
      <c r="C1470" t="str">
        <f>_xlfn.XLOOKUP(TB_Vendas[[#This Row],[Código]],TB_Produtos[Código],TB_Produtos[Categoria])</f>
        <v>Smartphones e Tablets</v>
      </c>
      <c r="D1470" s="1">
        <v>3</v>
      </c>
      <c r="E1470" s="36">
        <f>_xlfn.XLOOKUP(TB_Vendas[[#This Row],[Código]],TB_Produtos[Código],TB_Produtos[Preço Unitário])</f>
        <v>4500</v>
      </c>
      <c r="F1470" s="41">
        <f>INDEX(desc_tabela,MATCH(TB_Vendas[[#This Row],[Qtde]],desc_quantidade,1),MATCH(_xlfn.XLOOKUP(TB_Vendas[[#This Row],[Código]],TB_Produtos[Código],TB_Produtos[Categoria]),desc_categorias,0))</f>
        <v>0.15</v>
      </c>
      <c r="G1470" s="41" cm="1">
        <f t="array" ref="G1470">_xlfn.XLOOKUP(TB_Vendas[[#This Row],[Vendedor]],TB_Vendedores[[#All],[Código]],TB_Vendedores[[#All],[Desc. Máximo]])</f>
        <v>0.13</v>
      </c>
      <c r="H1470" s="41">
        <f>IF(TB_Vendas[[#This Row],[Desc.]]&gt;TB_Vendas[[#This Row],[Desc. Vend.]],TB_Vendas[[#This Row],[Desc. Vend.]],TB_Vendas[[#This Row],[Desc.]])</f>
        <v>0.13</v>
      </c>
      <c r="I1470" s="9">
        <f>TB_Vendas[[#This Row],[Preço Unitário]]*TB_Vendas[[#This Row],[Qtde]]</f>
        <v>13500</v>
      </c>
      <c r="J1470" s="9">
        <f>TB_Vendas[[#This Row],[Total]]-(TB_Vendas[[#This Row],[Total]]*TB_Vendas[[#This Row],[Desconto]])</f>
        <v>11745</v>
      </c>
      <c r="K1470" s="9" t="s">
        <v>94</v>
      </c>
    </row>
    <row r="1471" spans="1:11" x14ac:dyDescent="0.25">
      <c r="A1471" s="8">
        <v>45465</v>
      </c>
      <c r="B1471" t="s">
        <v>35</v>
      </c>
      <c r="C1471" t="str">
        <f>_xlfn.XLOOKUP(TB_Vendas[[#This Row],[Código]],TB_Produtos[Código],TB_Produtos[Categoria])</f>
        <v>Notebooks</v>
      </c>
      <c r="D1471" s="1">
        <v>3</v>
      </c>
      <c r="E1471" s="36">
        <f>_xlfn.XLOOKUP(TB_Vendas[[#This Row],[Código]],TB_Produtos[Código],TB_Produtos[Preço Unitário])</f>
        <v>12000</v>
      </c>
      <c r="F1471" s="41">
        <f>INDEX(desc_tabela,MATCH(TB_Vendas[[#This Row],[Qtde]],desc_quantidade,1),MATCH(_xlfn.XLOOKUP(TB_Vendas[[#This Row],[Código]],TB_Produtos[Código],TB_Produtos[Categoria]),desc_categorias,0))</f>
        <v>0.15</v>
      </c>
      <c r="G1471" s="41" cm="1">
        <f t="array" ref="G1471">_xlfn.XLOOKUP(TB_Vendas[[#This Row],[Vendedor]],TB_Vendedores[[#All],[Código]],TB_Vendedores[[#All],[Desc. Máximo]])</f>
        <v>0.14000000000000001</v>
      </c>
      <c r="H1471" s="41">
        <f>IF(TB_Vendas[[#This Row],[Desc.]]&gt;TB_Vendas[[#This Row],[Desc. Vend.]],TB_Vendas[[#This Row],[Desc. Vend.]],TB_Vendas[[#This Row],[Desc.]])</f>
        <v>0.14000000000000001</v>
      </c>
      <c r="I1471" s="9">
        <f>TB_Vendas[[#This Row],[Preço Unitário]]*TB_Vendas[[#This Row],[Qtde]]</f>
        <v>36000</v>
      </c>
      <c r="J1471" s="9">
        <f>TB_Vendas[[#This Row],[Total]]-(TB_Vendas[[#This Row],[Total]]*TB_Vendas[[#This Row],[Desconto]])</f>
        <v>30960</v>
      </c>
      <c r="K1471" s="9" t="s">
        <v>107</v>
      </c>
    </row>
    <row r="1472" spans="1:11" x14ac:dyDescent="0.25">
      <c r="A1472" s="8">
        <v>45465</v>
      </c>
      <c r="B1472" t="s">
        <v>31</v>
      </c>
      <c r="C1472" t="str">
        <f>_xlfn.XLOOKUP(TB_Vendas[[#This Row],[Código]],TB_Produtos[Código],TB_Produtos[Categoria])</f>
        <v>Notebooks</v>
      </c>
      <c r="D1472" s="1">
        <v>2</v>
      </c>
      <c r="E1472" s="36">
        <f>_xlfn.XLOOKUP(TB_Vendas[[#This Row],[Código]],TB_Produtos[Código],TB_Produtos[Preço Unitário])</f>
        <v>4200</v>
      </c>
      <c r="F1472" s="41">
        <f>INDEX(desc_tabela,MATCH(TB_Vendas[[#This Row],[Qtde]],desc_quantidade,1),MATCH(_xlfn.XLOOKUP(TB_Vendas[[#This Row],[Código]],TB_Produtos[Código],TB_Produtos[Categoria]),desc_categorias,0))</f>
        <v>0.1</v>
      </c>
      <c r="G1472" s="41" cm="1">
        <f t="array" ref="G1472">_xlfn.XLOOKUP(TB_Vendas[[#This Row],[Vendedor]],TB_Vendedores[[#All],[Código]],TB_Vendedores[[#All],[Desc. Máximo]])</f>
        <v>0.14000000000000001</v>
      </c>
      <c r="H1472" s="41">
        <f>IF(TB_Vendas[[#This Row],[Desc.]]&gt;TB_Vendas[[#This Row],[Desc. Vend.]],TB_Vendas[[#This Row],[Desc. Vend.]],TB_Vendas[[#This Row],[Desc.]])</f>
        <v>0.1</v>
      </c>
      <c r="I1472" s="9">
        <f>TB_Vendas[[#This Row],[Preço Unitário]]*TB_Vendas[[#This Row],[Qtde]]</f>
        <v>8400</v>
      </c>
      <c r="J1472" s="9">
        <f>TB_Vendas[[#This Row],[Total]]-(TB_Vendas[[#This Row],[Total]]*TB_Vendas[[#This Row],[Desconto]])</f>
        <v>7560</v>
      </c>
      <c r="K1472" s="9" t="s">
        <v>107</v>
      </c>
    </row>
    <row r="1473" spans="1:11" x14ac:dyDescent="0.25">
      <c r="A1473" s="8">
        <v>45465</v>
      </c>
      <c r="B1473" t="s">
        <v>28</v>
      </c>
      <c r="C1473" t="str">
        <f>_xlfn.XLOOKUP(TB_Vendas[[#This Row],[Código]],TB_Produtos[Código],TB_Produtos[Categoria])</f>
        <v>Periféricos</v>
      </c>
      <c r="D1473" s="1">
        <v>5</v>
      </c>
      <c r="E1473" s="36">
        <f>_xlfn.XLOOKUP(TB_Vendas[[#This Row],[Código]],TB_Produtos[Código],TB_Produtos[Preço Unitário])</f>
        <v>1200</v>
      </c>
      <c r="F1473" s="41">
        <f>INDEX(desc_tabela,MATCH(TB_Vendas[[#This Row],[Qtde]],desc_quantidade,1),MATCH(_xlfn.XLOOKUP(TB_Vendas[[#This Row],[Código]],TB_Produtos[Código],TB_Produtos[Categoria]),desc_categorias,0))</f>
        <v>0.25</v>
      </c>
      <c r="G1473" s="41" cm="1">
        <f t="array" ref="G1473">_xlfn.XLOOKUP(TB_Vendas[[#This Row],[Vendedor]],TB_Vendedores[[#All],[Código]],TB_Vendedores[[#All],[Desc. Máximo]])</f>
        <v>0.3</v>
      </c>
      <c r="H1473" s="41">
        <f>IF(TB_Vendas[[#This Row],[Desc.]]&gt;TB_Vendas[[#This Row],[Desc. Vend.]],TB_Vendas[[#This Row],[Desc. Vend.]],TB_Vendas[[#This Row],[Desc.]])</f>
        <v>0.25</v>
      </c>
      <c r="I1473" s="9">
        <f>TB_Vendas[[#This Row],[Preço Unitário]]*TB_Vendas[[#This Row],[Qtde]]</f>
        <v>6000</v>
      </c>
      <c r="J1473" s="9">
        <f>TB_Vendas[[#This Row],[Total]]-(TB_Vendas[[#This Row],[Total]]*TB_Vendas[[#This Row],[Desconto]])</f>
        <v>4500</v>
      </c>
      <c r="K1473" s="9" t="s">
        <v>121</v>
      </c>
    </row>
    <row r="1474" spans="1:11" x14ac:dyDescent="0.25">
      <c r="A1474" s="8">
        <v>45466</v>
      </c>
      <c r="B1474" t="s">
        <v>28</v>
      </c>
      <c r="C1474" t="str">
        <f>_xlfn.XLOOKUP(TB_Vendas[[#This Row],[Código]],TB_Produtos[Código],TB_Produtos[Categoria])</f>
        <v>Periféricos</v>
      </c>
      <c r="D1474" s="1">
        <v>4</v>
      </c>
      <c r="E1474" s="36">
        <f>_xlfn.XLOOKUP(TB_Vendas[[#This Row],[Código]],TB_Produtos[Código],TB_Produtos[Preço Unitário])</f>
        <v>1200</v>
      </c>
      <c r="F1474" s="41">
        <f>INDEX(desc_tabela,MATCH(TB_Vendas[[#This Row],[Qtde]],desc_quantidade,1),MATCH(_xlfn.XLOOKUP(TB_Vendas[[#This Row],[Código]],TB_Produtos[Código],TB_Produtos[Categoria]),desc_categorias,0))</f>
        <v>0.15</v>
      </c>
      <c r="G1474" s="41" cm="1">
        <f t="array" ref="G1474">_xlfn.XLOOKUP(TB_Vendas[[#This Row],[Vendedor]],TB_Vendedores[[#All],[Código]],TB_Vendedores[[#All],[Desc. Máximo]])</f>
        <v>0.13</v>
      </c>
      <c r="H1474" s="41">
        <f>IF(TB_Vendas[[#This Row],[Desc.]]&gt;TB_Vendas[[#This Row],[Desc. Vend.]],TB_Vendas[[#This Row],[Desc. Vend.]],TB_Vendas[[#This Row],[Desc.]])</f>
        <v>0.13</v>
      </c>
      <c r="I1474" s="9">
        <f>TB_Vendas[[#This Row],[Preço Unitário]]*TB_Vendas[[#This Row],[Qtde]]</f>
        <v>4800</v>
      </c>
      <c r="J1474" s="9">
        <f>TB_Vendas[[#This Row],[Total]]-(TB_Vendas[[#This Row],[Total]]*TB_Vendas[[#This Row],[Desconto]])</f>
        <v>4176</v>
      </c>
      <c r="K1474" s="9" t="s">
        <v>94</v>
      </c>
    </row>
    <row r="1475" spans="1:11" x14ac:dyDescent="0.25">
      <c r="A1475" s="8">
        <v>45466</v>
      </c>
      <c r="B1475" t="s">
        <v>53</v>
      </c>
      <c r="C1475" t="str">
        <f>_xlfn.XLOOKUP(TB_Vendas[[#This Row],[Código]],TB_Produtos[Código],TB_Produtos[Categoria])</f>
        <v>Periféricos</v>
      </c>
      <c r="D1475" s="1">
        <v>2</v>
      </c>
      <c r="E1475" s="36">
        <f>_xlfn.XLOOKUP(TB_Vendas[[#This Row],[Código]],TB_Produtos[Código],TB_Produtos[Preço Unitário])</f>
        <v>350</v>
      </c>
      <c r="F1475" s="41">
        <f>INDEX(desc_tabela,MATCH(TB_Vendas[[#This Row],[Qtde]],desc_quantidade,1),MATCH(_xlfn.XLOOKUP(TB_Vendas[[#This Row],[Código]],TB_Produtos[Código],TB_Produtos[Categoria]),desc_categorias,0))</f>
        <v>0.05</v>
      </c>
      <c r="G1475" s="41" cm="1">
        <f t="array" ref="G1475">_xlfn.XLOOKUP(TB_Vendas[[#This Row],[Vendedor]],TB_Vendedores[[#All],[Código]],TB_Vendedores[[#All],[Desc. Máximo]])</f>
        <v>0.12</v>
      </c>
      <c r="H1475" s="41">
        <f>IF(TB_Vendas[[#This Row],[Desc.]]&gt;TB_Vendas[[#This Row],[Desc. Vend.]],TB_Vendas[[#This Row],[Desc. Vend.]],TB_Vendas[[#This Row],[Desc.]])</f>
        <v>0.05</v>
      </c>
      <c r="I1475" s="9">
        <f>TB_Vendas[[#This Row],[Preço Unitário]]*TB_Vendas[[#This Row],[Qtde]]</f>
        <v>700</v>
      </c>
      <c r="J1475" s="9">
        <f>TB_Vendas[[#This Row],[Total]]-(TB_Vendas[[#This Row],[Total]]*TB_Vendas[[#This Row],[Desconto]])</f>
        <v>665</v>
      </c>
      <c r="K1475" s="9" t="s">
        <v>103</v>
      </c>
    </row>
    <row r="1476" spans="1:11" x14ac:dyDescent="0.25">
      <c r="A1476" s="8">
        <v>45466</v>
      </c>
      <c r="B1476" t="s">
        <v>48</v>
      </c>
      <c r="C1476" t="str">
        <f>_xlfn.XLOOKUP(TB_Vendas[[#This Row],[Código]],TB_Produtos[Código],TB_Produtos[Categoria])</f>
        <v>Eletrônicos Gerais</v>
      </c>
      <c r="D1476" s="1">
        <v>2</v>
      </c>
      <c r="E1476" s="36">
        <f>_xlfn.XLOOKUP(TB_Vendas[[#This Row],[Código]],TB_Produtos[Código],TB_Produtos[Preço Unitário])</f>
        <v>5500</v>
      </c>
      <c r="F1476" s="41">
        <f>INDEX(desc_tabela,MATCH(TB_Vendas[[#This Row],[Qtde]],desc_quantidade,1),MATCH(_xlfn.XLOOKUP(TB_Vendas[[#This Row],[Código]],TB_Produtos[Código],TB_Produtos[Categoria]),desc_categorias,0))</f>
        <v>0.15</v>
      </c>
      <c r="G1476" s="41" cm="1">
        <f t="array" ref="G1476">_xlfn.XLOOKUP(TB_Vendas[[#This Row],[Vendedor]],TB_Vendedores[[#All],[Código]],TB_Vendedores[[#All],[Desc. Máximo]])</f>
        <v>0.08</v>
      </c>
      <c r="H1476" s="41">
        <f>IF(TB_Vendas[[#This Row],[Desc.]]&gt;TB_Vendas[[#This Row],[Desc. Vend.]],TB_Vendas[[#This Row],[Desc. Vend.]],TB_Vendas[[#This Row],[Desc.]])</f>
        <v>0.08</v>
      </c>
      <c r="I1476" s="9">
        <f>TB_Vendas[[#This Row],[Preço Unitário]]*TB_Vendas[[#This Row],[Qtde]]</f>
        <v>11000</v>
      </c>
      <c r="J1476" s="9">
        <f>TB_Vendas[[#This Row],[Total]]-(TB_Vendas[[#This Row],[Total]]*TB_Vendas[[#This Row],[Desconto]])</f>
        <v>10120</v>
      </c>
      <c r="K1476" s="9" t="s">
        <v>100</v>
      </c>
    </row>
    <row r="1477" spans="1:11" x14ac:dyDescent="0.25">
      <c r="A1477" s="8">
        <v>45467</v>
      </c>
      <c r="B1477" t="s">
        <v>46</v>
      </c>
      <c r="C1477" t="str">
        <f>_xlfn.XLOOKUP(TB_Vendas[[#This Row],[Código]],TB_Produtos[Código],TB_Produtos[Categoria])</f>
        <v>Eletrônicos Gerais</v>
      </c>
      <c r="D1477" s="1">
        <v>1</v>
      </c>
      <c r="E1477" s="36">
        <f>_xlfn.XLOOKUP(TB_Vendas[[#This Row],[Código]],TB_Produtos[Código],TB_Produtos[Preço Unitário])</f>
        <v>2800</v>
      </c>
      <c r="F1477" s="41">
        <f>INDEX(desc_tabela,MATCH(TB_Vendas[[#This Row],[Qtde]],desc_quantidade,1),MATCH(_xlfn.XLOOKUP(TB_Vendas[[#This Row],[Código]],TB_Produtos[Código],TB_Produtos[Categoria]),desc_categorias,0))</f>
        <v>0.1</v>
      </c>
      <c r="G1477" s="41" cm="1">
        <f t="array" ref="G1477">_xlfn.XLOOKUP(TB_Vendas[[#This Row],[Vendedor]],TB_Vendedores[[#All],[Código]],TB_Vendedores[[#All],[Desc. Máximo]])</f>
        <v>7.0000000000000007E-2</v>
      </c>
      <c r="H1477" s="41">
        <f>IF(TB_Vendas[[#This Row],[Desc.]]&gt;TB_Vendas[[#This Row],[Desc. Vend.]],TB_Vendas[[#This Row],[Desc. Vend.]],TB_Vendas[[#This Row],[Desc.]])</f>
        <v>7.0000000000000007E-2</v>
      </c>
      <c r="I1477" s="9">
        <f>TB_Vendas[[#This Row],[Preço Unitário]]*TB_Vendas[[#This Row],[Qtde]]</f>
        <v>2800</v>
      </c>
      <c r="J1477" s="9">
        <f>TB_Vendas[[#This Row],[Total]]-(TB_Vendas[[#This Row],[Total]]*TB_Vendas[[#This Row],[Desconto]])</f>
        <v>2604</v>
      </c>
      <c r="K1477" s="9" t="s">
        <v>119</v>
      </c>
    </row>
    <row r="1478" spans="1:11" x14ac:dyDescent="0.25">
      <c r="A1478" s="8">
        <v>45467</v>
      </c>
      <c r="B1478" t="s">
        <v>58</v>
      </c>
      <c r="C1478" t="str">
        <f>_xlfn.XLOOKUP(TB_Vendas[[#This Row],[Código]],TB_Produtos[Código],TB_Produtos[Categoria])</f>
        <v>Periféricos</v>
      </c>
      <c r="D1478" s="1">
        <v>1</v>
      </c>
      <c r="E1478" s="36">
        <f>_xlfn.XLOOKUP(TB_Vendas[[#This Row],[Código]],TB_Produtos[Código],TB_Produtos[Preço Unitário])</f>
        <v>450</v>
      </c>
      <c r="F1478" s="41">
        <f>INDEX(desc_tabela,MATCH(TB_Vendas[[#This Row],[Qtde]],desc_quantidade,1),MATCH(_xlfn.XLOOKUP(TB_Vendas[[#This Row],[Código]],TB_Produtos[Código],TB_Produtos[Categoria]),desc_categorias,0))</f>
        <v>0</v>
      </c>
      <c r="G1478" s="41" cm="1">
        <f t="array" ref="G1478">_xlfn.XLOOKUP(TB_Vendas[[#This Row],[Vendedor]],TB_Vendedores[[#All],[Código]],TB_Vendedores[[#All],[Desc. Máximo]])</f>
        <v>0.3</v>
      </c>
      <c r="H1478" s="41">
        <f>IF(TB_Vendas[[#This Row],[Desc.]]&gt;TB_Vendas[[#This Row],[Desc. Vend.]],TB_Vendas[[#This Row],[Desc. Vend.]],TB_Vendas[[#This Row],[Desc.]])</f>
        <v>0</v>
      </c>
      <c r="I1478" s="9">
        <f>TB_Vendas[[#This Row],[Preço Unitário]]*TB_Vendas[[#This Row],[Qtde]]</f>
        <v>450</v>
      </c>
      <c r="J1478" s="9">
        <f>TB_Vendas[[#This Row],[Total]]-(TB_Vendas[[#This Row],[Total]]*TB_Vendas[[#This Row],[Desconto]])</f>
        <v>450</v>
      </c>
      <c r="K1478" s="9" t="s">
        <v>121</v>
      </c>
    </row>
    <row r="1479" spans="1:11" x14ac:dyDescent="0.25">
      <c r="A1479" s="8">
        <v>45467</v>
      </c>
      <c r="B1479" t="s">
        <v>14</v>
      </c>
      <c r="C1479" t="str">
        <f>_xlfn.XLOOKUP(TB_Vendas[[#This Row],[Código]],TB_Produtos[Código],TB_Produtos[Categoria])</f>
        <v>Acessórios</v>
      </c>
      <c r="D1479" s="1">
        <v>1</v>
      </c>
      <c r="E1479" s="36">
        <f>_xlfn.XLOOKUP(TB_Vendas[[#This Row],[Código]],TB_Produtos[Código],TB_Produtos[Preço Unitário])</f>
        <v>80</v>
      </c>
      <c r="F1479" s="41">
        <f>INDEX(desc_tabela,MATCH(TB_Vendas[[#This Row],[Qtde]],desc_quantidade,1),MATCH(_xlfn.XLOOKUP(TB_Vendas[[#This Row],[Código]],TB_Produtos[Código],TB_Produtos[Categoria]),desc_categorias,0))</f>
        <v>0</v>
      </c>
      <c r="G1479" s="41" cm="1">
        <f t="array" ref="G1479">_xlfn.XLOOKUP(TB_Vendas[[#This Row],[Vendedor]],TB_Vendedores[[#All],[Código]],TB_Vendedores[[#All],[Desc. Máximo]])</f>
        <v>0.11</v>
      </c>
      <c r="H1479" s="41">
        <f>IF(TB_Vendas[[#This Row],[Desc.]]&gt;TB_Vendas[[#This Row],[Desc. Vend.]],TB_Vendas[[#This Row],[Desc. Vend.]],TB_Vendas[[#This Row],[Desc.]])</f>
        <v>0</v>
      </c>
      <c r="I1479" s="9">
        <f>TB_Vendas[[#This Row],[Preço Unitário]]*TB_Vendas[[#This Row],[Qtde]]</f>
        <v>80</v>
      </c>
      <c r="J1479" s="9">
        <f>TB_Vendas[[#This Row],[Total]]-(TB_Vendas[[#This Row],[Total]]*TB_Vendas[[#This Row],[Desconto]])</f>
        <v>80</v>
      </c>
      <c r="K1479" s="9" t="s">
        <v>115</v>
      </c>
    </row>
    <row r="1480" spans="1:11" x14ac:dyDescent="0.25">
      <c r="A1480" s="8">
        <v>45469</v>
      </c>
      <c r="B1480" t="s">
        <v>75</v>
      </c>
      <c r="C1480" t="str">
        <f>_xlfn.XLOOKUP(TB_Vendas[[#This Row],[Código]],TB_Produtos[Código],TB_Produtos[Categoria])</f>
        <v>Smartphones e Tablets</v>
      </c>
      <c r="D1480" s="1">
        <v>3</v>
      </c>
      <c r="E1480" s="36">
        <f>_xlfn.XLOOKUP(TB_Vendas[[#This Row],[Código]],TB_Produtos[Código],TB_Produtos[Preço Unitário])</f>
        <v>3800</v>
      </c>
      <c r="F1480" s="41">
        <f>INDEX(desc_tabela,MATCH(TB_Vendas[[#This Row],[Qtde]],desc_quantidade,1),MATCH(_xlfn.XLOOKUP(TB_Vendas[[#This Row],[Código]],TB_Produtos[Código],TB_Produtos[Categoria]),desc_categorias,0))</f>
        <v>0.15</v>
      </c>
      <c r="G1480" s="41" cm="1">
        <f t="array" ref="G1480">_xlfn.XLOOKUP(TB_Vendas[[#This Row],[Vendedor]],TB_Vendedores[[#All],[Código]],TB_Vendedores[[#All],[Desc. Máximo]])</f>
        <v>0.13</v>
      </c>
      <c r="H1480" s="41">
        <f>IF(TB_Vendas[[#This Row],[Desc.]]&gt;TB_Vendas[[#This Row],[Desc. Vend.]],TB_Vendas[[#This Row],[Desc. Vend.]],TB_Vendas[[#This Row],[Desc.]])</f>
        <v>0.13</v>
      </c>
      <c r="I1480" s="9">
        <f>TB_Vendas[[#This Row],[Preço Unitário]]*TB_Vendas[[#This Row],[Qtde]]</f>
        <v>11400</v>
      </c>
      <c r="J1480" s="9">
        <f>TB_Vendas[[#This Row],[Total]]-(TB_Vendas[[#This Row],[Total]]*TB_Vendas[[#This Row],[Desconto]])</f>
        <v>9918</v>
      </c>
      <c r="K1480" s="9" t="s">
        <v>97</v>
      </c>
    </row>
    <row r="1481" spans="1:11" x14ac:dyDescent="0.25">
      <c r="A1481" s="8">
        <v>45469</v>
      </c>
      <c r="B1481" t="s">
        <v>11</v>
      </c>
      <c r="C1481" t="str">
        <f>_xlfn.XLOOKUP(TB_Vendas[[#This Row],[Código]],TB_Produtos[Código],TB_Produtos[Categoria])</f>
        <v>Acessórios</v>
      </c>
      <c r="D1481" s="1">
        <v>3</v>
      </c>
      <c r="E1481" s="36">
        <f>_xlfn.XLOOKUP(TB_Vendas[[#This Row],[Código]],TB_Produtos[Código],TB_Produtos[Preço Unitário])</f>
        <v>150</v>
      </c>
      <c r="F1481" s="41">
        <f>INDEX(desc_tabela,MATCH(TB_Vendas[[#This Row],[Qtde]],desc_quantidade,1),MATCH(_xlfn.XLOOKUP(TB_Vendas[[#This Row],[Código]],TB_Produtos[Código],TB_Produtos[Categoria]),desc_categorias,0))</f>
        <v>0.15</v>
      </c>
      <c r="G1481" s="41" cm="1">
        <f t="array" ref="G1481">_xlfn.XLOOKUP(TB_Vendas[[#This Row],[Vendedor]],TB_Vendedores[[#All],[Código]],TB_Vendedores[[#All],[Desc. Máximo]])</f>
        <v>0.09</v>
      </c>
      <c r="H1481" s="41">
        <f>IF(TB_Vendas[[#This Row],[Desc.]]&gt;TB_Vendas[[#This Row],[Desc. Vend.]],TB_Vendas[[#This Row],[Desc. Vend.]],TB_Vendas[[#This Row],[Desc.]])</f>
        <v>0.09</v>
      </c>
      <c r="I1481" s="9">
        <f>TB_Vendas[[#This Row],[Preço Unitário]]*TB_Vendas[[#This Row],[Qtde]]</f>
        <v>450</v>
      </c>
      <c r="J1481" s="9">
        <f>TB_Vendas[[#This Row],[Total]]-(TB_Vendas[[#This Row],[Total]]*TB_Vendas[[#This Row],[Desconto]])</f>
        <v>409.5</v>
      </c>
      <c r="K1481" s="9" t="s">
        <v>113</v>
      </c>
    </row>
    <row r="1482" spans="1:11" x14ac:dyDescent="0.25">
      <c r="A1482" s="8">
        <v>45469</v>
      </c>
      <c r="B1482" t="s">
        <v>58</v>
      </c>
      <c r="C1482" t="str">
        <f>_xlfn.XLOOKUP(TB_Vendas[[#This Row],[Código]],TB_Produtos[Código],TB_Produtos[Categoria])</f>
        <v>Periféricos</v>
      </c>
      <c r="D1482" s="1">
        <v>3</v>
      </c>
      <c r="E1482" s="36">
        <f>_xlfn.XLOOKUP(TB_Vendas[[#This Row],[Código]],TB_Produtos[Código],TB_Produtos[Preço Unitário])</f>
        <v>450</v>
      </c>
      <c r="F1482" s="41">
        <f>INDEX(desc_tabela,MATCH(TB_Vendas[[#This Row],[Qtde]],desc_quantidade,1),MATCH(_xlfn.XLOOKUP(TB_Vendas[[#This Row],[Código]],TB_Produtos[Código],TB_Produtos[Categoria]),desc_categorias,0))</f>
        <v>0.15</v>
      </c>
      <c r="G1482" s="41" cm="1">
        <f t="array" ref="G1482">_xlfn.XLOOKUP(TB_Vendas[[#This Row],[Vendedor]],TB_Vendedores[[#All],[Código]],TB_Vendedores[[#All],[Desc. Máximo]])</f>
        <v>7.0000000000000007E-2</v>
      </c>
      <c r="H1482" s="41">
        <f>IF(TB_Vendas[[#This Row],[Desc.]]&gt;TB_Vendas[[#This Row],[Desc. Vend.]],TB_Vendas[[#This Row],[Desc. Vend.]],TB_Vendas[[#This Row],[Desc.]])</f>
        <v>7.0000000000000007E-2</v>
      </c>
      <c r="I1482" s="9">
        <f>TB_Vendas[[#This Row],[Preço Unitário]]*TB_Vendas[[#This Row],[Qtde]]</f>
        <v>1350</v>
      </c>
      <c r="J1482" s="9">
        <f>TB_Vendas[[#This Row],[Total]]-(TB_Vendas[[#This Row],[Total]]*TB_Vendas[[#This Row],[Desconto]])</f>
        <v>1255.5</v>
      </c>
      <c r="K1482" s="9" t="s">
        <v>119</v>
      </c>
    </row>
    <row r="1483" spans="1:11" x14ac:dyDescent="0.25">
      <c r="A1483" s="8">
        <v>45469</v>
      </c>
      <c r="B1483" t="s">
        <v>35</v>
      </c>
      <c r="C1483" t="str">
        <f>_xlfn.XLOOKUP(TB_Vendas[[#This Row],[Código]],TB_Produtos[Código],TB_Produtos[Categoria])</f>
        <v>Notebooks</v>
      </c>
      <c r="D1483" s="1">
        <v>2</v>
      </c>
      <c r="E1483" s="36">
        <f>_xlfn.XLOOKUP(TB_Vendas[[#This Row],[Código]],TB_Produtos[Código],TB_Produtos[Preço Unitário])</f>
        <v>12000</v>
      </c>
      <c r="F1483" s="41">
        <f>INDEX(desc_tabela,MATCH(TB_Vendas[[#This Row],[Qtde]],desc_quantidade,1),MATCH(_xlfn.XLOOKUP(TB_Vendas[[#This Row],[Código]],TB_Produtos[Código],TB_Produtos[Categoria]),desc_categorias,0))</f>
        <v>0.1</v>
      </c>
      <c r="G1483" s="41" cm="1">
        <f t="array" ref="G1483">_xlfn.XLOOKUP(TB_Vendas[[#This Row],[Vendedor]],TB_Vendedores[[#All],[Código]],TB_Vendedores[[#All],[Desc. Máximo]])</f>
        <v>0.12</v>
      </c>
      <c r="H1483" s="41">
        <f>IF(TB_Vendas[[#This Row],[Desc.]]&gt;TB_Vendas[[#This Row],[Desc. Vend.]],TB_Vendas[[#This Row],[Desc. Vend.]],TB_Vendas[[#This Row],[Desc.]])</f>
        <v>0.1</v>
      </c>
      <c r="I1483" s="9">
        <f>TB_Vendas[[#This Row],[Preço Unitário]]*TB_Vendas[[#This Row],[Qtde]]</f>
        <v>24000</v>
      </c>
      <c r="J1483" s="9">
        <f>TB_Vendas[[#This Row],[Total]]-(TB_Vendas[[#This Row],[Total]]*TB_Vendas[[#This Row],[Desconto]])</f>
        <v>21600</v>
      </c>
      <c r="K1483" s="9" t="s">
        <v>103</v>
      </c>
    </row>
    <row r="1484" spans="1:11" x14ac:dyDescent="0.25">
      <c r="A1484" s="8">
        <v>45469</v>
      </c>
      <c r="B1484" t="s">
        <v>86</v>
      </c>
      <c r="C1484" t="str">
        <f>_xlfn.XLOOKUP(TB_Vendas[[#This Row],[Código]],TB_Produtos[Código],TB_Produtos[Categoria])</f>
        <v>Wearables</v>
      </c>
      <c r="D1484" s="1">
        <v>1</v>
      </c>
      <c r="E1484" s="36">
        <f>_xlfn.XLOOKUP(TB_Vendas[[#This Row],[Código]],TB_Produtos[Código],TB_Produtos[Preço Unitário])</f>
        <v>1500</v>
      </c>
      <c r="F1484" s="41">
        <f>INDEX(desc_tabela,MATCH(TB_Vendas[[#This Row],[Qtde]],desc_quantidade,1),MATCH(_xlfn.XLOOKUP(TB_Vendas[[#This Row],[Código]],TB_Produtos[Código],TB_Produtos[Categoria]),desc_categorias,0))</f>
        <v>0</v>
      </c>
      <c r="G1484" s="41" cm="1">
        <f t="array" ref="G1484">_xlfn.XLOOKUP(TB_Vendas[[#This Row],[Vendedor]],TB_Vendedores[[#All],[Código]],TB_Vendedores[[#All],[Desc. Máximo]])</f>
        <v>0.14000000000000001</v>
      </c>
      <c r="H1484" s="41">
        <f>IF(TB_Vendas[[#This Row],[Desc.]]&gt;TB_Vendas[[#This Row],[Desc. Vend.]],TB_Vendas[[#This Row],[Desc. Vend.]],TB_Vendas[[#This Row],[Desc.]])</f>
        <v>0</v>
      </c>
      <c r="I1484" s="9">
        <f>TB_Vendas[[#This Row],[Preço Unitário]]*TB_Vendas[[#This Row],[Qtde]]</f>
        <v>1500</v>
      </c>
      <c r="J1484" s="9">
        <f>TB_Vendas[[#This Row],[Total]]-(TB_Vendas[[#This Row],[Total]]*TB_Vendas[[#This Row],[Desconto]])</f>
        <v>1500</v>
      </c>
      <c r="K1484" s="9" t="s">
        <v>107</v>
      </c>
    </row>
    <row r="1485" spans="1:11" x14ac:dyDescent="0.25">
      <c r="A1485" s="8">
        <v>45470</v>
      </c>
      <c r="B1485" t="s">
        <v>75</v>
      </c>
      <c r="C1485" t="str">
        <f>_xlfn.XLOOKUP(TB_Vendas[[#This Row],[Código]],TB_Produtos[Código],TB_Produtos[Categoria])</f>
        <v>Smartphones e Tablets</v>
      </c>
      <c r="D1485" s="1">
        <v>5</v>
      </c>
      <c r="E1485" s="36">
        <f>_xlfn.XLOOKUP(TB_Vendas[[#This Row],[Código]],TB_Produtos[Código],TB_Produtos[Preço Unitário])</f>
        <v>3800</v>
      </c>
      <c r="F1485" s="41">
        <f>INDEX(desc_tabela,MATCH(TB_Vendas[[#This Row],[Qtde]],desc_quantidade,1),MATCH(_xlfn.XLOOKUP(TB_Vendas[[#This Row],[Código]],TB_Produtos[Código],TB_Produtos[Categoria]),desc_categorias,0))</f>
        <v>0.25</v>
      </c>
      <c r="G1485" s="41" cm="1">
        <f t="array" ref="G1485">_xlfn.XLOOKUP(TB_Vendas[[#This Row],[Vendedor]],TB_Vendedores[[#All],[Código]],TB_Vendedores[[#All],[Desc. Máximo]])</f>
        <v>7.0000000000000007E-2</v>
      </c>
      <c r="H1485" s="41">
        <f>IF(TB_Vendas[[#This Row],[Desc.]]&gt;TB_Vendas[[#This Row],[Desc. Vend.]],TB_Vendas[[#This Row],[Desc. Vend.]],TB_Vendas[[#This Row],[Desc.]])</f>
        <v>7.0000000000000007E-2</v>
      </c>
      <c r="I1485" s="9">
        <f>TB_Vendas[[#This Row],[Preço Unitário]]*TB_Vendas[[#This Row],[Qtde]]</f>
        <v>19000</v>
      </c>
      <c r="J1485" s="9">
        <f>TB_Vendas[[#This Row],[Total]]-(TB_Vendas[[#This Row],[Total]]*TB_Vendas[[#This Row],[Desconto]])</f>
        <v>17670</v>
      </c>
      <c r="K1485" s="9" t="s">
        <v>119</v>
      </c>
    </row>
    <row r="1486" spans="1:11" x14ac:dyDescent="0.25">
      <c r="A1486" s="8">
        <v>45470</v>
      </c>
      <c r="B1486" t="s">
        <v>48</v>
      </c>
      <c r="C1486" t="str">
        <f>_xlfn.XLOOKUP(TB_Vendas[[#This Row],[Código]],TB_Produtos[Código],TB_Produtos[Categoria])</f>
        <v>Eletrônicos Gerais</v>
      </c>
      <c r="D1486" s="1">
        <v>5</v>
      </c>
      <c r="E1486" s="36">
        <f>_xlfn.XLOOKUP(TB_Vendas[[#This Row],[Código]],TB_Produtos[Código],TB_Produtos[Preço Unitário])</f>
        <v>5500</v>
      </c>
      <c r="F1486" s="41">
        <f>INDEX(desc_tabela,MATCH(TB_Vendas[[#This Row],[Qtde]],desc_quantidade,1),MATCH(_xlfn.XLOOKUP(TB_Vendas[[#This Row],[Código]],TB_Produtos[Código],TB_Produtos[Categoria]),desc_categorias,0))</f>
        <v>0.25</v>
      </c>
      <c r="G1486" s="41" cm="1">
        <f t="array" ref="G1486">_xlfn.XLOOKUP(TB_Vendas[[#This Row],[Vendedor]],TB_Vendedores[[#All],[Código]],TB_Vendedores[[#All],[Desc. Máximo]])</f>
        <v>0.13</v>
      </c>
      <c r="H1486" s="41">
        <f>IF(TB_Vendas[[#This Row],[Desc.]]&gt;TB_Vendas[[#This Row],[Desc. Vend.]],TB_Vendas[[#This Row],[Desc. Vend.]],TB_Vendas[[#This Row],[Desc.]])</f>
        <v>0.13</v>
      </c>
      <c r="I1486" s="9">
        <f>TB_Vendas[[#This Row],[Preço Unitário]]*TB_Vendas[[#This Row],[Qtde]]</f>
        <v>27500</v>
      </c>
      <c r="J1486" s="9">
        <f>TB_Vendas[[#This Row],[Total]]-(TB_Vendas[[#This Row],[Total]]*TB_Vendas[[#This Row],[Desconto]])</f>
        <v>23925</v>
      </c>
      <c r="K1486" s="9" t="s">
        <v>94</v>
      </c>
    </row>
    <row r="1487" spans="1:11" x14ac:dyDescent="0.25">
      <c r="A1487" s="8">
        <v>45470</v>
      </c>
      <c r="B1487" t="s">
        <v>50</v>
      </c>
      <c r="C1487" t="str">
        <f>_xlfn.XLOOKUP(TB_Vendas[[#This Row],[Código]],TB_Produtos[Código],TB_Produtos[Categoria])</f>
        <v>Periféricos</v>
      </c>
      <c r="D1487" s="1">
        <v>4</v>
      </c>
      <c r="E1487" s="36">
        <f>_xlfn.XLOOKUP(TB_Vendas[[#This Row],[Código]],TB_Produtos[Código],TB_Produtos[Preço Unitário])</f>
        <v>300</v>
      </c>
      <c r="F1487" s="41">
        <f>INDEX(desc_tabela,MATCH(TB_Vendas[[#This Row],[Qtde]],desc_quantidade,1),MATCH(_xlfn.XLOOKUP(TB_Vendas[[#This Row],[Código]],TB_Produtos[Código],TB_Produtos[Categoria]),desc_categorias,0))</f>
        <v>0.15</v>
      </c>
      <c r="G1487" s="41" cm="1">
        <f t="array" ref="G1487">_xlfn.XLOOKUP(TB_Vendas[[#This Row],[Vendedor]],TB_Vendedores[[#All],[Código]],TB_Vendedores[[#All],[Desc. Máximo]])</f>
        <v>0.12</v>
      </c>
      <c r="H1487" s="41">
        <f>IF(TB_Vendas[[#This Row],[Desc.]]&gt;TB_Vendas[[#This Row],[Desc. Vend.]],TB_Vendas[[#This Row],[Desc. Vend.]],TB_Vendas[[#This Row],[Desc.]])</f>
        <v>0.12</v>
      </c>
      <c r="I1487" s="9">
        <f>TB_Vendas[[#This Row],[Preço Unitário]]*TB_Vendas[[#This Row],[Qtde]]</f>
        <v>1200</v>
      </c>
      <c r="J1487" s="9">
        <f>TB_Vendas[[#This Row],[Total]]-(TB_Vendas[[#This Row],[Total]]*TB_Vendas[[#This Row],[Desconto]])</f>
        <v>1056</v>
      </c>
      <c r="K1487" s="9" t="s">
        <v>103</v>
      </c>
    </row>
    <row r="1488" spans="1:11" x14ac:dyDescent="0.25">
      <c r="A1488" s="8">
        <v>45471</v>
      </c>
      <c r="B1488" t="s">
        <v>11</v>
      </c>
      <c r="C1488" t="str">
        <f>_xlfn.XLOOKUP(TB_Vendas[[#This Row],[Código]],TB_Produtos[Código],TB_Produtos[Categoria])</f>
        <v>Acessórios</v>
      </c>
      <c r="D1488" s="1">
        <v>1</v>
      </c>
      <c r="E1488" s="36">
        <f>_xlfn.XLOOKUP(TB_Vendas[[#This Row],[Código]],TB_Produtos[Código],TB_Produtos[Preço Unitário])</f>
        <v>150</v>
      </c>
      <c r="F1488" s="41">
        <f>INDEX(desc_tabela,MATCH(TB_Vendas[[#This Row],[Qtde]],desc_quantidade,1),MATCH(_xlfn.XLOOKUP(TB_Vendas[[#This Row],[Código]],TB_Produtos[Código],TB_Produtos[Categoria]),desc_categorias,0))</f>
        <v>0</v>
      </c>
      <c r="G1488" s="41" cm="1">
        <f t="array" ref="G1488">_xlfn.XLOOKUP(TB_Vendas[[#This Row],[Vendedor]],TB_Vendedores[[#All],[Código]],TB_Vendedores[[#All],[Desc. Máximo]])</f>
        <v>0.12</v>
      </c>
      <c r="H1488" s="41">
        <f>IF(TB_Vendas[[#This Row],[Desc.]]&gt;TB_Vendas[[#This Row],[Desc. Vend.]],TB_Vendas[[#This Row],[Desc. Vend.]],TB_Vendas[[#This Row],[Desc.]])</f>
        <v>0</v>
      </c>
      <c r="I1488" s="9">
        <f>TB_Vendas[[#This Row],[Preço Unitário]]*TB_Vendas[[#This Row],[Qtde]]</f>
        <v>150</v>
      </c>
      <c r="J1488" s="9">
        <f>TB_Vendas[[#This Row],[Total]]-(TB_Vendas[[#This Row],[Total]]*TB_Vendas[[#This Row],[Desconto]])</f>
        <v>150</v>
      </c>
      <c r="K1488" s="9" t="s">
        <v>103</v>
      </c>
    </row>
    <row r="1489" spans="1:11" x14ac:dyDescent="0.25">
      <c r="A1489" s="8">
        <v>45472</v>
      </c>
      <c r="B1489" t="s">
        <v>40</v>
      </c>
      <c r="C1489" t="str">
        <f>_xlfn.XLOOKUP(TB_Vendas[[#This Row],[Código]],TB_Produtos[Código],TB_Produtos[Categoria])</f>
        <v>Eletrônicos Gerais</v>
      </c>
      <c r="D1489" s="1">
        <v>3</v>
      </c>
      <c r="E1489" s="36">
        <f>_xlfn.XLOOKUP(TB_Vendas[[#This Row],[Código]],TB_Produtos[Código],TB_Produtos[Preço Unitário])</f>
        <v>4800</v>
      </c>
      <c r="F1489" s="41">
        <f>INDEX(desc_tabela,MATCH(TB_Vendas[[#This Row],[Qtde]],desc_quantidade,1),MATCH(_xlfn.XLOOKUP(TB_Vendas[[#This Row],[Código]],TB_Produtos[Código],TB_Produtos[Categoria]),desc_categorias,0))</f>
        <v>0.2</v>
      </c>
      <c r="G1489" s="41" cm="1">
        <f t="array" ref="G1489">_xlfn.XLOOKUP(TB_Vendas[[#This Row],[Vendedor]],TB_Vendedores[[#All],[Código]],TB_Vendedores[[#All],[Desc. Máximo]])</f>
        <v>0.13</v>
      </c>
      <c r="H1489" s="41">
        <f>IF(TB_Vendas[[#This Row],[Desc.]]&gt;TB_Vendas[[#This Row],[Desc. Vend.]],TB_Vendas[[#This Row],[Desc. Vend.]],TB_Vendas[[#This Row],[Desc.]])</f>
        <v>0.13</v>
      </c>
      <c r="I1489" s="9">
        <f>TB_Vendas[[#This Row],[Preço Unitário]]*TB_Vendas[[#This Row],[Qtde]]</f>
        <v>14400</v>
      </c>
      <c r="J1489" s="9">
        <f>TB_Vendas[[#This Row],[Total]]-(TB_Vendas[[#This Row],[Total]]*TB_Vendas[[#This Row],[Desconto]])</f>
        <v>12528</v>
      </c>
      <c r="K1489" s="9" t="s">
        <v>97</v>
      </c>
    </row>
    <row r="1490" spans="1:11" x14ac:dyDescent="0.25">
      <c r="A1490" s="8">
        <v>45472</v>
      </c>
      <c r="B1490" t="s">
        <v>35</v>
      </c>
      <c r="C1490" t="str">
        <f>_xlfn.XLOOKUP(TB_Vendas[[#This Row],[Código]],TB_Produtos[Código],TB_Produtos[Categoria])</f>
        <v>Notebooks</v>
      </c>
      <c r="D1490" s="1">
        <v>2</v>
      </c>
      <c r="E1490" s="36">
        <f>_xlfn.XLOOKUP(TB_Vendas[[#This Row],[Código]],TB_Produtos[Código],TB_Produtos[Preço Unitário])</f>
        <v>12000</v>
      </c>
      <c r="F1490" s="41">
        <f>INDEX(desc_tabela,MATCH(TB_Vendas[[#This Row],[Qtde]],desc_quantidade,1),MATCH(_xlfn.XLOOKUP(TB_Vendas[[#This Row],[Código]],TB_Produtos[Código],TB_Produtos[Categoria]),desc_categorias,0))</f>
        <v>0.1</v>
      </c>
      <c r="G1490" s="41" cm="1">
        <f t="array" ref="G1490">_xlfn.XLOOKUP(TB_Vendas[[#This Row],[Vendedor]],TB_Vendedores[[#All],[Código]],TB_Vendedores[[#All],[Desc. Máximo]])</f>
        <v>0.12</v>
      </c>
      <c r="H1490" s="41">
        <f>IF(TB_Vendas[[#This Row],[Desc.]]&gt;TB_Vendas[[#This Row],[Desc. Vend.]],TB_Vendas[[#This Row],[Desc. Vend.]],TB_Vendas[[#This Row],[Desc.]])</f>
        <v>0.1</v>
      </c>
      <c r="I1490" s="9">
        <f>TB_Vendas[[#This Row],[Preço Unitário]]*TB_Vendas[[#This Row],[Qtde]]</f>
        <v>24000</v>
      </c>
      <c r="J1490" s="9">
        <f>TB_Vendas[[#This Row],[Total]]-(TB_Vendas[[#This Row],[Total]]*TB_Vendas[[#This Row],[Desconto]])</f>
        <v>21600</v>
      </c>
      <c r="K1490" s="9" t="s">
        <v>103</v>
      </c>
    </row>
    <row r="1491" spans="1:11" x14ac:dyDescent="0.25">
      <c r="A1491" s="8">
        <v>45472</v>
      </c>
      <c r="B1491" t="s">
        <v>79</v>
      </c>
      <c r="C1491" t="str">
        <f>_xlfn.XLOOKUP(TB_Vendas[[#This Row],[Código]],TB_Produtos[Código],TB_Produtos[Categoria])</f>
        <v>Wearables</v>
      </c>
      <c r="D1491" s="1">
        <v>3</v>
      </c>
      <c r="E1491" s="36">
        <f>_xlfn.XLOOKUP(TB_Vendas[[#This Row],[Código]],TB_Produtos[Código],TB_Produtos[Preço Unitário])</f>
        <v>400</v>
      </c>
      <c r="F1491" s="41">
        <f>INDEX(desc_tabela,MATCH(TB_Vendas[[#This Row],[Qtde]],desc_quantidade,1),MATCH(_xlfn.XLOOKUP(TB_Vendas[[#This Row],[Código]],TB_Produtos[Código],TB_Produtos[Categoria]),desc_categorias,0))</f>
        <v>0.15</v>
      </c>
      <c r="G1491" s="41" cm="1">
        <f t="array" ref="G1491">_xlfn.XLOOKUP(TB_Vendas[[#This Row],[Vendedor]],TB_Vendedores[[#All],[Código]],TB_Vendedores[[#All],[Desc. Máximo]])</f>
        <v>0.19</v>
      </c>
      <c r="H1491" s="41">
        <f>IF(TB_Vendas[[#This Row],[Desc.]]&gt;TB_Vendas[[#This Row],[Desc. Vend.]],TB_Vendas[[#This Row],[Desc. Vend.]],TB_Vendas[[#This Row],[Desc.]])</f>
        <v>0.15</v>
      </c>
      <c r="I1491" s="9">
        <f>TB_Vendas[[#This Row],[Preço Unitário]]*TB_Vendas[[#This Row],[Qtde]]</f>
        <v>1200</v>
      </c>
      <c r="J1491" s="9">
        <f>TB_Vendas[[#This Row],[Total]]-(TB_Vendas[[#This Row],[Total]]*TB_Vendas[[#This Row],[Desconto]])</f>
        <v>1020</v>
      </c>
      <c r="K1491" s="9" t="s">
        <v>109</v>
      </c>
    </row>
    <row r="1492" spans="1:11" x14ac:dyDescent="0.25">
      <c r="A1492" s="8">
        <v>45473</v>
      </c>
      <c r="B1492" t="s">
        <v>20</v>
      </c>
      <c r="C1492" t="str">
        <f>_xlfn.XLOOKUP(TB_Vendas[[#This Row],[Código]],TB_Produtos[Código],TB_Produtos[Categoria])</f>
        <v>Acessórios</v>
      </c>
      <c r="D1492" s="1">
        <v>5</v>
      </c>
      <c r="E1492" s="36">
        <f>_xlfn.XLOOKUP(TB_Vendas[[#This Row],[Código]],TB_Produtos[Código],TB_Produtos[Preço Unitário])</f>
        <v>250</v>
      </c>
      <c r="F1492" s="41">
        <f>INDEX(desc_tabela,MATCH(TB_Vendas[[#This Row],[Qtde]],desc_quantidade,1),MATCH(_xlfn.XLOOKUP(TB_Vendas[[#This Row],[Código]],TB_Produtos[Código],TB_Produtos[Categoria]),desc_categorias,0))</f>
        <v>0.25</v>
      </c>
      <c r="G1492" s="41" cm="1">
        <f t="array" ref="G1492">_xlfn.XLOOKUP(TB_Vendas[[#This Row],[Vendedor]],TB_Vendedores[[#All],[Código]],TB_Vendedores[[#All],[Desc. Máximo]])</f>
        <v>7.0000000000000007E-2</v>
      </c>
      <c r="H1492" s="41">
        <f>IF(TB_Vendas[[#This Row],[Desc.]]&gt;TB_Vendas[[#This Row],[Desc. Vend.]],TB_Vendas[[#This Row],[Desc. Vend.]],TB_Vendas[[#This Row],[Desc.]])</f>
        <v>7.0000000000000007E-2</v>
      </c>
      <c r="I1492" s="9">
        <f>TB_Vendas[[#This Row],[Preço Unitário]]*TB_Vendas[[#This Row],[Qtde]]</f>
        <v>1250</v>
      </c>
      <c r="J1492" s="9">
        <f>TB_Vendas[[#This Row],[Total]]-(TB_Vendas[[#This Row],[Total]]*TB_Vendas[[#This Row],[Desconto]])</f>
        <v>1162.5</v>
      </c>
      <c r="K1492" s="9" t="s">
        <v>119</v>
      </c>
    </row>
    <row r="1493" spans="1:11" x14ac:dyDescent="0.25">
      <c r="A1493" s="8">
        <v>45473</v>
      </c>
      <c r="B1493" t="s">
        <v>53</v>
      </c>
      <c r="C1493" t="str">
        <f>_xlfn.XLOOKUP(TB_Vendas[[#This Row],[Código]],TB_Produtos[Código],TB_Produtos[Categoria])</f>
        <v>Periféricos</v>
      </c>
      <c r="D1493" s="1">
        <v>1</v>
      </c>
      <c r="E1493" s="36">
        <f>_xlfn.XLOOKUP(TB_Vendas[[#This Row],[Código]],TB_Produtos[Código],TB_Produtos[Preço Unitário])</f>
        <v>350</v>
      </c>
      <c r="F1493" s="41">
        <f>INDEX(desc_tabela,MATCH(TB_Vendas[[#This Row],[Qtde]],desc_quantidade,1),MATCH(_xlfn.XLOOKUP(TB_Vendas[[#This Row],[Código]],TB_Produtos[Código],TB_Produtos[Categoria]),desc_categorias,0))</f>
        <v>0</v>
      </c>
      <c r="G1493" s="41" cm="1">
        <f t="array" ref="G1493">_xlfn.XLOOKUP(TB_Vendas[[#This Row],[Vendedor]],TB_Vendedores[[#All],[Código]],TB_Vendedores[[#All],[Desc. Máximo]])</f>
        <v>0.08</v>
      </c>
      <c r="H1493" s="41">
        <f>IF(TB_Vendas[[#This Row],[Desc.]]&gt;TB_Vendas[[#This Row],[Desc. Vend.]],TB_Vendas[[#This Row],[Desc. Vend.]],TB_Vendas[[#This Row],[Desc.]])</f>
        <v>0</v>
      </c>
      <c r="I1493" s="9">
        <f>TB_Vendas[[#This Row],[Preço Unitário]]*TB_Vendas[[#This Row],[Qtde]]</f>
        <v>350</v>
      </c>
      <c r="J1493" s="9">
        <f>TB_Vendas[[#This Row],[Total]]-(TB_Vendas[[#This Row],[Total]]*TB_Vendas[[#This Row],[Desconto]])</f>
        <v>350</v>
      </c>
      <c r="K1493" s="9" t="s">
        <v>100</v>
      </c>
    </row>
    <row r="1494" spans="1:11" x14ac:dyDescent="0.25">
      <c r="A1494" s="8">
        <v>45474</v>
      </c>
      <c r="B1494" t="s">
        <v>53</v>
      </c>
      <c r="C1494" t="str">
        <f>_xlfn.XLOOKUP(TB_Vendas[[#This Row],[Código]],TB_Produtos[Código],TB_Produtos[Categoria])</f>
        <v>Periféricos</v>
      </c>
      <c r="D1494" s="1">
        <v>3</v>
      </c>
      <c r="E1494" s="36">
        <f>_xlfn.XLOOKUP(TB_Vendas[[#This Row],[Código]],TB_Produtos[Código],TB_Produtos[Preço Unitário])</f>
        <v>350</v>
      </c>
      <c r="F1494" s="41">
        <f>INDEX(desc_tabela,MATCH(TB_Vendas[[#This Row],[Qtde]],desc_quantidade,1),MATCH(_xlfn.XLOOKUP(TB_Vendas[[#This Row],[Código]],TB_Produtos[Código],TB_Produtos[Categoria]),desc_categorias,0))</f>
        <v>0.15</v>
      </c>
      <c r="G1494" s="41" cm="1">
        <f t="array" ref="G1494">_xlfn.XLOOKUP(TB_Vendas[[#This Row],[Vendedor]],TB_Vendedores[[#All],[Código]],TB_Vendedores[[#All],[Desc. Máximo]])</f>
        <v>0.11</v>
      </c>
      <c r="H1494" s="41">
        <f>IF(TB_Vendas[[#This Row],[Desc.]]&gt;TB_Vendas[[#This Row],[Desc. Vend.]],TB_Vendas[[#This Row],[Desc. Vend.]],TB_Vendas[[#This Row],[Desc.]])</f>
        <v>0.11</v>
      </c>
      <c r="I1494" s="9">
        <f>TB_Vendas[[#This Row],[Preço Unitário]]*TB_Vendas[[#This Row],[Qtde]]</f>
        <v>1050</v>
      </c>
      <c r="J1494" s="9">
        <f>TB_Vendas[[#This Row],[Total]]-(TB_Vendas[[#This Row],[Total]]*TB_Vendas[[#This Row],[Desconto]])</f>
        <v>934.5</v>
      </c>
      <c r="K1494" s="9" t="s">
        <v>115</v>
      </c>
    </row>
    <row r="1495" spans="1:11" x14ac:dyDescent="0.25">
      <c r="A1495" s="8">
        <v>45474</v>
      </c>
      <c r="B1495" t="s">
        <v>46</v>
      </c>
      <c r="C1495" t="str">
        <f>_xlfn.XLOOKUP(TB_Vendas[[#This Row],[Código]],TB_Produtos[Código],TB_Produtos[Categoria])</f>
        <v>Eletrônicos Gerais</v>
      </c>
      <c r="D1495" s="1">
        <v>3</v>
      </c>
      <c r="E1495" s="36">
        <f>_xlfn.XLOOKUP(TB_Vendas[[#This Row],[Código]],TB_Produtos[Código],TB_Produtos[Preço Unitário])</f>
        <v>2800</v>
      </c>
      <c r="F1495" s="41">
        <f>INDEX(desc_tabela,MATCH(TB_Vendas[[#This Row],[Qtde]],desc_quantidade,1),MATCH(_xlfn.XLOOKUP(TB_Vendas[[#This Row],[Código]],TB_Produtos[Código],TB_Produtos[Categoria]),desc_categorias,0))</f>
        <v>0.2</v>
      </c>
      <c r="G1495" s="41" cm="1">
        <f t="array" ref="G1495">_xlfn.XLOOKUP(TB_Vendas[[#This Row],[Vendedor]],TB_Vendedores[[#All],[Código]],TB_Vendedores[[#All],[Desc. Máximo]])</f>
        <v>0.13</v>
      </c>
      <c r="H1495" s="41">
        <f>IF(TB_Vendas[[#This Row],[Desc.]]&gt;TB_Vendas[[#This Row],[Desc. Vend.]],TB_Vendas[[#This Row],[Desc. Vend.]],TB_Vendas[[#This Row],[Desc.]])</f>
        <v>0.13</v>
      </c>
      <c r="I1495" s="9">
        <f>TB_Vendas[[#This Row],[Preço Unitário]]*TB_Vendas[[#This Row],[Qtde]]</f>
        <v>8400</v>
      </c>
      <c r="J1495" s="9">
        <f>TB_Vendas[[#This Row],[Total]]-(TB_Vendas[[#This Row],[Total]]*TB_Vendas[[#This Row],[Desconto]])</f>
        <v>7308</v>
      </c>
      <c r="K1495" s="9" t="s">
        <v>97</v>
      </c>
    </row>
    <row r="1496" spans="1:11" x14ac:dyDescent="0.25">
      <c r="A1496" s="8">
        <v>45474</v>
      </c>
      <c r="B1496" t="s">
        <v>22</v>
      </c>
      <c r="C1496" t="str">
        <f>_xlfn.XLOOKUP(TB_Vendas[[#This Row],[Código]],TB_Produtos[Código],TB_Produtos[Categoria])</f>
        <v>Acessórios</v>
      </c>
      <c r="D1496" s="1">
        <v>1</v>
      </c>
      <c r="E1496" s="36">
        <f>_xlfn.XLOOKUP(TB_Vendas[[#This Row],[Código]],TB_Produtos[Código],TB_Produtos[Preço Unitário])</f>
        <v>1400</v>
      </c>
      <c r="F1496" s="41">
        <f>INDEX(desc_tabela,MATCH(TB_Vendas[[#This Row],[Qtde]],desc_quantidade,1),MATCH(_xlfn.XLOOKUP(TB_Vendas[[#This Row],[Código]],TB_Produtos[Código],TB_Produtos[Categoria]),desc_categorias,0))</f>
        <v>0</v>
      </c>
      <c r="G1496" s="41" cm="1">
        <f t="array" ref="G1496">_xlfn.XLOOKUP(TB_Vendas[[#This Row],[Vendedor]],TB_Vendedores[[#All],[Código]],TB_Vendedores[[#All],[Desc. Máximo]])</f>
        <v>0.08</v>
      </c>
      <c r="H1496" s="41">
        <f>IF(TB_Vendas[[#This Row],[Desc.]]&gt;TB_Vendas[[#This Row],[Desc. Vend.]],TB_Vendas[[#This Row],[Desc. Vend.]],TB_Vendas[[#This Row],[Desc.]])</f>
        <v>0</v>
      </c>
      <c r="I1496" s="9">
        <f>TB_Vendas[[#This Row],[Preço Unitário]]*TB_Vendas[[#This Row],[Qtde]]</f>
        <v>1400</v>
      </c>
      <c r="J1496" s="9">
        <f>TB_Vendas[[#This Row],[Total]]-(TB_Vendas[[#This Row],[Total]]*TB_Vendas[[#This Row],[Desconto]])</f>
        <v>1400</v>
      </c>
      <c r="K1496" s="9" t="s">
        <v>100</v>
      </c>
    </row>
    <row r="1497" spans="1:11" x14ac:dyDescent="0.25">
      <c r="A1497" s="8">
        <v>45474</v>
      </c>
      <c r="B1497" t="s">
        <v>75</v>
      </c>
      <c r="C1497" t="str">
        <f>_xlfn.XLOOKUP(TB_Vendas[[#This Row],[Código]],TB_Produtos[Código],TB_Produtos[Categoria])</f>
        <v>Smartphones e Tablets</v>
      </c>
      <c r="D1497" s="1">
        <v>2</v>
      </c>
      <c r="E1497" s="36">
        <f>_xlfn.XLOOKUP(TB_Vendas[[#This Row],[Código]],TB_Produtos[Código],TB_Produtos[Preço Unitário])</f>
        <v>3800</v>
      </c>
      <c r="F1497" s="41">
        <f>INDEX(desc_tabela,MATCH(TB_Vendas[[#This Row],[Qtde]],desc_quantidade,1),MATCH(_xlfn.XLOOKUP(TB_Vendas[[#This Row],[Código]],TB_Produtos[Código],TB_Produtos[Categoria]),desc_categorias,0))</f>
        <v>0.1</v>
      </c>
      <c r="G1497" s="41" cm="1">
        <f t="array" ref="G1497">_xlfn.XLOOKUP(TB_Vendas[[#This Row],[Vendedor]],TB_Vendedores[[#All],[Código]],TB_Vendedores[[#All],[Desc. Máximo]])</f>
        <v>0.08</v>
      </c>
      <c r="H1497" s="41">
        <f>IF(TB_Vendas[[#This Row],[Desc.]]&gt;TB_Vendas[[#This Row],[Desc. Vend.]],TB_Vendas[[#This Row],[Desc. Vend.]],TB_Vendas[[#This Row],[Desc.]])</f>
        <v>0.08</v>
      </c>
      <c r="I1497" s="9">
        <f>TB_Vendas[[#This Row],[Preço Unitário]]*TB_Vendas[[#This Row],[Qtde]]</f>
        <v>7600</v>
      </c>
      <c r="J1497" s="9">
        <f>TB_Vendas[[#This Row],[Total]]-(TB_Vendas[[#This Row],[Total]]*TB_Vendas[[#This Row],[Desconto]])</f>
        <v>6992</v>
      </c>
      <c r="K1497" s="9" t="s">
        <v>100</v>
      </c>
    </row>
    <row r="1498" spans="1:11" x14ac:dyDescent="0.25">
      <c r="A1498" s="8">
        <v>45475</v>
      </c>
      <c r="B1498" t="s">
        <v>88</v>
      </c>
      <c r="C1498" t="str">
        <f>_xlfn.XLOOKUP(TB_Vendas[[#This Row],[Código]],TB_Produtos[Código],TB_Produtos[Categoria])</f>
        <v>Wearables</v>
      </c>
      <c r="D1498" s="1">
        <v>3</v>
      </c>
      <c r="E1498" s="36">
        <f>_xlfn.XLOOKUP(TB_Vendas[[#This Row],[Código]],TB_Produtos[Código],TB_Produtos[Preço Unitário])</f>
        <v>2800</v>
      </c>
      <c r="F1498" s="41">
        <f>INDEX(desc_tabela,MATCH(TB_Vendas[[#This Row],[Qtde]],desc_quantidade,1),MATCH(_xlfn.XLOOKUP(TB_Vendas[[#This Row],[Código]],TB_Produtos[Código],TB_Produtos[Categoria]),desc_categorias,0))</f>
        <v>0.15</v>
      </c>
      <c r="G1498" s="41" cm="1">
        <f t="array" ref="G1498">_xlfn.XLOOKUP(TB_Vendas[[#This Row],[Vendedor]],TB_Vendedores[[#All],[Código]],TB_Vendedores[[#All],[Desc. Máximo]])</f>
        <v>0.08</v>
      </c>
      <c r="H1498" s="41">
        <f>IF(TB_Vendas[[#This Row],[Desc.]]&gt;TB_Vendas[[#This Row],[Desc. Vend.]],TB_Vendas[[#This Row],[Desc. Vend.]],TB_Vendas[[#This Row],[Desc.]])</f>
        <v>0.08</v>
      </c>
      <c r="I1498" s="9">
        <f>TB_Vendas[[#This Row],[Preço Unitário]]*TB_Vendas[[#This Row],[Qtde]]</f>
        <v>8400</v>
      </c>
      <c r="J1498" s="9">
        <f>TB_Vendas[[#This Row],[Total]]-(TB_Vendas[[#This Row],[Total]]*TB_Vendas[[#This Row],[Desconto]])</f>
        <v>7728</v>
      </c>
      <c r="K1498" s="9" t="s">
        <v>100</v>
      </c>
    </row>
    <row r="1499" spans="1:11" x14ac:dyDescent="0.25">
      <c r="A1499" s="8">
        <v>45475</v>
      </c>
      <c r="B1499" t="s">
        <v>71</v>
      </c>
      <c r="C1499" t="str">
        <f>_xlfn.XLOOKUP(TB_Vendas[[#This Row],[Código]],TB_Produtos[Código],TB_Produtos[Categoria])</f>
        <v>Smartphones e Tablets</v>
      </c>
      <c r="D1499" s="1">
        <v>2</v>
      </c>
      <c r="E1499" s="36">
        <f>_xlfn.XLOOKUP(TB_Vendas[[#This Row],[Código]],TB_Produtos[Código],TB_Produtos[Preço Unitário])</f>
        <v>7500</v>
      </c>
      <c r="F1499" s="41">
        <f>INDEX(desc_tabela,MATCH(TB_Vendas[[#This Row],[Qtde]],desc_quantidade,1),MATCH(_xlfn.XLOOKUP(TB_Vendas[[#This Row],[Código]],TB_Produtos[Código],TB_Produtos[Categoria]),desc_categorias,0))</f>
        <v>0.1</v>
      </c>
      <c r="G1499" s="41" cm="1">
        <f t="array" ref="G1499">_xlfn.XLOOKUP(TB_Vendas[[#This Row],[Vendedor]],TB_Vendedores[[#All],[Código]],TB_Vendedores[[#All],[Desc. Máximo]])</f>
        <v>0.3</v>
      </c>
      <c r="H1499" s="41">
        <f>IF(TB_Vendas[[#This Row],[Desc.]]&gt;TB_Vendas[[#This Row],[Desc. Vend.]],TB_Vendas[[#This Row],[Desc. Vend.]],TB_Vendas[[#This Row],[Desc.]])</f>
        <v>0.1</v>
      </c>
      <c r="I1499" s="9">
        <f>TB_Vendas[[#This Row],[Preço Unitário]]*TB_Vendas[[#This Row],[Qtde]]</f>
        <v>15000</v>
      </c>
      <c r="J1499" s="9">
        <f>TB_Vendas[[#This Row],[Total]]-(TB_Vendas[[#This Row],[Total]]*TB_Vendas[[#This Row],[Desconto]])</f>
        <v>13500</v>
      </c>
      <c r="K1499" s="9" t="s">
        <v>121</v>
      </c>
    </row>
    <row r="1500" spans="1:11" x14ac:dyDescent="0.25">
      <c r="A1500" s="8">
        <v>45475</v>
      </c>
      <c r="B1500" t="s">
        <v>22</v>
      </c>
      <c r="C1500" t="str">
        <f>_xlfn.XLOOKUP(TB_Vendas[[#This Row],[Código]],TB_Produtos[Código],TB_Produtos[Categoria])</f>
        <v>Acessórios</v>
      </c>
      <c r="D1500" s="1">
        <v>1</v>
      </c>
      <c r="E1500" s="36">
        <f>_xlfn.XLOOKUP(TB_Vendas[[#This Row],[Código]],TB_Produtos[Código],TB_Produtos[Preço Unitário])</f>
        <v>1400</v>
      </c>
      <c r="F1500" s="41">
        <f>INDEX(desc_tabela,MATCH(TB_Vendas[[#This Row],[Qtde]],desc_quantidade,1),MATCH(_xlfn.XLOOKUP(TB_Vendas[[#This Row],[Código]],TB_Produtos[Código],TB_Produtos[Categoria]),desc_categorias,0))</f>
        <v>0</v>
      </c>
      <c r="G1500" s="41" cm="1">
        <f t="array" ref="G1500">_xlfn.XLOOKUP(TB_Vendas[[#This Row],[Vendedor]],TB_Vendedores[[#All],[Código]],TB_Vendedores[[#All],[Desc. Máximo]])</f>
        <v>0.12</v>
      </c>
      <c r="H1500" s="41">
        <f>IF(TB_Vendas[[#This Row],[Desc.]]&gt;TB_Vendas[[#This Row],[Desc. Vend.]],TB_Vendas[[#This Row],[Desc. Vend.]],TB_Vendas[[#This Row],[Desc.]])</f>
        <v>0</v>
      </c>
      <c r="I1500" s="9">
        <f>TB_Vendas[[#This Row],[Preço Unitário]]*TB_Vendas[[#This Row],[Qtde]]</f>
        <v>1400</v>
      </c>
      <c r="J1500" s="9">
        <f>TB_Vendas[[#This Row],[Total]]-(TB_Vendas[[#This Row],[Total]]*TB_Vendas[[#This Row],[Desconto]])</f>
        <v>1400</v>
      </c>
      <c r="K1500" s="9" t="s">
        <v>103</v>
      </c>
    </row>
    <row r="1501" spans="1:11" x14ac:dyDescent="0.25">
      <c r="A1501" s="8">
        <v>45475</v>
      </c>
      <c r="B1501" t="s">
        <v>56</v>
      </c>
      <c r="C1501" t="str">
        <f>_xlfn.XLOOKUP(TB_Vendas[[#This Row],[Código]],TB_Produtos[Código],TB_Produtos[Categoria])</f>
        <v>Periféricos</v>
      </c>
      <c r="D1501" s="1">
        <v>5</v>
      </c>
      <c r="E1501" s="36">
        <f>_xlfn.XLOOKUP(TB_Vendas[[#This Row],[Código]],TB_Produtos[Código],TB_Produtos[Preço Unitário])</f>
        <v>200</v>
      </c>
      <c r="F1501" s="41">
        <f>INDEX(desc_tabela,MATCH(TB_Vendas[[#This Row],[Qtde]],desc_quantidade,1),MATCH(_xlfn.XLOOKUP(TB_Vendas[[#This Row],[Código]],TB_Produtos[Código],TB_Produtos[Categoria]),desc_categorias,0))</f>
        <v>0.25</v>
      </c>
      <c r="G1501" s="41" cm="1">
        <f t="array" ref="G1501">_xlfn.XLOOKUP(TB_Vendas[[#This Row],[Vendedor]],TB_Vendedores[[#All],[Código]],TB_Vendedores[[#All],[Desc. Máximo]])</f>
        <v>0.11</v>
      </c>
      <c r="H1501" s="41">
        <f>IF(TB_Vendas[[#This Row],[Desc.]]&gt;TB_Vendas[[#This Row],[Desc. Vend.]],TB_Vendas[[#This Row],[Desc. Vend.]],TB_Vendas[[#This Row],[Desc.]])</f>
        <v>0.11</v>
      </c>
      <c r="I1501" s="9">
        <f>TB_Vendas[[#This Row],[Preço Unitário]]*TB_Vendas[[#This Row],[Qtde]]</f>
        <v>1000</v>
      </c>
      <c r="J1501" s="9">
        <f>TB_Vendas[[#This Row],[Total]]-(TB_Vendas[[#This Row],[Total]]*TB_Vendas[[#This Row],[Desconto]])</f>
        <v>890</v>
      </c>
      <c r="K1501" s="9" t="s">
        <v>115</v>
      </c>
    </row>
    <row r="1502" spans="1:11" x14ac:dyDescent="0.25">
      <c r="A1502" s="8">
        <v>45477</v>
      </c>
      <c r="B1502" t="s">
        <v>31</v>
      </c>
      <c r="C1502" t="str">
        <f>_xlfn.XLOOKUP(TB_Vendas[[#This Row],[Código]],TB_Produtos[Código],TB_Produtos[Categoria])</f>
        <v>Notebooks</v>
      </c>
      <c r="D1502" s="1">
        <v>5</v>
      </c>
      <c r="E1502" s="36">
        <f>_xlfn.XLOOKUP(TB_Vendas[[#This Row],[Código]],TB_Produtos[Código],TB_Produtos[Preço Unitário])</f>
        <v>4200</v>
      </c>
      <c r="F1502" s="41">
        <f>INDEX(desc_tabela,MATCH(TB_Vendas[[#This Row],[Qtde]],desc_quantidade,1),MATCH(_xlfn.XLOOKUP(TB_Vendas[[#This Row],[Código]],TB_Produtos[Código],TB_Produtos[Categoria]),desc_categorias,0))</f>
        <v>0.25</v>
      </c>
      <c r="G1502" s="41" cm="1">
        <f t="array" ref="G1502">_xlfn.XLOOKUP(TB_Vendas[[#This Row],[Vendedor]],TB_Vendedores[[#All],[Código]],TB_Vendedores[[#All],[Desc. Máximo]])</f>
        <v>0.13</v>
      </c>
      <c r="H1502" s="41">
        <f>IF(TB_Vendas[[#This Row],[Desc.]]&gt;TB_Vendas[[#This Row],[Desc. Vend.]],TB_Vendas[[#This Row],[Desc. Vend.]],TB_Vendas[[#This Row],[Desc.]])</f>
        <v>0.13</v>
      </c>
      <c r="I1502" s="9">
        <f>TB_Vendas[[#This Row],[Preço Unitário]]*TB_Vendas[[#This Row],[Qtde]]</f>
        <v>21000</v>
      </c>
      <c r="J1502" s="9">
        <f>TB_Vendas[[#This Row],[Total]]-(TB_Vendas[[#This Row],[Total]]*TB_Vendas[[#This Row],[Desconto]])</f>
        <v>18270</v>
      </c>
      <c r="K1502" s="9" t="s">
        <v>97</v>
      </c>
    </row>
    <row r="1503" spans="1:11" x14ac:dyDescent="0.25">
      <c r="A1503" s="8">
        <v>45477</v>
      </c>
      <c r="B1503" t="s">
        <v>48</v>
      </c>
      <c r="C1503" t="str">
        <f>_xlfn.XLOOKUP(TB_Vendas[[#This Row],[Código]],TB_Produtos[Código],TB_Produtos[Categoria])</f>
        <v>Eletrônicos Gerais</v>
      </c>
      <c r="D1503" s="1">
        <v>3</v>
      </c>
      <c r="E1503" s="36">
        <f>_xlfn.XLOOKUP(TB_Vendas[[#This Row],[Código]],TB_Produtos[Código],TB_Produtos[Preço Unitário])</f>
        <v>5500</v>
      </c>
      <c r="F1503" s="41">
        <f>INDEX(desc_tabela,MATCH(TB_Vendas[[#This Row],[Qtde]],desc_quantidade,1),MATCH(_xlfn.XLOOKUP(TB_Vendas[[#This Row],[Código]],TB_Produtos[Código],TB_Produtos[Categoria]),desc_categorias,0))</f>
        <v>0.2</v>
      </c>
      <c r="G1503" s="41" cm="1">
        <f t="array" ref="G1503">_xlfn.XLOOKUP(TB_Vendas[[#This Row],[Vendedor]],TB_Vendedores[[#All],[Código]],TB_Vendedores[[#All],[Desc. Máximo]])</f>
        <v>7.0000000000000007E-2</v>
      </c>
      <c r="H1503" s="41">
        <f>IF(TB_Vendas[[#This Row],[Desc.]]&gt;TB_Vendas[[#This Row],[Desc. Vend.]],TB_Vendas[[#This Row],[Desc. Vend.]],TB_Vendas[[#This Row],[Desc.]])</f>
        <v>7.0000000000000007E-2</v>
      </c>
      <c r="I1503" s="9">
        <f>TB_Vendas[[#This Row],[Preço Unitário]]*TB_Vendas[[#This Row],[Qtde]]</f>
        <v>16500</v>
      </c>
      <c r="J1503" s="9">
        <f>TB_Vendas[[#This Row],[Total]]-(TB_Vendas[[#This Row],[Total]]*TB_Vendas[[#This Row],[Desconto]])</f>
        <v>15345</v>
      </c>
      <c r="K1503" s="9" t="s">
        <v>119</v>
      </c>
    </row>
    <row r="1504" spans="1:11" x14ac:dyDescent="0.25">
      <c r="A1504" s="8">
        <v>45478</v>
      </c>
      <c r="B1504" t="s">
        <v>58</v>
      </c>
      <c r="C1504" t="str">
        <f>_xlfn.XLOOKUP(TB_Vendas[[#This Row],[Código]],TB_Produtos[Código],TB_Produtos[Categoria])</f>
        <v>Periféricos</v>
      </c>
      <c r="D1504" s="1">
        <v>3</v>
      </c>
      <c r="E1504" s="36">
        <f>_xlfn.XLOOKUP(TB_Vendas[[#This Row],[Código]],TB_Produtos[Código],TB_Produtos[Preço Unitário])</f>
        <v>450</v>
      </c>
      <c r="F1504" s="41">
        <f>INDEX(desc_tabela,MATCH(TB_Vendas[[#This Row],[Qtde]],desc_quantidade,1),MATCH(_xlfn.XLOOKUP(TB_Vendas[[#This Row],[Código]],TB_Produtos[Código],TB_Produtos[Categoria]),desc_categorias,0))</f>
        <v>0.15</v>
      </c>
      <c r="G1504" s="41" cm="1">
        <f t="array" ref="G1504">_xlfn.XLOOKUP(TB_Vendas[[#This Row],[Vendedor]],TB_Vendedores[[#All],[Código]],TB_Vendedores[[#All],[Desc. Máximo]])</f>
        <v>0.13</v>
      </c>
      <c r="H1504" s="41">
        <f>IF(TB_Vendas[[#This Row],[Desc.]]&gt;TB_Vendas[[#This Row],[Desc. Vend.]],TB_Vendas[[#This Row],[Desc. Vend.]],TB_Vendas[[#This Row],[Desc.]])</f>
        <v>0.13</v>
      </c>
      <c r="I1504" s="9">
        <f>TB_Vendas[[#This Row],[Preço Unitário]]*TB_Vendas[[#This Row],[Qtde]]</f>
        <v>1350</v>
      </c>
      <c r="J1504" s="9">
        <f>TB_Vendas[[#This Row],[Total]]-(TB_Vendas[[#This Row],[Total]]*TB_Vendas[[#This Row],[Desconto]])</f>
        <v>1174.5</v>
      </c>
      <c r="K1504" s="9" t="s">
        <v>97</v>
      </c>
    </row>
    <row r="1505" spans="1:11" x14ac:dyDescent="0.25">
      <c r="A1505" s="8">
        <v>45478</v>
      </c>
      <c r="B1505" t="s">
        <v>22</v>
      </c>
      <c r="C1505" t="str">
        <f>_xlfn.XLOOKUP(TB_Vendas[[#This Row],[Código]],TB_Produtos[Código],TB_Produtos[Categoria])</f>
        <v>Acessórios</v>
      </c>
      <c r="D1505" s="1">
        <v>4</v>
      </c>
      <c r="E1505" s="36">
        <f>_xlfn.XLOOKUP(TB_Vendas[[#This Row],[Código]],TB_Produtos[Código],TB_Produtos[Preço Unitário])</f>
        <v>1400</v>
      </c>
      <c r="F1505" s="41">
        <f>INDEX(desc_tabela,MATCH(TB_Vendas[[#This Row],[Qtde]],desc_quantidade,1),MATCH(_xlfn.XLOOKUP(TB_Vendas[[#This Row],[Código]],TB_Produtos[Código],TB_Produtos[Categoria]),desc_categorias,0))</f>
        <v>0.15</v>
      </c>
      <c r="G1505" s="41" cm="1">
        <f t="array" ref="G1505">_xlfn.XLOOKUP(TB_Vendas[[#This Row],[Vendedor]],TB_Vendedores[[#All],[Código]],TB_Vendedores[[#All],[Desc. Máximo]])</f>
        <v>0.14000000000000001</v>
      </c>
      <c r="H1505" s="41">
        <f>IF(TB_Vendas[[#This Row],[Desc.]]&gt;TB_Vendas[[#This Row],[Desc. Vend.]],TB_Vendas[[#This Row],[Desc. Vend.]],TB_Vendas[[#This Row],[Desc.]])</f>
        <v>0.14000000000000001</v>
      </c>
      <c r="I1505" s="9">
        <f>TB_Vendas[[#This Row],[Preço Unitário]]*TB_Vendas[[#This Row],[Qtde]]</f>
        <v>5600</v>
      </c>
      <c r="J1505" s="9">
        <f>TB_Vendas[[#This Row],[Total]]-(TB_Vendas[[#This Row],[Total]]*TB_Vendas[[#This Row],[Desconto]])</f>
        <v>4816</v>
      </c>
      <c r="K1505" s="9" t="s">
        <v>107</v>
      </c>
    </row>
    <row r="1506" spans="1:11" x14ac:dyDescent="0.25">
      <c r="A1506" s="8">
        <v>45479</v>
      </c>
      <c r="B1506" t="s">
        <v>43</v>
      </c>
      <c r="C1506" t="str">
        <f>_xlfn.XLOOKUP(TB_Vendas[[#This Row],[Código]],TB_Produtos[Código],TB_Produtos[Categoria])</f>
        <v>Eletrônicos Gerais</v>
      </c>
      <c r="D1506" s="1">
        <v>2</v>
      </c>
      <c r="E1506" s="36">
        <f>_xlfn.XLOOKUP(TB_Vendas[[#This Row],[Código]],TB_Produtos[Código],TB_Produtos[Preço Unitário])</f>
        <v>4500</v>
      </c>
      <c r="F1506" s="41">
        <f>INDEX(desc_tabela,MATCH(TB_Vendas[[#This Row],[Qtde]],desc_quantidade,1),MATCH(_xlfn.XLOOKUP(TB_Vendas[[#This Row],[Código]],TB_Produtos[Código],TB_Produtos[Categoria]),desc_categorias,0))</f>
        <v>0.15</v>
      </c>
      <c r="G1506" s="41" cm="1">
        <f t="array" ref="G1506">_xlfn.XLOOKUP(TB_Vendas[[#This Row],[Vendedor]],TB_Vendedores[[#All],[Código]],TB_Vendedores[[#All],[Desc. Máximo]])</f>
        <v>0.19</v>
      </c>
      <c r="H1506" s="41">
        <f>IF(TB_Vendas[[#This Row],[Desc.]]&gt;TB_Vendas[[#This Row],[Desc. Vend.]],TB_Vendas[[#This Row],[Desc. Vend.]],TB_Vendas[[#This Row],[Desc.]])</f>
        <v>0.15</v>
      </c>
      <c r="I1506" s="9">
        <f>TB_Vendas[[#This Row],[Preço Unitário]]*TB_Vendas[[#This Row],[Qtde]]</f>
        <v>9000</v>
      </c>
      <c r="J1506" s="9">
        <f>TB_Vendas[[#This Row],[Total]]-(TB_Vendas[[#This Row],[Total]]*TB_Vendas[[#This Row],[Desconto]])</f>
        <v>7650</v>
      </c>
      <c r="K1506" s="9" t="s">
        <v>109</v>
      </c>
    </row>
    <row r="1507" spans="1:11" x14ac:dyDescent="0.25">
      <c r="A1507" s="8">
        <v>45480</v>
      </c>
      <c r="B1507" t="s">
        <v>50</v>
      </c>
      <c r="C1507" t="str">
        <f>_xlfn.XLOOKUP(TB_Vendas[[#This Row],[Código]],TB_Produtos[Código],TB_Produtos[Categoria])</f>
        <v>Periféricos</v>
      </c>
      <c r="D1507" s="1">
        <v>1</v>
      </c>
      <c r="E1507" s="36">
        <f>_xlfn.XLOOKUP(TB_Vendas[[#This Row],[Código]],TB_Produtos[Código],TB_Produtos[Preço Unitário])</f>
        <v>300</v>
      </c>
      <c r="F1507" s="41">
        <f>INDEX(desc_tabela,MATCH(TB_Vendas[[#This Row],[Qtde]],desc_quantidade,1),MATCH(_xlfn.XLOOKUP(TB_Vendas[[#This Row],[Código]],TB_Produtos[Código],TB_Produtos[Categoria]),desc_categorias,0))</f>
        <v>0</v>
      </c>
      <c r="G1507" s="41" cm="1">
        <f t="array" ref="G1507">_xlfn.XLOOKUP(TB_Vendas[[#This Row],[Vendedor]],TB_Vendedores[[#All],[Código]],TB_Vendedores[[#All],[Desc. Máximo]])</f>
        <v>0.08</v>
      </c>
      <c r="H1507" s="41">
        <f>IF(TB_Vendas[[#This Row],[Desc.]]&gt;TB_Vendas[[#This Row],[Desc. Vend.]],TB_Vendas[[#This Row],[Desc. Vend.]],TB_Vendas[[#This Row],[Desc.]])</f>
        <v>0</v>
      </c>
      <c r="I1507" s="9">
        <f>TB_Vendas[[#This Row],[Preço Unitário]]*TB_Vendas[[#This Row],[Qtde]]</f>
        <v>300</v>
      </c>
      <c r="J1507" s="9">
        <f>TB_Vendas[[#This Row],[Total]]-(TB_Vendas[[#This Row],[Total]]*TB_Vendas[[#This Row],[Desconto]])</f>
        <v>300</v>
      </c>
      <c r="K1507" s="9" t="s">
        <v>100</v>
      </c>
    </row>
    <row r="1508" spans="1:11" x14ac:dyDescent="0.25">
      <c r="A1508" s="8">
        <v>45480</v>
      </c>
      <c r="B1508" t="s">
        <v>31</v>
      </c>
      <c r="C1508" t="str">
        <f>_xlfn.XLOOKUP(TB_Vendas[[#This Row],[Código]],TB_Produtos[Código],TB_Produtos[Categoria])</f>
        <v>Notebooks</v>
      </c>
      <c r="D1508" s="1">
        <v>3</v>
      </c>
      <c r="E1508" s="36">
        <f>_xlfn.XLOOKUP(TB_Vendas[[#This Row],[Código]],TB_Produtos[Código],TB_Produtos[Preço Unitário])</f>
        <v>4200</v>
      </c>
      <c r="F1508" s="41">
        <f>INDEX(desc_tabela,MATCH(TB_Vendas[[#This Row],[Qtde]],desc_quantidade,1),MATCH(_xlfn.XLOOKUP(TB_Vendas[[#This Row],[Código]],TB_Produtos[Código],TB_Produtos[Categoria]),desc_categorias,0))</f>
        <v>0.15</v>
      </c>
      <c r="G1508" s="41" cm="1">
        <f t="array" ref="G1508">_xlfn.XLOOKUP(TB_Vendas[[#This Row],[Vendedor]],TB_Vendedores[[#All],[Código]],TB_Vendedores[[#All],[Desc. Máximo]])</f>
        <v>0.3</v>
      </c>
      <c r="H1508" s="41">
        <f>IF(TB_Vendas[[#This Row],[Desc.]]&gt;TB_Vendas[[#This Row],[Desc. Vend.]],TB_Vendas[[#This Row],[Desc. Vend.]],TB_Vendas[[#This Row],[Desc.]])</f>
        <v>0.15</v>
      </c>
      <c r="I1508" s="9">
        <f>TB_Vendas[[#This Row],[Preço Unitário]]*TB_Vendas[[#This Row],[Qtde]]</f>
        <v>12600</v>
      </c>
      <c r="J1508" s="9">
        <f>TB_Vendas[[#This Row],[Total]]-(TB_Vendas[[#This Row],[Total]]*TB_Vendas[[#This Row],[Desconto]])</f>
        <v>10710</v>
      </c>
      <c r="K1508" s="9" t="s">
        <v>121</v>
      </c>
    </row>
    <row r="1509" spans="1:11" x14ac:dyDescent="0.25">
      <c r="A1509" s="8">
        <v>45480</v>
      </c>
      <c r="B1509" t="s">
        <v>60</v>
      </c>
      <c r="C1509" t="str">
        <f>_xlfn.XLOOKUP(TB_Vendas[[#This Row],[Código]],TB_Produtos[Código],TB_Produtos[Categoria])</f>
        <v>Redes e Conectividade</v>
      </c>
      <c r="D1509" s="1">
        <v>1</v>
      </c>
      <c r="E1509" s="36">
        <f>_xlfn.XLOOKUP(TB_Vendas[[#This Row],[Código]],TB_Produtos[Código],TB_Produtos[Preço Unitário])</f>
        <v>100</v>
      </c>
      <c r="F1509" s="41">
        <f>INDEX(desc_tabela,MATCH(TB_Vendas[[#This Row],[Qtde]],desc_quantidade,1),MATCH(_xlfn.XLOOKUP(TB_Vendas[[#This Row],[Código]],TB_Produtos[Código],TB_Produtos[Categoria]),desc_categorias,0))</f>
        <v>0.1</v>
      </c>
      <c r="G1509" s="41" cm="1">
        <f t="array" ref="G1509">_xlfn.XLOOKUP(TB_Vendas[[#This Row],[Vendedor]],TB_Vendedores[[#All],[Código]],TB_Vendedores[[#All],[Desc. Máximo]])</f>
        <v>0.09</v>
      </c>
      <c r="H1509" s="41">
        <f>IF(TB_Vendas[[#This Row],[Desc.]]&gt;TB_Vendas[[#This Row],[Desc. Vend.]],TB_Vendas[[#This Row],[Desc. Vend.]],TB_Vendas[[#This Row],[Desc.]])</f>
        <v>0.09</v>
      </c>
      <c r="I1509" s="9">
        <f>TB_Vendas[[#This Row],[Preço Unitário]]*TB_Vendas[[#This Row],[Qtde]]</f>
        <v>100</v>
      </c>
      <c r="J1509" s="9">
        <f>TB_Vendas[[#This Row],[Total]]-(TB_Vendas[[#This Row],[Total]]*TB_Vendas[[#This Row],[Desconto]])</f>
        <v>91</v>
      </c>
      <c r="K1509" s="9" t="s">
        <v>113</v>
      </c>
    </row>
    <row r="1510" spans="1:11" x14ac:dyDescent="0.25">
      <c r="A1510" s="8">
        <v>45480</v>
      </c>
      <c r="B1510" t="s">
        <v>11</v>
      </c>
      <c r="C1510" t="str">
        <f>_xlfn.XLOOKUP(TB_Vendas[[#This Row],[Código]],TB_Produtos[Código],TB_Produtos[Categoria])</f>
        <v>Acessórios</v>
      </c>
      <c r="D1510" s="1">
        <v>2</v>
      </c>
      <c r="E1510" s="36">
        <f>_xlfn.XLOOKUP(TB_Vendas[[#This Row],[Código]],TB_Produtos[Código],TB_Produtos[Preço Unitário])</f>
        <v>150</v>
      </c>
      <c r="F1510" s="41">
        <f>INDEX(desc_tabela,MATCH(TB_Vendas[[#This Row],[Qtde]],desc_quantidade,1),MATCH(_xlfn.XLOOKUP(TB_Vendas[[#This Row],[Código]],TB_Produtos[Código],TB_Produtos[Categoria]),desc_categorias,0))</f>
        <v>0.05</v>
      </c>
      <c r="G1510" s="41" cm="1">
        <f t="array" ref="G1510">_xlfn.XLOOKUP(TB_Vendas[[#This Row],[Vendedor]],TB_Vendedores[[#All],[Código]],TB_Vendedores[[#All],[Desc. Máximo]])</f>
        <v>0.08</v>
      </c>
      <c r="H1510" s="41">
        <f>IF(TB_Vendas[[#This Row],[Desc.]]&gt;TB_Vendas[[#This Row],[Desc. Vend.]],TB_Vendas[[#This Row],[Desc. Vend.]],TB_Vendas[[#This Row],[Desc.]])</f>
        <v>0.05</v>
      </c>
      <c r="I1510" s="9">
        <f>TB_Vendas[[#This Row],[Preço Unitário]]*TB_Vendas[[#This Row],[Qtde]]</f>
        <v>300</v>
      </c>
      <c r="J1510" s="9">
        <f>TB_Vendas[[#This Row],[Total]]-(TB_Vendas[[#This Row],[Total]]*TB_Vendas[[#This Row],[Desconto]])</f>
        <v>285</v>
      </c>
      <c r="K1510" s="9" t="s">
        <v>100</v>
      </c>
    </row>
    <row r="1511" spans="1:11" x14ac:dyDescent="0.25">
      <c r="A1511" s="8">
        <v>45481</v>
      </c>
      <c r="B1511" t="s">
        <v>68</v>
      </c>
      <c r="C1511" t="str">
        <f>_xlfn.XLOOKUP(TB_Vendas[[#This Row],[Código]],TB_Produtos[Código],TB_Produtos[Categoria])</f>
        <v>Smartphones e Tablets</v>
      </c>
      <c r="D1511" s="1">
        <v>1</v>
      </c>
      <c r="E1511" s="36">
        <f>_xlfn.XLOOKUP(TB_Vendas[[#This Row],[Código]],TB_Produtos[Código],TB_Produtos[Preço Unitário])</f>
        <v>4500</v>
      </c>
      <c r="F1511" s="41">
        <f>INDEX(desc_tabela,MATCH(TB_Vendas[[#This Row],[Qtde]],desc_quantidade,1),MATCH(_xlfn.XLOOKUP(TB_Vendas[[#This Row],[Código]],TB_Produtos[Código],TB_Produtos[Categoria]),desc_categorias,0))</f>
        <v>0</v>
      </c>
      <c r="G1511" s="41" cm="1">
        <f t="array" ref="G1511">_xlfn.XLOOKUP(TB_Vendas[[#This Row],[Vendedor]],TB_Vendedores[[#All],[Código]],TB_Vendedores[[#All],[Desc. Máximo]])</f>
        <v>0.17</v>
      </c>
      <c r="H1511" s="41">
        <f>IF(TB_Vendas[[#This Row],[Desc.]]&gt;TB_Vendas[[#This Row],[Desc. Vend.]],TB_Vendas[[#This Row],[Desc. Vend.]],TB_Vendas[[#This Row],[Desc.]])</f>
        <v>0</v>
      </c>
      <c r="I1511" s="9">
        <f>TB_Vendas[[#This Row],[Preço Unitário]]*TB_Vendas[[#This Row],[Qtde]]</f>
        <v>4500</v>
      </c>
      <c r="J1511" s="9">
        <f>TB_Vendas[[#This Row],[Total]]-(TB_Vendas[[#This Row],[Total]]*TB_Vendas[[#This Row],[Desconto]])</f>
        <v>4500</v>
      </c>
      <c r="K1511" s="9" t="s">
        <v>105</v>
      </c>
    </row>
    <row r="1512" spans="1:11" x14ac:dyDescent="0.25">
      <c r="A1512" s="8">
        <v>45481</v>
      </c>
      <c r="B1512" t="s">
        <v>17</v>
      </c>
      <c r="C1512" t="str">
        <f>_xlfn.XLOOKUP(TB_Vendas[[#This Row],[Código]],TB_Produtos[Código],TB_Produtos[Categoria])</f>
        <v>Acessórios</v>
      </c>
      <c r="D1512" s="1">
        <v>4</v>
      </c>
      <c r="E1512" s="36">
        <f>_xlfn.XLOOKUP(TB_Vendas[[#This Row],[Código]],TB_Produtos[Código],TB_Produtos[Preço Unitário])</f>
        <v>800</v>
      </c>
      <c r="F1512" s="41">
        <f>INDEX(desc_tabela,MATCH(TB_Vendas[[#This Row],[Qtde]],desc_quantidade,1),MATCH(_xlfn.XLOOKUP(TB_Vendas[[#This Row],[Código]],TB_Produtos[Código],TB_Produtos[Categoria]),desc_categorias,0))</f>
        <v>0.15</v>
      </c>
      <c r="G1512" s="41" cm="1">
        <f t="array" ref="G1512">_xlfn.XLOOKUP(TB_Vendas[[#This Row],[Vendedor]],TB_Vendedores[[#All],[Código]],TB_Vendedores[[#All],[Desc. Máximo]])</f>
        <v>0.14000000000000001</v>
      </c>
      <c r="H1512" s="41">
        <f>IF(TB_Vendas[[#This Row],[Desc.]]&gt;TB_Vendas[[#This Row],[Desc. Vend.]],TB_Vendas[[#This Row],[Desc. Vend.]],TB_Vendas[[#This Row],[Desc.]])</f>
        <v>0.14000000000000001</v>
      </c>
      <c r="I1512" s="9">
        <f>TB_Vendas[[#This Row],[Preço Unitário]]*TB_Vendas[[#This Row],[Qtde]]</f>
        <v>3200</v>
      </c>
      <c r="J1512" s="9">
        <f>TB_Vendas[[#This Row],[Total]]-(TB_Vendas[[#This Row],[Total]]*TB_Vendas[[#This Row],[Desconto]])</f>
        <v>2752</v>
      </c>
      <c r="K1512" s="9" t="s">
        <v>107</v>
      </c>
    </row>
    <row r="1513" spans="1:11" x14ac:dyDescent="0.25">
      <c r="A1513" s="8">
        <v>45481</v>
      </c>
      <c r="B1513" t="s">
        <v>43</v>
      </c>
      <c r="C1513" t="str">
        <f>_xlfn.XLOOKUP(TB_Vendas[[#This Row],[Código]],TB_Produtos[Código],TB_Produtos[Categoria])</f>
        <v>Eletrônicos Gerais</v>
      </c>
      <c r="D1513" s="1">
        <v>1</v>
      </c>
      <c r="E1513" s="36">
        <f>_xlfn.XLOOKUP(TB_Vendas[[#This Row],[Código]],TB_Produtos[Código],TB_Produtos[Preço Unitário])</f>
        <v>4500</v>
      </c>
      <c r="F1513" s="41">
        <f>INDEX(desc_tabela,MATCH(TB_Vendas[[#This Row],[Qtde]],desc_quantidade,1),MATCH(_xlfn.XLOOKUP(TB_Vendas[[#This Row],[Código]],TB_Produtos[Código],TB_Produtos[Categoria]),desc_categorias,0))</f>
        <v>0.1</v>
      </c>
      <c r="G1513" s="41" cm="1">
        <f t="array" ref="G1513">_xlfn.XLOOKUP(TB_Vendas[[#This Row],[Vendedor]],TB_Vendedores[[#All],[Código]],TB_Vendedores[[#All],[Desc. Máximo]])</f>
        <v>0.13</v>
      </c>
      <c r="H1513" s="41">
        <f>IF(TB_Vendas[[#This Row],[Desc.]]&gt;TB_Vendas[[#This Row],[Desc. Vend.]],TB_Vendas[[#This Row],[Desc. Vend.]],TB_Vendas[[#This Row],[Desc.]])</f>
        <v>0.1</v>
      </c>
      <c r="I1513" s="9">
        <f>TB_Vendas[[#This Row],[Preço Unitário]]*TB_Vendas[[#This Row],[Qtde]]</f>
        <v>4500</v>
      </c>
      <c r="J1513" s="9">
        <f>TB_Vendas[[#This Row],[Total]]-(TB_Vendas[[#This Row],[Total]]*TB_Vendas[[#This Row],[Desconto]])</f>
        <v>4050</v>
      </c>
      <c r="K1513" s="9" t="s">
        <v>97</v>
      </c>
    </row>
    <row r="1514" spans="1:11" x14ac:dyDescent="0.25">
      <c r="A1514" s="8">
        <v>45481</v>
      </c>
      <c r="B1514" t="s">
        <v>68</v>
      </c>
      <c r="C1514" t="str">
        <f>_xlfn.XLOOKUP(TB_Vendas[[#This Row],[Código]],TB_Produtos[Código],TB_Produtos[Categoria])</f>
        <v>Smartphones e Tablets</v>
      </c>
      <c r="D1514" s="1">
        <v>4</v>
      </c>
      <c r="E1514" s="36">
        <f>_xlfn.XLOOKUP(TB_Vendas[[#This Row],[Código]],TB_Produtos[Código],TB_Produtos[Preço Unitário])</f>
        <v>4500</v>
      </c>
      <c r="F1514" s="41">
        <f>INDEX(desc_tabela,MATCH(TB_Vendas[[#This Row],[Qtde]],desc_quantidade,1),MATCH(_xlfn.XLOOKUP(TB_Vendas[[#This Row],[Código]],TB_Produtos[Código],TB_Produtos[Categoria]),desc_categorias,0))</f>
        <v>0.15</v>
      </c>
      <c r="G1514" s="41" cm="1">
        <f t="array" ref="G1514">_xlfn.XLOOKUP(TB_Vendas[[#This Row],[Vendedor]],TB_Vendedores[[#All],[Código]],TB_Vendedores[[#All],[Desc. Máximo]])</f>
        <v>0.12</v>
      </c>
      <c r="H1514" s="41">
        <f>IF(TB_Vendas[[#This Row],[Desc.]]&gt;TB_Vendas[[#This Row],[Desc. Vend.]],TB_Vendas[[#This Row],[Desc. Vend.]],TB_Vendas[[#This Row],[Desc.]])</f>
        <v>0.12</v>
      </c>
      <c r="I1514" s="9">
        <f>TB_Vendas[[#This Row],[Preço Unitário]]*TB_Vendas[[#This Row],[Qtde]]</f>
        <v>18000</v>
      </c>
      <c r="J1514" s="9">
        <f>TB_Vendas[[#This Row],[Total]]-(TB_Vendas[[#This Row],[Total]]*TB_Vendas[[#This Row],[Desconto]])</f>
        <v>15840</v>
      </c>
      <c r="K1514" s="9" t="s">
        <v>103</v>
      </c>
    </row>
    <row r="1515" spans="1:11" x14ac:dyDescent="0.25">
      <c r="A1515" s="8">
        <v>45481</v>
      </c>
      <c r="B1515" t="s">
        <v>66</v>
      </c>
      <c r="C1515" t="str">
        <f>_xlfn.XLOOKUP(TB_Vendas[[#This Row],[Código]],TB_Produtos[Código],TB_Produtos[Categoria])</f>
        <v>Redes e Conectividade</v>
      </c>
      <c r="D1515" s="1">
        <v>4</v>
      </c>
      <c r="E1515" s="36">
        <f>_xlfn.XLOOKUP(TB_Vendas[[#This Row],[Código]],TB_Produtos[Código],TB_Produtos[Preço Unitário])</f>
        <v>500</v>
      </c>
      <c r="F1515" s="41">
        <f>INDEX(desc_tabela,MATCH(TB_Vendas[[#This Row],[Qtde]],desc_quantidade,1),MATCH(_xlfn.XLOOKUP(TB_Vendas[[#This Row],[Código]],TB_Produtos[Código],TB_Produtos[Categoria]),desc_categorias,0))</f>
        <v>0.2</v>
      </c>
      <c r="G1515" s="41" cm="1">
        <f t="array" ref="G1515">_xlfn.XLOOKUP(TB_Vendas[[#This Row],[Vendedor]],TB_Vendedores[[#All],[Código]],TB_Vendedores[[#All],[Desc. Máximo]])</f>
        <v>0.08</v>
      </c>
      <c r="H1515" s="41">
        <f>IF(TB_Vendas[[#This Row],[Desc.]]&gt;TB_Vendas[[#This Row],[Desc. Vend.]],TB_Vendas[[#This Row],[Desc. Vend.]],TB_Vendas[[#This Row],[Desc.]])</f>
        <v>0.08</v>
      </c>
      <c r="I1515" s="9">
        <f>TB_Vendas[[#This Row],[Preço Unitário]]*TB_Vendas[[#This Row],[Qtde]]</f>
        <v>2000</v>
      </c>
      <c r="J1515" s="9">
        <f>TB_Vendas[[#This Row],[Total]]-(TB_Vendas[[#This Row],[Total]]*TB_Vendas[[#This Row],[Desconto]])</f>
        <v>1840</v>
      </c>
      <c r="K1515" s="9" t="s">
        <v>111</v>
      </c>
    </row>
    <row r="1516" spans="1:11" x14ac:dyDescent="0.25">
      <c r="A1516" s="8">
        <v>45482</v>
      </c>
      <c r="B1516" t="s">
        <v>83</v>
      </c>
      <c r="C1516" t="str">
        <f>_xlfn.XLOOKUP(TB_Vendas[[#This Row],[Código]],TB_Produtos[Código],TB_Produtos[Categoria])</f>
        <v>Wearables</v>
      </c>
      <c r="D1516" s="1">
        <v>4</v>
      </c>
      <c r="E1516" s="36">
        <f>_xlfn.XLOOKUP(TB_Vendas[[#This Row],[Código]],TB_Produtos[Código],TB_Produtos[Preço Unitário])</f>
        <v>350</v>
      </c>
      <c r="F1516" s="41">
        <f>INDEX(desc_tabela,MATCH(TB_Vendas[[#This Row],[Qtde]],desc_quantidade,1),MATCH(_xlfn.XLOOKUP(TB_Vendas[[#This Row],[Código]],TB_Produtos[Código],TB_Produtos[Categoria]),desc_categorias,0))</f>
        <v>0.15</v>
      </c>
      <c r="G1516" s="41" cm="1">
        <f t="array" ref="G1516">_xlfn.XLOOKUP(TB_Vendas[[#This Row],[Vendedor]],TB_Vendedores[[#All],[Código]],TB_Vendedores[[#All],[Desc. Máximo]])</f>
        <v>0.13</v>
      </c>
      <c r="H1516" s="41">
        <f>IF(TB_Vendas[[#This Row],[Desc.]]&gt;TB_Vendas[[#This Row],[Desc. Vend.]],TB_Vendas[[#This Row],[Desc. Vend.]],TB_Vendas[[#This Row],[Desc.]])</f>
        <v>0.13</v>
      </c>
      <c r="I1516" s="9">
        <f>TB_Vendas[[#This Row],[Preço Unitário]]*TB_Vendas[[#This Row],[Qtde]]</f>
        <v>1400</v>
      </c>
      <c r="J1516" s="9">
        <f>TB_Vendas[[#This Row],[Total]]-(TB_Vendas[[#This Row],[Total]]*TB_Vendas[[#This Row],[Desconto]])</f>
        <v>1218</v>
      </c>
      <c r="K1516" s="9" t="s">
        <v>94</v>
      </c>
    </row>
    <row r="1517" spans="1:11" x14ac:dyDescent="0.25">
      <c r="A1517" s="8">
        <v>45482</v>
      </c>
      <c r="B1517" t="s">
        <v>50</v>
      </c>
      <c r="C1517" t="str">
        <f>_xlfn.XLOOKUP(TB_Vendas[[#This Row],[Código]],TB_Produtos[Código],TB_Produtos[Categoria])</f>
        <v>Periféricos</v>
      </c>
      <c r="D1517" s="1">
        <v>4</v>
      </c>
      <c r="E1517" s="36">
        <f>_xlfn.XLOOKUP(TB_Vendas[[#This Row],[Código]],TB_Produtos[Código],TB_Produtos[Preço Unitário])</f>
        <v>300</v>
      </c>
      <c r="F1517" s="41">
        <f>INDEX(desc_tabela,MATCH(TB_Vendas[[#This Row],[Qtde]],desc_quantidade,1),MATCH(_xlfn.XLOOKUP(TB_Vendas[[#This Row],[Código]],TB_Produtos[Código],TB_Produtos[Categoria]),desc_categorias,0))</f>
        <v>0.15</v>
      </c>
      <c r="G1517" s="41" cm="1">
        <f t="array" ref="G1517">_xlfn.XLOOKUP(TB_Vendas[[#This Row],[Vendedor]],TB_Vendedores[[#All],[Código]],TB_Vendedores[[#All],[Desc. Máximo]])</f>
        <v>0.11</v>
      </c>
      <c r="H1517" s="41">
        <f>IF(TB_Vendas[[#This Row],[Desc.]]&gt;TB_Vendas[[#This Row],[Desc. Vend.]],TB_Vendas[[#This Row],[Desc. Vend.]],TB_Vendas[[#This Row],[Desc.]])</f>
        <v>0.11</v>
      </c>
      <c r="I1517" s="9">
        <f>TB_Vendas[[#This Row],[Preço Unitário]]*TB_Vendas[[#This Row],[Qtde]]</f>
        <v>1200</v>
      </c>
      <c r="J1517" s="9">
        <f>TB_Vendas[[#This Row],[Total]]-(TB_Vendas[[#This Row],[Total]]*TB_Vendas[[#This Row],[Desconto]])</f>
        <v>1068</v>
      </c>
      <c r="K1517" s="9" t="s">
        <v>115</v>
      </c>
    </row>
    <row r="1518" spans="1:11" x14ac:dyDescent="0.25">
      <c r="A1518" s="8">
        <v>45484</v>
      </c>
      <c r="B1518" t="s">
        <v>7</v>
      </c>
      <c r="C1518" t="str">
        <f>_xlfn.XLOOKUP(TB_Vendas[[#This Row],[Código]],TB_Produtos[Código],TB_Produtos[Categoria])</f>
        <v>Acessórios</v>
      </c>
      <c r="D1518" s="1">
        <v>1</v>
      </c>
      <c r="E1518" s="36">
        <f>_xlfn.XLOOKUP(TB_Vendas[[#This Row],[Código]],TB_Produtos[Código],TB_Produtos[Preço Unitário])</f>
        <v>50</v>
      </c>
      <c r="F1518" s="41">
        <f>INDEX(desc_tabela,MATCH(TB_Vendas[[#This Row],[Qtde]],desc_quantidade,1),MATCH(_xlfn.XLOOKUP(TB_Vendas[[#This Row],[Código]],TB_Produtos[Código],TB_Produtos[Categoria]),desc_categorias,0))</f>
        <v>0</v>
      </c>
      <c r="G1518" s="41" cm="1">
        <f t="array" ref="G1518">_xlfn.XLOOKUP(TB_Vendas[[#This Row],[Vendedor]],TB_Vendedores[[#All],[Código]],TB_Vendedores[[#All],[Desc. Máximo]])</f>
        <v>0.08</v>
      </c>
      <c r="H1518" s="41">
        <f>IF(TB_Vendas[[#This Row],[Desc.]]&gt;TB_Vendas[[#This Row],[Desc. Vend.]],TB_Vendas[[#This Row],[Desc. Vend.]],TB_Vendas[[#This Row],[Desc.]])</f>
        <v>0</v>
      </c>
      <c r="I1518" s="9">
        <f>TB_Vendas[[#This Row],[Preço Unitário]]*TB_Vendas[[#This Row],[Qtde]]</f>
        <v>50</v>
      </c>
      <c r="J1518" s="9">
        <f>TB_Vendas[[#This Row],[Total]]-(TB_Vendas[[#This Row],[Total]]*TB_Vendas[[#This Row],[Desconto]])</f>
        <v>50</v>
      </c>
      <c r="K1518" s="9" t="s">
        <v>100</v>
      </c>
    </row>
    <row r="1519" spans="1:11" x14ac:dyDescent="0.25">
      <c r="A1519" s="8">
        <v>45484</v>
      </c>
      <c r="B1519" t="s">
        <v>77</v>
      </c>
      <c r="C1519" t="str">
        <f>_xlfn.XLOOKUP(TB_Vendas[[#This Row],[Código]],TB_Produtos[Código],TB_Produtos[Categoria])</f>
        <v>Smartphones e Tablets</v>
      </c>
      <c r="D1519" s="1">
        <v>1</v>
      </c>
      <c r="E1519" s="36">
        <f>_xlfn.XLOOKUP(TB_Vendas[[#This Row],[Código]],TB_Produtos[Código],TB_Produtos[Preço Unitário])</f>
        <v>5000</v>
      </c>
      <c r="F1519" s="41">
        <f>INDEX(desc_tabela,MATCH(TB_Vendas[[#This Row],[Qtde]],desc_quantidade,1),MATCH(_xlfn.XLOOKUP(TB_Vendas[[#This Row],[Código]],TB_Produtos[Código],TB_Produtos[Categoria]),desc_categorias,0))</f>
        <v>0</v>
      </c>
      <c r="G1519" s="41" cm="1">
        <f t="array" ref="G1519">_xlfn.XLOOKUP(TB_Vendas[[#This Row],[Vendedor]],TB_Vendedores[[#All],[Código]],TB_Vendedores[[#All],[Desc. Máximo]])</f>
        <v>0.19</v>
      </c>
      <c r="H1519" s="41">
        <f>IF(TB_Vendas[[#This Row],[Desc.]]&gt;TB_Vendas[[#This Row],[Desc. Vend.]],TB_Vendas[[#This Row],[Desc. Vend.]],TB_Vendas[[#This Row],[Desc.]])</f>
        <v>0</v>
      </c>
      <c r="I1519" s="9">
        <f>TB_Vendas[[#This Row],[Preço Unitário]]*TB_Vendas[[#This Row],[Qtde]]</f>
        <v>5000</v>
      </c>
      <c r="J1519" s="9">
        <f>TB_Vendas[[#This Row],[Total]]-(TB_Vendas[[#This Row],[Total]]*TB_Vendas[[#This Row],[Desconto]])</f>
        <v>5000</v>
      </c>
      <c r="K1519" s="9" t="s">
        <v>109</v>
      </c>
    </row>
    <row r="1520" spans="1:11" x14ac:dyDescent="0.25">
      <c r="A1520" s="8">
        <v>45484</v>
      </c>
      <c r="B1520" t="s">
        <v>46</v>
      </c>
      <c r="C1520" t="str">
        <f>_xlfn.XLOOKUP(TB_Vendas[[#This Row],[Código]],TB_Produtos[Código],TB_Produtos[Categoria])</f>
        <v>Eletrônicos Gerais</v>
      </c>
      <c r="D1520" s="1">
        <v>1</v>
      </c>
      <c r="E1520" s="36">
        <f>_xlfn.XLOOKUP(TB_Vendas[[#This Row],[Código]],TB_Produtos[Código],TB_Produtos[Preço Unitário])</f>
        <v>2800</v>
      </c>
      <c r="F1520" s="41">
        <f>INDEX(desc_tabela,MATCH(TB_Vendas[[#This Row],[Qtde]],desc_quantidade,1),MATCH(_xlfn.XLOOKUP(TB_Vendas[[#This Row],[Código]],TB_Produtos[Código],TB_Produtos[Categoria]),desc_categorias,0))</f>
        <v>0.1</v>
      </c>
      <c r="G1520" s="41" cm="1">
        <f t="array" ref="G1520">_xlfn.XLOOKUP(TB_Vendas[[#This Row],[Vendedor]],TB_Vendedores[[#All],[Código]],TB_Vendedores[[#All],[Desc. Máximo]])</f>
        <v>0.09</v>
      </c>
      <c r="H1520" s="41">
        <f>IF(TB_Vendas[[#This Row],[Desc.]]&gt;TB_Vendas[[#This Row],[Desc. Vend.]],TB_Vendas[[#This Row],[Desc. Vend.]],TB_Vendas[[#This Row],[Desc.]])</f>
        <v>0.09</v>
      </c>
      <c r="I1520" s="9">
        <f>TB_Vendas[[#This Row],[Preço Unitário]]*TB_Vendas[[#This Row],[Qtde]]</f>
        <v>2800</v>
      </c>
      <c r="J1520" s="9">
        <f>TB_Vendas[[#This Row],[Total]]-(TB_Vendas[[#This Row],[Total]]*TB_Vendas[[#This Row],[Desconto]])</f>
        <v>2548</v>
      </c>
      <c r="K1520" s="9" t="s">
        <v>113</v>
      </c>
    </row>
    <row r="1521" spans="1:11" x14ac:dyDescent="0.25">
      <c r="A1521" s="8">
        <v>45484</v>
      </c>
      <c r="B1521" t="s">
        <v>71</v>
      </c>
      <c r="C1521" t="str">
        <f>_xlfn.XLOOKUP(TB_Vendas[[#This Row],[Código]],TB_Produtos[Código],TB_Produtos[Categoria])</f>
        <v>Smartphones e Tablets</v>
      </c>
      <c r="D1521" s="1">
        <v>1</v>
      </c>
      <c r="E1521" s="36">
        <f>_xlfn.XLOOKUP(TB_Vendas[[#This Row],[Código]],TB_Produtos[Código],TB_Produtos[Preço Unitário])</f>
        <v>7500</v>
      </c>
      <c r="F1521" s="41">
        <f>INDEX(desc_tabela,MATCH(TB_Vendas[[#This Row],[Qtde]],desc_quantidade,1),MATCH(_xlfn.XLOOKUP(TB_Vendas[[#This Row],[Código]],TB_Produtos[Código],TB_Produtos[Categoria]),desc_categorias,0))</f>
        <v>0</v>
      </c>
      <c r="G1521" s="41" cm="1">
        <f t="array" ref="G1521">_xlfn.XLOOKUP(TB_Vendas[[#This Row],[Vendedor]],TB_Vendedores[[#All],[Código]],TB_Vendedores[[#All],[Desc. Máximo]])</f>
        <v>0.13</v>
      </c>
      <c r="H1521" s="41">
        <f>IF(TB_Vendas[[#This Row],[Desc.]]&gt;TB_Vendas[[#This Row],[Desc. Vend.]],TB_Vendas[[#This Row],[Desc. Vend.]],TB_Vendas[[#This Row],[Desc.]])</f>
        <v>0</v>
      </c>
      <c r="I1521" s="9">
        <f>TB_Vendas[[#This Row],[Preço Unitário]]*TB_Vendas[[#This Row],[Qtde]]</f>
        <v>7500</v>
      </c>
      <c r="J1521" s="9">
        <f>TB_Vendas[[#This Row],[Total]]-(TB_Vendas[[#This Row],[Total]]*TB_Vendas[[#This Row],[Desconto]])</f>
        <v>7500</v>
      </c>
      <c r="K1521" s="9" t="s">
        <v>94</v>
      </c>
    </row>
    <row r="1522" spans="1:11" x14ac:dyDescent="0.25">
      <c r="A1522" s="8">
        <v>45484</v>
      </c>
      <c r="B1522" t="s">
        <v>7</v>
      </c>
      <c r="C1522" t="str">
        <f>_xlfn.XLOOKUP(TB_Vendas[[#This Row],[Código]],TB_Produtos[Código],TB_Produtos[Categoria])</f>
        <v>Acessórios</v>
      </c>
      <c r="D1522" s="1">
        <v>1</v>
      </c>
      <c r="E1522" s="36">
        <f>_xlfn.XLOOKUP(TB_Vendas[[#This Row],[Código]],TB_Produtos[Código],TB_Produtos[Preço Unitário])</f>
        <v>50</v>
      </c>
      <c r="F1522" s="41">
        <f>INDEX(desc_tabela,MATCH(TB_Vendas[[#This Row],[Qtde]],desc_quantidade,1),MATCH(_xlfn.XLOOKUP(TB_Vendas[[#This Row],[Código]],TB_Produtos[Código],TB_Produtos[Categoria]),desc_categorias,0))</f>
        <v>0</v>
      </c>
      <c r="G1522" s="41" cm="1">
        <f t="array" ref="G1522">_xlfn.XLOOKUP(TB_Vendas[[#This Row],[Vendedor]],TB_Vendedores[[#All],[Código]],TB_Vendedores[[#All],[Desc. Máximo]])</f>
        <v>0.13</v>
      </c>
      <c r="H1522" s="41">
        <f>IF(TB_Vendas[[#This Row],[Desc.]]&gt;TB_Vendas[[#This Row],[Desc. Vend.]],TB_Vendas[[#This Row],[Desc. Vend.]],TB_Vendas[[#This Row],[Desc.]])</f>
        <v>0</v>
      </c>
      <c r="I1522" s="9">
        <f>TB_Vendas[[#This Row],[Preço Unitário]]*TB_Vendas[[#This Row],[Qtde]]</f>
        <v>50</v>
      </c>
      <c r="J1522" s="9">
        <f>TB_Vendas[[#This Row],[Total]]-(TB_Vendas[[#This Row],[Total]]*TB_Vendas[[#This Row],[Desconto]])</f>
        <v>50</v>
      </c>
      <c r="K1522" s="9" t="s">
        <v>97</v>
      </c>
    </row>
    <row r="1523" spans="1:11" x14ac:dyDescent="0.25">
      <c r="A1523" s="8">
        <v>45486</v>
      </c>
      <c r="B1523" t="s">
        <v>73</v>
      </c>
      <c r="C1523" t="str">
        <f>_xlfn.XLOOKUP(TB_Vendas[[#This Row],[Código]],TB_Produtos[Código],TB_Produtos[Categoria])</f>
        <v>Smartphones e Tablets</v>
      </c>
      <c r="D1523" s="1">
        <v>5</v>
      </c>
      <c r="E1523" s="36">
        <f>_xlfn.XLOOKUP(TB_Vendas[[#This Row],[Código]],TB_Produtos[Código],TB_Produtos[Preço Unitário])</f>
        <v>2200</v>
      </c>
      <c r="F1523" s="41">
        <f>INDEX(desc_tabela,MATCH(TB_Vendas[[#This Row],[Qtde]],desc_quantidade,1),MATCH(_xlfn.XLOOKUP(TB_Vendas[[#This Row],[Código]],TB_Produtos[Código],TB_Produtos[Categoria]),desc_categorias,0))</f>
        <v>0.25</v>
      </c>
      <c r="G1523" s="41" cm="1">
        <f t="array" ref="G1523">_xlfn.XLOOKUP(TB_Vendas[[#This Row],[Vendedor]],TB_Vendedores[[#All],[Código]],TB_Vendedores[[#All],[Desc. Máximo]])</f>
        <v>0.08</v>
      </c>
      <c r="H1523" s="41">
        <f>IF(TB_Vendas[[#This Row],[Desc.]]&gt;TB_Vendas[[#This Row],[Desc. Vend.]],TB_Vendas[[#This Row],[Desc. Vend.]],TB_Vendas[[#This Row],[Desc.]])</f>
        <v>0.08</v>
      </c>
      <c r="I1523" s="9">
        <f>TB_Vendas[[#This Row],[Preço Unitário]]*TB_Vendas[[#This Row],[Qtde]]</f>
        <v>11000</v>
      </c>
      <c r="J1523" s="9">
        <f>TB_Vendas[[#This Row],[Total]]-(TB_Vendas[[#This Row],[Total]]*TB_Vendas[[#This Row],[Desconto]])</f>
        <v>10120</v>
      </c>
      <c r="K1523" s="9" t="s">
        <v>100</v>
      </c>
    </row>
    <row r="1524" spans="1:11" x14ac:dyDescent="0.25">
      <c r="A1524" s="8">
        <v>45486</v>
      </c>
      <c r="B1524" t="s">
        <v>88</v>
      </c>
      <c r="C1524" t="str">
        <f>_xlfn.XLOOKUP(TB_Vendas[[#This Row],[Código]],TB_Produtos[Código],TB_Produtos[Categoria])</f>
        <v>Wearables</v>
      </c>
      <c r="D1524" s="1">
        <v>2</v>
      </c>
      <c r="E1524" s="36">
        <f>_xlfn.XLOOKUP(TB_Vendas[[#This Row],[Código]],TB_Produtos[Código],TB_Produtos[Preço Unitário])</f>
        <v>2800</v>
      </c>
      <c r="F1524" s="41">
        <f>INDEX(desc_tabela,MATCH(TB_Vendas[[#This Row],[Qtde]],desc_quantidade,1),MATCH(_xlfn.XLOOKUP(TB_Vendas[[#This Row],[Código]],TB_Produtos[Código],TB_Produtos[Categoria]),desc_categorias,0))</f>
        <v>0.05</v>
      </c>
      <c r="G1524" s="41" cm="1">
        <f t="array" ref="G1524">_xlfn.XLOOKUP(TB_Vendas[[#This Row],[Vendedor]],TB_Vendedores[[#All],[Código]],TB_Vendedores[[#All],[Desc. Máximo]])</f>
        <v>0.18</v>
      </c>
      <c r="H1524" s="41">
        <f>IF(TB_Vendas[[#This Row],[Desc.]]&gt;TB_Vendas[[#This Row],[Desc. Vend.]],TB_Vendas[[#This Row],[Desc. Vend.]],TB_Vendas[[#This Row],[Desc.]])</f>
        <v>0.05</v>
      </c>
      <c r="I1524" s="9">
        <f>TB_Vendas[[#This Row],[Preço Unitário]]*TB_Vendas[[#This Row],[Qtde]]</f>
        <v>5600</v>
      </c>
      <c r="J1524" s="9">
        <f>TB_Vendas[[#This Row],[Total]]-(TB_Vendas[[#This Row],[Total]]*TB_Vendas[[#This Row],[Desconto]])</f>
        <v>5320</v>
      </c>
      <c r="K1524" s="9" t="s">
        <v>117</v>
      </c>
    </row>
    <row r="1525" spans="1:11" x14ac:dyDescent="0.25">
      <c r="A1525" s="8">
        <v>45486</v>
      </c>
      <c r="B1525" t="s">
        <v>17</v>
      </c>
      <c r="C1525" t="str">
        <f>_xlfn.XLOOKUP(TB_Vendas[[#This Row],[Código]],TB_Produtos[Código],TB_Produtos[Categoria])</f>
        <v>Acessórios</v>
      </c>
      <c r="D1525" s="1">
        <v>1</v>
      </c>
      <c r="E1525" s="36">
        <f>_xlfn.XLOOKUP(TB_Vendas[[#This Row],[Código]],TB_Produtos[Código],TB_Produtos[Preço Unitário])</f>
        <v>800</v>
      </c>
      <c r="F1525" s="41">
        <f>INDEX(desc_tabela,MATCH(TB_Vendas[[#This Row],[Qtde]],desc_quantidade,1),MATCH(_xlfn.XLOOKUP(TB_Vendas[[#This Row],[Código]],TB_Produtos[Código],TB_Produtos[Categoria]),desc_categorias,0))</f>
        <v>0</v>
      </c>
      <c r="G1525" s="41" cm="1">
        <f t="array" ref="G1525">_xlfn.XLOOKUP(TB_Vendas[[#This Row],[Vendedor]],TB_Vendedores[[#All],[Código]],TB_Vendedores[[#All],[Desc. Máximo]])</f>
        <v>0.09</v>
      </c>
      <c r="H1525" s="41">
        <f>IF(TB_Vendas[[#This Row],[Desc.]]&gt;TB_Vendas[[#This Row],[Desc. Vend.]],TB_Vendas[[#This Row],[Desc. Vend.]],TB_Vendas[[#This Row],[Desc.]])</f>
        <v>0</v>
      </c>
      <c r="I1525" s="9">
        <f>TB_Vendas[[#This Row],[Preço Unitário]]*TB_Vendas[[#This Row],[Qtde]]</f>
        <v>800</v>
      </c>
      <c r="J1525" s="9">
        <f>TB_Vendas[[#This Row],[Total]]-(TB_Vendas[[#This Row],[Total]]*TB_Vendas[[#This Row],[Desconto]])</f>
        <v>800</v>
      </c>
      <c r="K1525" s="9" t="s">
        <v>113</v>
      </c>
    </row>
    <row r="1526" spans="1:11" x14ac:dyDescent="0.25">
      <c r="A1526" s="8">
        <v>45487</v>
      </c>
      <c r="B1526" t="s">
        <v>31</v>
      </c>
      <c r="C1526" t="str">
        <f>_xlfn.XLOOKUP(TB_Vendas[[#This Row],[Código]],TB_Produtos[Código],TB_Produtos[Categoria])</f>
        <v>Notebooks</v>
      </c>
      <c r="D1526" s="1">
        <v>1</v>
      </c>
      <c r="E1526" s="36">
        <f>_xlfn.XLOOKUP(TB_Vendas[[#This Row],[Código]],TB_Produtos[Código],TB_Produtos[Preço Unitário])</f>
        <v>4200</v>
      </c>
      <c r="F1526" s="41">
        <f>INDEX(desc_tabela,MATCH(TB_Vendas[[#This Row],[Qtde]],desc_quantidade,1),MATCH(_xlfn.XLOOKUP(TB_Vendas[[#This Row],[Código]],TB_Produtos[Código],TB_Produtos[Categoria]),desc_categorias,0))</f>
        <v>0</v>
      </c>
      <c r="G1526" s="41" cm="1">
        <f t="array" ref="G1526">_xlfn.XLOOKUP(TB_Vendas[[#This Row],[Vendedor]],TB_Vendedores[[#All],[Código]],TB_Vendedores[[#All],[Desc. Máximo]])</f>
        <v>0.13</v>
      </c>
      <c r="H1526" s="41">
        <f>IF(TB_Vendas[[#This Row],[Desc.]]&gt;TB_Vendas[[#This Row],[Desc. Vend.]],TB_Vendas[[#This Row],[Desc. Vend.]],TB_Vendas[[#This Row],[Desc.]])</f>
        <v>0</v>
      </c>
      <c r="I1526" s="9">
        <f>TB_Vendas[[#This Row],[Preço Unitário]]*TB_Vendas[[#This Row],[Qtde]]</f>
        <v>4200</v>
      </c>
      <c r="J1526" s="9">
        <f>TB_Vendas[[#This Row],[Total]]-(TB_Vendas[[#This Row],[Total]]*TB_Vendas[[#This Row],[Desconto]])</f>
        <v>4200</v>
      </c>
      <c r="K1526" s="9" t="s">
        <v>97</v>
      </c>
    </row>
    <row r="1527" spans="1:11" x14ac:dyDescent="0.25">
      <c r="A1527" s="8">
        <v>45488</v>
      </c>
      <c r="B1527" t="s">
        <v>68</v>
      </c>
      <c r="C1527" t="str">
        <f>_xlfn.XLOOKUP(TB_Vendas[[#This Row],[Código]],TB_Produtos[Código],TB_Produtos[Categoria])</f>
        <v>Smartphones e Tablets</v>
      </c>
      <c r="D1527" s="1">
        <v>2</v>
      </c>
      <c r="E1527" s="36">
        <f>_xlfn.XLOOKUP(TB_Vendas[[#This Row],[Código]],TB_Produtos[Código],TB_Produtos[Preço Unitário])</f>
        <v>4500</v>
      </c>
      <c r="F1527" s="41">
        <f>INDEX(desc_tabela,MATCH(TB_Vendas[[#This Row],[Qtde]],desc_quantidade,1),MATCH(_xlfn.XLOOKUP(TB_Vendas[[#This Row],[Código]],TB_Produtos[Código],TB_Produtos[Categoria]),desc_categorias,0))</f>
        <v>0.1</v>
      </c>
      <c r="G1527" s="41" cm="1">
        <f t="array" ref="G1527">_xlfn.XLOOKUP(TB_Vendas[[#This Row],[Vendedor]],TB_Vendedores[[#All],[Código]],TB_Vendedores[[#All],[Desc. Máximo]])</f>
        <v>0.19</v>
      </c>
      <c r="H1527" s="41">
        <f>IF(TB_Vendas[[#This Row],[Desc.]]&gt;TB_Vendas[[#This Row],[Desc. Vend.]],TB_Vendas[[#This Row],[Desc. Vend.]],TB_Vendas[[#This Row],[Desc.]])</f>
        <v>0.1</v>
      </c>
      <c r="I1527" s="9">
        <f>TB_Vendas[[#This Row],[Preço Unitário]]*TB_Vendas[[#This Row],[Qtde]]</f>
        <v>9000</v>
      </c>
      <c r="J1527" s="9">
        <f>TB_Vendas[[#This Row],[Total]]-(TB_Vendas[[#This Row],[Total]]*TB_Vendas[[#This Row],[Desconto]])</f>
        <v>8100</v>
      </c>
      <c r="K1527" s="9" t="s">
        <v>109</v>
      </c>
    </row>
    <row r="1528" spans="1:11" x14ac:dyDescent="0.25">
      <c r="A1528" s="8">
        <v>45488</v>
      </c>
      <c r="B1528" t="s">
        <v>14</v>
      </c>
      <c r="C1528" t="str">
        <f>_xlfn.XLOOKUP(TB_Vendas[[#This Row],[Código]],TB_Produtos[Código],TB_Produtos[Categoria])</f>
        <v>Acessórios</v>
      </c>
      <c r="D1528" s="1">
        <v>1</v>
      </c>
      <c r="E1528" s="36">
        <f>_xlfn.XLOOKUP(TB_Vendas[[#This Row],[Código]],TB_Produtos[Código],TB_Produtos[Preço Unitário])</f>
        <v>80</v>
      </c>
      <c r="F1528" s="41">
        <f>INDEX(desc_tabela,MATCH(TB_Vendas[[#This Row],[Qtde]],desc_quantidade,1),MATCH(_xlfn.XLOOKUP(TB_Vendas[[#This Row],[Código]],TB_Produtos[Código],TB_Produtos[Categoria]),desc_categorias,0))</f>
        <v>0</v>
      </c>
      <c r="G1528" s="41" cm="1">
        <f t="array" ref="G1528">_xlfn.XLOOKUP(TB_Vendas[[#This Row],[Vendedor]],TB_Vendedores[[#All],[Código]],TB_Vendedores[[#All],[Desc. Máximo]])</f>
        <v>0.08</v>
      </c>
      <c r="H1528" s="41">
        <f>IF(TB_Vendas[[#This Row],[Desc.]]&gt;TB_Vendas[[#This Row],[Desc. Vend.]],TB_Vendas[[#This Row],[Desc. Vend.]],TB_Vendas[[#This Row],[Desc.]])</f>
        <v>0</v>
      </c>
      <c r="I1528" s="9">
        <f>TB_Vendas[[#This Row],[Preço Unitário]]*TB_Vendas[[#This Row],[Qtde]]</f>
        <v>80</v>
      </c>
      <c r="J1528" s="9">
        <f>TB_Vendas[[#This Row],[Total]]-(TB_Vendas[[#This Row],[Total]]*TB_Vendas[[#This Row],[Desconto]])</f>
        <v>80</v>
      </c>
      <c r="K1528" s="9" t="s">
        <v>111</v>
      </c>
    </row>
    <row r="1529" spans="1:11" x14ac:dyDescent="0.25">
      <c r="A1529" s="8">
        <v>45488</v>
      </c>
      <c r="B1529" t="s">
        <v>31</v>
      </c>
      <c r="C1529" t="str">
        <f>_xlfn.XLOOKUP(TB_Vendas[[#This Row],[Código]],TB_Produtos[Código],TB_Produtos[Categoria])</f>
        <v>Notebooks</v>
      </c>
      <c r="D1529" s="1">
        <v>5</v>
      </c>
      <c r="E1529" s="36">
        <f>_xlfn.XLOOKUP(TB_Vendas[[#This Row],[Código]],TB_Produtos[Código],TB_Produtos[Preço Unitário])</f>
        <v>4200</v>
      </c>
      <c r="F1529" s="41">
        <f>INDEX(desc_tabela,MATCH(TB_Vendas[[#This Row],[Qtde]],desc_quantidade,1),MATCH(_xlfn.XLOOKUP(TB_Vendas[[#This Row],[Código]],TB_Produtos[Código],TB_Produtos[Categoria]),desc_categorias,0))</f>
        <v>0.25</v>
      </c>
      <c r="G1529" s="41" cm="1">
        <f t="array" ref="G1529">_xlfn.XLOOKUP(TB_Vendas[[#This Row],[Vendedor]],TB_Vendedores[[#All],[Código]],TB_Vendedores[[#All],[Desc. Máximo]])</f>
        <v>0.13</v>
      </c>
      <c r="H1529" s="41">
        <f>IF(TB_Vendas[[#This Row],[Desc.]]&gt;TB_Vendas[[#This Row],[Desc. Vend.]],TB_Vendas[[#This Row],[Desc. Vend.]],TB_Vendas[[#This Row],[Desc.]])</f>
        <v>0.13</v>
      </c>
      <c r="I1529" s="9">
        <f>TB_Vendas[[#This Row],[Preço Unitário]]*TB_Vendas[[#This Row],[Qtde]]</f>
        <v>21000</v>
      </c>
      <c r="J1529" s="9">
        <f>TB_Vendas[[#This Row],[Total]]-(TB_Vendas[[#This Row],[Total]]*TB_Vendas[[#This Row],[Desconto]])</f>
        <v>18270</v>
      </c>
      <c r="K1529" s="9" t="s">
        <v>94</v>
      </c>
    </row>
    <row r="1530" spans="1:11" x14ac:dyDescent="0.25">
      <c r="A1530" s="8">
        <v>45488</v>
      </c>
      <c r="B1530" t="s">
        <v>79</v>
      </c>
      <c r="C1530" t="str">
        <f>_xlfn.XLOOKUP(TB_Vendas[[#This Row],[Código]],TB_Produtos[Código],TB_Produtos[Categoria])</f>
        <v>Wearables</v>
      </c>
      <c r="D1530" s="1">
        <v>3</v>
      </c>
      <c r="E1530" s="36">
        <f>_xlfn.XLOOKUP(TB_Vendas[[#This Row],[Código]],TB_Produtos[Código],TB_Produtos[Preço Unitário])</f>
        <v>400</v>
      </c>
      <c r="F1530" s="41">
        <f>INDEX(desc_tabela,MATCH(TB_Vendas[[#This Row],[Qtde]],desc_quantidade,1),MATCH(_xlfn.XLOOKUP(TB_Vendas[[#This Row],[Código]],TB_Produtos[Código],TB_Produtos[Categoria]),desc_categorias,0))</f>
        <v>0.15</v>
      </c>
      <c r="G1530" s="41" cm="1">
        <f t="array" ref="G1530">_xlfn.XLOOKUP(TB_Vendas[[#This Row],[Vendedor]],TB_Vendedores[[#All],[Código]],TB_Vendedores[[#All],[Desc. Máximo]])</f>
        <v>0.14000000000000001</v>
      </c>
      <c r="H1530" s="41">
        <f>IF(TB_Vendas[[#This Row],[Desc.]]&gt;TB_Vendas[[#This Row],[Desc. Vend.]],TB_Vendas[[#This Row],[Desc. Vend.]],TB_Vendas[[#This Row],[Desc.]])</f>
        <v>0.14000000000000001</v>
      </c>
      <c r="I1530" s="9">
        <f>TB_Vendas[[#This Row],[Preço Unitário]]*TB_Vendas[[#This Row],[Qtde]]</f>
        <v>1200</v>
      </c>
      <c r="J1530" s="9">
        <f>TB_Vendas[[#This Row],[Total]]-(TB_Vendas[[#This Row],[Total]]*TB_Vendas[[#This Row],[Desconto]])</f>
        <v>1032</v>
      </c>
      <c r="K1530" s="9" t="s">
        <v>107</v>
      </c>
    </row>
    <row r="1531" spans="1:11" x14ac:dyDescent="0.25">
      <c r="A1531" s="8">
        <v>45489</v>
      </c>
      <c r="B1531" t="s">
        <v>79</v>
      </c>
      <c r="C1531" t="str">
        <f>_xlfn.XLOOKUP(TB_Vendas[[#This Row],[Código]],TB_Produtos[Código],TB_Produtos[Categoria])</f>
        <v>Wearables</v>
      </c>
      <c r="D1531" s="1">
        <v>5</v>
      </c>
      <c r="E1531" s="36">
        <f>_xlfn.XLOOKUP(TB_Vendas[[#This Row],[Código]],TB_Produtos[Código],TB_Produtos[Preço Unitário])</f>
        <v>400</v>
      </c>
      <c r="F1531" s="41">
        <f>INDEX(desc_tabela,MATCH(TB_Vendas[[#This Row],[Qtde]],desc_quantidade,1),MATCH(_xlfn.XLOOKUP(TB_Vendas[[#This Row],[Código]],TB_Produtos[Código],TB_Produtos[Categoria]),desc_categorias,0))</f>
        <v>0.25</v>
      </c>
      <c r="G1531" s="41" cm="1">
        <f t="array" ref="G1531">_xlfn.XLOOKUP(TB_Vendas[[#This Row],[Vendedor]],TB_Vendedores[[#All],[Código]],TB_Vendedores[[#All],[Desc. Máximo]])</f>
        <v>0.12</v>
      </c>
      <c r="H1531" s="41">
        <f>IF(TB_Vendas[[#This Row],[Desc.]]&gt;TB_Vendas[[#This Row],[Desc. Vend.]],TB_Vendas[[#This Row],[Desc. Vend.]],TB_Vendas[[#This Row],[Desc.]])</f>
        <v>0.12</v>
      </c>
      <c r="I1531" s="9">
        <f>TB_Vendas[[#This Row],[Preço Unitário]]*TB_Vendas[[#This Row],[Qtde]]</f>
        <v>2000</v>
      </c>
      <c r="J1531" s="9">
        <f>TB_Vendas[[#This Row],[Total]]-(TB_Vendas[[#This Row],[Total]]*TB_Vendas[[#This Row],[Desconto]])</f>
        <v>1760</v>
      </c>
      <c r="K1531" s="9" t="s">
        <v>103</v>
      </c>
    </row>
    <row r="1532" spans="1:11" x14ac:dyDescent="0.25">
      <c r="A1532" s="8">
        <v>45490</v>
      </c>
      <c r="B1532" t="s">
        <v>37</v>
      </c>
      <c r="C1532" t="str">
        <f>_xlfn.XLOOKUP(TB_Vendas[[#This Row],[Código]],TB_Produtos[Código],TB_Produtos[Categoria])</f>
        <v>Notebooks</v>
      </c>
      <c r="D1532" s="1">
        <v>5</v>
      </c>
      <c r="E1532" s="36">
        <f>_xlfn.XLOOKUP(TB_Vendas[[#This Row],[Código]],TB_Produtos[Código],TB_Produtos[Preço Unitário])</f>
        <v>4000</v>
      </c>
      <c r="F1532" s="41">
        <f>INDEX(desc_tabela,MATCH(TB_Vendas[[#This Row],[Qtde]],desc_quantidade,1),MATCH(_xlfn.XLOOKUP(TB_Vendas[[#This Row],[Código]],TB_Produtos[Código],TB_Produtos[Categoria]),desc_categorias,0))</f>
        <v>0.25</v>
      </c>
      <c r="G1532" s="41" cm="1">
        <f t="array" ref="G1532">_xlfn.XLOOKUP(TB_Vendas[[#This Row],[Vendedor]],TB_Vendedores[[#All],[Código]],TB_Vendedores[[#All],[Desc. Máximo]])</f>
        <v>7.0000000000000007E-2</v>
      </c>
      <c r="H1532" s="41">
        <f>IF(TB_Vendas[[#This Row],[Desc.]]&gt;TB_Vendas[[#This Row],[Desc. Vend.]],TB_Vendas[[#This Row],[Desc. Vend.]],TB_Vendas[[#This Row],[Desc.]])</f>
        <v>7.0000000000000007E-2</v>
      </c>
      <c r="I1532" s="9">
        <f>TB_Vendas[[#This Row],[Preço Unitário]]*TB_Vendas[[#This Row],[Qtde]]</f>
        <v>20000</v>
      </c>
      <c r="J1532" s="9">
        <f>TB_Vendas[[#This Row],[Total]]-(TB_Vendas[[#This Row],[Total]]*TB_Vendas[[#This Row],[Desconto]])</f>
        <v>18600</v>
      </c>
      <c r="K1532" s="9" t="s">
        <v>119</v>
      </c>
    </row>
    <row r="1533" spans="1:11" x14ac:dyDescent="0.25">
      <c r="A1533" s="8">
        <v>45490</v>
      </c>
      <c r="B1533" t="s">
        <v>77</v>
      </c>
      <c r="C1533" t="str">
        <f>_xlfn.XLOOKUP(TB_Vendas[[#This Row],[Código]],TB_Produtos[Código],TB_Produtos[Categoria])</f>
        <v>Smartphones e Tablets</v>
      </c>
      <c r="D1533" s="1">
        <v>2</v>
      </c>
      <c r="E1533" s="36">
        <f>_xlfn.XLOOKUP(TB_Vendas[[#This Row],[Código]],TB_Produtos[Código],TB_Produtos[Preço Unitário])</f>
        <v>5000</v>
      </c>
      <c r="F1533" s="41">
        <f>INDEX(desc_tabela,MATCH(TB_Vendas[[#This Row],[Qtde]],desc_quantidade,1),MATCH(_xlfn.XLOOKUP(TB_Vendas[[#This Row],[Código]],TB_Produtos[Código],TB_Produtos[Categoria]),desc_categorias,0))</f>
        <v>0.1</v>
      </c>
      <c r="G1533" s="41" cm="1">
        <f t="array" ref="G1533">_xlfn.XLOOKUP(TB_Vendas[[#This Row],[Vendedor]],TB_Vendedores[[#All],[Código]],TB_Vendedores[[#All],[Desc. Máximo]])</f>
        <v>0.13</v>
      </c>
      <c r="H1533" s="41">
        <f>IF(TB_Vendas[[#This Row],[Desc.]]&gt;TB_Vendas[[#This Row],[Desc. Vend.]],TB_Vendas[[#This Row],[Desc. Vend.]],TB_Vendas[[#This Row],[Desc.]])</f>
        <v>0.1</v>
      </c>
      <c r="I1533" s="9">
        <f>TB_Vendas[[#This Row],[Preço Unitário]]*TB_Vendas[[#This Row],[Qtde]]</f>
        <v>10000</v>
      </c>
      <c r="J1533" s="9">
        <f>TB_Vendas[[#This Row],[Total]]-(TB_Vendas[[#This Row],[Total]]*TB_Vendas[[#This Row],[Desconto]])</f>
        <v>9000</v>
      </c>
      <c r="K1533" s="9" t="s">
        <v>94</v>
      </c>
    </row>
    <row r="1534" spans="1:11" x14ac:dyDescent="0.25">
      <c r="A1534" s="8">
        <v>45490</v>
      </c>
      <c r="B1534" t="s">
        <v>53</v>
      </c>
      <c r="C1534" t="str">
        <f>_xlfn.XLOOKUP(TB_Vendas[[#This Row],[Código]],TB_Produtos[Código],TB_Produtos[Categoria])</f>
        <v>Periféricos</v>
      </c>
      <c r="D1534" s="1">
        <v>5</v>
      </c>
      <c r="E1534" s="36">
        <f>_xlfn.XLOOKUP(TB_Vendas[[#This Row],[Código]],TB_Produtos[Código],TB_Produtos[Preço Unitário])</f>
        <v>350</v>
      </c>
      <c r="F1534" s="41">
        <f>INDEX(desc_tabela,MATCH(TB_Vendas[[#This Row],[Qtde]],desc_quantidade,1),MATCH(_xlfn.XLOOKUP(TB_Vendas[[#This Row],[Código]],TB_Produtos[Código],TB_Produtos[Categoria]),desc_categorias,0))</f>
        <v>0.25</v>
      </c>
      <c r="G1534" s="41" cm="1">
        <f t="array" ref="G1534">_xlfn.XLOOKUP(TB_Vendas[[#This Row],[Vendedor]],TB_Vendedores[[#All],[Código]],TB_Vendedores[[#All],[Desc. Máximo]])</f>
        <v>0.08</v>
      </c>
      <c r="H1534" s="41">
        <f>IF(TB_Vendas[[#This Row],[Desc.]]&gt;TB_Vendas[[#This Row],[Desc. Vend.]],TB_Vendas[[#This Row],[Desc. Vend.]],TB_Vendas[[#This Row],[Desc.]])</f>
        <v>0.08</v>
      </c>
      <c r="I1534" s="9">
        <f>TB_Vendas[[#This Row],[Preço Unitário]]*TB_Vendas[[#This Row],[Qtde]]</f>
        <v>1750</v>
      </c>
      <c r="J1534" s="9">
        <f>TB_Vendas[[#This Row],[Total]]-(TB_Vendas[[#This Row],[Total]]*TB_Vendas[[#This Row],[Desconto]])</f>
        <v>1610</v>
      </c>
      <c r="K1534" s="9" t="s">
        <v>111</v>
      </c>
    </row>
    <row r="1535" spans="1:11" x14ac:dyDescent="0.25">
      <c r="A1535" s="8">
        <v>45491</v>
      </c>
      <c r="B1535" t="s">
        <v>56</v>
      </c>
      <c r="C1535" t="str">
        <f>_xlfn.XLOOKUP(TB_Vendas[[#This Row],[Código]],TB_Produtos[Código],TB_Produtos[Categoria])</f>
        <v>Periféricos</v>
      </c>
      <c r="D1535" s="1">
        <v>1</v>
      </c>
      <c r="E1535" s="36">
        <f>_xlfn.XLOOKUP(TB_Vendas[[#This Row],[Código]],TB_Produtos[Código],TB_Produtos[Preço Unitário])</f>
        <v>200</v>
      </c>
      <c r="F1535" s="41">
        <f>INDEX(desc_tabela,MATCH(TB_Vendas[[#This Row],[Qtde]],desc_quantidade,1),MATCH(_xlfn.XLOOKUP(TB_Vendas[[#This Row],[Código]],TB_Produtos[Código],TB_Produtos[Categoria]),desc_categorias,0))</f>
        <v>0</v>
      </c>
      <c r="G1535" s="41" cm="1">
        <f t="array" ref="G1535">_xlfn.XLOOKUP(TB_Vendas[[#This Row],[Vendedor]],TB_Vendedores[[#All],[Código]],TB_Vendedores[[#All],[Desc. Máximo]])</f>
        <v>0.19</v>
      </c>
      <c r="H1535" s="41">
        <f>IF(TB_Vendas[[#This Row],[Desc.]]&gt;TB_Vendas[[#This Row],[Desc. Vend.]],TB_Vendas[[#This Row],[Desc. Vend.]],TB_Vendas[[#This Row],[Desc.]])</f>
        <v>0</v>
      </c>
      <c r="I1535" s="9">
        <f>TB_Vendas[[#This Row],[Preço Unitário]]*TB_Vendas[[#This Row],[Qtde]]</f>
        <v>200</v>
      </c>
      <c r="J1535" s="9">
        <f>TB_Vendas[[#This Row],[Total]]-(TB_Vendas[[#This Row],[Total]]*TB_Vendas[[#This Row],[Desconto]])</f>
        <v>200</v>
      </c>
      <c r="K1535" s="9" t="s">
        <v>109</v>
      </c>
    </row>
    <row r="1536" spans="1:11" x14ac:dyDescent="0.25">
      <c r="A1536" s="8">
        <v>45491</v>
      </c>
      <c r="B1536" t="s">
        <v>53</v>
      </c>
      <c r="C1536" t="str">
        <f>_xlfn.XLOOKUP(TB_Vendas[[#This Row],[Código]],TB_Produtos[Código],TB_Produtos[Categoria])</f>
        <v>Periféricos</v>
      </c>
      <c r="D1536" s="1">
        <v>4</v>
      </c>
      <c r="E1536" s="36">
        <f>_xlfn.XLOOKUP(TB_Vendas[[#This Row],[Código]],TB_Produtos[Código],TB_Produtos[Preço Unitário])</f>
        <v>350</v>
      </c>
      <c r="F1536" s="41">
        <f>INDEX(desc_tabela,MATCH(TB_Vendas[[#This Row],[Qtde]],desc_quantidade,1),MATCH(_xlfn.XLOOKUP(TB_Vendas[[#This Row],[Código]],TB_Produtos[Código],TB_Produtos[Categoria]),desc_categorias,0))</f>
        <v>0.15</v>
      </c>
      <c r="G1536" s="41" cm="1">
        <f t="array" ref="G1536">_xlfn.XLOOKUP(TB_Vendas[[#This Row],[Vendedor]],TB_Vendedores[[#All],[Código]],TB_Vendedores[[#All],[Desc. Máximo]])</f>
        <v>0.17</v>
      </c>
      <c r="H1536" s="41">
        <f>IF(TB_Vendas[[#This Row],[Desc.]]&gt;TB_Vendas[[#This Row],[Desc. Vend.]],TB_Vendas[[#This Row],[Desc. Vend.]],TB_Vendas[[#This Row],[Desc.]])</f>
        <v>0.15</v>
      </c>
      <c r="I1536" s="9">
        <f>TB_Vendas[[#This Row],[Preço Unitário]]*TB_Vendas[[#This Row],[Qtde]]</f>
        <v>1400</v>
      </c>
      <c r="J1536" s="9">
        <f>TB_Vendas[[#This Row],[Total]]-(TB_Vendas[[#This Row],[Total]]*TB_Vendas[[#This Row],[Desconto]])</f>
        <v>1190</v>
      </c>
      <c r="K1536" s="9" t="s">
        <v>105</v>
      </c>
    </row>
    <row r="1537" spans="1:11" x14ac:dyDescent="0.25">
      <c r="A1537" s="8">
        <v>45492</v>
      </c>
      <c r="B1537" t="s">
        <v>40</v>
      </c>
      <c r="C1537" t="str">
        <f>_xlfn.XLOOKUP(TB_Vendas[[#This Row],[Código]],TB_Produtos[Código],TB_Produtos[Categoria])</f>
        <v>Eletrônicos Gerais</v>
      </c>
      <c r="D1537" s="1">
        <v>5</v>
      </c>
      <c r="E1537" s="36">
        <f>_xlfn.XLOOKUP(TB_Vendas[[#This Row],[Código]],TB_Produtos[Código],TB_Produtos[Preço Unitário])</f>
        <v>4800</v>
      </c>
      <c r="F1537" s="41">
        <f>INDEX(desc_tabela,MATCH(TB_Vendas[[#This Row],[Qtde]],desc_quantidade,1),MATCH(_xlfn.XLOOKUP(TB_Vendas[[#This Row],[Código]],TB_Produtos[Código],TB_Produtos[Categoria]),desc_categorias,0))</f>
        <v>0.25</v>
      </c>
      <c r="G1537" s="41" cm="1">
        <f t="array" ref="G1537">_xlfn.XLOOKUP(TB_Vendas[[#This Row],[Vendedor]],TB_Vendedores[[#All],[Código]],TB_Vendedores[[#All],[Desc. Máximo]])</f>
        <v>0.13</v>
      </c>
      <c r="H1537" s="41">
        <f>IF(TB_Vendas[[#This Row],[Desc.]]&gt;TB_Vendas[[#This Row],[Desc. Vend.]],TB_Vendas[[#This Row],[Desc. Vend.]],TB_Vendas[[#This Row],[Desc.]])</f>
        <v>0.13</v>
      </c>
      <c r="I1537" s="9">
        <f>TB_Vendas[[#This Row],[Preço Unitário]]*TB_Vendas[[#This Row],[Qtde]]</f>
        <v>24000</v>
      </c>
      <c r="J1537" s="9">
        <f>TB_Vendas[[#This Row],[Total]]-(TB_Vendas[[#This Row],[Total]]*TB_Vendas[[#This Row],[Desconto]])</f>
        <v>20880</v>
      </c>
      <c r="K1537" s="9" t="s">
        <v>94</v>
      </c>
    </row>
    <row r="1538" spans="1:11" x14ac:dyDescent="0.25">
      <c r="A1538" s="8">
        <v>45492</v>
      </c>
      <c r="B1538" t="s">
        <v>28</v>
      </c>
      <c r="C1538" t="str">
        <f>_xlfn.XLOOKUP(TB_Vendas[[#This Row],[Código]],TB_Produtos[Código],TB_Produtos[Categoria])</f>
        <v>Periféricos</v>
      </c>
      <c r="D1538" s="1">
        <v>2</v>
      </c>
      <c r="E1538" s="36">
        <f>_xlfn.XLOOKUP(TB_Vendas[[#This Row],[Código]],TB_Produtos[Código],TB_Produtos[Preço Unitário])</f>
        <v>1200</v>
      </c>
      <c r="F1538" s="41">
        <f>INDEX(desc_tabela,MATCH(TB_Vendas[[#This Row],[Qtde]],desc_quantidade,1),MATCH(_xlfn.XLOOKUP(TB_Vendas[[#This Row],[Código]],TB_Produtos[Código],TB_Produtos[Categoria]),desc_categorias,0))</f>
        <v>0.05</v>
      </c>
      <c r="G1538" s="41" cm="1">
        <f t="array" ref="G1538">_xlfn.XLOOKUP(TB_Vendas[[#This Row],[Vendedor]],TB_Vendedores[[#All],[Código]],TB_Vendedores[[#All],[Desc. Máximo]])</f>
        <v>0.12</v>
      </c>
      <c r="H1538" s="41">
        <f>IF(TB_Vendas[[#This Row],[Desc.]]&gt;TB_Vendas[[#This Row],[Desc. Vend.]],TB_Vendas[[#This Row],[Desc. Vend.]],TB_Vendas[[#This Row],[Desc.]])</f>
        <v>0.05</v>
      </c>
      <c r="I1538" s="9">
        <f>TB_Vendas[[#This Row],[Preço Unitário]]*TB_Vendas[[#This Row],[Qtde]]</f>
        <v>2400</v>
      </c>
      <c r="J1538" s="9">
        <f>TB_Vendas[[#This Row],[Total]]-(TB_Vendas[[#This Row],[Total]]*TB_Vendas[[#This Row],[Desconto]])</f>
        <v>2280</v>
      </c>
      <c r="K1538" s="9" t="s">
        <v>103</v>
      </c>
    </row>
    <row r="1539" spans="1:11" x14ac:dyDescent="0.25">
      <c r="A1539" s="8">
        <v>45492</v>
      </c>
      <c r="B1539" t="s">
        <v>77</v>
      </c>
      <c r="C1539" t="str">
        <f>_xlfn.XLOOKUP(TB_Vendas[[#This Row],[Código]],TB_Produtos[Código],TB_Produtos[Categoria])</f>
        <v>Smartphones e Tablets</v>
      </c>
      <c r="D1539" s="1">
        <v>5</v>
      </c>
      <c r="E1539" s="36">
        <f>_xlfn.XLOOKUP(TB_Vendas[[#This Row],[Código]],TB_Produtos[Código],TB_Produtos[Preço Unitário])</f>
        <v>5000</v>
      </c>
      <c r="F1539" s="41">
        <f>INDEX(desc_tabela,MATCH(TB_Vendas[[#This Row],[Qtde]],desc_quantidade,1),MATCH(_xlfn.XLOOKUP(TB_Vendas[[#This Row],[Código]],TB_Produtos[Código],TB_Produtos[Categoria]),desc_categorias,0))</f>
        <v>0.25</v>
      </c>
      <c r="G1539" s="41" cm="1">
        <f t="array" ref="G1539">_xlfn.XLOOKUP(TB_Vendas[[#This Row],[Vendedor]],TB_Vendedores[[#All],[Código]],TB_Vendedores[[#All],[Desc. Máximo]])</f>
        <v>0.08</v>
      </c>
      <c r="H1539" s="41">
        <f>IF(TB_Vendas[[#This Row],[Desc.]]&gt;TB_Vendas[[#This Row],[Desc. Vend.]],TB_Vendas[[#This Row],[Desc. Vend.]],TB_Vendas[[#This Row],[Desc.]])</f>
        <v>0.08</v>
      </c>
      <c r="I1539" s="9">
        <f>TB_Vendas[[#This Row],[Preço Unitário]]*TB_Vendas[[#This Row],[Qtde]]</f>
        <v>25000</v>
      </c>
      <c r="J1539" s="9">
        <f>TB_Vendas[[#This Row],[Total]]-(TB_Vendas[[#This Row],[Total]]*TB_Vendas[[#This Row],[Desconto]])</f>
        <v>23000</v>
      </c>
      <c r="K1539" s="9" t="s">
        <v>100</v>
      </c>
    </row>
    <row r="1540" spans="1:11" x14ac:dyDescent="0.25">
      <c r="A1540" s="8">
        <v>45492</v>
      </c>
      <c r="B1540" t="s">
        <v>86</v>
      </c>
      <c r="C1540" t="str">
        <f>_xlfn.XLOOKUP(TB_Vendas[[#This Row],[Código]],TB_Produtos[Código],TB_Produtos[Categoria])</f>
        <v>Wearables</v>
      </c>
      <c r="D1540" s="1">
        <v>5</v>
      </c>
      <c r="E1540" s="36">
        <f>_xlfn.XLOOKUP(TB_Vendas[[#This Row],[Código]],TB_Produtos[Código],TB_Produtos[Preço Unitário])</f>
        <v>1500</v>
      </c>
      <c r="F1540" s="41">
        <f>INDEX(desc_tabela,MATCH(TB_Vendas[[#This Row],[Qtde]],desc_quantidade,1),MATCH(_xlfn.XLOOKUP(TB_Vendas[[#This Row],[Código]],TB_Produtos[Código],TB_Produtos[Categoria]),desc_categorias,0))</f>
        <v>0.25</v>
      </c>
      <c r="G1540" s="41" cm="1">
        <f t="array" ref="G1540">_xlfn.XLOOKUP(TB_Vendas[[#This Row],[Vendedor]],TB_Vendedores[[#All],[Código]],TB_Vendedores[[#All],[Desc. Máximo]])</f>
        <v>0.13</v>
      </c>
      <c r="H1540" s="41">
        <f>IF(TB_Vendas[[#This Row],[Desc.]]&gt;TB_Vendas[[#This Row],[Desc. Vend.]],TB_Vendas[[#This Row],[Desc. Vend.]],TB_Vendas[[#This Row],[Desc.]])</f>
        <v>0.13</v>
      </c>
      <c r="I1540" s="9">
        <f>TB_Vendas[[#This Row],[Preço Unitário]]*TB_Vendas[[#This Row],[Qtde]]</f>
        <v>7500</v>
      </c>
      <c r="J1540" s="9">
        <f>TB_Vendas[[#This Row],[Total]]-(TB_Vendas[[#This Row],[Total]]*TB_Vendas[[#This Row],[Desconto]])</f>
        <v>6525</v>
      </c>
      <c r="K1540" s="9" t="s">
        <v>94</v>
      </c>
    </row>
    <row r="1541" spans="1:11" x14ac:dyDescent="0.25">
      <c r="A1541" s="8">
        <v>45493</v>
      </c>
      <c r="B1541" t="s">
        <v>73</v>
      </c>
      <c r="C1541" t="str">
        <f>_xlfn.XLOOKUP(TB_Vendas[[#This Row],[Código]],TB_Produtos[Código],TB_Produtos[Categoria])</f>
        <v>Smartphones e Tablets</v>
      </c>
      <c r="D1541" s="1">
        <v>3</v>
      </c>
      <c r="E1541" s="36">
        <f>_xlfn.XLOOKUP(TB_Vendas[[#This Row],[Código]],TB_Produtos[Código],TB_Produtos[Preço Unitário])</f>
        <v>2200</v>
      </c>
      <c r="F1541" s="41">
        <f>INDEX(desc_tabela,MATCH(TB_Vendas[[#This Row],[Qtde]],desc_quantidade,1),MATCH(_xlfn.XLOOKUP(TB_Vendas[[#This Row],[Código]],TB_Produtos[Código],TB_Produtos[Categoria]),desc_categorias,0))</f>
        <v>0.15</v>
      </c>
      <c r="G1541" s="41" cm="1">
        <f t="array" ref="G1541">_xlfn.XLOOKUP(TB_Vendas[[#This Row],[Vendedor]],TB_Vendedores[[#All],[Código]],TB_Vendedores[[#All],[Desc. Máximo]])</f>
        <v>0.11</v>
      </c>
      <c r="H1541" s="41">
        <f>IF(TB_Vendas[[#This Row],[Desc.]]&gt;TB_Vendas[[#This Row],[Desc. Vend.]],TB_Vendas[[#This Row],[Desc. Vend.]],TB_Vendas[[#This Row],[Desc.]])</f>
        <v>0.11</v>
      </c>
      <c r="I1541" s="9">
        <f>TB_Vendas[[#This Row],[Preço Unitário]]*TB_Vendas[[#This Row],[Qtde]]</f>
        <v>6600</v>
      </c>
      <c r="J1541" s="9">
        <f>TB_Vendas[[#This Row],[Total]]-(TB_Vendas[[#This Row],[Total]]*TB_Vendas[[#This Row],[Desconto]])</f>
        <v>5874</v>
      </c>
      <c r="K1541" s="9" t="s">
        <v>115</v>
      </c>
    </row>
    <row r="1542" spans="1:11" x14ac:dyDescent="0.25">
      <c r="A1542" s="8">
        <v>45493</v>
      </c>
      <c r="B1542" t="s">
        <v>79</v>
      </c>
      <c r="C1542" t="str">
        <f>_xlfn.XLOOKUP(TB_Vendas[[#This Row],[Código]],TB_Produtos[Código],TB_Produtos[Categoria])</f>
        <v>Wearables</v>
      </c>
      <c r="D1542" s="1">
        <v>2</v>
      </c>
      <c r="E1542" s="36">
        <f>_xlfn.XLOOKUP(TB_Vendas[[#This Row],[Código]],TB_Produtos[Código],TB_Produtos[Preço Unitário])</f>
        <v>400</v>
      </c>
      <c r="F1542" s="41">
        <f>INDEX(desc_tabela,MATCH(TB_Vendas[[#This Row],[Qtde]],desc_quantidade,1),MATCH(_xlfn.XLOOKUP(TB_Vendas[[#This Row],[Código]],TB_Produtos[Código],TB_Produtos[Categoria]),desc_categorias,0))</f>
        <v>0.05</v>
      </c>
      <c r="G1542" s="41" cm="1">
        <f t="array" ref="G1542">_xlfn.XLOOKUP(TB_Vendas[[#This Row],[Vendedor]],TB_Vendedores[[#All],[Código]],TB_Vendedores[[#All],[Desc. Máximo]])</f>
        <v>0.08</v>
      </c>
      <c r="H1542" s="41">
        <f>IF(TB_Vendas[[#This Row],[Desc.]]&gt;TB_Vendas[[#This Row],[Desc. Vend.]],TB_Vendas[[#This Row],[Desc. Vend.]],TB_Vendas[[#This Row],[Desc.]])</f>
        <v>0.05</v>
      </c>
      <c r="I1542" s="9">
        <f>TB_Vendas[[#This Row],[Preço Unitário]]*TB_Vendas[[#This Row],[Qtde]]</f>
        <v>800</v>
      </c>
      <c r="J1542" s="9">
        <f>TB_Vendas[[#This Row],[Total]]-(TB_Vendas[[#This Row],[Total]]*TB_Vendas[[#This Row],[Desconto]])</f>
        <v>760</v>
      </c>
      <c r="K1542" s="9" t="s">
        <v>111</v>
      </c>
    </row>
    <row r="1543" spans="1:11" x14ac:dyDescent="0.25">
      <c r="A1543" s="8">
        <v>45493</v>
      </c>
      <c r="B1543" t="s">
        <v>50</v>
      </c>
      <c r="C1543" t="str">
        <f>_xlfn.XLOOKUP(TB_Vendas[[#This Row],[Código]],TB_Produtos[Código],TB_Produtos[Categoria])</f>
        <v>Periféricos</v>
      </c>
      <c r="D1543" s="1">
        <v>5</v>
      </c>
      <c r="E1543" s="36">
        <f>_xlfn.XLOOKUP(TB_Vendas[[#This Row],[Código]],TB_Produtos[Código],TB_Produtos[Preço Unitário])</f>
        <v>300</v>
      </c>
      <c r="F1543" s="41">
        <f>INDEX(desc_tabela,MATCH(TB_Vendas[[#This Row],[Qtde]],desc_quantidade,1),MATCH(_xlfn.XLOOKUP(TB_Vendas[[#This Row],[Código]],TB_Produtos[Código],TB_Produtos[Categoria]),desc_categorias,0))</f>
        <v>0.25</v>
      </c>
      <c r="G1543" s="41" cm="1">
        <f t="array" ref="G1543">_xlfn.XLOOKUP(TB_Vendas[[#This Row],[Vendedor]],TB_Vendedores[[#All],[Código]],TB_Vendedores[[#All],[Desc. Máximo]])</f>
        <v>0.08</v>
      </c>
      <c r="H1543" s="41">
        <f>IF(TB_Vendas[[#This Row],[Desc.]]&gt;TB_Vendas[[#This Row],[Desc. Vend.]],TB_Vendas[[#This Row],[Desc. Vend.]],TB_Vendas[[#This Row],[Desc.]])</f>
        <v>0.08</v>
      </c>
      <c r="I1543" s="9">
        <f>TB_Vendas[[#This Row],[Preço Unitário]]*TB_Vendas[[#This Row],[Qtde]]</f>
        <v>1500</v>
      </c>
      <c r="J1543" s="9">
        <f>TB_Vendas[[#This Row],[Total]]-(TB_Vendas[[#This Row],[Total]]*TB_Vendas[[#This Row],[Desconto]])</f>
        <v>1380</v>
      </c>
      <c r="K1543" s="9" t="s">
        <v>111</v>
      </c>
    </row>
    <row r="1544" spans="1:11" x14ac:dyDescent="0.25">
      <c r="A1544" s="8">
        <v>45493</v>
      </c>
      <c r="B1544" t="s">
        <v>77</v>
      </c>
      <c r="C1544" t="str">
        <f>_xlfn.XLOOKUP(TB_Vendas[[#This Row],[Código]],TB_Produtos[Código],TB_Produtos[Categoria])</f>
        <v>Smartphones e Tablets</v>
      </c>
      <c r="D1544" s="1">
        <v>3</v>
      </c>
      <c r="E1544" s="36">
        <f>_xlfn.XLOOKUP(TB_Vendas[[#This Row],[Código]],TB_Produtos[Código],TB_Produtos[Preço Unitário])</f>
        <v>5000</v>
      </c>
      <c r="F1544" s="41">
        <f>INDEX(desc_tabela,MATCH(TB_Vendas[[#This Row],[Qtde]],desc_quantidade,1),MATCH(_xlfn.XLOOKUP(TB_Vendas[[#This Row],[Código]],TB_Produtos[Código],TB_Produtos[Categoria]),desc_categorias,0))</f>
        <v>0.15</v>
      </c>
      <c r="G1544" s="41" cm="1">
        <f t="array" ref="G1544">_xlfn.XLOOKUP(TB_Vendas[[#This Row],[Vendedor]],TB_Vendedores[[#All],[Código]],TB_Vendedores[[#All],[Desc. Máximo]])</f>
        <v>0.13</v>
      </c>
      <c r="H1544" s="41">
        <f>IF(TB_Vendas[[#This Row],[Desc.]]&gt;TB_Vendas[[#This Row],[Desc. Vend.]],TB_Vendas[[#This Row],[Desc. Vend.]],TB_Vendas[[#This Row],[Desc.]])</f>
        <v>0.13</v>
      </c>
      <c r="I1544" s="9">
        <f>TB_Vendas[[#This Row],[Preço Unitário]]*TB_Vendas[[#This Row],[Qtde]]</f>
        <v>15000</v>
      </c>
      <c r="J1544" s="9">
        <f>TB_Vendas[[#This Row],[Total]]-(TB_Vendas[[#This Row],[Total]]*TB_Vendas[[#This Row],[Desconto]])</f>
        <v>13050</v>
      </c>
      <c r="K1544" s="9" t="s">
        <v>94</v>
      </c>
    </row>
    <row r="1545" spans="1:11" x14ac:dyDescent="0.25">
      <c r="A1545" s="8">
        <v>45494</v>
      </c>
      <c r="B1545" t="s">
        <v>35</v>
      </c>
      <c r="C1545" t="str">
        <f>_xlfn.XLOOKUP(TB_Vendas[[#This Row],[Código]],TB_Produtos[Código],TB_Produtos[Categoria])</f>
        <v>Notebooks</v>
      </c>
      <c r="D1545" s="1">
        <v>1</v>
      </c>
      <c r="E1545" s="36">
        <f>_xlfn.XLOOKUP(TB_Vendas[[#This Row],[Código]],TB_Produtos[Código],TB_Produtos[Preço Unitário])</f>
        <v>12000</v>
      </c>
      <c r="F1545" s="41">
        <f>INDEX(desc_tabela,MATCH(TB_Vendas[[#This Row],[Qtde]],desc_quantidade,1),MATCH(_xlfn.XLOOKUP(TB_Vendas[[#This Row],[Código]],TB_Produtos[Código],TB_Produtos[Categoria]),desc_categorias,0))</f>
        <v>0</v>
      </c>
      <c r="G1545" s="41" cm="1">
        <f t="array" ref="G1545">_xlfn.XLOOKUP(TB_Vendas[[#This Row],[Vendedor]],TB_Vendedores[[#All],[Código]],TB_Vendedores[[#All],[Desc. Máximo]])</f>
        <v>0.19</v>
      </c>
      <c r="H1545" s="41">
        <f>IF(TB_Vendas[[#This Row],[Desc.]]&gt;TB_Vendas[[#This Row],[Desc. Vend.]],TB_Vendas[[#This Row],[Desc. Vend.]],TB_Vendas[[#This Row],[Desc.]])</f>
        <v>0</v>
      </c>
      <c r="I1545" s="9">
        <f>TB_Vendas[[#This Row],[Preço Unitário]]*TB_Vendas[[#This Row],[Qtde]]</f>
        <v>12000</v>
      </c>
      <c r="J1545" s="9">
        <f>TB_Vendas[[#This Row],[Total]]-(TB_Vendas[[#This Row],[Total]]*TB_Vendas[[#This Row],[Desconto]])</f>
        <v>12000</v>
      </c>
      <c r="K1545" s="9" t="s">
        <v>109</v>
      </c>
    </row>
    <row r="1546" spans="1:11" x14ac:dyDescent="0.25">
      <c r="A1546" s="8">
        <v>45495</v>
      </c>
      <c r="B1546" t="s">
        <v>7</v>
      </c>
      <c r="C1546" t="str">
        <f>_xlfn.XLOOKUP(TB_Vendas[[#This Row],[Código]],TB_Produtos[Código],TB_Produtos[Categoria])</f>
        <v>Acessórios</v>
      </c>
      <c r="D1546" s="1">
        <v>3</v>
      </c>
      <c r="E1546" s="36">
        <f>_xlfn.XLOOKUP(TB_Vendas[[#This Row],[Código]],TB_Produtos[Código],TB_Produtos[Preço Unitário])</f>
        <v>50</v>
      </c>
      <c r="F1546" s="41">
        <f>INDEX(desc_tabela,MATCH(TB_Vendas[[#This Row],[Qtde]],desc_quantidade,1),MATCH(_xlfn.XLOOKUP(TB_Vendas[[#This Row],[Código]],TB_Produtos[Código],TB_Produtos[Categoria]),desc_categorias,0))</f>
        <v>0.15</v>
      </c>
      <c r="G1546" s="41" cm="1">
        <f t="array" ref="G1546">_xlfn.XLOOKUP(TB_Vendas[[#This Row],[Vendedor]],TB_Vendedores[[#All],[Código]],TB_Vendedores[[#All],[Desc. Máximo]])</f>
        <v>0.08</v>
      </c>
      <c r="H1546" s="41">
        <f>IF(TB_Vendas[[#This Row],[Desc.]]&gt;TB_Vendas[[#This Row],[Desc. Vend.]],TB_Vendas[[#This Row],[Desc. Vend.]],TB_Vendas[[#This Row],[Desc.]])</f>
        <v>0.08</v>
      </c>
      <c r="I1546" s="9">
        <f>TB_Vendas[[#This Row],[Preço Unitário]]*TB_Vendas[[#This Row],[Qtde]]</f>
        <v>150</v>
      </c>
      <c r="J1546" s="9">
        <f>TB_Vendas[[#This Row],[Total]]-(TB_Vendas[[#This Row],[Total]]*TB_Vendas[[#This Row],[Desconto]])</f>
        <v>138</v>
      </c>
      <c r="K1546" s="9" t="s">
        <v>111</v>
      </c>
    </row>
    <row r="1547" spans="1:11" x14ac:dyDescent="0.25">
      <c r="A1547" s="8">
        <v>45495</v>
      </c>
      <c r="B1547" t="s">
        <v>31</v>
      </c>
      <c r="C1547" t="str">
        <f>_xlfn.XLOOKUP(TB_Vendas[[#This Row],[Código]],TB_Produtos[Código],TB_Produtos[Categoria])</f>
        <v>Notebooks</v>
      </c>
      <c r="D1547" s="1">
        <v>4</v>
      </c>
      <c r="E1547" s="36">
        <f>_xlfn.XLOOKUP(TB_Vendas[[#This Row],[Código]],TB_Produtos[Código],TB_Produtos[Preço Unitário])</f>
        <v>4200</v>
      </c>
      <c r="F1547" s="41">
        <f>INDEX(desc_tabela,MATCH(TB_Vendas[[#This Row],[Qtde]],desc_quantidade,1),MATCH(_xlfn.XLOOKUP(TB_Vendas[[#This Row],[Código]],TB_Produtos[Código],TB_Produtos[Categoria]),desc_categorias,0))</f>
        <v>0.15</v>
      </c>
      <c r="G1547" s="41" cm="1">
        <f t="array" ref="G1547">_xlfn.XLOOKUP(TB_Vendas[[#This Row],[Vendedor]],TB_Vendedores[[#All],[Código]],TB_Vendedores[[#All],[Desc. Máximo]])</f>
        <v>0.08</v>
      </c>
      <c r="H1547" s="41">
        <f>IF(TB_Vendas[[#This Row],[Desc.]]&gt;TB_Vendas[[#This Row],[Desc. Vend.]],TB_Vendas[[#This Row],[Desc. Vend.]],TB_Vendas[[#This Row],[Desc.]])</f>
        <v>0.08</v>
      </c>
      <c r="I1547" s="9">
        <f>TB_Vendas[[#This Row],[Preço Unitário]]*TB_Vendas[[#This Row],[Qtde]]</f>
        <v>16800</v>
      </c>
      <c r="J1547" s="9">
        <f>TB_Vendas[[#This Row],[Total]]-(TB_Vendas[[#This Row],[Total]]*TB_Vendas[[#This Row],[Desconto]])</f>
        <v>15456</v>
      </c>
      <c r="K1547" s="9" t="s">
        <v>100</v>
      </c>
    </row>
    <row r="1548" spans="1:11" x14ac:dyDescent="0.25">
      <c r="A1548" s="8">
        <v>45495</v>
      </c>
      <c r="B1548" t="s">
        <v>14</v>
      </c>
      <c r="C1548" t="str">
        <f>_xlfn.XLOOKUP(TB_Vendas[[#This Row],[Código]],TB_Produtos[Código],TB_Produtos[Categoria])</f>
        <v>Acessórios</v>
      </c>
      <c r="D1548" s="1">
        <v>4</v>
      </c>
      <c r="E1548" s="36">
        <f>_xlfn.XLOOKUP(TB_Vendas[[#This Row],[Código]],TB_Produtos[Código],TB_Produtos[Preço Unitário])</f>
        <v>80</v>
      </c>
      <c r="F1548" s="41">
        <f>INDEX(desc_tabela,MATCH(TB_Vendas[[#This Row],[Qtde]],desc_quantidade,1),MATCH(_xlfn.XLOOKUP(TB_Vendas[[#This Row],[Código]],TB_Produtos[Código],TB_Produtos[Categoria]),desc_categorias,0))</f>
        <v>0.15</v>
      </c>
      <c r="G1548" s="41" cm="1">
        <f t="array" ref="G1548">_xlfn.XLOOKUP(TB_Vendas[[#This Row],[Vendedor]],TB_Vendedores[[#All],[Código]],TB_Vendedores[[#All],[Desc. Máximo]])</f>
        <v>0.13</v>
      </c>
      <c r="H1548" s="41">
        <f>IF(TB_Vendas[[#This Row],[Desc.]]&gt;TB_Vendas[[#This Row],[Desc. Vend.]],TB_Vendas[[#This Row],[Desc. Vend.]],TB_Vendas[[#This Row],[Desc.]])</f>
        <v>0.13</v>
      </c>
      <c r="I1548" s="9">
        <f>TB_Vendas[[#This Row],[Preço Unitário]]*TB_Vendas[[#This Row],[Qtde]]</f>
        <v>320</v>
      </c>
      <c r="J1548" s="9">
        <f>TB_Vendas[[#This Row],[Total]]-(TB_Vendas[[#This Row],[Total]]*TB_Vendas[[#This Row],[Desconto]])</f>
        <v>278.39999999999998</v>
      </c>
      <c r="K1548" s="9" t="s">
        <v>97</v>
      </c>
    </row>
    <row r="1549" spans="1:11" x14ac:dyDescent="0.25">
      <c r="A1549" s="8">
        <v>45495</v>
      </c>
      <c r="B1549" t="s">
        <v>60</v>
      </c>
      <c r="C1549" t="str">
        <f>_xlfn.XLOOKUP(TB_Vendas[[#This Row],[Código]],TB_Produtos[Código],TB_Produtos[Categoria])</f>
        <v>Redes e Conectividade</v>
      </c>
      <c r="D1549" s="1">
        <v>3</v>
      </c>
      <c r="E1549" s="36">
        <f>_xlfn.XLOOKUP(TB_Vendas[[#This Row],[Código]],TB_Produtos[Código],TB_Produtos[Preço Unitário])</f>
        <v>100</v>
      </c>
      <c r="F1549" s="41">
        <f>INDEX(desc_tabela,MATCH(TB_Vendas[[#This Row],[Qtde]],desc_quantidade,1),MATCH(_xlfn.XLOOKUP(TB_Vendas[[#This Row],[Código]],TB_Produtos[Código],TB_Produtos[Categoria]),desc_categorias,0))</f>
        <v>0.2</v>
      </c>
      <c r="G1549" s="41" cm="1">
        <f t="array" ref="G1549">_xlfn.XLOOKUP(TB_Vendas[[#This Row],[Vendedor]],TB_Vendedores[[#All],[Código]],TB_Vendedores[[#All],[Desc. Máximo]])</f>
        <v>0.17</v>
      </c>
      <c r="H1549" s="41">
        <f>IF(TB_Vendas[[#This Row],[Desc.]]&gt;TB_Vendas[[#This Row],[Desc. Vend.]],TB_Vendas[[#This Row],[Desc. Vend.]],TB_Vendas[[#This Row],[Desc.]])</f>
        <v>0.17</v>
      </c>
      <c r="I1549" s="9">
        <f>TB_Vendas[[#This Row],[Preço Unitário]]*TB_Vendas[[#This Row],[Qtde]]</f>
        <v>300</v>
      </c>
      <c r="J1549" s="9">
        <f>TB_Vendas[[#This Row],[Total]]-(TB_Vendas[[#This Row],[Total]]*TB_Vendas[[#This Row],[Desconto]])</f>
        <v>249</v>
      </c>
      <c r="K1549" s="9" t="s">
        <v>105</v>
      </c>
    </row>
    <row r="1550" spans="1:11" x14ac:dyDescent="0.25">
      <c r="A1550" s="8">
        <v>45496</v>
      </c>
      <c r="B1550" t="s">
        <v>17</v>
      </c>
      <c r="C1550" t="str">
        <f>_xlfn.XLOOKUP(TB_Vendas[[#This Row],[Código]],TB_Produtos[Código],TB_Produtos[Categoria])</f>
        <v>Acessórios</v>
      </c>
      <c r="D1550" s="1">
        <v>1</v>
      </c>
      <c r="E1550" s="36">
        <f>_xlfn.XLOOKUP(TB_Vendas[[#This Row],[Código]],TB_Produtos[Código],TB_Produtos[Preço Unitário])</f>
        <v>800</v>
      </c>
      <c r="F1550" s="41">
        <f>INDEX(desc_tabela,MATCH(TB_Vendas[[#This Row],[Qtde]],desc_quantidade,1),MATCH(_xlfn.XLOOKUP(TB_Vendas[[#This Row],[Código]],TB_Produtos[Código],TB_Produtos[Categoria]),desc_categorias,0))</f>
        <v>0</v>
      </c>
      <c r="G1550" s="41" cm="1">
        <f t="array" ref="G1550">_xlfn.XLOOKUP(TB_Vendas[[#This Row],[Vendedor]],TB_Vendedores[[#All],[Código]],TB_Vendedores[[#All],[Desc. Máximo]])</f>
        <v>0.09</v>
      </c>
      <c r="H1550" s="41">
        <f>IF(TB_Vendas[[#This Row],[Desc.]]&gt;TB_Vendas[[#This Row],[Desc. Vend.]],TB_Vendas[[#This Row],[Desc. Vend.]],TB_Vendas[[#This Row],[Desc.]])</f>
        <v>0</v>
      </c>
      <c r="I1550" s="9">
        <f>TB_Vendas[[#This Row],[Preço Unitário]]*TB_Vendas[[#This Row],[Qtde]]</f>
        <v>800</v>
      </c>
      <c r="J1550" s="9">
        <f>TB_Vendas[[#This Row],[Total]]-(TB_Vendas[[#This Row],[Total]]*TB_Vendas[[#This Row],[Desconto]])</f>
        <v>800</v>
      </c>
      <c r="K1550" s="9" t="s">
        <v>113</v>
      </c>
    </row>
    <row r="1551" spans="1:11" x14ac:dyDescent="0.25">
      <c r="A1551" s="8">
        <v>45496</v>
      </c>
      <c r="B1551" t="s">
        <v>56</v>
      </c>
      <c r="C1551" t="str">
        <f>_xlfn.XLOOKUP(TB_Vendas[[#This Row],[Código]],TB_Produtos[Código],TB_Produtos[Categoria])</f>
        <v>Periféricos</v>
      </c>
      <c r="D1551" s="1">
        <v>3</v>
      </c>
      <c r="E1551" s="36">
        <f>_xlfn.XLOOKUP(TB_Vendas[[#This Row],[Código]],TB_Produtos[Código],TB_Produtos[Preço Unitário])</f>
        <v>200</v>
      </c>
      <c r="F1551" s="41">
        <f>INDEX(desc_tabela,MATCH(TB_Vendas[[#This Row],[Qtde]],desc_quantidade,1),MATCH(_xlfn.XLOOKUP(TB_Vendas[[#This Row],[Código]],TB_Produtos[Código],TB_Produtos[Categoria]),desc_categorias,0))</f>
        <v>0.15</v>
      </c>
      <c r="G1551" s="41" cm="1">
        <f t="array" ref="G1551">_xlfn.XLOOKUP(TB_Vendas[[#This Row],[Vendedor]],TB_Vendedores[[#All],[Código]],TB_Vendedores[[#All],[Desc. Máximo]])</f>
        <v>0.18</v>
      </c>
      <c r="H1551" s="41">
        <f>IF(TB_Vendas[[#This Row],[Desc.]]&gt;TB_Vendas[[#This Row],[Desc. Vend.]],TB_Vendas[[#This Row],[Desc. Vend.]],TB_Vendas[[#This Row],[Desc.]])</f>
        <v>0.15</v>
      </c>
      <c r="I1551" s="9">
        <f>TB_Vendas[[#This Row],[Preço Unitário]]*TB_Vendas[[#This Row],[Qtde]]</f>
        <v>600</v>
      </c>
      <c r="J1551" s="9">
        <f>TB_Vendas[[#This Row],[Total]]-(TB_Vendas[[#This Row],[Total]]*TB_Vendas[[#This Row],[Desconto]])</f>
        <v>510</v>
      </c>
      <c r="K1551" s="9" t="s">
        <v>117</v>
      </c>
    </row>
    <row r="1552" spans="1:11" x14ac:dyDescent="0.25">
      <c r="A1552" s="8">
        <v>45496</v>
      </c>
      <c r="B1552" t="s">
        <v>60</v>
      </c>
      <c r="C1552" t="str">
        <f>_xlfn.XLOOKUP(TB_Vendas[[#This Row],[Código]],TB_Produtos[Código],TB_Produtos[Categoria])</f>
        <v>Redes e Conectividade</v>
      </c>
      <c r="D1552" s="1">
        <v>1</v>
      </c>
      <c r="E1552" s="36">
        <f>_xlfn.XLOOKUP(TB_Vendas[[#This Row],[Código]],TB_Produtos[Código],TB_Produtos[Preço Unitário])</f>
        <v>100</v>
      </c>
      <c r="F1552" s="41">
        <f>INDEX(desc_tabela,MATCH(TB_Vendas[[#This Row],[Qtde]],desc_quantidade,1),MATCH(_xlfn.XLOOKUP(TB_Vendas[[#This Row],[Código]],TB_Produtos[Código],TB_Produtos[Categoria]),desc_categorias,0))</f>
        <v>0.1</v>
      </c>
      <c r="G1552" s="41" cm="1">
        <f t="array" ref="G1552">_xlfn.XLOOKUP(TB_Vendas[[#This Row],[Vendedor]],TB_Vendedores[[#All],[Código]],TB_Vendedores[[#All],[Desc. Máximo]])</f>
        <v>7.0000000000000007E-2</v>
      </c>
      <c r="H1552" s="41">
        <f>IF(TB_Vendas[[#This Row],[Desc.]]&gt;TB_Vendas[[#This Row],[Desc. Vend.]],TB_Vendas[[#This Row],[Desc. Vend.]],TB_Vendas[[#This Row],[Desc.]])</f>
        <v>7.0000000000000007E-2</v>
      </c>
      <c r="I1552" s="9">
        <f>TB_Vendas[[#This Row],[Preço Unitário]]*TB_Vendas[[#This Row],[Qtde]]</f>
        <v>100</v>
      </c>
      <c r="J1552" s="9">
        <f>TB_Vendas[[#This Row],[Total]]-(TB_Vendas[[#This Row],[Total]]*TB_Vendas[[#This Row],[Desconto]])</f>
        <v>93</v>
      </c>
      <c r="K1552" s="9" t="s">
        <v>119</v>
      </c>
    </row>
    <row r="1553" spans="1:11" x14ac:dyDescent="0.25">
      <c r="A1553" s="8">
        <v>45496</v>
      </c>
      <c r="B1553" t="s">
        <v>28</v>
      </c>
      <c r="C1553" t="str">
        <f>_xlfn.XLOOKUP(TB_Vendas[[#This Row],[Código]],TB_Produtos[Código],TB_Produtos[Categoria])</f>
        <v>Periféricos</v>
      </c>
      <c r="D1553" s="1">
        <v>2</v>
      </c>
      <c r="E1553" s="36">
        <f>_xlfn.XLOOKUP(TB_Vendas[[#This Row],[Código]],TB_Produtos[Código],TB_Produtos[Preço Unitário])</f>
        <v>1200</v>
      </c>
      <c r="F1553" s="41">
        <f>INDEX(desc_tabela,MATCH(TB_Vendas[[#This Row],[Qtde]],desc_quantidade,1),MATCH(_xlfn.XLOOKUP(TB_Vendas[[#This Row],[Código]],TB_Produtos[Código],TB_Produtos[Categoria]),desc_categorias,0))</f>
        <v>0.05</v>
      </c>
      <c r="G1553" s="41" cm="1">
        <f t="array" ref="G1553">_xlfn.XLOOKUP(TB_Vendas[[#This Row],[Vendedor]],TB_Vendedores[[#All],[Código]],TB_Vendedores[[#All],[Desc. Máximo]])</f>
        <v>0.13</v>
      </c>
      <c r="H1553" s="41">
        <f>IF(TB_Vendas[[#This Row],[Desc.]]&gt;TB_Vendas[[#This Row],[Desc. Vend.]],TB_Vendas[[#This Row],[Desc. Vend.]],TB_Vendas[[#This Row],[Desc.]])</f>
        <v>0.05</v>
      </c>
      <c r="I1553" s="9">
        <f>TB_Vendas[[#This Row],[Preço Unitário]]*TB_Vendas[[#This Row],[Qtde]]</f>
        <v>2400</v>
      </c>
      <c r="J1553" s="9">
        <f>TB_Vendas[[#This Row],[Total]]-(TB_Vendas[[#This Row],[Total]]*TB_Vendas[[#This Row],[Desconto]])</f>
        <v>2280</v>
      </c>
      <c r="K1553" s="9" t="s">
        <v>94</v>
      </c>
    </row>
    <row r="1554" spans="1:11" x14ac:dyDescent="0.25">
      <c r="A1554" s="8">
        <v>45496</v>
      </c>
      <c r="B1554" t="s">
        <v>86</v>
      </c>
      <c r="C1554" t="str">
        <f>_xlfn.XLOOKUP(TB_Vendas[[#This Row],[Código]],TB_Produtos[Código],TB_Produtos[Categoria])</f>
        <v>Wearables</v>
      </c>
      <c r="D1554" s="1">
        <v>2</v>
      </c>
      <c r="E1554" s="36">
        <f>_xlfn.XLOOKUP(TB_Vendas[[#This Row],[Código]],TB_Produtos[Código],TB_Produtos[Preço Unitário])</f>
        <v>1500</v>
      </c>
      <c r="F1554" s="41">
        <f>INDEX(desc_tabela,MATCH(TB_Vendas[[#This Row],[Qtde]],desc_quantidade,1),MATCH(_xlfn.XLOOKUP(TB_Vendas[[#This Row],[Código]],TB_Produtos[Código],TB_Produtos[Categoria]),desc_categorias,0))</f>
        <v>0.05</v>
      </c>
      <c r="G1554" s="41" cm="1">
        <f t="array" ref="G1554">_xlfn.XLOOKUP(TB_Vendas[[#This Row],[Vendedor]],TB_Vendedores[[#All],[Código]],TB_Vendedores[[#All],[Desc. Máximo]])</f>
        <v>0.14000000000000001</v>
      </c>
      <c r="H1554" s="41">
        <f>IF(TB_Vendas[[#This Row],[Desc.]]&gt;TB_Vendas[[#This Row],[Desc. Vend.]],TB_Vendas[[#This Row],[Desc. Vend.]],TB_Vendas[[#This Row],[Desc.]])</f>
        <v>0.05</v>
      </c>
      <c r="I1554" s="9">
        <f>TB_Vendas[[#This Row],[Preço Unitário]]*TB_Vendas[[#This Row],[Qtde]]</f>
        <v>3000</v>
      </c>
      <c r="J1554" s="9">
        <f>TB_Vendas[[#This Row],[Total]]-(TB_Vendas[[#This Row],[Total]]*TB_Vendas[[#This Row],[Desconto]])</f>
        <v>2850</v>
      </c>
      <c r="K1554" s="9" t="s">
        <v>107</v>
      </c>
    </row>
    <row r="1555" spans="1:11" x14ac:dyDescent="0.25">
      <c r="A1555" s="8">
        <v>45497</v>
      </c>
      <c r="B1555" t="s">
        <v>40</v>
      </c>
      <c r="C1555" t="str">
        <f>_xlfn.XLOOKUP(TB_Vendas[[#This Row],[Código]],TB_Produtos[Código],TB_Produtos[Categoria])</f>
        <v>Eletrônicos Gerais</v>
      </c>
      <c r="D1555" s="1">
        <v>5</v>
      </c>
      <c r="E1555" s="36">
        <f>_xlfn.XLOOKUP(TB_Vendas[[#This Row],[Código]],TB_Produtos[Código],TB_Produtos[Preço Unitário])</f>
        <v>4800</v>
      </c>
      <c r="F1555" s="41">
        <f>INDEX(desc_tabela,MATCH(TB_Vendas[[#This Row],[Qtde]],desc_quantidade,1),MATCH(_xlfn.XLOOKUP(TB_Vendas[[#This Row],[Código]],TB_Produtos[Código],TB_Produtos[Categoria]),desc_categorias,0))</f>
        <v>0.25</v>
      </c>
      <c r="G1555" s="41" cm="1">
        <f t="array" ref="G1555">_xlfn.XLOOKUP(TB_Vendas[[#This Row],[Vendedor]],TB_Vendedores[[#All],[Código]],TB_Vendedores[[#All],[Desc. Máximo]])</f>
        <v>0.19</v>
      </c>
      <c r="H1555" s="41">
        <f>IF(TB_Vendas[[#This Row],[Desc.]]&gt;TB_Vendas[[#This Row],[Desc. Vend.]],TB_Vendas[[#This Row],[Desc. Vend.]],TB_Vendas[[#This Row],[Desc.]])</f>
        <v>0.19</v>
      </c>
      <c r="I1555" s="9">
        <f>TB_Vendas[[#This Row],[Preço Unitário]]*TB_Vendas[[#This Row],[Qtde]]</f>
        <v>24000</v>
      </c>
      <c r="J1555" s="9">
        <f>TB_Vendas[[#This Row],[Total]]-(TB_Vendas[[#This Row],[Total]]*TB_Vendas[[#This Row],[Desconto]])</f>
        <v>19440</v>
      </c>
      <c r="K1555" s="9" t="s">
        <v>109</v>
      </c>
    </row>
    <row r="1556" spans="1:11" x14ac:dyDescent="0.25">
      <c r="A1556" s="8">
        <v>45497</v>
      </c>
      <c r="B1556" t="s">
        <v>77</v>
      </c>
      <c r="C1556" t="str">
        <f>_xlfn.XLOOKUP(TB_Vendas[[#This Row],[Código]],TB_Produtos[Código],TB_Produtos[Categoria])</f>
        <v>Smartphones e Tablets</v>
      </c>
      <c r="D1556" s="1">
        <v>4</v>
      </c>
      <c r="E1556" s="36">
        <f>_xlfn.XLOOKUP(TB_Vendas[[#This Row],[Código]],TB_Produtos[Código],TB_Produtos[Preço Unitário])</f>
        <v>5000</v>
      </c>
      <c r="F1556" s="41">
        <f>INDEX(desc_tabela,MATCH(TB_Vendas[[#This Row],[Qtde]],desc_quantidade,1),MATCH(_xlfn.XLOOKUP(TB_Vendas[[#This Row],[Código]],TB_Produtos[Código],TB_Produtos[Categoria]),desc_categorias,0))</f>
        <v>0.15</v>
      </c>
      <c r="G1556" s="41" cm="1">
        <f t="array" ref="G1556">_xlfn.XLOOKUP(TB_Vendas[[#This Row],[Vendedor]],TB_Vendedores[[#All],[Código]],TB_Vendedores[[#All],[Desc. Máximo]])</f>
        <v>0.08</v>
      </c>
      <c r="H1556" s="41">
        <f>IF(TB_Vendas[[#This Row],[Desc.]]&gt;TB_Vendas[[#This Row],[Desc. Vend.]],TB_Vendas[[#This Row],[Desc. Vend.]],TB_Vendas[[#This Row],[Desc.]])</f>
        <v>0.08</v>
      </c>
      <c r="I1556" s="9">
        <f>TB_Vendas[[#This Row],[Preço Unitário]]*TB_Vendas[[#This Row],[Qtde]]</f>
        <v>20000</v>
      </c>
      <c r="J1556" s="9">
        <f>TB_Vendas[[#This Row],[Total]]-(TB_Vendas[[#This Row],[Total]]*TB_Vendas[[#This Row],[Desconto]])</f>
        <v>18400</v>
      </c>
      <c r="K1556" s="9" t="s">
        <v>111</v>
      </c>
    </row>
    <row r="1557" spans="1:11" x14ac:dyDescent="0.25">
      <c r="A1557" s="8">
        <v>45498</v>
      </c>
      <c r="B1557" t="s">
        <v>75</v>
      </c>
      <c r="C1557" t="str">
        <f>_xlfn.XLOOKUP(TB_Vendas[[#This Row],[Código]],TB_Produtos[Código],TB_Produtos[Categoria])</f>
        <v>Smartphones e Tablets</v>
      </c>
      <c r="D1557" s="1">
        <v>4</v>
      </c>
      <c r="E1557" s="36">
        <f>_xlfn.XLOOKUP(TB_Vendas[[#This Row],[Código]],TB_Produtos[Código],TB_Produtos[Preço Unitário])</f>
        <v>3800</v>
      </c>
      <c r="F1557" s="41">
        <f>INDEX(desc_tabela,MATCH(TB_Vendas[[#This Row],[Qtde]],desc_quantidade,1),MATCH(_xlfn.XLOOKUP(TB_Vendas[[#This Row],[Código]],TB_Produtos[Código],TB_Produtos[Categoria]),desc_categorias,0))</f>
        <v>0.15</v>
      </c>
      <c r="G1557" s="41" cm="1">
        <f t="array" ref="G1557">_xlfn.XLOOKUP(TB_Vendas[[#This Row],[Vendedor]],TB_Vendedores[[#All],[Código]],TB_Vendedores[[#All],[Desc. Máximo]])</f>
        <v>0.12</v>
      </c>
      <c r="H1557" s="41">
        <f>IF(TB_Vendas[[#This Row],[Desc.]]&gt;TB_Vendas[[#This Row],[Desc. Vend.]],TB_Vendas[[#This Row],[Desc. Vend.]],TB_Vendas[[#This Row],[Desc.]])</f>
        <v>0.12</v>
      </c>
      <c r="I1557" s="9">
        <f>TB_Vendas[[#This Row],[Preço Unitário]]*TB_Vendas[[#This Row],[Qtde]]</f>
        <v>15200</v>
      </c>
      <c r="J1557" s="9">
        <f>TB_Vendas[[#This Row],[Total]]-(TB_Vendas[[#This Row],[Total]]*TB_Vendas[[#This Row],[Desconto]])</f>
        <v>13376</v>
      </c>
      <c r="K1557" s="9" t="s">
        <v>103</v>
      </c>
    </row>
    <row r="1558" spans="1:11" x14ac:dyDescent="0.25">
      <c r="A1558" s="8">
        <v>45498</v>
      </c>
      <c r="B1558" t="s">
        <v>77</v>
      </c>
      <c r="C1558" t="str">
        <f>_xlfn.XLOOKUP(TB_Vendas[[#This Row],[Código]],TB_Produtos[Código],TB_Produtos[Categoria])</f>
        <v>Smartphones e Tablets</v>
      </c>
      <c r="D1558" s="1">
        <v>5</v>
      </c>
      <c r="E1558" s="36">
        <f>_xlfn.XLOOKUP(TB_Vendas[[#This Row],[Código]],TB_Produtos[Código],TB_Produtos[Preço Unitário])</f>
        <v>5000</v>
      </c>
      <c r="F1558" s="41">
        <f>INDEX(desc_tabela,MATCH(TB_Vendas[[#This Row],[Qtde]],desc_quantidade,1),MATCH(_xlfn.XLOOKUP(TB_Vendas[[#This Row],[Código]],TB_Produtos[Código],TB_Produtos[Categoria]),desc_categorias,0))</f>
        <v>0.25</v>
      </c>
      <c r="G1558" s="41" cm="1">
        <f t="array" ref="G1558">_xlfn.XLOOKUP(TB_Vendas[[#This Row],[Vendedor]],TB_Vendedores[[#All],[Código]],TB_Vendedores[[#All],[Desc. Máximo]])</f>
        <v>0.18</v>
      </c>
      <c r="H1558" s="41">
        <f>IF(TB_Vendas[[#This Row],[Desc.]]&gt;TB_Vendas[[#This Row],[Desc. Vend.]],TB_Vendas[[#This Row],[Desc. Vend.]],TB_Vendas[[#This Row],[Desc.]])</f>
        <v>0.18</v>
      </c>
      <c r="I1558" s="9">
        <f>TB_Vendas[[#This Row],[Preço Unitário]]*TB_Vendas[[#This Row],[Qtde]]</f>
        <v>25000</v>
      </c>
      <c r="J1558" s="9">
        <f>TB_Vendas[[#This Row],[Total]]-(TB_Vendas[[#This Row],[Total]]*TB_Vendas[[#This Row],[Desconto]])</f>
        <v>20500</v>
      </c>
      <c r="K1558" s="9" t="s">
        <v>117</v>
      </c>
    </row>
    <row r="1559" spans="1:11" x14ac:dyDescent="0.25">
      <c r="A1559" s="8">
        <v>45498</v>
      </c>
      <c r="B1559" t="s">
        <v>88</v>
      </c>
      <c r="C1559" t="str">
        <f>_xlfn.XLOOKUP(TB_Vendas[[#This Row],[Código]],TB_Produtos[Código],TB_Produtos[Categoria])</f>
        <v>Wearables</v>
      </c>
      <c r="D1559" s="1">
        <v>1</v>
      </c>
      <c r="E1559" s="36">
        <f>_xlfn.XLOOKUP(TB_Vendas[[#This Row],[Código]],TB_Produtos[Código],TB_Produtos[Preço Unitário])</f>
        <v>2800</v>
      </c>
      <c r="F1559" s="41">
        <f>INDEX(desc_tabela,MATCH(TB_Vendas[[#This Row],[Qtde]],desc_quantidade,1),MATCH(_xlfn.XLOOKUP(TB_Vendas[[#This Row],[Código]],TB_Produtos[Código],TB_Produtos[Categoria]),desc_categorias,0))</f>
        <v>0</v>
      </c>
      <c r="G1559" s="41" cm="1">
        <f t="array" ref="G1559">_xlfn.XLOOKUP(TB_Vendas[[#This Row],[Vendedor]],TB_Vendedores[[#All],[Código]],TB_Vendedores[[#All],[Desc. Máximo]])</f>
        <v>0.18</v>
      </c>
      <c r="H1559" s="41">
        <f>IF(TB_Vendas[[#This Row],[Desc.]]&gt;TB_Vendas[[#This Row],[Desc. Vend.]],TB_Vendas[[#This Row],[Desc. Vend.]],TB_Vendas[[#This Row],[Desc.]])</f>
        <v>0</v>
      </c>
      <c r="I1559" s="9">
        <f>TB_Vendas[[#This Row],[Preço Unitário]]*TB_Vendas[[#This Row],[Qtde]]</f>
        <v>2800</v>
      </c>
      <c r="J1559" s="9">
        <f>TB_Vendas[[#This Row],[Total]]-(TB_Vendas[[#This Row],[Total]]*TB_Vendas[[#This Row],[Desconto]])</f>
        <v>2800</v>
      </c>
      <c r="K1559" s="9" t="s">
        <v>117</v>
      </c>
    </row>
    <row r="1560" spans="1:11" x14ac:dyDescent="0.25">
      <c r="A1560" s="8">
        <v>45498</v>
      </c>
      <c r="B1560" t="s">
        <v>40</v>
      </c>
      <c r="C1560" t="str">
        <f>_xlfn.XLOOKUP(TB_Vendas[[#This Row],[Código]],TB_Produtos[Código],TB_Produtos[Categoria])</f>
        <v>Eletrônicos Gerais</v>
      </c>
      <c r="D1560" s="1">
        <v>3</v>
      </c>
      <c r="E1560" s="36">
        <f>_xlfn.XLOOKUP(TB_Vendas[[#This Row],[Código]],TB_Produtos[Código],TB_Produtos[Preço Unitário])</f>
        <v>4800</v>
      </c>
      <c r="F1560" s="41">
        <f>INDEX(desc_tabela,MATCH(TB_Vendas[[#This Row],[Qtde]],desc_quantidade,1),MATCH(_xlfn.XLOOKUP(TB_Vendas[[#This Row],[Código]],TB_Produtos[Código],TB_Produtos[Categoria]),desc_categorias,0))</f>
        <v>0.2</v>
      </c>
      <c r="G1560" s="41" cm="1">
        <f t="array" ref="G1560">_xlfn.XLOOKUP(TB_Vendas[[#This Row],[Vendedor]],TB_Vendedores[[#All],[Código]],TB_Vendedores[[#All],[Desc. Máximo]])</f>
        <v>0.08</v>
      </c>
      <c r="H1560" s="41">
        <f>IF(TB_Vendas[[#This Row],[Desc.]]&gt;TB_Vendas[[#This Row],[Desc. Vend.]],TB_Vendas[[#This Row],[Desc. Vend.]],TB_Vendas[[#This Row],[Desc.]])</f>
        <v>0.08</v>
      </c>
      <c r="I1560" s="9">
        <f>TB_Vendas[[#This Row],[Preço Unitário]]*TB_Vendas[[#This Row],[Qtde]]</f>
        <v>14400</v>
      </c>
      <c r="J1560" s="9">
        <f>TB_Vendas[[#This Row],[Total]]-(TB_Vendas[[#This Row],[Total]]*TB_Vendas[[#This Row],[Desconto]])</f>
        <v>13248</v>
      </c>
      <c r="K1560" s="9" t="s">
        <v>111</v>
      </c>
    </row>
    <row r="1561" spans="1:11" x14ac:dyDescent="0.25">
      <c r="A1561" s="8">
        <v>45499</v>
      </c>
      <c r="B1561" t="s">
        <v>20</v>
      </c>
      <c r="C1561" t="str">
        <f>_xlfn.XLOOKUP(TB_Vendas[[#This Row],[Código]],TB_Produtos[Código],TB_Produtos[Categoria])</f>
        <v>Acessórios</v>
      </c>
      <c r="D1561" s="1">
        <v>5</v>
      </c>
      <c r="E1561" s="36">
        <f>_xlfn.XLOOKUP(TB_Vendas[[#This Row],[Código]],TB_Produtos[Código],TB_Produtos[Preço Unitário])</f>
        <v>250</v>
      </c>
      <c r="F1561" s="41">
        <f>INDEX(desc_tabela,MATCH(TB_Vendas[[#This Row],[Qtde]],desc_quantidade,1),MATCH(_xlfn.XLOOKUP(TB_Vendas[[#This Row],[Código]],TB_Produtos[Código],TB_Produtos[Categoria]),desc_categorias,0))</f>
        <v>0.25</v>
      </c>
      <c r="G1561" s="41" cm="1">
        <f t="array" ref="G1561">_xlfn.XLOOKUP(TB_Vendas[[#This Row],[Vendedor]],TB_Vendedores[[#All],[Código]],TB_Vendedores[[#All],[Desc. Máximo]])</f>
        <v>0.3</v>
      </c>
      <c r="H1561" s="41">
        <f>IF(TB_Vendas[[#This Row],[Desc.]]&gt;TB_Vendas[[#This Row],[Desc. Vend.]],TB_Vendas[[#This Row],[Desc. Vend.]],TB_Vendas[[#This Row],[Desc.]])</f>
        <v>0.25</v>
      </c>
      <c r="I1561" s="9">
        <f>TB_Vendas[[#This Row],[Preço Unitário]]*TB_Vendas[[#This Row],[Qtde]]</f>
        <v>1250</v>
      </c>
      <c r="J1561" s="9">
        <f>TB_Vendas[[#This Row],[Total]]-(TB_Vendas[[#This Row],[Total]]*TB_Vendas[[#This Row],[Desconto]])</f>
        <v>937.5</v>
      </c>
      <c r="K1561" s="9" t="s">
        <v>121</v>
      </c>
    </row>
    <row r="1562" spans="1:11" x14ac:dyDescent="0.25">
      <c r="A1562" s="8">
        <v>45499</v>
      </c>
      <c r="B1562" t="s">
        <v>73</v>
      </c>
      <c r="C1562" t="str">
        <f>_xlfn.XLOOKUP(TB_Vendas[[#This Row],[Código]],TB_Produtos[Código],TB_Produtos[Categoria])</f>
        <v>Smartphones e Tablets</v>
      </c>
      <c r="D1562" s="1">
        <v>2</v>
      </c>
      <c r="E1562" s="36">
        <f>_xlfn.XLOOKUP(TB_Vendas[[#This Row],[Código]],TB_Produtos[Código],TB_Produtos[Preço Unitário])</f>
        <v>2200</v>
      </c>
      <c r="F1562" s="41">
        <f>INDEX(desc_tabela,MATCH(TB_Vendas[[#This Row],[Qtde]],desc_quantidade,1),MATCH(_xlfn.XLOOKUP(TB_Vendas[[#This Row],[Código]],TB_Produtos[Código],TB_Produtos[Categoria]),desc_categorias,0))</f>
        <v>0.1</v>
      </c>
      <c r="G1562" s="41" cm="1">
        <f t="array" ref="G1562">_xlfn.XLOOKUP(TB_Vendas[[#This Row],[Vendedor]],TB_Vendedores[[#All],[Código]],TB_Vendedores[[#All],[Desc. Máximo]])</f>
        <v>0.13</v>
      </c>
      <c r="H1562" s="41">
        <f>IF(TB_Vendas[[#This Row],[Desc.]]&gt;TB_Vendas[[#This Row],[Desc. Vend.]],TB_Vendas[[#This Row],[Desc. Vend.]],TB_Vendas[[#This Row],[Desc.]])</f>
        <v>0.1</v>
      </c>
      <c r="I1562" s="9">
        <f>TB_Vendas[[#This Row],[Preço Unitário]]*TB_Vendas[[#This Row],[Qtde]]</f>
        <v>4400</v>
      </c>
      <c r="J1562" s="9">
        <f>TB_Vendas[[#This Row],[Total]]-(TB_Vendas[[#This Row],[Total]]*TB_Vendas[[#This Row],[Desconto]])</f>
        <v>3960</v>
      </c>
      <c r="K1562" s="9" t="s">
        <v>94</v>
      </c>
    </row>
    <row r="1563" spans="1:11" x14ac:dyDescent="0.25">
      <c r="A1563" s="8">
        <v>45499</v>
      </c>
      <c r="B1563" t="s">
        <v>71</v>
      </c>
      <c r="C1563" t="str">
        <f>_xlfn.XLOOKUP(TB_Vendas[[#This Row],[Código]],TB_Produtos[Código],TB_Produtos[Categoria])</f>
        <v>Smartphones e Tablets</v>
      </c>
      <c r="D1563" s="1">
        <v>5</v>
      </c>
      <c r="E1563" s="36">
        <f>_xlfn.XLOOKUP(TB_Vendas[[#This Row],[Código]],TB_Produtos[Código],TB_Produtos[Preço Unitário])</f>
        <v>7500</v>
      </c>
      <c r="F1563" s="41">
        <f>INDEX(desc_tabela,MATCH(TB_Vendas[[#This Row],[Qtde]],desc_quantidade,1),MATCH(_xlfn.XLOOKUP(TB_Vendas[[#This Row],[Código]],TB_Produtos[Código],TB_Produtos[Categoria]),desc_categorias,0))</f>
        <v>0.25</v>
      </c>
      <c r="G1563" s="41" cm="1">
        <f t="array" ref="G1563">_xlfn.XLOOKUP(TB_Vendas[[#This Row],[Vendedor]],TB_Vendedores[[#All],[Código]],TB_Vendedores[[#All],[Desc. Máximo]])</f>
        <v>0.19</v>
      </c>
      <c r="H1563" s="41">
        <f>IF(TB_Vendas[[#This Row],[Desc.]]&gt;TB_Vendas[[#This Row],[Desc. Vend.]],TB_Vendas[[#This Row],[Desc. Vend.]],TB_Vendas[[#This Row],[Desc.]])</f>
        <v>0.19</v>
      </c>
      <c r="I1563" s="9">
        <f>TB_Vendas[[#This Row],[Preço Unitário]]*TB_Vendas[[#This Row],[Qtde]]</f>
        <v>37500</v>
      </c>
      <c r="J1563" s="9">
        <f>TB_Vendas[[#This Row],[Total]]-(TB_Vendas[[#This Row],[Total]]*TB_Vendas[[#This Row],[Desconto]])</f>
        <v>30375</v>
      </c>
      <c r="K1563" s="9" t="s">
        <v>109</v>
      </c>
    </row>
    <row r="1564" spans="1:11" x14ac:dyDescent="0.25">
      <c r="A1564" s="8">
        <v>45499</v>
      </c>
      <c r="B1564" t="s">
        <v>11</v>
      </c>
      <c r="C1564" t="str">
        <f>_xlfn.XLOOKUP(TB_Vendas[[#This Row],[Código]],TB_Produtos[Código],TB_Produtos[Categoria])</f>
        <v>Acessórios</v>
      </c>
      <c r="D1564" s="1">
        <v>1</v>
      </c>
      <c r="E1564" s="36">
        <f>_xlfn.XLOOKUP(TB_Vendas[[#This Row],[Código]],TB_Produtos[Código],TB_Produtos[Preço Unitário])</f>
        <v>150</v>
      </c>
      <c r="F1564" s="41">
        <f>INDEX(desc_tabela,MATCH(TB_Vendas[[#This Row],[Qtde]],desc_quantidade,1),MATCH(_xlfn.XLOOKUP(TB_Vendas[[#This Row],[Código]],TB_Produtos[Código],TB_Produtos[Categoria]),desc_categorias,0))</f>
        <v>0</v>
      </c>
      <c r="G1564" s="41" cm="1">
        <f t="array" ref="G1564">_xlfn.XLOOKUP(TB_Vendas[[#This Row],[Vendedor]],TB_Vendedores[[#All],[Código]],TB_Vendedores[[#All],[Desc. Máximo]])</f>
        <v>0.14000000000000001</v>
      </c>
      <c r="H1564" s="41">
        <f>IF(TB_Vendas[[#This Row],[Desc.]]&gt;TB_Vendas[[#This Row],[Desc. Vend.]],TB_Vendas[[#This Row],[Desc. Vend.]],TB_Vendas[[#This Row],[Desc.]])</f>
        <v>0</v>
      </c>
      <c r="I1564" s="9">
        <f>TB_Vendas[[#This Row],[Preço Unitário]]*TB_Vendas[[#This Row],[Qtde]]</f>
        <v>150</v>
      </c>
      <c r="J1564" s="9">
        <f>TB_Vendas[[#This Row],[Total]]-(TB_Vendas[[#This Row],[Total]]*TB_Vendas[[#This Row],[Desconto]])</f>
        <v>150</v>
      </c>
      <c r="K1564" s="9" t="s">
        <v>107</v>
      </c>
    </row>
    <row r="1565" spans="1:11" x14ac:dyDescent="0.25">
      <c r="A1565" s="8">
        <v>45500</v>
      </c>
      <c r="B1565" t="s">
        <v>53</v>
      </c>
      <c r="C1565" t="str">
        <f>_xlfn.XLOOKUP(TB_Vendas[[#This Row],[Código]],TB_Produtos[Código],TB_Produtos[Categoria])</f>
        <v>Periféricos</v>
      </c>
      <c r="D1565" s="1">
        <v>4</v>
      </c>
      <c r="E1565" s="36">
        <f>_xlfn.XLOOKUP(TB_Vendas[[#This Row],[Código]],TB_Produtos[Código],TB_Produtos[Preço Unitário])</f>
        <v>350</v>
      </c>
      <c r="F1565" s="41">
        <f>INDEX(desc_tabela,MATCH(TB_Vendas[[#This Row],[Qtde]],desc_quantidade,1),MATCH(_xlfn.XLOOKUP(TB_Vendas[[#This Row],[Código]],TB_Produtos[Código],TB_Produtos[Categoria]),desc_categorias,0))</f>
        <v>0.15</v>
      </c>
      <c r="G1565" s="41" cm="1">
        <f t="array" ref="G1565">_xlfn.XLOOKUP(TB_Vendas[[#This Row],[Vendedor]],TB_Vendedores[[#All],[Código]],TB_Vendedores[[#All],[Desc. Máximo]])</f>
        <v>0.08</v>
      </c>
      <c r="H1565" s="41">
        <f>IF(TB_Vendas[[#This Row],[Desc.]]&gt;TB_Vendas[[#This Row],[Desc. Vend.]],TB_Vendas[[#This Row],[Desc. Vend.]],TB_Vendas[[#This Row],[Desc.]])</f>
        <v>0.08</v>
      </c>
      <c r="I1565" s="9">
        <f>TB_Vendas[[#This Row],[Preço Unitário]]*TB_Vendas[[#This Row],[Qtde]]</f>
        <v>1400</v>
      </c>
      <c r="J1565" s="9">
        <f>TB_Vendas[[#This Row],[Total]]-(TB_Vendas[[#This Row],[Total]]*TB_Vendas[[#This Row],[Desconto]])</f>
        <v>1288</v>
      </c>
      <c r="K1565" s="9" t="s">
        <v>111</v>
      </c>
    </row>
    <row r="1566" spans="1:11" x14ac:dyDescent="0.25">
      <c r="A1566" s="8">
        <v>45500</v>
      </c>
      <c r="B1566" t="s">
        <v>35</v>
      </c>
      <c r="C1566" t="str">
        <f>_xlfn.XLOOKUP(TB_Vendas[[#This Row],[Código]],TB_Produtos[Código],TB_Produtos[Categoria])</f>
        <v>Notebooks</v>
      </c>
      <c r="D1566" s="1">
        <v>5</v>
      </c>
      <c r="E1566" s="36">
        <f>_xlfn.XLOOKUP(TB_Vendas[[#This Row],[Código]],TB_Produtos[Código],TB_Produtos[Preço Unitário])</f>
        <v>12000</v>
      </c>
      <c r="F1566" s="41">
        <f>INDEX(desc_tabela,MATCH(TB_Vendas[[#This Row],[Qtde]],desc_quantidade,1),MATCH(_xlfn.XLOOKUP(TB_Vendas[[#This Row],[Código]],TB_Produtos[Código],TB_Produtos[Categoria]),desc_categorias,0))</f>
        <v>0.25</v>
      </c>
      <c r="G1566" s="41" cm="1">
        <f t="array" ref="G1566">_xlfn.XLOOKUP(TB_Vendas[[#This Row],[Vendedor]],TB_Vendedores[[#All],[Código]],TB_Vendedores[[#All],[Desc. Máximo]])</f>
        <v>0.18</v>
      </c>
      <c r="H1566" s="41">
        <f>IF(TB_Vendas[[#This Row],[Desc.]]&gt;TB_Vendas[[#This Row],[Desc. Vend.]],TB_Vendas[[#This Row],[Desc. Vend.]],TB_Vendas[[#This Row],[Desc.]])</f>
        <v>0.18</v>
      </c>
      <c r="I1566" s="9">
        <f>TB_Vendas[[#This Row],[Preço Unitário]]*TB_Vendas[[#This Row],[Qtde]]</f>
        <v>60000</v>
      </c>
      <c r="J1566" s="9">
        <f>TB_Vendas[[#This Row],[Total]]-(TB_Vendas[[#This Row],[Total]]*TB_Vendas[[#This Row],[Desconto]])</f>
        <v>49200</v>
      </c>
      <c r="K1566" s="9" t="s">
        <v>117</v>
      </c>
    </row>
    <row r="1567" spans="1:11" x14ac:dyDescent="0.25">
      <c r="A1567" s="8">
        <v>45500</v>
      </c>
      <c r="B1567" t="s">
        <v>68</v>
      </c>
      <c r="C1567" t="str">
        <f>_xlfn.XLOOKUP(TB_Vendas[[#This Row],[Código]],TB_Produtos[Código],TB_Produtos[Categoria])</f>
        <v>Smartphones e Tablets</v>
      </c>
      <c r="D1567" s="1">
        <v>5</v>
      </c>
      <c r="E1567" s="36">
        <f>_xlfn.XLOOKUP(TB_Vendas[[#This Row],[Código]],TB_Produtos[Código],TB_Produtos[Preço Unitário])</f>
        <v>4500</v>
      </c>
      <c r="F1567" s="41">
        <f>INDEX(desc_tabela,MATCH(TB_Vendas[[#This Row],[Qtde]],desc_quantidade,1),MATCH(_xlfn.XLOOKUP(TB_Vendas[[#This Row],[Código]],TB_Produtos[Código],TB_Produtos[Categoria]),desc_categorias,0))</f>
        <v>0.25</v>
      </c>
      <c r="G1567" s="41" cm="1">
        <f t="array" ref="G1567">_xlfn.XLOOKUP(TB_Vendas[[#This Row],[Vendedor]],TB_Vendedores[[#All],[Código]],TB_Vendedores[[#All],[Desc. Máximo]])</f>
        <v>0.14000000000000001</v>
      </c>
      <c r="H1567" s="41">
        <f>IF(TB_Vendas[[#This Row],[Desc.]]&gt;TB_Vendas[[#This Row],[Desc. Vend.]],TB_Vendas[[#This Row],[Desc. Vend.]],TB_Vendas[[#This Row],[Desc.]])</f>
        <v>0.14000000000000001</v>
      </c>
      <c r="I1567" s="9">
        <f>TB_Vendas[[#This Row],[Preço Unitário]]*TB_Vendas[[#This Row],[Qtde]]</f>
        <v>22500</v>
      </c>
      <c r="J1567" s="9">
        <f>TB_Vendas[[#This Row],[Total]]-(TB_Vendas[[#This Row],[Total]]*TB_Vendas[[#This Row],[Desconto]])</f>
        <v>19350</v>
      </c>
      <c r="K1567" s="9" t="s">
        <v>107</v>
      </c>
    </row>
    <row r="1568" spans="1:11" x14ac:dyDescent="0.25">
      <c r="A1568" s="8">
        <v>45501</v>
      </c>
      <c r="B1568" t="s">
        <v>88</v>
      </c>
      <c r="C1568" t="str">
        <f>_xlfn.XLOOKUP(TB_Vendas[[#This Row],[Código]],TB_Produtos[Código],TB_Produtos[Categoria])</f>
        <v>Wearables</v>
      </c>
      <c r="D1568" s="1">
        <v>5</v>
      </c>
      <c r="E1568" s="36">
        <f>_xlfn.XLOOKUP(TB_Vendas[[#This Row],[Código]],TB_Produtos[Código],TB_Produtos[Preço Unitário])</f>
        <v>2800</v>
      </c>
      <c r="F1568" s="41">
        <f>INDEX(desc_tabela,MATCH(TB_Vendas[[#This Row],[Qtde]],desc_quantidade,1),MATCH(_xlfn.XLOOKUP(TB_Vendas[[#This Row],[Código]],TB_Produtos[Código],TB_Produtos[Categoria]),desc_categorias,0))</f>
        <v>0.25</v>
      </c>
      <c r="G1568" s="41" cm="1">
        <f t="array" ref="G1568">_xlfn.XLOOKUP(TB_Vendas[[#This Row],[Vendedor]],TB_Vendedores[[#All],[Código]],TB_Vendedores[[#All],[Desc. Máximo]])</f>
        <v>0.08</v>
      </c>
      <c r="H1568" s="41">
        <f>IF(TB_Vendas[[#This Row],[Desc.]]&gt;TB_Vendas[[#This Row],[Desc. Vend.]],TB_Vendas[[#This Row],[Desc. Vend.]],TB_Vendas[[#This Row],[Desc.]])</f>
        <v>0.08</v>
      </c>
      <c r="I1568" s="9">
        <f>TB_Vendas[[#This Row],[Preço Unitário]]*TB_Vendas[[#This Row],[Qtde]]</f>
        <v>14000</v>
      </c>
      <c r="J1568" s="9">
        <f>TB_Vendas[[#This Row],[Total]]-(TB_Vendas[[#This Row],[Total]]*TB_Vendas[[#This Row],[Desconto]])</f>
        <v>12880</v>
      </c>
      <c r="K1568" s="9" t="s">
        <v>111</v>
      </c>
    </row>
    <row r="1569" spans="1:11" x14ac:dyDescent="0.25">
      <c r="A1569" s="8">
        <v>45501</v>
      </c>
      <c r="B1569" t="s">
        <v>53</v>
      </c>
      <c r="C1569" t="str">
        <f>_xlfn.XLOOKUP(TB_Vendas[[#This Row],[Código]],TB_Produtos[Código],TB_Produtos[Categoria])</f>
        <v>Periféricos</v>
      </c>
      <c r="D1569" s="1">
        <v>2</v>
      </c>
      <c r="E1569" s="36">
        <f>_xlfn.XLOOKUP(TB_Vendas[[#This Row],[Código]],TB_Produtos[Código],TB_Produtos[Preço Unitário])</f>
        <v>350</v>
      </c>
      <c r="F1569" s="41">
        <f>INDEX(desc_tabela,MATCH(TB_Vendas[[#This Row],[Qtde]],desc_quantidade,1),MATCH(_xlfn.XLOOKUP(TB_Vendas[[#This Row],[Código]],TB_Produtos[Código],TB_Produtos[Categoria]),desc_categorias,0))</f>
        <v>0.05</v>
      </c>
      <c r="G1569" s="41" cm="1">
        <f t="array" ref="G1569">_xlfn.XLOOKUP(TB_Vendas[[#This Row],[Vendedor]],TB_Vendedores[[#All],[Código]],TB_Vendedores[[#All],[Desc. Máximo]])</f>
        <v>0.13</v>
      </c>
      <c r="H1569" s="41">
        <f>IF(TB_Vendas[[#This Row],[Desc.]]&gt;TB_Vendas[[#This Row],[Desc. Vend.]],TB_Vendas[[#This Row],[Desc. Vend.]],TB_Vendas[[#This Row],[Desc.]])</f>
        <v>0.05</v>
      </c>
      <c r="I1569" s="9">
        <f>TB_Vendas[[#This Row],[Preço Unitário]]*TB_Vendas[[#This Row],[Qtde]]</f>
        <v>700</v>
      </c>
      <c r="J1569" s="9">
        <f>TB_Vendas[[#This Row],[Total]]-(TB_Vendas[[#This Row],[Total]]*TB_Vendas[[#This Row],[Desconto]])</f>
        <v>665</v>
      </c>
      <c r="K1569" s="9" t="s">
        <v>97</v>
      </c>
    </row>
    <row r="1570" spans="1:11" x14ac:dyDescent="0.25">
      <c r="A1570" s="8">
        <v>45502</v>
      </c>
      <c r="B1570" t="s">
        <v>22</v>
      </c>
      <c r="C1570" t="str">
        <f>_xlfn.XLOOKUP(TB_Vendas[[#This Row],[Código]],TB_Produtos[Código],TB_Produtos[Categoria])</f>
        <v>Acessórios</v>
      </c>
      <c r="D1570" s="1">
        <v>1</v>
      </c>
      <c r="E1570" s="36">
        <f>_xlfn.XLOOKUP(TB_Vendas[[#This Row],[Código]],TB_Produtos[Código],TB_Produtos[Preço Unitário])</f>
        <v>1400</v>
      </c>
      <c r="F1570" s="41">
        <f>INDEX(desc_tabela,MATCH(TB_Vendas[[#This Row],[Qtde]],desc_quantidade,1),MATCH(_xlfn.XLOOKUP(TB_Vendas[[#This Row],[Código]],TB_Produtos[Código],TB_Produtos[Categoria]),desc_categorias,0))</f>
        <v>0</v>
      </c>
      <c r="G1570" s="41" cm="1">
        <f t="array" ref="G1570">_xlfn.XLOOKUP(TB_Vendas[[#This Row],[Vendedor]],TB_Vendedores[[#All],[Código]],TB_Vendedores[[#All],[Desc. Máximo]])</f>
        <v>0.14000000000000001</v>
      </c>
      <c r="H1570" s="41">
        <f>IF(TB_Vendas[[#This Row],[Desc.]]&gt;TB_Vendas[[#This Row],[Desc. Vend.]],TB_Vendas[[#This Row],[Desc. Vend.]],TB_Vendas[[#This Row],[Desc.]])</f>
        <v>0</v>
      </c>
      <c r="I1570" s="9">
        <f>TB_Vendas[[#This Row],[Preço Unitário]]*TB_Vendas[[#This Row],[Qtde]]</f>
        <v>1400</v>
      </c>
      <c r="J1570" s="9">
        <f>TB_Vendas[[#This Row],[Total]]-(TB_Vendas[[#This Row],[Total]]*TB_Vendas[[#This Row],[Desconto]])</f>
        <v>1400</v>
      </c>
      <c r="K1570" s="9" t="s">
        <v>107</v>
      </c>
    </row>
    <row r="1571" spans="1:11" x14ac:dyDescent="0.25">
      <c r="A1571" s="8">
        <v>45502</v>
      </c>
      <c r="B1571" t="s">
        <v>17</v>
      </c>
      <c r="C1571" t="str">
        <f>_xlfn.XLOOKUP(TB_Vendas[[#This Row],[Código]],TB_Produtos[Código],TB_Produtos[Categoria])</f>
        <v>Acessórios</v>
      </c>
      <c r="D1571" s="1">
        <v>4</v>
      </c>
      <c r="E1571" s="36">
        <f>_xlfn.XLOOKUP(TB_Vendas[[#This Row],[Código]],TB_Produtos[Código],TB_Produtos[Preço Unitário])</f>
        <v>800</v>
      </c>
      <c r="F1571" s="41">
        <f>INDEX(desc_tabela,MATCH(TB_Vendas[[#This Row],[Qtde]],desc_quantidade,1),MATCH(_xlfn.XLOOKUP(TB_Vendas[[#This Row],[Código]],TB_Produtos[Código],TB_Produtos[Categoria]),desc_categorias,0))</f>
        <v>0.15</v>
      </c>
      <c r="G1571" s="41" cm="1">
        <f t="array" ref="G1571">_xlfn.XLOOKUP(TB_Vendas[[#This Row],[Vendedor]],TB_Vendedores[[#All],[Código]],TB_Vendedores[[#All],[Desc. Máximo]])</f>
        <v>7.0000000000000007E-2</v>
      </c>
      <c r="H1571" s="41">
        <f>IF(TB_Vendas[[#This Row],[Desc.]]&gt;TB_Vendas[[#This Row],[Desc. Vend.]],TB_Vendas[[#This Row],[Desc. Vend.]],TB_Vendas[[#This Row],[Desc.]])</f>
        <v>7.0000000000000007E-2</v>
      </c>
      <c r="I1571" s="9">
        <f>TB_Vendas[[#This Row],[Preço Unitário]]*TB_Vendas[[#This Row],[Qtde]]</f>
        <v>3200</v>
      </c>
      <c r="J1571" s="9">
        <f>TB_Vendas[[#This Row],[Total]]-(TB_Vendas[[#This Row],[Total]]*TB_Vendas[[#This Row],[Desconto]])</f>
        <v>2976</v>
      </c>
      <c r="K1571" s="9" t="s">
        <v>119</v>
      </c>
    </row>
    <row r="1572" spans="1:11" x14ac:dyDescent="0.25">
      <c r="A1572" s="8">
        <v>45502</v>
      </c>
      <c r="B1572" t="s">
        <v>75</v>
      </c>
      <c r="C1572" t="str">
        <f>_xlfn.XLOOKUP(TB_Vendas[[#This Row],[Código]],TB_Produtos[Código],TB_Produtos[Categoria])</f>
        <v>Smartphones e Tablets</v>
      </c>
      <c r="D1572" s="1">
        <v>5</v>
      </c>
      <c r="E1572" s="36">
        <f>_xlfn.XLOOKUP(TB_Vendas[[#This Row],[Código]],TB_Produtos[Código],TB_Produtos[Preço Unitário])</f>
        <v>3800</v>
      </c>
      <c r="F1572" s="41">
        <f>INDEX(desc_tabela,MATCH(TB_Vendas[[#This Row],[Qtde]],desc_quantidade,1),MATCH(_xlfn.XLOOKUP(TB_Vendas[[#This Row],[Código]],TB_Produtos[Código],TB_Produtos[Categoria]),desc_categorias,0))</f>
        <v>0.25</v>
      </c>
      <c r="G1572" s="41" cm="1">
        <f t="array" ref="G1572">_xlfn.XLOOKUP(TB_Vendas[[#This Row],[Vendedor]],TB_Vendedores[[#All],[Código]],TB_Vendedores[[#All],[Desc. Máximo]])</f>
        <v>0.11</v>
      </c>
      <c r="H1572" s="41">
        <f>IF(TB_Vendas[[#This Row],[Desc.]]&gt;TB_Vendas[[#This Row],[Desc. Vend.]],TB_Vendas[[#This Row],[Desc. Vend.]],TB_Vendas[[#This Row],[Desc.]])</f>
        <v>0.11</v>
      </c>
      <c r="I1572" s="9">
        <f>TB_Vendas[[#This Row],[Preço Unitário]]*TB_Vendas[[#This Row],[Qtde]]</f>
        <v>19000</v>
      </c>
      <c r="J1572" s="9">
        <f>TB_Vendas[[#This Row],[Total]]-(TB_Vendas[[#This Row],[Total]]*TB_Vendas[[#This Row],[Desconto]])</f>
        <v>16910</v>
      </c>
      <c r="K1572" s="9" t="s">
        <v>115</v>
      </c>
    </row>
    <row r="1573" spans="1:11" x14ac:dyDescent="0.25">
      <c r="A1573" s="8">
        <v>45503</v>
      </c>
      <c r="B1573" t="s">
        <v>25</v>
      </c>
      <c r="C1573" t="str">
        <f>_xlfn.XLOOKUP(TB_Vendas[[#This Row],[Código]],TB_Produtos[Código],TB_Produtos[Categoria])</f>
        <v>Periféricos</v>
      </c>
      <c r="D1573" s="1">
        <v>2</v>
      </c>
      <c r="E1573" s="36">
        <f>_xlfn.XLOOKUP(TB_Vendas[[#This Row],[Código]],TB_Produtos[Código],TB_Produtos[Preço Unitário])</f>
        <v>900</v>
      </c>
      <c r="F1573" s="41">
        <f>INDEX(desc_tabela,MATCH(TB_Vendas[[#This Row],[Qtde]],desc_quantidade,1),MATCH(_xlfn.XLOOKUP(TB_Vendas[[#This Row],[Código]],TB_Produtos[Código],TB_Produtos[Categoria]),desc_categorias,0))</f>
        <v>0.05</v>
      </c>
      <c r="G1573" s="41" cm="1">
        <f t="array" ref="G1573">_xlfn.XLOOKUP(TB_Vendas[[#This Row],[Vendedor]],TB_Vendedores[[#All],[Código]],TB_Vendedores[[#All],[Desc. Máximo]])</f>
        <v>0.08</v>
      </c>
      <c r="H1573" s="41">
        <f>IF(TB_Vendas[[#This Row],[Desc.]]&gt;TB_Vendas[[#This Row],[Desc. Vend.]],TB_Vendas[[#This Row],[Desc. Vend.]],TB_Vendas[[#This Row],[Desc.]])</f>
        <v>0.05</v>
      </c>
      <c r="I1573" s="9">
        <f>TB_Vendas[[#This Row],[Preço Unitário]]*TB_Vendas[[#This Row],[Qtde]]</f>
        <v>1800</v>
      </c>
      <c r="J1573" s="9">
        <f>TB_Vendas[[#This Row],[Total]]-(TB_Vendas[[#This Row],[Total]]*TB_Vendas[[#This Row],[Desconto]])</f>
        <v>1710</v>
      </c>
      <c r="K1573" s="9" t="s">
        <v>100</v>
      </c>
    </row>
    <row r="1574" spans="1:11" x14ac:dyDescent="0.25">
      <c r="A1574" s="8">
        <v>45503</v>
      </c>
      <c r="B1574" t="s">
        <v>86</v>
      </c>
      <c r="C1574" t="str">
        <f>_xlfn.XLOOKUP(TB_Vendas[[#This Row],[Código]],TB_Produtos[Código],TB_Produtos[Categoria])</f>
        <v>Wearables</v>
      </c>
      <c r="D1574" s="1">
        <v>3</v>
      </c>
      <c r="E1574" s="36">
        <f>_xlfn.XLOOKUP(TB_Vendas[[#This Row],[Código]],TB_Produtos[Código],TB_Produtos[Preço Unitário])</f>
        <v>1500</v>
      </c>
      <c r="F1574" s="41">
        <f>INDEX(desc_tabela,MATCH(TB_Vendas[[#This Row],[Qtde]],desc_quantidade,1),MATCH(_xlfn.XLOOKUP(TB_Vendas[[#This Row],[Código]],TB_Produtos[Código],TB_Produtos[Categoria]),desc_categorias,0))</f>
        <v>0.15</v>
      </c>
      <c r="G1574" s="41" cm="1">
        <f t="array" ref="G1574">_xlfn.XLOOKUP(TB_Vendas[[#This Row],[Vendedor]],TB_Vendedores[[#All],[Código]],TB_Vendedores[[#All],[Desc. Máximo]])</f>
        <v>0.13</v>
      </c>
      <c r="H1574" s="41">
        <f>IF(TB_Vendas[[#This Row],[Desc.]]&gt;TB_Vendas[[#This Row],[Desc. Vend.]],TB_Vendas[[#This Row],[Desc. Vend.]],TB_Vendas[[#This Row],[Desc.]])</f>
        <v>0.13</v>
      </c>
      <c r="I1574" s="9">
        <f>TB_Vendas[[#This Row],[Preço Unitário]]*TB_Vendas[[#This Row],[Qtde]]</f>
        <v>4500</v>
      </c>
      <c r="J1574" s="9">
        <f>TB_Vendas[[#This Row],[Total]]-(TB_Vendas[[#This Row],[Total]]*TB_Vendas[[#This Row],[Desconto]])</f>
        <v>3915</v>
      </c>
      <c r="K1574" s="9" t="s">
        <v>97</v>
      </c>
    </row>
    <row r="1575" spans="1:11" x14ac:dyDescent="0.25">
      <c r="A1575" s="8">
        <v>45503</v>
      </c>
      <c r="B1575" t="s">
        <v>83</v>
      </c>
      <c r="C1575" t="str">
        <f>_xlfn.XLOOKUP(TB_Vendas[[#This Row],[Código]],TB_Produtos[Código],TB_Produtos[Categoria])</f>
        <v>Wearables</v>
      </c>
      <c r="D1575" s="1">
        <v>2</v>
      </c>
      <c r="E1575" s="36">
        <f>_xlfn.XLOOKUP(TB_Vendas[[#This Row],[Código]],TB_Produtos[Código],TB_Produtos[Preço Unitário])</f>
        <v>350</v>
      </c>
      <c r="F1575" s="41">
        <f>INDEX(desc_tabela,MATCH(TB_Vendas[[#This Row],[Qtde]],desc_quantidade,1),MATCH(_xlfn.XLOOKUP(TB_Vendas[[#This Row],[Código]],TB_Produtos[Código],TB_Produtos[Categoria]),desc_categorias,0))</f>
        <v>0.05</v>
      </c>
      <c r="G1575" s="41" cm="1">
        <f t="array" ref="G1575">_xlfn.XLOOKUP(TB_Vendas[[#This Row],[Vendedor]],TB_Vendedores[[#All],[Código]],TB_Vendedores[[#All],[Desc. Máximo]])</f>
        <v>0.08</v>
      </c>
      <c r="H1575" s="41">
        <f>IF(TB_Vendas[[#This Row],[Desc.]]&gt;TB_Vendas[[#This Row],[Desc. Vend.]],TB_Vendas[[#This Row],[Desc. Vend.]],TB_Vendas[[#This Row],[Desc.]])</f>
        <v>0.05</v>
      </c>
      <c r="I1575" s="9">
        <f>TB_Vendas[[#This Row],[Preço Unitário]]*TB_Vendas[[#This Row],[Qtde]]</f>
        <v>700</v>
      </c>
      <c r="J1575" s="9">
        <f>TB_Vendas[[#This Row],[Total]]-(TB_Vendas[[#This Row],[Total]]*TB_Vendas[[#This Row],[Desconto]])</f>
        <v>665</v>
      </c>
      <c r="K1575" s="9" t="s">
        <v>111</v>
      </c>
    </row>
    <row r="1576" spans="1:11" x14ac:dyDescent="0.25">
      <c r="A1576" s="8">
        <v>45503</v>
      </c>
      <c r="B1576" t="s">
        <v>20</v>
      </c>
      <c r="C1576" t="str">
        <f>_xlfn.XLOOKUP(TB_Vendas[[#This Row],[Código]],TB_Produtos[Código],TB_Produtos[Categoria])</f>
        <v>Acessórios</v>
      </c>
      <c r="D1576" s="1">
        <v>2</v>
      </c>
      <c r="E1576" s="36">
        <f>_xlfn.XLOOKUP(TB_Vendas[[#This Row],[Código]],TB_Produtos[Código],TB_Produtos[Preço Unitário])</f>
        <v>250</v>
      </c>
      <c r="F1576" s="41">
        <f>INDEX(desc_tabela,MATCH(TB_Vendas[[#This Row],[Qtde]],desc_quantidade,1),MATCH(_xlfn.XLOOKUP(TB_Vendas[[#This Row],[Código]],TB_Produtos[Código],TB_Produtos[Categoria]),desc_categorias,0))</f>
        <v>0.05</v>
      </c>
      <c r="G1576" s="41" cm="1">
        <f t="array" ref="G1576">_xlfn.XLOOKUP(TB_Vendas[[#This Row],[Vendedor]],TB_Vendedores[[#All],[Código]],TB_Vendedores[[#All],[Desc. Máximo]])</f>
        <v>0.12</v>
      </c>
      <c r="H1576" s="41">
        <f>IF(TB_Vendas[[#This Row],[Desc.]]&gt;TB_Vendas[[#This Row],[Desc. Vend.]],TB_Vendas[[#This Row],[Desc. Vend.]],TB_Vendas[[#This Row],[Desc.]])</f>
        <v>0.05</v>
      </c>
      <c r="I1576" s="9">
        <f>TB_Vendas[[#This Row],[Preço Unitário]]*TB_Vendas[[#This Row],[Qtde]]</f>
        <v>500</v>
      </c>
      <c r="J1576" s="9">
        <f>TB_Vendas[[#This Row],[Total]]-(TB_Vendas[[#This Row],[Total]]*TB_Vendas[[#This Row],[Desconto]])</f>
        <v>475</v>
      </c>
      <c r="K1576" s="9" t="s">
        <v>103</v>
      </c>
    </row>
    <row r="1577" spans="1:11" x14ac:dyDescent="0.25">
      <c r="A1577" s="8">
        <v>45503</v>
      </c>
      <c r="B1577" t="s">
        <v>28</v>
      </c>
      <c r="C1577" t="str">
        <f>_xlfn.XLOOKUP(TB_Vendas[[#This Row],[Código]],TB_Produtos[Código],TB_Produtos[Categoria])</f>
        <v>Periféricos</v>
      </c>
      <c r="D1577" s="1">
        <v>1</v>
      </c>
      <c r="E1577" s="36">
        <f>_xlfn.XLOOKUP(TB_Vendas[[#This Row],[Código]],TB_Produtos[Código],TB_Produtos[Preço Unitário])</f>
        <v>1200</v>
      </c>
      <c r="F1577" s="41">
        <f>INDEX(desc_tabela,MATCH(TB_Vendas[[#This Row],[Qtde]],desc_quantidade,1),MATCH(_xlfn.XLOOKUP(TB_Vendas[[#This Row],[Código]],TB_Produtos[Código],TB_Produtos[Categoria]),desc_categorias,0))</f>
        <v>0</v>
      </c>
      <c r="G1577" s="41" cm="1">
        <f t="array" ref="G1577">_xlfn.XLOOKUP(TB_Vendas[[#This Row],[Vendedor]],TB_Vendedores[[#All],[Código]],TB_Vendedores[[#All],[Desc. Máximo]])</f>
        <v>0.13</v>
      </c>
      <c r="H1577" s="41">
        <f>IF(TB_Vendas[[#This Row],[Desc.]]&gt;TB_Vendas[[#This Row],[Desc. Vend.]],TB_Vendas[[#This Row],[Desc. Vend.]],TB_Vendas[[#This Row],[Desc.]])</f>
        <v>0</v>
      </c>
      <c r="I1577" s="9">
        <f>TB_Vendas[[#This Row],[Preço Unitário]]*TB_Vendas[[#This Row],[Qtde]]</f>
        <v>1200</v>
      </c>
      <c r="J1577" s="9">
        <f>TB_Vendas[[#This Row],[Total]]-(TB_Vendas[[#This Row],[Total]]*TB_Vendas[[#This Row],[Desconto]])</f>
        <v>1200</v>
      </c>
      <c r="K1577" s="9" t="s">
        <v>97</v>
      </c>
    </row>
    <row r="1578" spans="1:11" x14ac:dyDescent="0.25">
      <c r="A1578" s="8">
        <v>45503</v>
      </c>
      <c r="B1578" t="s">
        <v>73</v>
      </c>
      <c r="C1578" t="str">
        <f>_xlfn.XLOOKUP(TB_Vendas[[#This Row],[Código]],TB_Produtos[Código],TB_Produtos[Categoria])</f>
        <v>Smartphones e Tablets</v>
      </c>
      <c r="D1578" s="1">
        <v>5</v>
      </c>
      <c r="E1578" s="36">
        <f>_xlfn.XLOOKUP(TB_Vendas[[#This Row],[Código]],TB_Produtos[Código],TB_Produtos[Preço Unitário])</f>
        <v>2200</v>
      </c>
      <c r="F1578" s="41">
        <f>INDEX(desc_tabela,MATCH(TB_Vendas[[#This Row],[Qtde]],desc_quantidade,1),MATCH(_xlfn.XLOOKUP(TB_Vendas[[#This Row],[Código]],TB_Produtos[Código],TB_Produtos[Categoria]),desc_categorias,0))</f>
        <v>0.25</v>
      </c>
      <c r="G1578" s="41" cm="1">
        <f t="array" ref="G1578">_xlfn.XLOOKUP(TB_Vendas[[#This Row],[Vendedor]],TB_Vendedores[[#All],[Código]],TB_Vendedores[[#All],[Desc. Máximo]])</f>
        <v>7.0000000000000007E-2</v>
      </c>
      <c r="H1578" s="41">
        <f>IF(TB_Vendas[[#This Row],[Desc.]]&gt;TB_Vendas[[#This Row],[Desc. Vend.]],TB_Vendas[[#This Row],[Desc. Vend.]],TB_Vendas[[#This Row],[Desc.]])</f>
        <v>7.0000000000000007E-2</v>
      </c>
      <c r="I1578" s="9">
        <f>TB_Vendas[[#This Row],[Preço Unitário]]*TB_Vendas[[#This Row],[Qtde]]</f>
        <v>11000</v>
      </c>
      <c r="J1578" s="9">
        <f>TB_Vendas[[#This Row],[Total]]-(TB_Vendas[[#This Row],[Total]]*TB_Vendas[[#This Row],[Desconto]])</f>
        <v>10230</v>
      </c>
      <c r="K1578" s="9" t="s">
        <v>119</v>
      </c>
    </row>
    <row r="1579" spans="1:11" x14ac:dyDescent="0.25">
      <c r="A1579" s="8">
        <v>45503</v>
      </c>
      <c r="B1579" t="s">
        <v>60</v>
      </c>
      <c r="C1579" t="str">
        <f>_xlfn.XLOOKUP(TB_Vendas[[#This Row],[Código]],TB_Produtos[Código],TB_Produtos[Categoria])</f>
        <v>Redes e Conectividade</v>
      </c>
      <c r="D1579" s="1">
        <v>1</v>
      </c>
      <c r="E1579" s="36">
        <f>_xlfn.XLOOKUP(TB_Vendas[[#This Row],[Código]],TB_Produtos[Código],TB_Produtos[Preço Unitário])</f>
        <v>100</v>
      </c>
      <c r="F1579" s="41">
        <f>INDEX(desc_tabela,MATCH(TB_Vendas[[#This Row],[Qtde]],desc_quantidade,1),MATCH(_xlfn.XLOOKUP(TB_Vendas[[#This Row],[Código]],TB_Produtos[Código],TB_Produtos[Categoria]),desc_categorias,0))</f>
        <v>0.1</v>
      </c>
      <c r="G1579" s="41" cm="1">
        <f t="array" ref="G1579">_xlfn.XLOOKUP(TB_Vendas[[#This Row],[Vendedor]],TB_Vendedores[[#All],[Código]],TB_Vendedores[[#All],[Desc. Máximo]])</f>
        <v>0.08</v>
      </c>
      <c r="H1579" s="41">
        <f>IF(TB_Vendas[[#This Row],[Desc.]]&gt;TB_Vendas[[#This Row],[Desc. Vend.]],TB_Vendas[[#This Row],[Desc. Vend.]],TB_Vendas[[#This Row],[Desc.]])</f>
        <v>0.08</v>
      </c>
      <c r="I1579" s="9">
        <f>TB_Vendas[[#This Row],[Preço Unitário]]*TB_Vendas[[#This Row],[Qtde]]</f>
        <v>100</v>
      </c>
      <c r="J1579" s="9">
        <f>TB_Vendas[[#This Row],[Total]]-(TB_Vendas[[#This Row],[Total]]*TB_Vendas[[#This Row],[Desconto]])</f>
        <v>92</v>
      </c>
      <c r="K1579" s="9" t="s">
        <v>111</v>
      </c>
    </row>
    <row r="1580" spans="1:11" x14ac:dyDescent="0.25">
      <c r="A1580" s="8">
        <v>45504</v>
      </c>
      <c r="B1580" t="s">
        <v>43</v>
      </c>
      <c r="C1580" t="str">
        <f>_xlfn.XLOOKUP(TB_Vendas[[#This Row],[Código]],TB_Produtos[Código],TB_Produtos[Categoria])</f>
        <v>Eletrônicos Gerais</v>
      </c>
      <c r="D1580" s="1">
        <v>4</v>
      </c>
      <c r="E1580" s="36">
        <f>_xlfn.XLOOKUP(TB_Vendas[[#This Row],[Código]],TB_Produtos[Código],TB_Produtos[Preço Unitário])</f>
        <v>4500</v>
      </c>
      <c r="F1580" s="41">
        <f>INDEX(desc_tabela,MATCH(TB_Vendas[[#This Row],[Qtde]],desc_quantidade,1),MATCH(_xlfn.XLOOKUP(TB_Vendas[[#This Row],[Código]],TB_Produtos[Código],TB_Produtos[Categoria]),desc_categorias,0))</f>
        <v>0.2</v>
      </c>
      <c r="G1580" s="41" cm="1">
        <f t="array" ref="G1580">_xlfn.XLOOKUP(TB_Vendas[[#This Row],[Vendedor]],TB_Vendedores[[#All],[Código]],TB_Vendedores[[#All],[Desc. Máximo]])</f>
        <v>0.14000000000000001</v>
      </c>
      <c r="H1580" s="41">
        <f>IF(TB_Vendas[[#This Row],[Desc.]]&gt;TB_Vendas[[#This Row],[Desc. Vend.]],TB_Vendas[[#This Row],[Desc. Vend.]],TB_Vendas[[#This Row],[Desc.]])</f>
        <v>0.14000000000000001</v>
      </c>
      <c r="I1580" s="9">
        <f>TB_Vendas[[#This Row],[Preço Unitário]]*TB_Vendas[[#This Row],[Qtde]]</f>
        <v>18000</v>
      </c>
      <c r="J1580" s="9">
        <f>TB_Vendas[[#This Row],[Total]]-(TB_Vendas[[#This Row],[Total]]*TB_Vendas[[#This Row],[Desconto]])</f>
        <v>15480</v>
      </c>
      <c r="K1580" s="9" t="s">
        <v>107</v>
      </c>
    </row>
    <row r="1581" spans="1:11" x14ac:dyDescent="0.25">
      <c r="A1581" s="8">
        <v>45504</v>
      </c>
      <c r="B1581" t="s">
        <v>73</v>
      </c>
      <c r="C1581" t="str">
        <f>_xlfn.XLOOKUP(TB_Vendas[[#This Row],[Código]],TB_Produtos[Código],TB_Produtos[Categoria])</f>
        <v>Smartphones e Tablets</v>
      </c>
      <c r="D1581" s="1">
        <v>3</v>
      </c>
      <c r="E1581" s="36">
        <f>_xlfn.XLOOKUP(TB_Vendas[[#This Row],[Código]],TB_Produtos[Código],TB_Produtos[Preço Unitário])</f>
        <v>2200</v>
      </c>
      <c r="F1581" s="41">
        <f>INDEX(desc_tabela,MATCH(TB_Vendas[[#This Row],[Qtde]],desc_quantidade,1),MATCH(_xlfn.XLOOKUP(TB_Vendas[[#This Row],[Código]],TB_Produtos[Código],TB_Produtos[Categoria]),desc_categorias,0))</f>
        <v>0.15</v>
      </c>
      <c r="G1581" s="41" cm="1">
        <f t="array" ref="G1581">_xlfn.XLOOKUP(TB_Vendas[[#This Row],[Vendedor]],TB_Vendedores[[#All],[Código]],TB_Vendedores[[#All],[Desc. Máximo]])</f>
        <v>0.08</v>
      </c>
      <c r="H1581" s="41">
        <f>IF(TB_Vendas[[#This Row],[Desc.]]&gt;TB_Vendas[[#This Row],[Desc. Vend.]],TB_Vendas[[#This Row],[Desc. Vend.]],TB_Vendas[[#This Row],[Desc.]])</f>
        <v>0.08</v>
      </c>
      <c r="I1581" s="9">
        <f>TB_Vendas[[#This Row],[Preço Unitário]]*TB_Vendas[[#This Row],[Qtde]]</f>
        <v>6600</v>
      </c>
      <c r="J1581" s="9">
        <f>TB_Vendas[[#This Row],[Total]]-(TB_Vendas[[#This Row],[Total]]*TB_Vendas[[#This Row],[Desconto]])</f>
        <v>6072</v>
      </c>
      <c r="K1581" s="9" t="s">
        <v>100</v>
      </c>
    </row>
    <row r="1582" spans="1:11" x14ac:dyDescent="0.25">
      <c r="A1582" s="8">
        <v>45504</v>
      </c>
      <c r="B1582" t="s">
        <v>25</v>
      </c>
      <c r="C1582" t="str">
        <f>_xlfn.XLOOKUP(TB_Vendas[[#This Row],[Código]],TB_Produtos[Código],TB_Produtos[Categoria])</f>
        <v>Periféricos</v>
      </c>
      <c r="D1582" s="1">
        <v>3</v>
      </c>
      <c r="E1582" s="36">
        <f>_xlfn.XLOOKUP(TB_Vendas[[#This Row],[Código]],TB_Produtos[Código],TB_Produtos[Preço Unitário])</f>
        <v>900</v>
      </c>
      <c r="F1582" s="41">
        <f>INDEX(desc_tabela,MATCH(TB_Vendas[[#This Row],[Qtde]],desc_quantidade,1),MATCH(_xlfn.XLOOKUP(TB_Vendas[[#This Row],[Código]],TB_Produtos[Código],TB_Produtos[Categoria]),desc_categorias,0))</f>
        <v>0.15</v>
      </c>
      <c r="G1582" s="41" cm="1">
        <f t="array" ref="G1582">_xlfn.XLOOKUP(TB_Vendas[[#This Row],[Vendedor]],TB_Vendedores[[#All],[Código]],TB_Vendedores[[#All],[Desc. Máximo]])</f>
        <v>0.11</v>
      </c>
      <c r="H1582" s="41">
        <f>IF(TB_Vendas[[#This Row],[Desc.]]&gt;TB_Vendas[[#This Row],[Desc. Vend.]],TB_Vendas[[#This Row],[Desc. Vend.]],TB_Vendas[[#This Row],[Desc.]])</f>
        <v>0.11</v>
      </c>
      <c r="I1582" s="9">
        <f>TB_Vendas[[#This Row],[Preço Unitário]]*TB_Vendas[[#This Row],[Qtde]]</f>
        <v>2700</v>
      </c>
      <c r="J1582" s="9">
        <f>TB_Vendas[[#This Row],[Total]]-(TB_Vendas[[#This Row],[Total]]*TB_Vendas[[#This Row],[Desconto]])</f>
        <v>2403</v>
      </c>
      <c r="K1582" s="9" t="s">
        <v>115</v>
      </c>
    </row>
    <row r="1583" spans="1:11" x14ac:dyDescent="0.25">
      <c r="A1583" s="8">
        <v>45506</v>
      </c>
      <c r="B1583" t="s">
        <v>17</v>
      </c>
      <c r="C1583" t="str">
        <f>_xlfn.XLOOKUP(TB_Vendas[[#This Row],[Código]],TB_Produtos[Código],TB_Produtos[Categoria])</f>
        <v>Acessórios</v>
      </c>
      <c r="D1583" s="1">
        <v>5</v>
      </c>
      <c r="E1583" s="36">
        <f>_xlfn.XLOOKUP(TB_Vendas[[#This Row],[Código]],TB_Produtos[Código],TB_Produtos[Preço Unitário])</f>
        <v>800</v>
      </c>
      <c r="F1583" s="41">
        <f>INDEX(desc_tabela,MATCH(TB_Vendas[[#This Row],[Qtde]],desc_quantidade,1),MATCH(_xlfn.XLOOKUP(TB_Vendas[[#This Row],[Código]],TB_Produtos[Código],TB_Produtos[Categoria]),desc_categorias,0))</f>
        <v>0.25</v>
      </c>
      <c r="G1583" s="41" cm="1">
        <f t="array" ref="G1583">_xlfn.XLOOKUP(TB_Vendas[[#This Row],[Vendedor]],TB_Vendedores[[#All],[Código]],TB_Vendedores[[#All],[Desc. Máximo]])</f>
        <v>0.13</v>
      </c>
      <c r="H1583" s="41">
        <f>IF(TB_Vendas[[#This Row],[Desc.]]&gt;TB_Vendas[[#This Row],[Desc. Vend.]],TB_Vendas[[#This Row],[Desc. Vend.]],TB_Vendas[[#This Row],[Desc.]])</f>
        <v>0.13</v>
      </c>
      <c r="I1583" s="9">
        <f>TB_Vendas[[#This Row],[Preço Unitário]]*TB_Vendas[[#This Row],[Qtde]]</f>
        <v>4000</v>
      </c>
      <c r="J1583" s="9">
        <f>TB_Vendas[[#This Row],[Total]]-(TB_Vendas[[#This Row],[Total]]*TB_Vendas[[#This Row],[Desconto]])</f>
        <v>3480</v>
      </c>
      <c r="K1583" s="9" t="s">
        <v>94</v>
      </c>
    </row>
    <row r="1584" spans="1:11" x14ac:dyDescent="0.25">
      <c r="A1584" s="8">
        <v>45506</v>
      </c>
      <c r="B1584" t="s">
        <v>58</v>
      </c>
      <c r="C1584" t="str">
        <f>_xlfn.XLOOKUP(TB_Vendas[[#This Row],[Código]],TB_Produtos[Código],TB_Produtos[Categoria])</f>
        <v>Periféricos</v>
      </c>
      <c r="D1584" s="1">
        <v>2</v>
      </c>
      <c r="E1584" s="36">
        <f>_xlfn.XLOOKUP(TB_Vendas[[#This Row],[Código]],TB_Produtos[Código],TB_Produtos[Preço Unitário])</f>
        <v>450</v>
      </c>
      <c r="F1584" s="41">
        <f>INDEX(desc_tabela,MATCH(TB_Vendas[[#This Row],[Qtde]],desc_quantidade,1),MATCH(_xlfn.XLOOKUP(TB_Vendas[[#This Row],[Código]],TB_Produtos[Código],TB_Produtos[Categoria]),desc_categorias,0))</f>
        <v>0.05</v>
      </c>
      <c r="G1584" s="41" cm="1">
        <f t="array" ref="G1584">_xlfn.XLOOKUP(TB_Vendas[[#This Row],[Vendedor]],TB_Vendedores[[#All],[Código]],TB_Vendedores[[#All],[Desc. Máximo]])</f>
        <v>7.0000000000000007E-2</v>
      </c>
      <c r="H1584" s="41">
        <f>IF(TB_Vendas[[#This Row],[Desc.]]&gt;TB_Vendas[[#This Row],[Desc. Vend.]],TB_Vendas[[#This Row],[Desc. Vend.]],TB_Vendas[[#This Row],[Desc.]])</f>
        <v>0.05</v>
      </c>
      <c r="I1584" s="9">
        <f>TB_Vendas[[#This Row],[Preço Unitário]]*TB_Vendas[[#This Row],[Qtde]]</f>
        <v>900</v>
      </c>
      <c r="J1584" s="9">
        <f>TB_Vendas[[#This Row],[Total]]-(TB_Vendas[[#This Row],[Total]]*TB_Vendas[[#This Row],[Desconto]])</f>
        <v>855</v>
      </c>
      <c r="K1584" s="9" t="s">
        <v>119</v>
      </c>
    </row>
    <row r="1585" spans="1:11" x14ac:dyDescent="0.25">
      <c r="A1585" s="8">
        <v>45506</v>
      </c>
      <c r="B1585" t="s">
        <v>35</v>
      </c>
      <c r="C1585" t="str">
        <f>_xlfn.XLOOKUP(TB_Vendas[[#This Row],[Código]],TB_Produtos[Código],TB_Produtos[Categoria])</f>
        <v>Notebooks</v>
      </c>
      <c r="D1585" s="1">
        <v>5</v>
      </c>
      <c r="E1585" s="36">
        <f>_xlfn.XLOOKUP(TB_Vendas[[#This Row],[Código]],TB_Produtos[Código],TB_Produtos[Preço Unitário])</f>
        <v>12000</v>
      </c>
      <c r="F1585" s="41">
        <f>INDEX(desc_tabela,MATCH(TB_Vendas[[#This Row],[Qtde]],desc_quantidade,1),MATCH(_xlfn.XLOOKUP(TB_Vendas[[#This Row],[Código]],TB_Produtos[Código],TB_Produtos[Categoria]),desc_categorias,0))</f>
        <v>0.25</v>
      </c>
      <c r="G1585" s="41" cm="1">
        <f t="array" ref="G1585">_xlfn.XLOOKUP(TB_Vendas[[#This Row],[Vendedor]],TB_Vendedores[[#All],[Código]],TB_Vendedores[[#All],[Desc. Máximo]])</f>
        <v>0.17</v>
      </c>
      <c r="H1585" s="41">
        <f>IF(TB_Vendas[[#This Row],[Desc.]]&gt;TB_Vendas[[#This Row],[Desc. Vend.]],TB_Vendas[[#This Row],[Desc. Vend.]],TB_Vendas[[#This Row],[Desc.]])</f>
        <v>0.17</v>
      </c>
      <c r="I1585" s="9">
        <f>TB_Vendas[[#This Row],[Preço Unitário]]*TB_Vendas[[#This Row],[Qtde]]</f>
        <v>60000</v>
      </c>
      <c r="J1585" s="9">
        <f>TB_Vendas[[#This Row],[Total]]-(TB_Vendas[[#This Row],[Total]]*TB_Vendas[[#This Row],[Desconto]])</f>
        <v>49800</v>
      </c>
      <c r="K1585" s="9" t="s">
        <v>105</v>
      </c>
    </row>
    <row r="1586" spans="1:11" x14ac:dyDescent="0.25">
      <c r="A1586" s="8">
        <v>45506</v>
      </c>
      <c r="B1586" t="s">
        <v>50</v>
      </c>
      <c r="C1586" t="str">
        <f>_xlfn.XLOOKUP(TB_Vendas[[#This Row],[Código]],TB_Produtos[Código],TB_Produtos[Categoria])</f>
        <v>Periféricos</v>
      </c>
      <c r="D1586" s="1">
        <v>1</v>
      </c>
      <c r="E1586" s="36">
        <f>_xlfn.XLOOKUP(TB_Vendas[[#This Row],[Código]],TB_Produtos[Código],TB_Produtos[Preço Unitário])</f>
        <v>300</v>
      </c>
      <c r="F1586" s="41">
        <f>INDEX(desc_tabela,MATCH(TB_Vendas[[#This Row],[Qtde]],desc_quantidade,1),MATCH(_xlfn.XLOOKUP(TB_Vendas[[#This Row],[Código]],TB_Produtos[Código],TB_Produtos[Categoria]),desc_categorias,0))</f>
        <v>0</v>
      </c>
      <c r="G1586" s="41" cm="1">
        <f t="array" ref="G1586">_xlfn.XLOOKUP(TB_Vendas[[#This Row],[Vendedor]],TB_Vendedores[[#All],[Código]],TB_Vendedores[[#All],[Desc. Máximo]])</f>
        <v>0.19</v>
      </c>
      <c r="H1586" s="41">
        <f>IF(TB_Vendas[[#This Row],[Desc.]]&gt;TB_Vendas[[#This Row],[Desc. Vend.]],TB_Vendas[[#This Row],[Desc. Vend.]],TB_Vendas[[#This Row],[Desc.]])</f>
        <v>0</v>
      </c>
      <c r="I1586" s="9">
        <f>TB_Vendas[[#This Row],[Preço Unitário]]*TB_Vendas[[#This Row],[Qtde]]</f>
        <v>300</v>
      </c>
      <c r="J1586" s="9">
        <f>TB_Vendas[[#This Row],[Total]]-(TB_Vendas[[#This Row],[Total]]*TB_Vendas[[#This Row],[Desconto]])</f>
        <v>300</v>
      </c>
      <c r="K1586" s="9" t="s">
        <v>109</v>
      </c>
    </row>
    <row r="1587" spans="1:11" x14ac:dyDescent="0.25">
      <c r="A1587" s="8">
        <v>45507</v>
      </c>
      <c r="B1587" t="s">
        <v>88</v>
      </c>
      <c r="C1587" t="str">
        <f>_xlfn.XLOOKUP(TB_Vendas[[#This Row],[Código]],TB_Produtos[Código],TB_Produtos[Categoria])</f>
        <v>Wearables</v>
      </c>
      <c r="D1587" s="1">
        <v>1</v>
      </c>
      <c r="E1587" s="36">
        <f>_xlfn.XLOOKUP(TB_Vendas[[#This Row],[Código]],TB_Produtos[Código],TB_Produtos[Preço Unitário])</f>
        <v>2800</v>
      </c>
      <c r="F1587" s="41">
        <f>INDEX(desc_tabela,MATCH(TB_Vendas[[#This Row],[Qtde]],desc_quantidade,1),MATCH(_xlfn.XLOOKUP(TB_Vendas[[#This Row],[Código]],TB_Produtos[Código],TB_Produtos[Categoria]),desc_categorias,0))</f>
        <v>0</v>
      </c>
      <c r="G1587" s="41" cm="1">
        <f t="array" ref="G1587">_xlfn.XLOOKUP(TB_Vendas[[#This Row],[Vendedor]],TB_Vendedores[[#All],[Código]],TB_Vendedores[[#All],[Desc. Máximo]])</f>
        <v>0.08</v>
      </c>
      <c r="H1587" s="41">
        <f>IF(TB_Vendas[[#This Row],[Desc.]]&gt;TB_Vendas[[#This Row],[Desc. Vend.]],TB_Vendas[[#This Row],[Desc. Vend.]],TB_Vendas[[#This Row],[Desc.]])</f>
        <v>0</v>
      </c>
      <c r="I1587" s="9">
        <f>TB_Vendas[[#This Row],[Preço Unitário]]*TB_Vendas[[#This Row],[Qtde]]</f>
        <v>2800</v>
      </c>
      <c r="J1587" s="9">
        <f>TB_Vendas[[#This Row],[Total]]-(TB_Vendas[[#This Row],[Total]]*TB_Vendas[[#This Row],[Desconto]])</f>
        <v>2800</v>
      </c>
      <c r="K1587" s="9" t="s">
        <v>100</v>
      </c>
    </row>
    <row r="1588" spans="1:11" x14ac:dyDescent="0.25">
      <c r="A1588" s="8">
        <v>45507</v>
      </c>
      <c r="B1588" t="s">
        <v>40</v>
      </c>
      <c r="C1588" t="str">
        <f>_xlfn.XLOOKUP(TB_Vendas[[#This Row],[Código]],TB_Produtos[Código],TB_Produtos[Categoria])</f>
        <v>Eletrônicos Gerais</v>
      </c>
      <c r="D1588" s="1">
        <v>2</v>
      </c>
      <c r="E1588" s="36">
        <f>_xlfn.XLOOKUP(TB_Vendas[[#This Row],[Código]],TB_Produtos[Código],TB_Produtos[Preço Unitário])</f>
        <v>4800</v>
      </c>
      <c r="F1588" s="41">
        <f>INDEX(desc_tabela,MATCH(TB_Vendas[[#This Row],[Qtde]],desc_quantidade,1),MATCH(_xlfn.XLOOKUP(TB_Vendas[[#This Row],[Código]],TB_Produtos[Código],TB_Produtos[Categoria]),desc_categorias,0))</f>
        <v>0.15</v>
      </c>
      <c r="G1588" s="41" cm="1">
        <f t="array" ref="G1588">_xlfn.XLOOKUP(TB_Vendas[[#This Row],[Vendedor]],TB_Vendedores[[#All],[Código]],TB_Vendedores[[#All],[Desc. Máximo]])</f>
        <v>0.14000000000000001</v>
      </c>
      <c r="H1588" s="41">
        <f>IF(TB_Vendas[[#This Row],[Desc.]]&gt;TB_Vendas[[#This Row],[Desc. Vend.]],TB_Vendas[[#This Row],[Desc. Vend.]],TB_Vendas[[#This Row],[Desc.]])</f>
        <v>0.14000000000000001</v>
      </c>
      <c r="I1588" s="9">
        <f>TB_Vendas[[#This Row],[Preço Unitário]]*TB_Vendas[[#This Row],[Qtde]]</f>
        <v>9600</v>
      </c>
      <c r="J1588" s="9">
        <f>TB_Vendas[[#This Row],[Total]]-(TB_Vendas[[#This Row],[Total]]*TB_Vendas[[#This Row],[Desconto]])</f>
        <v>8256</v>
      </c>
      <c r="K1588" s="9" t="s">
        <v>107</v>
      </c>
    </row>
    <row r="1589" spans="1:11" x14ac:dyDescent="0.25">
      <c r="A1589" s="8">
        <v>45508</v>
      </c>
      <c r="B1589" t="s">
        <v>79</v>
      </c>
      <c r="C1589" t="str">
        <f>_xlfn.XLOOKUP(TB_Vendas[[#This Row],[Código]],TB_Produtos[Código],TB_Produtos[Categoria])</f>
        <v>Wearables</v>
      </c>
      <c r="D1589" s="1">
        <v>3</v>
      </c>
      <c r="E1589" s="36">
        <f>_xlfn.XLOOKUP(TB_Vendas[[#This Row],[Código]],TB_Produtos[Código],TB_Produtos[Preço Unitário])</f>
        <v>400</v>
      </c>
      <c r="F1589" s="41">
        <f>INDEX(desc_tabela,MATCH(TB_Vendas[[#This Row],[Qtde]],desc_quantidade,1),MATCH(_xlfn.XLOOKUP(TB_Vendas[[#This Row],[Código]],TB_Produtos[Código],TB_Produtos[Categoria]),desc_categorias,0))</f>
        <v>0.15</v>
      </c>
      <c r="G1589" s="41" cm="1">
        <f t="array" ref="G1589">_xlfn.XLOOKUP(TB_Vendas[[#This Row],[Vendedor]],TB_Vendedores[[#All],[Código]],TB_Vendedores[[#All],[Desc. Máximo]])</f>
        <v>0.11</v>
      </c>
      <c r="H1589" s="41">
        <f>IF(TB_Vendas[[#This Row],[Desc.]]&gt;TB_Vendas[[#This Row],[Desc. Vend.]],TB_Vendas[[#This Row],[Desc. Vend.]],TB_Vendas[[#This Row],[Desc.]])</f>
        <v>0.11</v>
      </c>
      <c r="I1589" s="9">
        <f>TB_Vendas[[#This Row],[Preço Unitário]]*TB_Vendas[[#This Row],[Qtde]]</f>
        <v>1200</v>
      </c>
      <c r="J1589" s="9">
        <f>TB_Vendas[[#This Row],[Total]]-(TB_Vendas[[#This Row],[Total]]*TB_Vendas[[#This Row],[Desconto]])</f>
        <v>1068</v>
      </c>
      <c r="K1589" s="9" t="s">
        <v>115</v>
      </c>
    </row>
    <row r="1590" spans="1:11" x14ac:dyDescent="0.25">
      <c r="A1590" s="8">
        <v>45508</v>
      </c>
      <c r="B1590" t="s">
        <v>79</v>
      </c>
      <c r="C1590" t="str">
        <f>_xlfn.XLOOKUP(TB_Vendas[[#This Row],[Código]],TB_Produtos[Código],TB_Produtos[Categoria])</f>
        <v>Wearables</v>
      </c>
      <c r="D1590" s="1">
        <v>5</v>
      </c>
      <c r="E1590" s="36">
        <f>_xlfn.XLOOKUP(TB_Vendas[[#This Row],[Código]],TB_Produtos[Código],TB_Produtos[Preço Unitário])</f>
        <v>400</v>
      </c>
      <c r="F1590" s="41">
        <f>INDEX(desc_tabela,MATCH(TB_Vendas[[#This Row],[Qtde]],desc_quantidade,1),MATCH(_xlfn.XLOOKUP(TB_Vendas[[#This Row],[Código]],TB_Produtos[Código],TB_Produtos[Categoria]),desc_categorias,0))</f>
        <v>0.25</v>
      </c>
      <c r="G1590" s="41" cm="1">
        <f t="array" ref="G1590">_xlfn.XLOOKUP(TB_Vendas[[#This Row],[Vendedor]],TB_Vendedores[[#All],[Código]],TB_Vendedores[[#All],[Desc. Máximo]])</f>
        <v>0.12</v>
      </c>
      <c r="H1590" s="41">
        <f>IF(TB_Vendas[[#This Row],[Desc.]]&gt;TB_Vendas[[#This Row],[Desc. Vend.]],TB_Vendas[[#This Row],[Desc. Vend.]],TB_Vendas[[#This Row],[Desc.]])</f>
        <v>0.12</v>
      </c>
      <c r="I1590" s="9">
        <f>TB_Vendas[[#This Row],[Preço Unitário]]*TB_Vendas[[#This Row],[Qtde]]</f>
        <v>2000</v>
      </c>
      <c r="J1590" s="9">
        <f>TB_Vendas[[#This Row],[Total]]-(TB_Vendas[[#This Row],[Total]]*TB_Vendas[[#This Row],[Desconto]])</f>
        <v>1760</v>
      </c>
      <c r="K1590" s="9" t="s">
        <v>103</v>
      </c>
    </row>
    <row r="1591" spans="1:11" x14ac:dyDescent="0.25">
      <c r="A1591" s="8">
        <v>45508</v>
      </c>
      <c r="B1591" t="s">
        <v>64</v>
      </c>
      <c r="C1591" t="str">
        <f>_xlfn.XLOOKUP(TB_Vendas[[#This Row],[Código]],TB_Produtos[Código],TB_Produtos[Categoria])</f>
        <v>Redes e Conectividade</v>
      </c>
      <c r="D1591" s="1">
        <v>2</v>
      </c>
      <c r="E1591" s="36">
        <f>_xlfn.XLOOKUP(TB_Vendas[[#This Row],[Código]],TB_Produtos[Código],TB_Produtos[Preço Unitário])</f>
        <v>250</v>
      </c>
      <c r="F1591" s="41">
        <f>INDEX(desc_tabela,MATCH(TB_Vendas[[#This Row],[Qtde]],desc_quantidade,1),MATCH(_xlfn.XLOOKUP(TB_Vendas[[#This Row],[Código]],TB_Produtos[Código],TB_Produtos[Categoria]),desc_categorias,0))</f>
        <v>0.15</v>
      </c>
      <c r="G1591" s="41" cm="1">
        <f t="array" ref="G1591">_xlfn.XLOOKUP(TB_Vendas[[#This Row],[Vendedor]],TB_Vendedores[[#All],[Código]],TB_Vendedores[[#All],[Desc. Máximo]])</f>
        <v>0.13</v>
      </c>
      <c r="H1591" s="41">
        <f>IF(TB_Vendas[[#This Row],[Desc.]]&gt;TB_Vendas[[#This Row],[Desc. Vend.]],TB_Vendas[[#This Row],[Desc. Vend.]],TB_Vendas[[#This Row],[Desc.]])</f>
        <v>0.13</v>
      </c>
      <c r="I1591" s="9">
        <f>TB_Vendas[[#This Row],[Preço Unitário]]*TB_Vendas[[#This Row],[Qtde]]</f>
        <v>500</v>
      </c>
      <c r="J1591" s="9">
        <f>TB_Vendas[[#This Row],[Total]]-(TB_Vendas[[#This Row],[Total]]*TB_Vendas[[#This Row],[Desconto]])</f>
        <v>435</v>
      </c>
      <c r="K1591" s="9" t="s">
        <v>94</v>
      </c>
    </row>
    <row r="1592" spans="1:11" x14ac:dyDescent="0.25">
      <c r="A1592" s="8">
        <v>45508</v>
      </c>
      <c r="B1592" t="s">
        <v>7</v>
      </c>
      <c r="C1592" t="str">
        <f>_xlfn.XLOOKUP(TB_Vendas[[#This Row],[Código]],TB_Produtos[Código],TB_Produtos[Categoria])</f>
        <v>Acessórios</v>
      </c>
      <c r="D1592" s="1">
        <v>5</v>
      </c>
      <c r="E1592" s="36">
        <f>_xlfn.XLOOKUP(TB_Vendas[[#This Row],[Código]],TB_Produtos[Código],TB_Produtos[Preço Unitário])</f>
        <v>50</v>
      </c>
      <c r="F1592" s="41">
        <f>INDEX(desc_tabela,MATCH(TB_Vendas[[#This Row],[Qtde]],desc_quantidade,1),MATCH(_xlfn.XLOOKUP(TB_Vendas[[#This Row],[Código]],TB_Produtos[Código],TB_Produtos[Categoria]),desc_categorias,0))</f>
        <v>0.25</v>
      </c>
      <c r="G1592" s="41" cm="1">
        <f t="array" ref="G1592">_xlfn.XLOOKUP(TB_Vendas[[#This Row],[Vendedor]],TB_Vendedores[[#All],[Código]],TB_Vendedores[[#All],[Desc. Máximo]])</f>
        <v>0.08</v>
      </c>
      <c r="H1592" s="41">
        <f>IF(TB_Vendas[[#This Row],[Desc.]]&gt;TB_Vendas[[#This Row],[Desc. Vend.]],TB_Vendas[[#This Row],[Desc. Vend.]],TB_Vendas[[#This Row],[Desc.]])</f>
        <v>0.08</v>
      </c>
      <c r="I1592" s="9">
        <f>TB_Vendas[[#This Row],[Preço Unitário]]*TB_Vendas[[#This Row],[Qtde]]</f>
        <v>250</v>
      </c>
      <c r="J1592" s="9">
        <f>TB_Vendas[[#This Row],[Total]]-(TB_Vendas[[#This Row],[Total]]*TB_Vendas[[#This Row],[Desconto]])</f>
        <v>230</v>
      </c>
      <c r="K1592" s="9" t="s">
        <v>111</v>
      </c>
    </row>
    <row r="1593" spans="1:11" x14ac:dyDescent="0.25">
      <c r="A1593" s="8">
        <v>45509</v>
      </c>
      <c r="B1593" t="s">
        <v>79</v>
      </c>
      <c r="C1593" t="str">
        <f>_xlfn.XLOOKUP(TB_Vendas[[#This Row],[Código]],TB_Produtos[Código],TB_Produtos[Categoria])</f>
        <v>Wearables</v>
      </c>
      <c r="D1593" s="1">
        <v>2</v>
      </c>
      <c r="E1593" s="36">
        <f>_xlfn.XLOOKUP(TB_Vendas[[#This Row],[Código]],TB_Produtos[Código],TB_Produtos[Preço Unitário])</f>
        <v>400</v>
      </c>
      <c r="F1593" s="41">
        <f>INDEX(desc_tabela,MATCH(TB_Vendas[[#This Row],[Qtde]],desc_quantidade,1),MATCH(_xlfn.XLOOKUP(TB_Vendas[[#This Row],[Código]],TB_Produtos[Código],TB_Produtos[Categoria]),desc_categorias,0))</f>
        <v>0.05</v>
      </c>
      <c r="G1593" s="41" cm="1">
        <f t="array" ref="G1593">_xlfn.XLOOKUP(TB_Vendas[[#This Row],[Vendedor]],TB_Vendedores[[#All],[Código]],TB_Vendedores[[#All],[Desc. Máximo]])</f>
        <v>0.12</v>
      </c>
      <c r="H1593" s="41">
        <f>IF(TB_Vendas[[#This Row],[Desc.]]&gt;TB_Vendas[[#This Row],[Desc. Vend.]],TB_Vendas[[#This Row],[Desc. Vend.]],TB_Vendas[[#This Row],[Desc.]])</f>
        <v>0.05</v>
      </c>
      <c r="I1593" s="9">
        <f>TB_Vendas[[#This Row],[Preço Unitário]]*TB_Vendas[[#This Row],[Qtde]]</f>
        <v>800</v>
      </c>
      <c r="J1593" s="9">
        <f>TB_Vendas[[#This Row],[Total]]-(TB_Vendas[[#This Row],[Total]]*TB_Vendas[[#This Row],[Desconto]])</f>
        <v>760</v>
      </c>
      <c r="K1593" s="9" t="s">
        <v>103</v>
      </c>
    </row>
    <row r="1594" spans="1:11" x14ac:dyDescent="0.25">
      <c r="A1594" s="8">
        <v>45509</v>
      </c>
      <c r="B1594" t="s">
        <v>7</v>
      </c>
      <c r="C1594" t="str">
        <f>_xlfn.XLOOKUP(TB_Vendas[[#This Row],[Código]],TB_Produtos[Código],TB_Produtos[Categoria])</f>
        <v>Acessórios</v>
      </c>
      <c r="D1594" s="1">
        <v>2</v>
      </c>
      <c r="E1594" s="36">
        <f>_xlfn.XLOOKUP(TB_Vendas[[#This Row],[Código]],TB_Produtos[Código],TB_Produtos[Preço Unitário])</f>
        <v>50</v>
      </c>
      <c r="F1594" s="41">
        <f>INDEX(desc_tabela,MATCH(TB_Vendas[[#This Row],[Qtde]],desc_quantidade,1),MATCH(_xlfn.XLOOKUP(TB_Vendas[[#This Row],[Código]],TB_Produtos[Código],TB_Produtos[Categoria]),desc_categorias,0))</f>
        <v>0.05</v>
      </c>
      <c r="G1594" s="41" cm="1">
        <f t="array" ref="G1594">_xlfn.XLOOKUP(TB_Vendas[[#This Row],[Vendedor]],TB_Vendedores[[#All],[Código]],TB_Vendedores[[#All],[Desc. Máximo]])</f>
        <v>0.17</v>
      </c>
      <c r="H1594" s="41">
        <f>IF(TB_Vendas[[#This Row],[Desc.]]&gt;TB_Vendas[[#This Row],[Desc. Vend.]],TB_Vendas[[#This Row],[Desc. Vend.]],TB_Vendas[[#This Row],[Desc.]])</f>
        <v>0.05</v>
      </c>
      <c r="I1594" s="9">
        <f>TB_Vendas[[#This Row],[Preço Unitário]]*TB_Vendas[[#This Row],[Qtde]]</f>
        <v>100</v>
      </c>
      <c r="J1594" s="9">
        <f>TB_Vendas[[#This Row],[Total]]-(TB_Vendas[[#This Row],[Total]]*TB_Vendas[[#This Row],[Desconto]])</f>
        <v>95</v>
      </c>
      <c r="K1594" s="9" t="s">
        <v>105</v>
      </c>
    </row>
    <row r="1595" spans="1:11" x14ac:dyDescent="0.25">
      <c r="A1595" s="8">
        <v>45509</v>
      </c>
      <c r="B1595" t="s">
        <v>25</v>
      </c>
      <c r="C1595" t="str">
        <f>_xlfn.XLOOKUP(TB_Vendas[[#This Row],[Código]],TB_Produtos[Código],TB_Produtos[Categoria])</f>
        <v>Periféricos</v>
      </c>
      <c r="D1595" s="1">
        <v>2</v>
      </c>
      <c r="E1595" s="36">
        <f>_xlfn.XLOOKUP(TB_Vendas[[#This Row],[Código]],TB_Produtos[Código],TB_Produtos[Preço Unitário])</f>
        <v>900</v>
      </c>
      <c r="F1595" s="41">
        <f>INDEX(desc_tabela,MATCH(TB_Vendas[[#This Row],[Qtde]],desc_quantidade,1),MATCH(_xlfn.XLOOKUP(TB_Vendas[[#This Row],[Código]],TB_Produtos[Código],TB_Produtos[Categoria]),desc_categorias,0))</f>
        <v>0.05</v>
      </c>
      <c r="G1595" s="41" cm="1">
        <f t="array" ref="G1595">_xlfn.XLOOKUP(TB_Vendas[[#This Row],[Vendedor]],TB_Vendedores[[#All],[Código]],TB_Vendedores[[#All],[Desc. Máximo]])</f>
        <v>0.09</v>
      </c>
      <c r="H1595" s="41">
        <f>IF(TB_Vendas[[#This Row],[Desc.]]&gt;TB_Vendas[[#This Row],[Desc. Vend.]],TB_Vendas[[#This Row],[Desc. Vend.]],TB_Vendas[[#This Row],[Desc.]])</f>
        <v>0.05</v>
      </c>
      <c r="I1595" s="9">
        <f>TB_Vendas[[#This Row],[Preço Unitário]]*TB_Vendas[[#This Row],[Qtde]]</f>
        <v>1800</v>
      </c>
      <c r="J1595" s="9">
        <f>TB_Vendas[[#This Row],[Total]]-(TB_Vendas[[#This Row],[Total]]*TB_Vendas[[#This Row],[Desconto]])</f>
        <v>1710</v>
      </c>
      <c r="K1595" s="9" t="s">
        <v>113</v>
      </c>
    </row>
    <row r="1596" spans="1:11" x14ac:dyDescent="0.25">
      <c r="A1596" s="8">
        <v>45510</v>
      </c>
      <c r="B1596" t="s">
        <v>37</v>
      </c>
      <c r="C1596" t="str">
        <f>_xlfn.XLOOKUP(TB_Vendas[[#This Row],[Código]],TB_Produtos[Código],TB_Produtos[Categoria])</f>
        <v>Notebooks</v>
      </c>
      <c r="D1596" s="1">
        <v>3</v>
      </c>
      <c r="E1596" s="36">
        <f>_xlfn.XLOOKUP(TB_Vendas[[#This Row],[Código]],TB_Produtos[Código],TB_Produtos[Preço Unitário])</f>
        <v>4000</v>
      </c>
      <c r="F1596" s="41">
        <f>INDEX(desc_tabela,MATCH(TB_Vendas[[#This Row],[Qtde]],desc_quantidade,1),MATCH(_xlfn.XLOOKUP(TB_Vendas[[#This Row],[Código]],TB_Produtos[Código],TB_Produtos[Categoria]),desc_categorias,0))</f>
        <v>0.15</v>
      </c>
      <c r="G1596" s="41" cm="1">
        <f t="array" ref="G1596">_xlfn.XLOOKUP(TB_Vendas[[#This Row],[Vendedor]],TB_Vendedores[[#All],[Código]],TB_Vendedores[[#All],[Desc. Máximo]])</f>
        <v>0.13</v>
      </c>
      <c r="H1596" s="41">
        <f>IF(TB_Vendas[[#This Row],[Desc.]]&gt;TB_Vendas[[#This Row],[Desc. Vend.]],TB_Vendas[[#This Row],[Desc. Vend.]],TB_Vendas[[#This Row],[Desc.]])</f>
        <v>0.13</v>
      </c>
      <c r="I1596" s="9">
        <f>TB_Vendas[[#This Row],[Preço Unitário]]*TB_Vendas[[#This Row],[Qtde]]</f>
        <v>12000</v>
      </c>
      <c r="J1596" s="9">
        <f>TB_Vendas[[#This Row],[Total]]-(TB_Vendas[[#This Row],[Total]]*TB_Vendas[[#This Row],[Desconto]])</f>
        <v>10440</v>
      </c>
      <c r="K1596" s="9" t="s">
        <v>97</v>
      </c>
    </row>
    <row r="1597" spans="1:11" x14ac:dyDescent="0.25">
      <c r="A1597" s="8">
        <v>45510</v>
      </c>
      <c r="B1597" t="s">
        <v>22</v>
      </c>
      <c r="C1597" t="str">
        <f>_xlfn.XLOOKUP(TB_Vendas[[#This Row],[Código]],TB_Produtos[Código],TB_Produtos[Categoria])</f>
        <v>Acessórios</v>
      </c>
      <c r="D1597" s="1">
        <v>2</v>
      </c>
      <c r="E1597" s="36">
        <f>_xlfn.XLOOKUP(TB_Vendas[[#This Row],[Código]],TB_Produtos[Código],TB_Produtos[Preço Unitário])</f>
        <v>1400</v>
      </c>
      <c r="F1597" s="41">
        <f>INDEX(desc_tabela,MATCH(TB_Vendas[[#This Row],[Qtde]],desc_quantidade,1),MATCH(_xlfn.XLOOKUP(TB_Vendas[[#This Row],[Código]],TB_Produtos[Código],TB_Produtos[Categoria]),desc_categorias,0))</f>
        <v>0.05</v>
      </c>
      <c r="G1597" s="41" cm="1">
        <f t="array" ref="G1597">_xlfn.XLOOKUP(TB_Vendas[[#This Row],[Vendedor]],TB_Vendedores[[#All],[Código]],TB_Vendedores[[#All],[Desc. Máximo]])</f>
        <v>0.19</v>
      </c>
      <c r="H1597" s="41">
        <f>IF(TB_Vendas[[#This Row],[Desc.]]&gt;TB_Vendas[[#This Row],[Desc. Vend.]],TB_Vendas[[#This Row],[Desc. Vend.]],TB_Vendas[[#This Row],[Desc.]])</f>
        <v>0.05</v>
      </c>
      <c r="I1597" s="9">
        <f>TB_Vendas[[#This Row],[Preço Unitário]]*TB_Vendas[[#This Row],[Qtde]]</f>
        <v>2800</v>
      </c>
      <c r="J1597" s="9">
        <f>TB_Vendas[[#This Row],[Total]]-(TB_Vendas[[#This Row],[Total]]*TB_Vendas[[#This Row],[Desconto]])</f>
        <v>2660</v>
      </c>
      <c r="K1597" s="9" t="s">
        <v>109</v>
      </c>
    </row>
    <row r="1598" spans="1:11" x14ac:dyDescent="0.25">
      <c r="A1598" s="8">
        <v>45512</v>
      </c>
      <c r="B1598" t="s">
        <v>83</v>
      </c>
      <c r="C1598" t="str">
        <f>_xlfn.XLOOKUP(TB_Vendas[[#This Row],[Código]],TB_Produtos[Código],TB_Produtos[Categoria])</f>
        <v>Wearables</v>
      </c>
      <c r="D1598" s="1">
        <v>3</v>
      </c>
      <c r="E1598" s="36">
        <f>_xlfn.XLOOKUP(TB_Vendas[[#This Row],[Código]],TB_Produtos[Código],TB_Produtos[Preço Unitário])</f>
        <v>350</v>
      </c>
      <c r="F1598" s="41">
        <f>INDEX(desc_tabela,MATCH(TB_Vendas[[#This Row],[Qtde]],desc_quantidade,1),MATCH(_xlfn.XLOOKUP(TB_Vendas[[#This Row],[Código]],TB_Produtos[Código],TB_Produtos[Categoria]),desc_categorias,0))</f>
        <v>0.15</v>
      </c>
      <c r="G1598" s="41" cm="1">
        <f t="array" ref="G1598">_xlfn.XLOOKUP(TB_Vendas[[#This Row],[Vendedor]],TB_Vendedores[[#All],[Código]],TB_Vendedores[[#All],[Desc. Máximo]])</f>
        <v>0.08</v>
      </c>
      <c r="H1598" s="41">
        <f>IF(TB_Vendas[[#This Row],[Desc.]]&gt;TB_Vendas[[#This Row],[Desc. Vend.]],TB_Vendas[[#This Row],[Desc. Vend.]],TB_Vendas[[#This Row],[Desc.]])</f>
        <v>0.08</v>
      </c>
      <c r="I1598" s="9">
        <f>TB_Vendas[[#This Row],[Preço Unitário]]*TB_Vendas[[#This Row],[Qtde]]</f>
        <v>1050</v>
      </c>
      <c r="J1598" s="9">
        <f>TB_Vendas[[#This Row],[Total]]-(TB_Vendas[[#This Row],[Total]]*TB_Vendas[[#This Row],[Desconto]])</f>
        <v>966</v>
      </c>
      <c r="K1598" s="9" t="s">
        <v>100</v>
      </c>
    </row>
    <row r="1599" spans="1:11" x14ac:dyDescent="0.25">
      <c r="A1599" s="8">
        <v>45512</v>
      </c>
      <c r="B1599" t="s">
        <v>46</v>
      </c>
      <c r="C1599" t="str">
        <f>_xlfn.XLOOKUP(TB_Vendas[[#This Row],[Código]],TB_Produtos[Código],TB_Produtos[Categoria])</f>
        <v>Eletrônicos Gerais</v>
      </c>
      <c r="D1599" s="1">
        <v>4</v>
      </c>
      <c r="E1599" s="36">
        <f>_xlfn.XLOOKUP(TB_Vendas[[#This Row],[Código]],TB_Produtos[Código],TB_Produtos[Preço Unitário])</f>
        <v>2800</v>
      </c>
      <c r="F1599" s="41">
        <f>INDEX(desc_tabela,MATCH(TB_Vendas[[#This Row],[Qtde]],desc_quantidade,1),MATCH(_xlfn.XLOOKUP(TB_Vendas[[#This Row],[Código]],TB_Produtos[Código],TB_Produtos[Categoria]),desc_categorias,0))</f>
        <v>0.2</v>
      </c>
      <c r="G1599" s="41" cm="1">
        <f t="array" ref="G1599">_xlfn.XLOOKUP(TB_Vendas[[#This Row],[Vendedor]],TB_Vendedores[[#All],[Código]],TB_Vendedores[[#All],[Desc. Máximo]])</f>
        <v>0.09</v>
      </c>
      <c r="H1599" s="41">
        <f>IF(TB_Vendas[[#This Row],[Desc.]]&gt;TB_Vendas[[#This Row],[Desc. Vend.]],TB_Vendas[[#This Row],[Desc. Vend.]],TB_Vendas[[#This Row],[Desc.]])</f>
        <v>0.09</v>
      </c>
      <c r="I1599" s="9">
        <f>TB_Vendas[[#This Row],[Preço Unitário]]*TB_Vendas[[#This Row],[Qtde]]</f>
        <v>11200</v>
      </c>
      <c r="J1599" s="9">
        <f>TB_Vendas[[#This Row],[Total]]-(TB_Vendas[[#This Row],[Total]]*TB_Vendas[[#This Row],[Desconto]])</f>
        <v>10192</v>
      </c>
      <c r="K1599" s="9" t="s">
        <v>113</v>
      </c>
    </row>
    <row r="1600" spans="1:11" x14ac:dyDescent="0.25">
      <c r="A1600" s="8">
        <v>45512</v>
      </c>
      <c r="B1600" t="s">
        <v>46</v>
      </c>
      <c r="C1600" t="str">
        <f>_xlfn.XLOOKUP(TB_Vendas[[#This Row],[Código]],TB_Produtos[Código],TB_Produtos[Categoria])</f>
        <v>Eletrônicos Gerais</v>
      </c>
      <c r="D1600" s="1">
        <v>4</v>
      </c>
      <c r="E1600" s="36">
        <f>_xlfn.XLOOKUP(TB_Vendas[[#This Row],[Código]],TB_Produtos[Código],TB_Produtos[Preço Unitário])</f>
        <v>2800</v>
      </c>
      <c r="F1600" s="41">
        <f>INDEX(desc_tabela,MATCH(TB_Vendas[[#This Row],[Qtde]],desc_quantidade,1),MATCH(_xlfn.XLOOKUP(TB_Vendas[[#This Row],[Código]],TB_Produtos[Código],TB_Produtos[Categoria]),desc_categorias,0))</f>
        <v>0.2</v>
      </c>
      <c r="G1600" s="41" cm="1">
        <f t="array" ref="G1600">_xlfn.XLOOKUP(TB_Vendas[[#This Row],[Vendedor]],TB_Vendedores[[#All],[Código]],TB_Vendedores[[#All],[Desc. Máximo]])</f>
        <v>0.08</v>
      </c>
      <c r="H1600" s="41">
        <f>IF(TB_Vendas[[#This Row],[Desc.]]&gt;TB_Vendas[[#This Row],[Desc. Vend.]],TB_Vendas[[#This Row],[Desc. Vend.]],TB_Vendas[[#This Row],[Desc.]])</f>
        <v>0.08</v>
      </c>
      <c r="I1600" s="9">
        <f>TB_Vendas[[#This Row],[Preço Unitário]]*TB_Vendas[[#This Row],[Qtde]]</f>
        <v>11200</v>
      </c>
      <c r="J1600" s="9">
        <f>TB_Vendas[[#This Row],[Total]]-(TB_Vendas[[#This Row],[Total]]*TB_Vendas[[#This Row],[Desconto]])</f>
        <v>10304</v>
      </c>
      <c r="K1600" s="9" t="s">
        <v>100</v>
      </c>
    </row>
    <row r="1601" spans="1:11" x14ac:dyDescent="0.25">
      <c r="A1601" s="8">
        <v>45513</v>
      </c>
      <c r="B1601" t="s">
        <v>22</v>
      </c>
      <c r="C1601" t="str">
        <f>_xlfn.XLOOKUP(TB_Vendas[[#This Row],[Código]],TB_Produtos[Código],TB_Produtos[Categoria])</f>
        <v>Acessórios</v>
      </c>
      <c r="D1601" s="1">
        <v>2</v>
      </c>
      <c r="E1601" s="36">
        <f>_xlfn.XLOOKUP(TB_Vendas[[#This Row],[Código]],TB_Produtos[Código],TB_Produtos[Preço Unitário])</f>
        <v>1400</v>
      </c>
      <c r="F1601" s="41">
        <f>INDEX(desc_tabela,MATCH(TB_Vendas[[#This Row],[Qtde]],desc_quantidade,1),MATCH(_xlfn.XLOOKUP(TB_Vendas[[#This Row],[Código]],TB_Produtos[Código],TB_Produtos[Categoria]),desc_categorias,0))</f>
        <v>0.05</v>
      </c>
      <c r="G1601" s="41" cm="1">
        <f t="array" ref="G1601">_xlfn.XLOOKUP(TB_Vendas[[#This Row],[Vendedor]],TB_Vendedores[[#All],[Código]],TB_Vendedores[[#All],[Desc. Máximo]])</f>
        <v>7.0000000000000007E-2</v>
      </c>
      <c r="H1601" s="41">
        <f>IF(TB_Vendas[[#This Row],[Desc.]]&gt;TB_Vendas[[#This Row],[Desc. Vend.]],TB_Vendas[[#This Row],[Desc. Vend.]],TB_Vendas[[#This Row],[Desc.]])</f>
        <v>0.05</v>
      </c>
      <c r="I1601" s="9">
        <f>TB_Vendas[[#This Row],[Preço Unitário]]*TB_Vendas[[#This Row],[Qtde]]</f>
        <v>2800</v>
      </c>
      <c r="J1601" s="9">
        <f>TB_Vendas[[#This Row],[Total]]-(TB_Vendas[[#This Row],[Total]]*TB_Vendas[[#This Row],[Desconto]])</f>
        <v>2660</v>
      </c>
      <c r="K1601" s="9" t="s">
        <v>119</v>
      </c>
    </row>
    <row r="1602" spans="1:11" x14ac:dyDescent="0.25">
      <c r="A1602" s="8">
        <v>45514</v>
      </c>
      <c r="B1602" t="s">
        <v>31</v>
      </c>
      <c r="C1602" t="str">
        <f>_xlfn.XLOOKUP(TB_Vendas[[#This Row],[Código]],TB_Produtos[Código],TB_Produtos[Categoria])</f>
        <v>Notebooks</v>
      </c>
      <c r="D1602" s="1">
        <v>3</v>
      </c>
      <c r="E1602" s="36">
        <f>_xlfn.XLOOKUP(TB_Vendas[[#This Row],[Código]],TB_Produtos[Código],TB_Produtos[Preço Unitário])</f>
        <v>4200</v>
      </c>
      <c r="F1602" s="41">
        <f>INDEX(desc_tabela,MATCH(TB_Vendas[[#This Row],[Qtde]],desc_quantidade,1),MATCH(_xlfn.XLOOKUP(TB_Vendas[[#This Row],[Código]],TB_Produtos[Código],TB_Produtos[Categoria]),desc_categorias,0))</f>
        <v>0.15</v>
      </c>
      <c r="G1602" s="41" cm="1">
        <f t="array" ref="G1602">_xlfn.XLOOKUP(TB_Vendas[[#This Row],[Vendedor]],TB_Vendedores[[#All],[Código]],TB_Vendedores[[#All],[Desc. Máximo]])</f>
        <v>0.08</v>
      </c>
      <c r="H1602" s="41">
        <f>IF(TB_Vendas[[#This Row],[Desc.]]&gt;TB_Vendas[[#This Row],[Desc. Vend.]],TB_Vendas[[#This Row],[Desc. Vend.]],TB_Vendas[[#This Row],[Desc.]])</f>
        <v>0.08</v>
      </c>
      <c r="I1602" s="9">
        <f>TB_Vendas[[#This Row],[Preço Unitário]]*TB_Vendas[[#This Row],[Qtde]]</f>
        <v>12600</v>
      </c>
      <c r="J1602" s="9">
        <f>TB_Vendas[[#This Row],[Total]]-(TB_Vendas[[#This Row],[Total]]*TB_Vendas[[#This Row],[Desconto]])</f>
        <v>11592</v>
      </c>
      <c r="K1602" s="9" t="s">
        <v>100</v>
      </c>
    </row>
    <row r="1603" spans="1:11" x14ac:dyDescent="0.25">
      <c r="A1603" s="8">
        <v>45514</v>
      </c>
      <c r="B1603" t="s">
        <v>60</v>
      </c>
      <c r="C1603" t="str">
        <f>_xlfn.XLOOKUP(TB_Vendas[[#This Row],[Código]],TB_Produtos[Código],TB_Produtos[Categoria])</f>
        <v>Redes e Conectividade</v>
      </c>
      <c r="D1603" s="1">
        <v>4</v>
      </c>
      <c r="E1603" s="36">
        <f>_xlfn.XLOOKUP(TB_Vendas[[#This Row],[Código]],TB_Produtos[Código],TB_Produtos[Preço Unitário])</f>
        <v>100</v>
      </c>
      <c r="F1603" s="41">
        <f>INDEX(desc_tabela,MATCH(TB_Vendas[[#This Row],[Qtde]],desc_quantidade,1),MATCH(_xlfn.XLOOKUP(TB_Vendas[[#This Row],[Código]],TB_Produtos[Código],TB_Produtos[Categoria]),desc_categorias,0))</f>
        <v>0.2</v>
      </c>
      <c r="G1603" s="41" cm="1">
        <f t="array" ref="G1603">_xlfn.XLOOKUP(TB_Vendas[[#This Row],[Vendedor]],TB_Vendedores[[#All],[Código]],TB_Vendedores[[#All],[Desc. Máximo]])</f>
        <v>0.17</v>
      </c>
      <c r="H1603" s="41">
        <f>IF(TB_Vendas[[#This Row],[Desc.]]&gt;TB_Vendas[[#This Row],[Desc. Vend.]],TB_Vendas[[#This Row],[Desc. Vend.]],TB_Vendas[[#This Row],[Desc.]])</f>
        <v>0.17</v>
      </c>
      <c r="I1603" s="9">
        <f>TB_Vendas[[#This Row],[Preço Unitário]]*TB_Vendas[[#This Row],[Qtde]]</f>
        <v>400</v>
      </c>
      <c r="J1603" s="9">
        <f>TB_Vendas[[#This Row],[Total]]-(TB_Vendas[[#This Row],[Total]]*TB_Vendas[[#This Row],[Desconto]])</f>
        <v>332</v>
      </c>
      <c r="K1603" s="9" t="s">
        <v>105</v>
      </c>
    </row>
    <row r="1604" spans="1:11" x14ac:dyDescent="0.25">
      <c r="A1604" s="8">
        <v>45514</v>
      </c>
      <c r="B1604" t="s">
        <v>20</v>
      </c>
      <c r="C1604" t="str">
        <f>_xlfn.XLOOKUP(TB_Vendas[[#This Row],[Código]],TB_Produtos[Código],TB_Produtos[Categoria])</f>
        <v>Acessórios</v>
      </c>
      <c r="D1604" s="1">
        <v>1</v>
      </c>
      <c r="E1604" s="36">
        <f>_xlfn.XLOOKUP(TB_Vendas[[#This Row],[Código]],TB_Produtos[Código],TB_Produtos[Preço Unitário])</f>
        <v>250</v>
      </c>
      <c r="F1604" s="41">
        <f>INDEX(desc_tabela,MATCH(TB_Vendas[[#This Row],[Qtde]],desc_quantidade,1),MATCH(_xlfn.XLOOKUP(TB_Vendas[[#This Row],[Código]],TB_Produtos[Código],TB_Produtos[Categoria]),desc_categorias,0))</f>
        <v>0</v>
      </c>
      <c r="G1604" s="41" cm="1">
        <f t="array" ref="G1604">_xlfn.XLOOKUP(TB_Vendas[[#This Row],[Vendedor]],TB_Vendedores[[#All],[Código]],TB_Vendedores[[#All],[Desc. Máximo]])</f>
        <v>0.12</v>
      </c>
      <c r="H1604" s="41">
        <f>IF(TB_Vendas[[#This Row],[Desc.]]&gt;TB_Vendas[[#This Row],[Desc. Vend.]],TB_Vendas[[#This Row],[Desc. Vend.]],TB_Vendas[[#This Row],[Desc.]])</f>
        <v>0</v>
      </c>
      <c r="I1604" s="9">
        <f>TB_Vendas[[#This Row],[Preço Unitário]]*TB_Vendas[[#This Row],[Qtde]]</f>
        <v>250</v>
      </c>
      <c r="J1604" s="9">
        <f>TB_Vendas[[#This Row],[Total]]-(TB_Vendas[[#This Row],[Total]]*TB_Vendas[[#This Row],[Desconto]])</f>
        <v>250</v>
      </c>
      <c r="K1604" s="9" t="s">
        <v>103</v>
      </c>
    </row>
    <row r="1605" spans="1:11" x14ac:dyDescent="0.25">
      <c r="A1605" s="8">
        <v>45514</v>
      </c>
      <c r="B1605" t="s">
        <v>7</v>
      </c>
      <c r="C1605" t="str">
        <f>_xlfn.XLOOKUP(TB_Vendas[[#This Row],[Código]],TB_Produtos[Código],TB_Produtos[Categoria])</f>
        <v>Acessórios</v>
      </c>
      <c r="D1605" s="1">
        <v>1</v>
      </c>
      <c r="E1605" s="36">
        <f>_xlfn.XLOOKUP(TB_Vendas[[#This Row],[Código]],TB_Produtos[Código],TB_Produtos[Preço Unitário])</f>
        <v>50</v>
      </c>
      <c r="F1605" s="41">
        <f>INDEX(desc_tabela,MATCH(TB_Vendas[[#This Row],[Qtde]],desc_quantidade,1),MATCH(_xlfn.XLOOKUP(TB_Vendas[[#This Row],[Código]],TB_Produtos[Código],TB_Produtos[Categoria]),desc_categorias,0))</f>
        <v>0</v>
      </c>
      <c r="G1605" s="41" cm="1">
        <f t="array" ref="G1605">_xlfn.XLOOKUP(TB_Vendas[[#This Row],[Vendedor]],TB_Vendedores[[#All],[Código]],TB_Vendedores[[#All],[Desc. Máximo]])</f>
        <v>0.3</v>
      </c>
      <c r="H1605" s="41">
        <f>IF(TB_Vendas[[#This Row],[Desc.]]&gt;TB_Vendas[[#This Row],[Desc. Vend.]],TB_Vendas[[#This Row],[Desc. Vend.]],TB_Vendas[[#This Row],[Desc.]])</f>
        <v>0</v>
      </c>
      <c r="I1605" s="9">
        <f>TB_Vendas[[#This Row],[Preço Unitário]]*TB_Vendas[[#This Row],[Qtde]]</f>
        <v>50</v>
      </c>
      <c r="J1605" s="9">
        <f>TB_Vendas[[#This Row],[Total]]-(TB_Vendas[[#This Row],[Total]]*TB_Vendas[[#This Row],[Desconto]])</f>
        <v>50</v>
      </c>
      <c r="K1605" s="9" t="s">
        <v>121</v>
      </c>
    </row>
    <row r="1606" spans="1:11" x14ac:dyDescent="0.25">
      <c r="A1606" s="8">
        <v>45514</v>
      </c>
      <c r="B1606" t="s">
        <v>46</v>
      </c>
      <c r="C1606" t="str">
        <f>_xlfn.XLOOKUP(TB_Vendas[[#This Row],[Código]],TB_Produtos[Código],TB_Produtos[Categoria])</f>
        <v>Eletrônicos Gerais</v>
      </c>
      <c r="D1606" s="1">
        <v>5</v>
      </c>
      <c r="E1606" s="36">
        <f>_xlfn.XLOOKUP(TB_Vendas[[#This Row],[Código]],TB_Produtos[Código],TB_Produtos[Preço Unitário])</f>
        <v>2800</v>
      </c>
      <c r="F1606" s="41">
        <f>INDEX(desc_tabela,MATCH(TB_Vendas[[#This Row],[Qtde]],desc_quantidade,1),MATCH(_xlfn.XLOOKUP(TB_Vendas[[#This Row],[Código]],TB_Produtos[Código],TB_Produtos[Categoria]),desc_categorias,0))</f>
        <v>0.25</v>
      </c>
      <c r="G1606" s="41" cm="1">
        <f t="array" ref="G1606">_xlfn.XLOOKUP(TB_Vendas[[#This Row],[Vendedor]],TB_Vendedores[[#All],[Código]],TB_Vendedores[[#All],[Desc. Máximo]])</f>
        <v>0.11</v>
      </c>
      <c r="H1606" s="41">
        <f>IF(TB_Vendas[[#This Row],[Desc.]]&gt;TB_Vendas[[#This Row],[Desc. Vend.]],TB_Vendas[[#This Row],[Desc. Vend.]],TB_Vendas[[#This Row],[Desc.]])</f>
        <v>0.11</v>
      </c>
      <c r="I1606" s="9">
        <f>TB_Vendas[[#This Row],[Preço Unitário]]*TB_Vendas[[#This Row],[Qtde]]</f>
        <v>14000</v>
      </c>
      <c r="J1606" s="9">
        <f>TB_Vendas[[#This Row],[Total]]-(TB_Vendas[[#This Row],[Total]]*TB_Vendas[[#This Row],[Desconto]])</f>
        <v>12460</v>
      </c>
      <c r="K1606" s="9" t="s">
        <v>115</v>
      </c>
    </row>
    <row r="1607" spans="1:11" x14ac:dyDescent="0.25">
      <c r="A1607" s="8">
        <v>45514</v>
      </c>
      <c r="B1607" t="s">
        <v>88</v>
      </c>
      <c r="C1607" t="str">
        <f>_xlfn.XLOOKUP(TB_Vendas[[#This Row],[Código]],TB_Produtos[Código],TB_Produtos[Categoria])</f>
        <v>Wearables</v>
      </c>
      <c r="D1607" s="1">
        <v>2</v>
      </c>
      <c r="E1607" s="36">
        <f>_xlfn.XLOOKUP(TB_Vendas[[#This Row],[Código]],TB_Produtos[Código],TB_Produtos[Preço Unitário])</f>
        <v>2800</v>
      </c>
      <c r="F1607" s="41">
        <f>INDEX(desc_tabela,MATCH(TB_Vendas[[#This Row],[Qtde]],desc_quantidade,1),MATCH(_xlfn.XLOOKUP(TB_Vendas[[#This Row],[Código]],TB_Produtos[Código],TB_Produtos[Categoria]),desc_categorias,0))</f>
        <v>0.05</v>
      </c>
      <c r="G1607" s="41" cm="1">
        <f t="array" ref="G1607">_xlfn.XLOOKUP(TB_Vendas[[#This Row],[Vendedor]],TB_Vendedores[[#All],[Código]],TB_Vendedores[[#All],[Desc. Máximo]])</f>
        <v>0.13</v>
      </c>
      <c r="H1607" s="41">
        <f>IF(TB_Vendas[[#This Row],[Desc.]]&gt;TB_Vendas[[#This Row],[Desc. Vend.]],TB_Vendas[[#This Row],[Desc. Vend.]],TB_Vendas[[#This Row],[Desc.]])</f>
        <v>0.05</v>
      </c>
      <c r="I1607" s="9">
        <f>TB_Vendas[[#This Row],[Preço Unitário]]*TB_Vendas[[#This Row],[Qtde]]</f>
        <v>5600</v>
      </c>
      <c r="J1607" s="9">
        <f>TB_Vendas[[#This Row],[Total]]-(TB_Vendas[[#This Row],[Total]]*TB_Vendas[[#This Row],[Desconto]])</f>
        <v>5320</v>
      </c>
      <c r="K1607" s="9" t="s">
        <v>94</v>
      </c>
    </row>
    <row r="1608" spans="1:11" x14ac:dyDescent="0.25">
      <c r="A1608" s="8">
        <v>45514</v>
      </c>
      <c r="B1608" t="s">
        <v>40</v>
      </c>
      <c r="C1608" t="str">
        <f>_xlfn.XLOOKUP(TB_Vendas[[#This Row],[Código]],TB_Produtos[Código],TB_Produtos[Categoria])</f>
        <v>Eletrônicos Gerais</v>
      </c>
      <c r="D1608" s="1">
        <v>4</v>
      </c>
      <c r="E1608" s="36">
        <f>_xlfn.XLOOKUP(TB_Vendas[[#This Row],[Código]],TB_Produtos[Código],TB_Produtos[Preço Unitário])</f>
        <v>4800</v>
      </c>
      <c r="F1608" s="41">
        <f>INDEX(desc_tabela,MATCH(TB_Vendas[[#This Row],[Qtde]],desc_quantidade,1),MATCH(_xlfn.XLOOKUP(TB_Vendas[[#This Row],[Código]],TB_Produtos[Código],TB_Produtos[Categoria]),desc_categorias,0))</f>
        <v>0.2</v>
      </c>
      <c r="G1608" s="41" cm="1">
        <f t="array" ref="G1608">_xlfn.XLOOKUP(TB_Vendas[[#This Row],[Vendedor]],TB_Vendedores[[#All],[Código]],TB_Vendedores[[#All],[Desc. Máximo]])</f>
        <v>0.11</v>
      </c>
      <c r="H1608" s="41">
        <f>IF(TB_Vendas[[#This Row],[Desc.]]&gt;TB_Vendas[[#This Row],[Desc. Vend.]],TB_Vendas[[#This Row],[Desc. Vend.]],TB_Vendas[[#This Row],[Desc.]])</f>
        <v>0.11</v>
      </c>
      <c r="I1608" s="9">
        <f>TB_Vendas[[#This Row],[Preço Unitário]]*TB_Vendas[[#This Row],[Qtde]]</f>
        <v>19200</v>
      </c>
      <c r="J1608" s="9">
        <f>TB_Vendas[[#This Row],[Total]]-(TB_Vendas[[#This Row],[Total]]*TB_Vendas[[#This Row],[Desconto]])</f>
        <v>17088</v>
      </c>
      <c r="K1608" s="9" t="s">
        <v>115</v>
      </c>
    </row>
    <row r="1609" spans="1:11" x14ac:dyDescent="0.25">
      <c r="A1609" s="8">
        <v>45514</v>
      </c>
      <c r="B1609" t="s">
        <v>11</v>
      </c>
      <c r="C1609" t="str">
        <f>_xlfn.XLOOKUP(TB_Vendas[[#This Row],[Código]],TB_Produtos[Código],TB_Produtos[Categoria])</f>
        <v>Acessórios</v>
      </c>
      <c r="D1609" s="1">
        <v>5</v>
      </c>
      <c r="E1609" s="36">
        <f>_xlfn.XLOOKUP(TB_Vendas[[#This Row],[Código]],TB_Produtos[Código],TB_Produtos[Preço Unitário])</f>
        <v>150</v>
      </c>
      <c r="F1609" s="41">
        <f>INDEX(desc_tabela,MATCH(TB_Vendas[[#This Row],[Qtde]],desc_quantidade,1),MATCH(_xlfn.XLOOKUP(TB_Vendas[[#This Row],[Código]],TB_Produtos[Código],TB_Produtos[Categoria]),desc_categorias,0))</f>
        <v>0.25</v>
      </c>
      <c r="G1609" s="41" cm="1">
        <f t="array" ref="G1609">_xlfn.XLOOKUP(TB_Vendas[[#This Row],[Vendedor]],TB_Vendedores[[#All],[Código]],TB_Vendedores[[#All],[Desc. Máximo]])</f>
        <v>0.13</v>
      </c>
      <c r="H1609" s="41">
        <f>IF(TB_Vendas[[#This Row],[Desc.]]&gt;TB_Vendas[[#This Row],[Desc. Vend.]],TB_Vendas[[#This Row],[Desc. Vend.]],TB_Vendas[[#This Row],[Desc.]])</f>
        <v>0.13</v>
      </c>
      <c r="I1609" s="9">
        <f>TB_Vendas[[#This Row],[Preço Unitário]]*TB_Vendas[[#This Row],[Qtde]]</f>
        <v>750</v>
      </c>
      <c r="J1609" s="9">
        <f>TB_Vendas[[#This Row],[Total]]-(TB_Vendas[[#This Row],[Total]]*TB_Vendas[[#This Row],[Desconto]])</f>
        <v>652.5</v>
      </c>
      <c r="K1609" s="9" t="s">
        <v>94</v>
      </c>
    </row>
    <row r="1610" spans="1:11" x14ac:dyDescent="0.25">
      <c r="A1610" s="8">
        <v>45515</v>
      </c>
      <c r="B1610" t="s">
        <v>53</v>
      </c>
      <c r="C1610" t="str">
        <f>_xlfn.XLOOKUP(TB_Vendas[[#This Row],[Código]],TB_Produtos[Código],TB_Produtos[Categoria])</f>
        <v>Periféricos</v>
      </c>
      <c r="D1610" s="1">
        <v>5</v>
      </c>
      <c r="E1610" s="36">
        <f>_xlfn.XLOOKUP(TB_Vendas[[#This Row],[Código]],TB_Produtos[Código],TB_Produtos[Preço Unitário])</f>
        <v>350</v>
      </c>
      <c r="F1610" s="41">
        <f>INDEX(desc_tabela,MATCH(TB_Vendas[[#This Row],[Qtde]],desc_quantidade,1),MATCH(_xlfn.XLOOKUP(TB_Vendas[[#This Row],[Código]],TB_Produtos[Código],TB_Produtos[Categoria]),desc_categorias,0))</f>
        <v>0.25</v>
      </c>
      <c r="G1610" s="41" cm="1">
        <f t="array" ref="G1610">_xlfn.XLOOKUP(TB_Vendas[[#This Row],[Vendedor]],TB_Vendedores[[#All],[Código]],TB_Vendedores[[#All],[Desc. Máximo]])</f>
        <v>7.0000000000000007E-2</v>
      </c>
      <c r="H1610" s="41">
        <f>IF(TB_Vendas[[#This Row],[Desc.]]&gt;TB_Vendas[[#This Row],[Desc. Vend.]],TB_Vendas[[#This Row],[Desc. Vend.]],TB_Vendas[[#This Row],[Desc.]])</f>
        <v>7.0000000000000007E-2</v>
      </c>
      <c r="I1610" s="9">
        <f>TB_Vendas[[#This Row],[Preço Unitário]]*TB_Vendas[[#This Row],[Qtde]]</f>
        <v>1750</v>
      </c>
      <c r="J1610" s="9">
        <f>TB_Vendas[[#This Row],[Total]]-(TB_Vendas[[#This Row],[Total]]*TB_Vendas[[#This Row],[Desconto]])</f>
        <v>1627.5</v>
      </c>
      <c r="K1610" s="9" t="s">
        <v>119</v>
      </c>
    </row>
    <row r="1611" spans="1:11" x14ac:dyDescent="0.25">
      <c r="A1611" s="8">
        <v>45515</v>
      </c>
      <c r="B1611" t="s">
        <v>7</v>
      </c>
      <c r="C1611" t="str">
        <f>_xlfn.XLOOKUP(TB_Vendas[[#This Row],[Código]],TB_Produtos[Código],TB_Produtos[Categoria])</f>
        <v>Acessórios</v>
      </c>
      <c r="D1611" s="1">
        <v>4</v>
      </c>
      <c r="E1611" s="36">
        <f>_xlfn.XLOOKUP(TB_Vendas[[#This Row],[Código]],TB_Produtos[Código],TB_Produtos[Preço Unitário])</f>
        <v>50</v>
      </c>
      <c r="F1611" s="41">
        <f>INDEX(desc_tabela,MATCH(TB_Vendas[[#This Row],[Qtde]],desc_quantidade,1),MATCH(_xlfn.XLOOKUP(TB_Vendas[[#This Row],[Código]],TB_Produtos[Código],TB_Produtos[Categoria]),desc_categorias,0))</f>
        <v>0.15</v>
      </c>
      <c r="G1611" s="41" cm="1">
        <f t="array" ref="G1611">_xlfn.XLOOKUP(TB_Vendas[[#This Row],[Vendedor]],TB_Vendedores[[#All],[Código]],TB_Vendedores[[#All],[Desc. Máximo]])</f>
        <v>0.08</v>
      </c>
      <c r="H1611" s="41">
        <f>IF(TB_Vendas[[#This Row],[Desc.]]&gt;TB_Vendas[[#This Row],[Desc. Vend.]],TB_Vendas[[#This Row],[Desc. Vend.]],TB_Vendas[[#This Row],[Desc.]])</f>
        <v>0.08</v>
      </c>
      <c r="I1611" s="9">
        <f>TB_Vendas[[#This Row],[Preço Unitário]]*TB_Vendas[[#This Row],[Qtde]]</f>
        <v>200</v>
      </c>
      <c r="J1611" s="9">
        <f>TB_Vendas[[#This Row],[Total]]-(TB_Vendas[[#This Row],[Total]]*TB_Vendas[[#This Row],[Desconto]])</f>
        <v>184</v>
      </c>
      <c r="K1611" s="9" t="s">
        <v>111</v>
      </c>
    </row>
    <row r="1612" spans="1:11" x14ac:dyDescent="0.25">
      <c r="A1612" s="8">
        <v>45515</v>
      </c>
      <c r="B1612" t="s">
        <v>46</v>
      </c>
      <c r="C1612" t="str">
        <f>_xlfn.XLOOKUP(TB_Vendas[[#This Row],[Código]],TB_Produtos[Código],TB_Produtos[Categoria])</f>
        <v>Eletrônicos Gerais</v>
      </c>
      <c r="D1612" s="1">
        <v>4</v>
      </c>
      <c r="E1612" s="36">
        <f>_xlfn.XLOOKUP(TB_Vendas[[#This Row],[Código]],TB_Produtos[Código],TB_Produtos[Preço Unitário])</f>
        <v>2800</v>
      </c>
      <c r="F1612" s="41">
        <f>INDEX(desc_tabela,MATCH(TB_Vendas[[#This Row],[Qtde]],desc_quantidade,1),MATCH(_xlfn.XLOOKUP(TB_Vendas[[#This Row],[Código]],TB_Produtos[Código],TB_Produtos[Categoria]),desc_categorias,0))</f>
        <v>0.2</v>
      </c>
      <c r="G1612" s="41" cm="1">
        <f t="array" ref="G1612">_xlfn.XLOOKUP(TB_Vendas[[#This Row],[Vendedor]],TB_Vendedores[[#All],[Código]],TB_Vendedores[[#All],[Desc. Máximo]])</f>
        <v>0.17</v>
      </c>
      <c r="H1612" s="41">
        <f>IF(TB_Vendas[[#This Row],[Desc.]]&gt;TB_Vendas[[#This Row],[Desc. Vend.]],TB_Vendas[[#This Row],[Desc. Vend.]],TB_Vendas[[#This Row],[Desc.]])</f>
        <v>0.17</v>
      </c>
      <c r="I1612" s="9">
        <f>TB_Vendas[[#This Row],[Preço Unitário]]*TB_Vendas[[#This Row],[Qtde]]</f>
        <v>11200</v>
      </c>
      <c r="J1612" s="9">
        <f>TB_Vendas[[#This Row],[Total]]-(TB_Vendas[[#This Row],[Total]]*TB_Vendas[[#This Row],[Desconto]])</f>
        <v>9296</v>
      </c>
      <c r="K1612" s="9" t="s">
        <v>105</v>
      </c>
    </row>
    <row r="1613" spans="1:11" x14ac:dyDescent="0.25">
      <c r="A1613" s="8">
        <v>45515</v>
      </c>
      <c r="B1613" t="s">
        <v>40</v>
      </c>
      <c r="C1613" t="str">
        <f>_xlfn.XLOOKUP(TB_Vendas[[#This Row],[Código]],TB_Produtos[Código],TB_Produtos[Categoria])</f>
        <v>Eletrônicos Gerais</v>
      </c>
      <c r="D1613" s="1">
        <v>4</v>
      </c>
      <c r="E1613" s="36">
        <f>_xlfn.XLOOKUP(TB_Vendas[[#This Row],[Código]],TB_Produtos[Código],TB_Produtos[Preço Unitário])</f>
        <v>4800</v>
      </c>
      <c r="F1613" s="41">
        <f>INDEX(desc_tabela,MATCH(TB_Vendas[[#This Row],[Qtde]],desc_quantidade,1),MATCH(_xlfn.XLOOKUP(TB_Vendas[[#This Row],[Código]],TB_Produtos[Código],TB_Produtos[Categoria]),desc_categorias,0))</f>
        <v>0.2</v>
      </c>
      <c r="G1613" s="41" cm="1">
        <f t="array" ref="G1613">_xlfn.XLOOKUP(TB_Vendas[[#This Row],[Vendedor]],TB_Vendedores[[#All],[Código]],TB_Vendedores[[#All],[Desc. Máximo]])</f>
        <v>0.08</v>
      </c>
      <c r="H1613" s="41">
        <f>IF(TB_Vendas[[#This Row],[Desc.]]&gt;TB_Vendas[[#This Row],[Desc. Vend.]],TB_Vendas[[#This Row],[Desc. Vend.]],TB_Vendas[[#This Row],[Desc.]])</f>
        <v>0.08</v>
      </c>
      <c r="I1613" s="9">
        <f>TB_Vendas[[#This Row],[Preço Unitário]]*TB_Vendas[[#This Row],[Qtde]]</f>
        <v>19200</v>
      </c>
      <c r="J1613" s="9">
        <f>TB_Vendas[[#This Row],[Total]]-(TB_Vendas[[#This Row],[Total]]*TB_Vendas[[#This Row],[Desconto]])</f>
        <v>17664</v>
      </c>
      <c r="K1613" s="9" t="s">
        <v>100</v>
      </c>
    </row>
    <row r="1614" spans="1:11" x14ac:dyDescent="0.25">
      <c r="A1614" s="8">
        <v>45515</v>
      </c>
      <c r="B1614" t="s">
        <v>53</v>
      </c>
      <c r="C1614" t="str">
        <f>_xlfn.XLOOKUP(TB_Vendas[[#This Row],[Código]],TB_Produtos[Código],TB_Produtos[Categoria])</f>
        <v>Periféricos</v>
      </c>
      <c r="D1614" s="1">
        <v>3</v>
      </c>
      <c r="E1614" s="36">
        <f>_xlfn.XLOOKUP(TB_Vendas[[#This Row],[Código]],TB_Produtos[Código],TB_Produtos[Preço Unitário])</f>
        <v>350</v>
      </c>
      <c r="F1614" s="41">
        <f>INDEX(desc_tabela,MATCH(TB_Vendas[[#This Row],[Qtde]],desc_quantidade,1),MATCH(_xlfn.XLOOKUP(TB_Vendas[[#This Row],[Código]],TB_Produtos[Código],TB_Produtos[Categoria]),desc_categorias,0))</f>
        <v>0.15</v>
      </c>
      <c r="G1614" s="41" cm="1">
        <f t="array" ref="G1614">_xlfn.XLOOKUP(TB_Vendas[[#This Row],[Vendedor]],TB_Vendedores[[#All],[Código]],TB_Vendedores[[#All],[Desc. Máximo]])</f>
        <v>0.09</v>
      </c>
      <c r="H1614" s="41">
        <f>IF(TB_Vendas[[#This Row],[Desc.]]&gt;TB_Vendas[[#This Row],[Desc. Vend.]],TB_Vendas[[#This Row],[Desc. Vend.]],TB_Vendas[[#This Row],[Desc.]])</f>
        <v>0.09</v>
      </c>
      <c r="I1614" s="9">
        <f>TB_Vendas[[#This Row],[Preço Unitário]]*TB_Vendas[[#This Row],[Qtde]]</f>
        <v>1050</v>
      </c>
      <c r="J1614" s="9">
        <f>TB_Vendas[[#This Row],[Total]]-(TB_Vendas[[#This Row],[Total]]*TB_Vendas[[#This Row],[Desconto]])</f>
        <v>955.5</v>
      </c>
      <c r="K1614" s="9" t="s">
        <v>113</v>
      </c>
    </row>
    <row r="1615" spans="1:11" x14ac:dyDescent="0.25">
      <c r="A1615" s="8">
        <v>45516</v>
      </c>
      <c r="B1615" t="s">
        <v>48</v>
      </c>
      <c r="C1615" t="str">
        <f>_xlfn.XLOOKUP(TB_Vendas[[#This Row],[Código]],TB_Produtos[Código],TB_Produtos[Categoria])</f>
        <v>Eletrônicos Gerais</v>
      </c>
      <c r="D1615" s="1">
        <v>5</v>
      </c>
      <c r="E1615" s="36">
        <f>_xlfn.XLOOKUP(TB_Vendas[[#This Row],[Código]],TB_Produtos[Código],TB_Produtos[Preço Unitário])</f>
        <v>5500</v>
      </c>
      <c r="F1615" s="41">
        <f>INDEX(desc_tabela,MATCH(TB_Vendas[[#This Row],[Qtde]],desc_quantidade,1),MATCH(_xlfn.XLOOKUP(TB_Vendas[[#This Row],[Código]],TB_Produtos[Código],TB_Produtos[Categoria]),desc_categorias,0))</f>
        <v>0.25</v>
      </c>
      <c r="G1615" s="41" cm="1">
        <f t="array" ref="G1615">_xlfn.XLOOKUP(TB_Vendas[[#This Row],[Vendedor]],TB_Vendedores[[#All],[Código]],TB_Vendedores[[#All],[Desc. Máximo]])</f>
        <v>0.19</v>
      </c>
      <c r="H1615" s="41">
        <f>IF(TB_Vendas[[#This Row],[Desc.]]&gt;TB_Vendas[[#This Row],[Desc. Vend.]],TB_Vendas[[#This Row],[Desc. Vend.]],TB_Vendas[[#This Row],[Desc.]])</f>
        <v>0.19</v>
      </c>
      <c r="I1615" s="9">
        <f>TB_Vendas[[#This Row],[Preço Unitário]]*TB_Vendas[[#This Row],[Qtde]]</f>
        <v>27500</v>
      </c>
      <c r="J1615" s="9">
        <f>TB_Vendas[[#This Row],[Total]]-(TB_Vendas[[#This Row],[Total]]*TB_Vendas[[#This Row],[Desconto]])</f>
        <v>22275</v>
      </c>
      <c r="K1615" s="9" t="s">
        <v>109</v>
      </c>
    </row>
    <row r="1616" spans="1:11" x14ac:dyDescent="0.25">
      <c r="A1616" s="8">
        <v>45518</v>
      </c>
      <c r="B1616" t="s">
        <v>53</v>
      </c>
      <c r="C1616" t="str">
        <f>_xlfn.XLOOKUP(TB_Vendas[[#This Row],[Código]],TB_Produtos[Código],TB_Produtos[Categoria])</f>
        <v>Periféricos</v>
      </c>
      <c r="D1616" s="1">
        <v>4</v>
      </c>
      <c r="E1616" s="36">
        <f>_xlfn.XLOOKUP(TB_Vendas[[#This Row],[Código]],TB_Produtos[Código],TB_Produtos[Preço Unitário])</f>
        <v>350</v>
      </c>
      <c r="F1616" s="41">
        <f>INDEX(desc_tabela,MATCH(TB_Vendas[[#This Row],[Qtde]],desc_quantidade,1),MATCH(_xlfn.XLOOKUP(TB_Vendas[[#This Row],[Código]],TB_Produtos[Código],TB_Produtos[Categoria]),desc_categorias,0))</f>
        <v>0.15</v>
      </c>
      <c r="G1616" s="41" cm="1">
        <f t="array" ref="G1616">_xlfn.XLOOKUP(TB_Vendas[[#This Row],[Vendedor]],TB_Vendedores[[#All],[Código]],TB_Vendedores[[#All],[Desc. Máximo]])</f>
        <v>0.09</v>
      </c>
      <c r="H1616" s="41">
        <f>IF(TB_Vendas[[#This Row],[Desc.]]&gt;TB_Vendas[[#This Row],[Desc. Vend.]],TB_Vendas[[#This Row],[Desc. Vend.]],TB_Vendas[[#This Row],[Desc.]])</f>
        <v>0.09</v>
      </c>
      <c r="I1616" s="9">
        <f>TB_Vendas[[#This Row],[Preço Unitário]]*TB_Vendas[[#This Row],[Qtde]]</f>
        <v>1400</v>
      </c>
      <c r="J1616" s="9">
        <f>TB_Vendas[[#This Row],[Total]]-(TB_Vendas[[#This Row],[Total]]*TB_Vendas[[#This Row],[Desconto]])</f>
        <v>1274</v>
      </c>
      <c r="K1616" s="9" t="s">
        <v>113</v>
      </c>
    </row>
    <row r="1617" spans="1:11" x14ac:dyDescent="0.25">
      <c r="A1617" s="8">
        <v>45519</v>
      </c>
      <c r="B1617" t="s">
        <v>22</v>
      </c>
      <c r="C1617" t="str">
        <f>_xlfn.XLOOKUP(TB_Vendas[[#This Row],[Código]],TB_Produtos[Código],TB_Produtos[Categoria])</f>
        <v>Acessórios</v>
      </c>
      <c r="D1617" s="1">
        <v>1</v>
      </c>
      <c r="E1617" s="36">
        <f>_xlfn.XLOOKUP(TB_Vendas[[#This Row],[Código]],TB_Produtos[Código],TB_Produtos[Preço Unitário])</f>
        <v>1400</v>
      </c>
      <c r="F1617" s="41">
        <f>INDEX(desc_tabela,MATCH(TB_Vendas[[#This Row],[Qtde]],desc_quantidade,1),MATCH(_xlfn.XLOOKUP(TB_Vendas[[#This Row],[Código]],TB_Produtos[Código],TB_Produtos[Categoria]),desc_categorias,0))</f>
        <v>0</v>
      </c>
      <c r="G1617" s="41" cm="1">
        <f t="array" ref="G1617">_xlfn.XLOOKUP(TB_Vendas[[#This Row],[Vendedor]],TB_Vendedores[[#All],[Código]],TB_Vendedores[[#All],[Desc. Máximo]])</f>
        <v>0.08</v>
      </c>
      <c r="H1617" s="41">
        <f>IF(TB_Vendas[[#This Row],[Desc.]]&gt;TB_Vendas[[#This Row],[Desc. Vend.]],TB_Vendas[[#This Row],[Desc. Vend.]],TB_Vendas[[#This Row],[Desc.]])</f>
        <v>0</v>
      </c>
      <c r="I1617" s="9">
        <f>TB_Vendas[[#This Row],[Preço Unitário]]*TB_Vendas[[#This Row],[Qtde]]</f>
        <v>1400</v>
      </c>
      <c r="J1617" s="9">
        <f>TB_Vendas[[#This Row],[Total]]-(TB_Vendas[[#This Row],[Total]]*TB_Vendas[[#This Row],[Desconto]])</f>
        <v>1400</v>
      </c>
      <c r="K1617" s="9" t="s">
        <v>111</v>
      </c>
    </row>
    <row r="1618" spans="1:11" x14ac:dyDescent="0.25">
      <c r="A1618" s="8">
        <v>45519</v>
      </c>
      <c r="B1618" t="s">
        <v>17</v>
      </c>
      <c r="C1618" t="str">
        <f>_xlfn.XLOOKUP(TB_Vendas[[#This Row],[Código]],TB_Produtos[Código],TB_Produtos[Categoria])</f>
        <v>Acessórios</v>
      </c>
      <c r="D1618" s="1">
        <v>5</v>
      </c>
      <c r="E1618" s="36">
        <f>_xlfn.XLOOKUP(TB_Vendas[[#This Row],[Código]],TB_Produtos[Código],TB_Produtos[Preço Unitário])</f>
        <v>800</v>
      </c>
      <c r="F1618" s="41">
        <f>INDEX(desc_tabela,MATCH(TB_Vendas[[#This Row],[Qtde]],desc_quantidade,1),MATCH(_xlfn.XLOOKUP(TB_Vendas[[#This Row],[Código]],TB_Produtos[Código],TB_Produtos[Categoria]),desc_categorias,0))</f>
        <v>0.25</v>
      </c>
      <c r="G1618" s="41" cm="1">
        <f t="array" ref="G1618">_xlfn.XLOOKUP(TB_Vendas[[#This Row],[Vendedor]],TB_Vendedores[[#All],[Código]],TB_Vendedores[[#All],[Desc. Máximo]])</f>
        <v>0.08</v>
      </c>
      <c r="H1618" s="41">
        <f>IF(TB_Vendas[[#This Row],[Desc.]]&gt;TB_Vendas[[#This Row],[Desc. Vend.]],TB_Vendas[[#This Row],[Desc. Vend.]],TB_Vendas[[#This Row],[Desc.]])</f>
        <v>0.08</v>
      </c>
      <c r="I1618" s="9">
        <f>TB_Vendas[[#This Row],[Preço Unitário]]*TB_Vendas[[#This Row],[Qtde]]</f>
        <v>4000</v>
      </c>
      <c r="J1618" s="9">
        <f>TB_Vendas[[#This Row],[Total]]-(TB_Vendas[[#This Row],[Total]]*TB_Vendas[[#This Row],[Desconto]])</f>
        <v>3680</v>
      </c>
      <c r="K1618" s="9" t="s">
        <v>100</v>
      </c>
    </row>
    <row r="1619" spans="1:11" x14ac:dyDescent="0.25">
      <c r="A1619" s="8">
        <v>45520</v>
      </c>
      <c r="B1619" t="s">
        <v>53</v>
      </c>
      <c r="C1619" t="str">
        <f>_xlfn.XLOOKUP(TB_Vendas[[#This Row],[Código]],TB_Produtos[Código],TB_Produtos[Categoria])</f>
        <v>Periféricos</v>
      </c>
      <c r="D1619" s="1">
        <v>4</v>
      </c>
      <c r="E1619" s="36">
        <f>_xlfn.XLOOKUP(TB_Vendas[[#This Row],[Código]],TB_Produtos[Código],TB_Produtos[Preço Unitário])</f>
        <v>350</v>
      </c>
      <c r="F1619" s="41">
        <f>INDEX(desc_tabela,MATCH(TB_Vendas[[#This Row],[Qtde]],desc_quantidade,1),MATCH(_xlfn.XLOOKUP(TB_Vendas[[#This Row],[Código]],TB_Produtos[Código],TB_Produtos[Categoria]),desc_categorias,0))</f>
        <v>0.15</v>
      </c>
      <c r="G1619" s="41" cm="1">
        <f t="array" ref="G1619">_xlfn.XLOOKUP(TB_Vendas[[#This Row],[Vendedor]],TB_Vendedores[[#All],[Código]],TB_Vendedores[[#All],[Desc. Máximo]])</f>
        <v>0.11</v>
      </c>
      <c r="H1619" s="41">
        <f>IF(TB_Vendas[[#This Row],[Desc.]]&gt;TB_Vendas[[#This Row],[Desc. Vend.]],TB_Vendas[[#This Row],[Desc. Vend.]],TB_Vendas[[#This Row],[Desc.]])</f>
        <v>0.11</v>
      </c>
      <c r="I1619" s="9">
        <f>TB_Vendas[[#This Row],[Preço Unitário]]*TB_Vendas[[#This Row],[Qtde]]</f>
        <v>1400</v>
      </c>
      <c r="J1619" s="9">
        <f>TB_Vendas[[#This Row],[Total]]-(TB_Vendas[[#This Row],[Total]]*TB_Vendas[[#This Row],[Desconto]])</f>
        <v>1246</v>
      </c>
      <c r="K1619" s="9" t="s">
        <v>115</v>
      </c>
    </row>
    <row r="1620" spans="1:11" x14ac:dyDescent="0.25">
      <c r="A1620" s="8">
        <v>45520</v>
      </c>
      <c r="B1620" t="s">
        <v>83</v>
      </c>
      <c r="C1620" t="str">
        <f>_xlfn.XLOOKUP(TB_Vendas[[#This Row],[Código]],TB_Produtos[Código],TB_Produtos[Categoria])</f>
        <v>Wearables</v>
      </c>
      <c r="D1620" s="1">
        <v>3</v>
      </c>
      <c r="E1620" s="36">
        <f>_xlfn.XLOOKUP(TB_Vendas[[#This Row],[Código]],TB_Produtos[Código],TB_Produtos[Preço Unitário])</f>
        <v>350</v>
      </c>
      <c r="F1620" s="41">
        <f>INDEX(desc_tabela,MATCH(TB_Vendas[[#This Row],[Qtde]],desc_quantidade,1),MATCH(_xlfn.XLOOKUP(TB_Vendas[[#This Row],[Código]],TB_Produtos[Código],TB_Produtos[Categoria]),desc_categorias,0))</f>
        <v>0.15</v>
      </c>
      <c r="G1620" s="41" cm="1">
        <f t="array" ref="G1620">_xlfn.XLOOKUP(TB_Vendas[[#This Row],[Vendedor]],TB_Vendedores[[#All],[Código]],TB_Vendedores[[#All],[Desc. Máximo]])</f>
        <v>0.13</v>
      </c>
      <c r="H1620" s="41">
        <f>IF(TB_Vendas[[#This Row],[Desc.]]&gt;TB_Vendas[[#This Row],[Desc. Vend.]],TB_Vendas[[#This Row],[Desc. Vend.]],TB_Vendas[[#This Row],[Desc.]])</f>
        <v>0.13</v>
      </c>
      <c r="I1620" s="9">
        <f>TB_Vendas[[#This Row],[Preço Unitário]]*TB_Vendas[[#This Row],[Qtde]]</f>
        <v>1050</v>
      </c>
      <c r="J1620" s="9">
        <f>TB_Vendas[[#This Row],[Total]]-(TB_Vendas[[#This Row],[Total]]*TB_Vendas[[#This Row],[Desconto]])</f>
        <v>913.5</v>
      </c>
      <c r="K1620" s="9" t="s">
        <v>97</v>
      </c>
    </row>
    <row r="1621" spans="1:11" x14ac:dyDescent="0.25">
      <c r="A1621" s="8">
        <v>45521</v>
      </c>
      <c r="B1621" t="s">
        <v>83</v>
      </c>
      <c r="C1621" t="str">
        <f>_xlfn.XLOOKUP(TB_Vendas[[#This Row],[Código]],TB_Produtos[Código],TB_Produtos[Categoria])</f>
        <v>Wearables</v>
      </c>
      <c r="D1621" s="1">
        <v>2</v>
      </c>
      <c r="E1621" s="36">
        <f>_xlfn.XLOOKUP(TB_Vendas[[#This Row],[Código]],TB_Produtos[Código],TB_Produtos[Preço Unitário])</f>
        <v>350</v>
      </c>
      <c r="F1621" s="41">
        <f>INDEX(desc_tabela,MATCH(TB_Vendas[[#This Row],[Qtde]],desc_quantidade,1),MATCH(_xlfn.XLOOKUP(TB_Vendas[[#This Row],[Código]],TB_Produtos[Código],TB_Produtos[Categoria]),desc_categorias,0))</f>
        <v>0.05</v>
      </c>
      <c r="G1621" s="41" cm="1">
        <f t="array" ref="G1621">_xlfn.XLOOKUP(TB_Vendas[[#This Row],[Vendedor]],TB_Vendedores[[#All],[Código]],TB_Vendedores[[#All],[Desc. Máximo]])</f>
        <v>0.11</v>
      </c>
      <c r="H1621" s="41">
        <f>IF(TB_Vendas[[#This Row],[Desc.]]&gt;TB_Vendas[[#This Row],[Desc. Vend.]],TB_Vendas[[#This Row],[Desc. Vend.]],TB_Vendas[[#This Row],[Desc.]])</f>
        <v>0.05</v>
      </c>
      <c r="I1621" s="9">
        <f>TB_Vendas[[#This Row],[Preço Unitário]]*TB_Vendas[[#This Row],[Qtde]]</f>
        <v>700</v>
      </c>
      <c r="J1621" s="9">
        <f>TB_Vendas[[#This Row],[Total]]-(TB_Vendas[[#This Row],[Total]]*TB_Vendas[[#This Row],[Desconto]])</f>
        <v>665</v>
      </c>
      <c r="K1621" s="9" t="s">
        <v>115</v>
      </c>
    </row>
    <row r="1622" spans="1:11" x14ac:dyDescent="0.25">
      <c r="A1622" s="8">
        <v>45522</v>
      </c>
      <c r="B1622" t="s">
        <v>56</v>
      </c>
      <c r="C1622" t="str">
        <f>_xlfn.XLOOKUP(TB_Vendas[[#This Row],[Código]],TB_Produtos[Código],TB_Produtos[Categoria])</f>
        <v>Periféricos</v>
      </c>
      <c r="D1622" s="1">
        <v>2</v>
      </c>
      <c r="E1622" s="36">
        <f>_xlfn.XLOOKUP(TB_Vendas[[#This Row],[Código]],TB_Produtos[Código],TB_Produtos[Preço Unitário])</f>
        <v>200</v>
      </c>
      <c r="F1622" s="41">
        <f>INDEX(desc_tabela,MATCH(TB_Vendas[[#This Row],[Qtde]],desc_quantidade,1),MATCH(_xlfn.XLOOKUP(TB_Vendas[[#This Row],[Código]],TB_Produtos[Código],TB_Produtos[Categoria]),desc_categorias,0))</f>
        <v>0.05</v>
      </c>
      <c r="G1622" s="41" cm="1">
        <f t="array" ref="G1622">_xlfn.XLOOKUP(TB_Vendas[[#This Row],[Vendedor]],TB_Vendedores[[#All],[Código]],TB_Vendedores[[#All],[Desc. Máximo]])</f>
        <v>0.17</v>
      </c>
      <c r="H1622" s="41">
        <f>IF(TB_Vendas[[#This Row],[Desc.]]&gt;TB_Vendas[[#This Row],[Desc. Vend.]],TB_Vendas[[#This Row],[Desc. Vend.]],TB_Vendas[[#This Row],[Desc.]])</f>
        <v>0.05</v>
      </c>
      <c r="I1622" s="9">
        <f>TB_Vendas[[#This Row],[Preço Unitário]]*TB_Vendas[[#This Row],[Qtde]]</f>
        <v>400</v>
      </c>
      <c r="J1622" s="9">
        <f>TB_Vendas[[#This Row],[Total]]-(TB_Vendas[[#This Row],[Total]]*TB_Vendas[[#This Row],[Desconto]])</f>
        <v>380</v>
      </c>
      <c r="K1622" s="9" t="s">
        <v>105</v>
      </c>
    </row>
    <row r="1623" spans="1:11" x14ac:dyDescent="0.25">
      <c r="A1623" s="8">
        <v>45522</v>
      </c>
      <c r="B1623" t="s">
        <v>86</v>
      </c>
      <c r="C1623" t="str">
        <f>_xlfn.XLOOKUP(TB_Vendas[[#This Row],[Código]],TB_Produtos[Código],TB_Produtos[Categoria])</f>
        <v>Wearables</v>
      </c>
      <c r="D1623" s="1">
        <v>2</v>
      </c>
      <c r="E1623" s="36">
        <f>_xlfn.XLOOKUP(TB_Vendas[[#This Row],[Código]],TB_Produtos[Código],TB_Produtos[Preço Unitário])</f>
        <v>1500</v>
      </c>
      <c r="F1623" s="41">
        <f>INDEX(desc_tabela,MATCH(TB_Vendas[[#This Row],[Qtde]],desc_quantidade,1),MATCH(_xlfn.XLOOKUP(TB_Vendas[[#This Row],[Código]],TB_Produtos[Código],TB_Produtos[Categoria]),desc_categorias,0))</f>
        <v>0.05</v>
      </c>
      <c r="G1623" s="41" cm="1">
        <f t="array" ref="G1623">_xlfn.XLOOKUP(TB_Vendas[[#This Row],[Vendedor]],TB_Vendedores[[#All],[Código]],TB_Vendedores[[#All],[Desc. Máximo]])</f>
        <v>7.0000000000000007E-2</v>
      </c>
      <c r="H1623" s="41">
        <f>IF(TB_Vendas[[#This Row],[Desc.]]&gt;TB_Vendas[[#This Row],[Desc. Vend.]],TB_Vendas[[#This Row],[Desc. Vend.]],TB_Vendas[[#This Row],[Desc.]])</f>
        <v>0.05</v>
      </c>
      <c r="I1623" s="9">
        <f>TB_Vendas[[#This Row],[Preço Unitário]]*TB_Vendas[[#This Row],[Qtde]]</f>
        <v>3000</v>
      </c>
      <c r="J1623" s="9">
        <f>TB_Vendas[[#This Row],[Total]]-(TB_Vendas[[#This Row],[Total]]*TB_Vendas[[#This Row],[Desconto]])</f>
        <v>2850</v>
      </c>
      <c r="K1623" s="9" t="s">
        <v>119</v>
      </c>
    </row>
    <row r="1624" spans="1:11" x14ac:dyDescent="0.25">
      <c r="A1624" s="8">
        <v>45523</v>
      </c>
      <c r="B1624" t="s">
        <v>40</v>
      </c>
      <c r="C1624" t="str">
        <f>_xlfn.XLOOKUP(TB_Vendas[[#This Row],[Código]],TB_Produtos[Código],TB_Produtos[Categoria])</f>
        <v>Eletrônicos Gerais</v>
      </c>
      <c r="D1624" s="1">
        <v>2</v>
      </c>
      <c r="E1624" s="36">
        <f>_xlfn.XLOOKUP(TB_Vendas[[#This Row],[Código]],TB_Produtos[Código],TB_Produtos[Preço Unitário])</f>
        <v>4800</v>
      </c>
      <c r="F1624" s="41">
        <f>INDEX(desc_tabela,MATCH(TB_Vendas[[#This Row],[Qtde]],desc_quantidade,1),MATCH(_xlfn.XLOOKUP(TB_Vendas[[#This Row],[Código]],TB_Produtos[Código],TB_Produtos[Categoria]),desc_categorias,0))</f>
        <v>0.15</v>
      </c>
      <c r="G1624" s="41" cm="1">
        <f t="array" ref="G1624">_xlfn.XLOOKUP(TB_Vendas[[#This Row],[Vendedor]],TB_Vendedores[[#All],[Código]],TB_Vendedores[[#All],[Desc. Máximo]])</f>
        <v>0.08</v>
      </c>
      <c r="H1624" s="41">
        <f>IF(TB_Vendas[[#This Row],[Desc.]]&gt;TB_Vendas[[#This Row],[Desc. Vend.]],TB_Vendas[[#This Row],[Desc. Vend.]],TB_Vendas[[#This Row],[Desc.]])</f>
        <v>0.08</v>
      </c>
      <c r="I1624" s="9">
        <f>TB_Vendas[[#This Row],[Preço Unitário]]*TB_Vendas[[#This Row],[Qtde]]</f>
        <v>9600</v>
      </c>
      <c r="J1624" s="9">
        <f>TB_Vendas[[#This Row],[Total]]-(TB_Vendas[[#This Row],[Total]]*TB_Vendas[[#This Row],[Desconto]])</f>
        <v>8832</v>
      </c>
      <c r="K1624" s="9" t="s">
        <v>111</v>
      </c>
    </row>
    <row r="1625" spans="1:11" x14ac:dyDescent="0.25">
      <c r="A1625" s="8">
        <v>45523</v>
      </c>
      <c r="B1625" t="s">
        <v>83</v>
      </c>
      <c r="C1625" t="str">
        <f>_xlfn.XLOOKUP(TB_Vendas[[#This Row],[Código]],TB_Produtos[Código],TB_Produtos[Categoria])</f>
        <v>Wearables</v>
      </c>
      <c r="D1625" s="1">
        <v>1</v>
      </c>
      <c r="E1625" s="36">
        <f>_xlfn.XLOOKUP(TB_Vendas[[#This Row],[Código]],TB_Produtos[Código],TB_Produtos[Preço Unitário])</f>
        <v>350</v>
      </c>
      <c r="F1625" s="41">
        <f>INDEX(desc_tabela,MATCH(TB_Vendas[[#This Row],[Qtde]],desc_quantidade,1),MATCH(_xlfn.XLOOKUP(TB_Vendas[[#This Row],[Código]],TB_Produtos[Código],TB_Produtos[Categoria]),desc_categorias,0))</f>
        <v>0</v>
      </c>
      <c r="G1625" s="41" cm="1">
        <f t="array" ref="G1625">_xlfn.XLOOKUP(TB_Vendas[[#This Row],[Vendedor]],TB_Vendedores[[#All],[Código]],TB_Vendedores[[#All],[Desc. Máximo]])</f>
        <v>0.18</v>
      </c>
      <c r="H1625" s="41">
        <f>IF(TB_Vendas[[#This Row],[Desc.]]&gt;TB_Vendas[[#This Row],[Desc. Vend.]],TB_Vendas[[#This Row],[Desc. Vend.]],TB_Vendas[[#This Row],[Desc.]])</f>
        <v>0</v>
      </c>
      <c r="I1625" s="9">
        <f>TB_Vendas[[#This Row],[Preço Unitário]]*TB_Vendas[[#This Row],[Qtde]]</f>
        <v>350</v>
      </c>
      <c r="J1625" s="9">
        <f>TB_Vendas[[#This Row],[Total]]-(TB_Vendas[[#This Row],[Total]]*TB_Vendas[[#This Row],[Desconto]])</f>
        <v>350</v>
      </c>
      <c r="K1625" s="9" t="s">
        <v>117</v>
      </c>
    </row>
    <row r="1626" spans="1:11" x14ac:dyDescent="0.25">
      <c r="A1626" s="8">
        <v>45523</v>
      </c>
      <c r="B1626" t="s">
        <v>83</v>
      </c>
      <c r="C1626" t="str">
        <f>_xlfn.XLOOKUP(TB_Vendas[[#This Row],[Código]],TB_Produtos[Código],TB_Produtos[Categoria])</f>
        <v>Wearables</v>
      </c>
      <c r="D1626" s="1">
        <v>2</v>
      </c>
      <c r="E1626" s="36">
        <f>_xlfn.XLOOKUP(TB_Vendas[[#This Row],[Código]],TB_Produtos[Código],TB_Produtos[Preço Unitário])</f>
        <v>350</v>
      </c>
      <c r="F1626" s="41">
        <f>INDEX(desc_tabela,MATCH(TB_Vendas[[#This Row],[Qtde]],desc_quantidade,1),MATCH(_xlfn.XLOOKUP(TB_Vendas[[#This Row],[Código]],TB_Produtos[Código],TB_Produtos[Categoria]),desc_categorias,0))</f>
        <v>0.05</v>
      </c>
      <c r="G1626" s="41" cm="1">
        <f t="array" ref="G1626">_xlfn.XLOOKUP(TB_Vendas[[#This Row],[Vendedor]],TB_Vendedores[[#All],[Código]],TB_Vendedores[[#All],[Desc. Máximo]])</f>
        <v>0.11</v>
      </c>
      <c r="H1626" s="41">
        <f>IF(TB_Vendas[[#This Row],[Desc.]]&gt;TB_Vendas[[#This Row],[Desc. Vend.]],TB_Vendas[[#This Row],[Desc. Vend.]],TB_Vendas[[#This Row],[Desc.]])</f>
        <v>0.05</v>
      </c>
      <c r="I1626" s="9">
        <f>TB_Vendas[[#This Row],[Preço Unitário]]*TB_Vendas[[#This Row],[Qtde]]</f>
        <v>700</v>
      </c>
      <c r="J1626" s="9">
        <f>TB_Vendas[[#This Row],[Total]]-(TB_Vendas[[#This Row],[Total]]*TB_Vendas[[#This Row],[Desconto]])</f>
        <v>665</v>
      </c>
      <c r="K1626" s="9" t="s">
        <v>115</v>
      </c>
    </row>
    <row r="1627" spans="1:11" x14ac:dyDescent="0.25">
      <c r="A1627" s="8">
        <v>45523</v>
      </c>
      <c r="B1627" t="s">
        <v>28</v>
      </c>
      <c r="C1627" t="str">
        <f>_xlfn.XLOOKUP(TB_Vendas[[#This Row],[Código]],TB_Produtos[Código],TB_Produtos[Categoria])</f>
        <v>Periféricos</v>
      </c>
      <c r="D1627" s="1">
        <v>3</v>
      </c>
      <c r="E1627" s="36">
        <f>_xlfn.XLOOKUP(TB_Vendas[[#This Row],[Código]],TB_Produtos[Código],TB_Produtos[Preço Unitário])</f>
        <v>1200</v>
      </c>
      <c r="F1627" s="41">
        <f>INDEX(desc_tabela,MATCH(TB_Vendas[[#This Row],[Qtde]],desc_quantidade,1),MATCH(_xlfn.XLOOKUP(TB_Vendas[[#This Row],[Código]],TB_Produtos[Código],TB_Produtos[Categoria]),desc_categorias,0))</f>
        <v>0.15</v>
      </c>
      <c r="G1627" s="41" cm="1">
        <f t="array" ref="G1627">_xlfn.XLOOKUP(TB_Vendas[[#This Row],[Vendedor]],TB_Vendedores[[#All],[Código]],TB_Vendedores[[#All],[Desc. Máximo]])</f>
        <v>0.19</v>
      </c>
      <c r="H1627" s="41">
        <f>IF(TB_Vendas[[#This Row],[Desc.]]&gt;TB_Vendas[[#This Row],[Desc. Vend.]],TB_Vendas[[#This Row],[Desc. Vend.]],TB_Vendas[[#This Row],[Desc.]])</f>
        <v>0.15</v>
      </c>
      <c r="I1627" s="9">
        <f>TB_Vendas[[#This Row],[Preço Unitário]]*TB_Vendas[[#This Row],[Qtde]]</f>
        <v>3600</v>
      </c>
      <c r="J1627" s="9">
        <f>TB_Vendas[[#This Row],[Total]]-(TB_Vendas[[#This Row],[Total]]*TB_Vendas[[#This Row],[Desconto]])</f>
        <v>3060</v>
      </c>
      <c r="K1627" s="9" t="s">
        <v>109</v>
      </c>
    </row>
    <row r="1628" spans="1:11" x14ac:dyDescent="0.25">
      <c r="A1628" s="8">
        <v>45523</v>
      </c>
      <c r="B1628" t="s">
        <v>37</v>
      </c>
      <c r="C1628" t="str">
        <f>_xlfn.XLOOKUP(TB_Vendas[[#This Row],[Código]],TB_Produtos[Código],TB_Produtos[Categoria])</f>
        <v>Notebooks</v>
      </c>
      <c r="D1628" s="1">
        <v>4</v>
      </c>
      <c r="E1628" s="36">
        <f>_xlfn.XLOOKUP(TB_Vendas[[#This Row],[Código]],TB_Produtos[Código],TB_Produtos[Preço Unitário])</f>
        <v>4000</v>
      </c>
      <c r="F1628" s="41">
        <f>INDEX(desc_tabela,MATCH(TB_Vendas[[#This Row],[Qtde]],desc_quantidade,1),MATCH(_xlfn.XLOOKUP(TB_Vendas[[#This Row],[Código]],TB_Produtos[Código],TB_Produtos[Categoria]),desc_categorias,0))</f>
        <v>0.15</v>
      </c>
      <c r="G1628" s="41" cm="1">
        <f t="array" ref="G1628">_xlfn.XLOOKUP(TB_Vendas[[#This Row],[Vendedor]],TB_Vendedores[[#All],[Código]],TB_Vendedores[[#All],[Desc. Máximo]])</f>
        <v>0.17</v>
      </c>
      <c r="H1628" s="41">
        <f>IF(TB_Vendas[[#This Row],[Desc.]]&gt;TB_Vendas[[#This Row],[Desc. Vend.]],TB_Vendas[[#This Row],[Desc. Vend.]],TB_Vendas[[#This Row],[Desc.]])</f>
        <v>0.15</v>
      </c>
      <c r="I1628" s="9">
        <f>TB_Vendas[[#This Row],[Preço Unitário]]*TB_Vendas[[#This Row],[Qtde]]</f>
        <v>16000</v>
      </c>
      <c r="J1628" s="9">
        <f>TB_Vendas[[#This Row],[Total]]-(TB_Vendas[[#This Row],[Total]]*TB_Vendas[[#This Row],[Desconto]])</f>
        <v>13600</v>
      </c>
      <c r="K1628" s="9" t="s">
        <v>105</v>
      </c>
    </row>
    <row r="1629" spans="1:11" x14ac:dyDescent="0.25">
      <c r="A1629" s="8">
        <v>45524</v>
      </c>
      <c r="B1629" t="s">
        <v>58</v>
      </c>
      <c r="C1629" t="str">
        <f>_xlfn.XLOOKUP(TB_Vendas[[#This Row],[Código]],TB_Produtos[Código],TB_Produtos[Categoria])</f>
        <v>Periféricos</v>
      </c>
      <c r="D1629" s="1">
        <v>1</v>
      </c>
      <c r="E1629" s="36">
        <f>_xlfn.XLOOKUP(TB_Vendas[[#This Row],[Código]],TB_Produtos[Código],TB_Produtos[Preço Unitário])</f>
        <v>450</v>
      </c>
      <c r="F1629" s="41">
        <f>INDEX(desc_tabela,MATCH(TB_Vendas[[#This Row],[Qtde]],desc_quantidade,1),MATCH(_xlfn.XLOOKUP(TB_Vendas[[#This Row],[Código]],TB_Produtos[Código],TB_Produtos[Categoria]),desc_categorias,0))</f>
        <v>0</v>
      </c>
      <c r="G1629" s="41" cm="1">
        <f t="array" ref="G1629">_xlfn.XLOOKUP(TB_Vendas[[#This Row],[Vendedor]],TB_Vendedores[[#All],[Código]],TB_Vendedores[[#All],[Desc. Máximo]])</f>
        <v>0.17</v>
      </c>
      <c r="H1629" s="41">
        <f>IF(TB_Vendas[[#This Row],[Desc.]]&gt;TB_Vendas[[#This Row],[Desc. Vend.]],TB_Vendas[[#This Row],[Desc. Vend.]],TB_Vendas[[#This Row],[Desc.]])</f>
        <v>0</v>
      </c>
      <c r="I1629" s="9">
        <f>TB_Vendas[[#This Row],[Preço Unitário]]*TB_Vendas[[#This Row],[Qtde]]</f>
        <v>450</v>
      </c>
      <c r="J1629" s="9">
        <f>TB_Vendas[[#This Row],[Total]]-(TB_Vendas[[#This Row],[Total]]*TB_Vendas[[#This Row],[Desconto]])</f>
        <v>450</v>
      </c>
      <c r="K1629" s="9" t="s">
        <v>105</v>
      </c>
    </row>
    <row r="1630" spans="1:11" x14ac:dyDescent="0.25">
      <c r="A1630" s="8">
        <v>45524</v>
      </c>
      <c r="B1630" t="s">
        <v>46</v>
      </c>
      <c r="C1630" t="str">
        <f>_xlfn.XLOOKUP(TB_Vendas[[#This Row],[Código]],TB_Produtos[Código],TB_Produtos[Categoria])</f>
        <v>Eletrônicos Gerais</v>
      </c>
      <c r="D1630" s="1">
        <v>1</v>
      </c>
      <c r="E1630" s="36">
        <f>_xlfn.XLOOKUP(TB_Vendas[[#This Row],[Código]],TB_Produtos[Código],TB_Produtos[Preço Unitário])</f>
        <v>2800</v>
      </c>
      <c r="F1630" s="41">
        <f>INDEX(desc_tabela,MATCH(TB_Vendas[[#This Row],[Qtde]],desc_quantidade,1),MATCH(_xlfn.XLOOKUP(TB_Vendas[[#This Row],[Código]],TB_Produtos[Código],TB_Produtos[Categoria]),desc_categorias,0))</f>
        <v>0.1</v>
      </c>
      <c r="G1630" s="41" cm="1">
        <f t="array" ref="G1630">_xlfn.XLOOKUP(TB_Vendas[[#This Row],[Vendedor]],TB_Vendedores[[#All],[Código]],TB_Vendedores[[#All],[Desc. Máximo]])</f>
        <v>0.13</v>
      </c>
      <c r="H1630" s="41">
        <f>IF(TB_Vendas[[#This Row],[Desc.]]&gt;TB_Vendas[[#This Row],[Desc. Vend.]],TB_Vendas[[#This Row],[Desc. Vend.]],TB_Vendas[[#This Row],[Desc.]])</f>
        <v>0.1</v>
      </c>
      <c r="I1630" s="9">
        <f>TB_Vendas[[#This Row],[Preço Unitário]]*TB_Vendas[[#This Row],[Qtde]]</f>
        <v>2800</v>
      </c>
      <c r="J1630" s="9">
        <f>TB_Vendas[[#This Row],[Total]]-(TB_Vendas[[#This Row],[Total]]*TB_Vendas[[#This Row],[Desconto]])</f>
        <v>2520</v>
      </c>
      <c r="K1630" s="9" t="s">
        <v>94</v>
      </c>
    </row>
    <row r="1631" spans="1:11" x14ac:dyDescent="0.25">
      <c r="A1631" s="8">
        <v>45524</v>
      </c>
      <c r="B1631" t="s">
        <v>71</v>
      </c>
      <c r="C1631" t="str">
        <f>_xlfn.XLOOKUP(TB_Vendas[[#This Row],[Código]],TB_Produtos[Código],TB_Produtos[Categoria])</f>
        <v>Smartphones e Tablets</v>
      </c>
      <c r="D1631" s="1">
        <v>2</v>
      </c>
      <c r="E1631" s="36">
        <f>_xlfn.XLOOKUP(TB_Vendas[[#This Row],[Código]],TB_Produtos[Código],TB_Produtos[Preço Unitário])</f>
        <v>7500</v>
      </c>
      <c r="F1631" s="41">
        <f>INDEX(desc_tabela,MATCH(TB_Vendas[[#This Row],[Qtde]],desc_quantidade,1),MATCH(_xlfn.XLOOKUP(TB_Vendas[[#This Row],[Código]],TB_Produtos[Código],TB_Produtos[Categoria]),desc_categorias,0))</f>
        <v>0.1</v>
      </c>
      <c r="G1631" s="41" cm="1">
        <f t="array" ref="G1631">_xlfn.XLOOKUP(TB_Vendas[[#This Row],[Vendedor]],TB_Vendedores[[#All],[Código]],TB_Vendedores[[#All],[Desc. Máximo]])</f>
        <v>0.13</v>
      </c>
      <c r="H1631" s="41">
        <f>IF(TB_Vendas[[#This Row],[Desc.]]&gt;TB_Vendas[[#This Row],[Desc. Vend.]],TB_Vendas[[#This Row],[Desc. Vend.]],TB_Vendas[[#This Row],[Desc.]])</f>
        <v>0.1</v>
      </c>
      <c r="I1631" s="9">
        <f>TB_Vendas[[#This Row],[Preço Unitário]]*TB_Vendas[[#This Row],[Qtde]]</f>
        <v>15000</v>
      </c>
      <c r="J1631" s="9">
        <f>TB_Vendas[[#This Row],[Total]]-(TB_Vendas[[#This Row],[Total]]*TB_Vendas[[#This Row],[Desconto]])</f>
        <v>13500</v>
      </c>
      <c r="K1631" s="9" t="s">
        <v>94</v>
      </c>
    </row>
    <row r="1632" spans="1:11" x14ac:dyDescent="0.25">
      <c r="A1632" s="8">
        <v>45524</v>
      </c>
      <c r="B1632" t="s">
        <v>83</v>
      </c>
      <c r="C1632" t="str">
        <f>_xlfn.XLOOKUP(TB_Vendas[[#This Row],[Código]],TB_Produtos[Código],TB_Produtos[Categoria])</f>
        <v>Wearables</v>
      </c>
      <c r="D1632" s="1">
        <v>1</v>
      </c>
      <c r="E1632" s="36">
        <f>_xlfn.XLOOKUP(TB_Vendas[[#This Row],[Código]],TB_Produtos[Código],TB_Produtos[Preço Unitário])</f>
        <v>350</v>
      </c>
      <c r="F1632" s="41">
        <f>INDEX(desc_tabela,MATCH(TB_Vendas[[#This Row],[Qtde]],desc_quantidade,1),MATCH(_xlfn.XLOOKUP(TB_Vendas[[#This Row],[Código]],TB_Produtos[Código],TB_Produtos[Categoria]),desc_categorias,0))</f>
        <v>0</v>
      </c>
      <c r="G1632" s="41" cm="1">
        <f t="array" ref="G1632">_xlfn.XLOOKUP(TB_Vendas[[#This Row],[Vendedor]],TB_Vendedores[[#All],[Código]],TB_Vendedores[[#All],[Desc. Máximo]])</f>
        <v>7.0000000000000007E-2</v>
      </c>
      <c r="H1632" s="41">
        <f>IF(TB_Vendas[[#This Row],[Desc.]]&gt;TB_Vendas[[#This Row],[Desc. Vend.]],TB_Vendas[[#This Row],[Desc. Vend.]],TB_Vendas[[#This Row],[Desc.]])</f>
        <v>0</v>
      </c>
      <c r="I1632" s="9">
        <f>TB_Vendas[[#This Row],[Preço Unitário]]*TB_Vendas[[#This Row],[Qtde]]</f>
        <v>350</v>
      </c>
      <c r="J1632" s="9">
        <f>TB_Vendas[[#This Row],[Total]]-(TB_Vendas[[#This Row],[Total]]*TB_Vendas[[#This Row],[Desconto]])</f>
        <v>350</v>
      </c>
      <c r="K1632" s="9" t="s">
        <v>119</v>
      </c>
    </row>
    <row r="1633" spans="1:11" x14ac:dyDescent="0.25">
      <c r="A1633" s="8">
        <v>45525</v>
      </c>
      <c r="B1633" t="s">
        <v>88</v>
      </c>
      <c r="C1633" t="str">
        <f>_xlfn.XLOOKUP(TB_Vendas[[#This Row],[Código]],TB_Produtos[Código],TB_Produtos[Categoria])</f>
        <v>Wearables</v>
      </c>
      <c r="D1633" s="1">
        <v>5</v>
      </c>
      <c r="E1633" s="36">
        <f>_xlfn.XLOOKUP(TB_Vendas[[#This Row],[Código]],TB_Produtos[Código],TB_Produtos[Preço Unitário])</f>
        <v>2800</v>
      </c>
      <c r="F1633" s="41">
        <f>INDEX(desc_tabela,MATCH(TB_Vendas[[#This Row],[Qtde]],desc_quantidade,1),MATCH(_xlfn.XLOOKUP(TB_Vendas[[#This Row],[Código]],TB_Produtos[Código],TB_Produtos[Categoria]),desc_categorias,0))</f>
        <v>0.25</v>
      </c>
      <c r="G1633" s="41" cm="1">
        <f t="array" ref="G1633">_xlfn.XLOOKUP(TB_Vendas[[#This Row],[Vendedor]],TB_Vendedores[[#All],[Código]],TB_Vendedores[[#All],[Desc. Máximo]])</f>
        <v>0.17</v>
      </c>
      <c r="H1633" s="41">
        <f>IF(TB_Vendas[[#This Row],[Desc.]]&gt;TB_Vendas[[#This Row],[Desc. Vend.]],TB_Vendas[[#This Row],[Desc. Vend.]],TB_Vendas[[#This Row],[Desc.]])</f>
        <v>0.17</v>
      </c>
      <c r="I1633" s="9">
        <f>TB_Vendas[[#This Row],[Preço Unitário]]*TB_Vendas[[#This Row],[Qtde]]</f>
        <v>14000</v>
      </c>
      <c r="J1633" s="9">
        <f>TB_Vendas[[#This Row],[Total]]-(TB_Vendas[[#This Row],[Total]]*TB_Vendas[[#This Row],[Desconto]])</f>
        <v>11620</v>
      </c>
      <c r="K1633" s="9" t="s">
        <v>105</v>
      </c>
    </row>
    <row r="1634" spans="1:11" x14ac:dyDescent="0.25">
      <c r="A1634" s="8">
        <v>45525</v>
      </c>
      <c r="B1634" t="s">
        <v>35</v>
      </c>
      <c r="C1634" t="str">
        <f>_xlfn.XLOOKUP(TB_Vendas[[#This Row],[Código]],TB_Produtos[Código],TB_Produtos[Categoria])</f>
        <v>Notebooks</v>
      </c>
      <c r="D1634" s="1">
        <v>3</v>
      </c>
      <c r="E1634" s="36">
        <f>_xlfn.XLOOKUP(TB_Vendas[[#This Row],[Código]],TB_Produtos[Código],TB_Produtos[Preço Unitário])</f>
        <v>12000</v>
      </c>
      <c r="F1634" s="41">
        <f>INDEX(desc_tabela,MATCH(TB_Vendas[[#This Row],[Qtde]],desc_quantidade,1),MATCH(_xlfn.XLOOKUP(TB_Vendas[[#This Row],[Código]],TB_Produtos[Código],TB_Produtos[Categoria]),desc_categorias,0))</f>
        <v>0.15</v>
      </c>
      <c r="G1634" s="41" cm="1">
        <f t="array" ref="G1634">_xlfn.XLOOKUP(TB_Vendas[[#This Row],[Vendedor]],TB_Vendedores[[#All],[Código]],TB_Vendedores[[#All],[Desc. Máximo]])</f>
        <v>0.13</v>
      </c>
      <c r="H1634" s="41">
        <f>IF(TB_Vendas[[#This Row],[Desc.]]&gt;TB_Vendas[[#This Row],[Desc. Vend.]],TB_Vendas[[#This Row],[Desc. Vend.]],TB_Vendas[[#This Row],[Desc.]])</f>
        <v>0.13</v>
      </c>
      <c r="I1634" s="9">
        <f>TB_Vendas[[#This Row],[Preço Unitário]]*TB_Vendas[[#This Row],[Qtde]]</f>
        <v>36000</v>
      </c>
      <c r="J1634" s="9">
        <f>TB_Vendas[[#This Row],[Total]]-(TB_Vendas[[#This Row],[Total]]*TB_Vendas[[#This Row],[Desconto]])</f>
        <v>31320</v>
      </c>
      <c r="K1634" s="9" t="s">
        <v>97</v>
      </c>
    </row>
    <row r="1635" spans="1:11" x14ac:dyDescent="0.25">
      <c r="A1635" s="8">
        <v>45525</v>
      </c>
      <c r="B1635" t="s">
        <v>40</v>
      </c>
      <c r="C1635" t="str">
        <f>_xlfn.XLOOKUP(TB_Vendas[[#This Row],[Código]],TB_Produtos[Código],TB_Produtos[Categoria])</f>
        <v>Eletrônicos Gerais</v>
      </c>
      <c r="D1635" s="1">
        <v>1</v>
      </c>
      <c r="E1635" s="36">
        <f>_xlfn.XLOOKUP(TB_Vendas[[#This Row],[Código]],TB_Produtos[Código],TB_Produtos[Preço Unitário])</f>
        <v>4800</v>
      </c>
      <c r="F1635" s="41">
        <f>INDEX(desc_tabela,MATCH(TB_Vendas[[#This Row],[Qtde]],desc_quantidade,1),MATCH(_xlfn.XLOOKUP(TB_Vendas[[#This Row],[Código]],TB_Produtos[Código],TB_Produtos[Categoria]),desc_categorias,0))</f>
        <v>0.1</v>
      </c>
      <c r="G1635" s="41" cm="1">
        <f t="array" ref="G1635">_xlfn.XLOOKUP(TB_Vendas[[#This Row],[Vendedor]],TB_Vendedores[[#All],[Código]],TB_Vendedores[[#All],[Desc. Máximo]])</f>
        <v>0.18</v>
      </c>
      <c r="H1635" s="41">
        <f>IF(TB_Vendas[[#This Row],[Desc.]]&gt;TB_Vendas[[#This Row],[Desc. Vend.]],TB_Vendas[[#This Row],[Desc. Vend.]],TB_Vendas[[#This Row],[Desc.]])</f>
        <v>0.1</v>
      </c>
      <c r="I1635" s="9">
        <f>TB_Vendas[[#This Row],[Preço Unitário]]*TB_Vendas[[#This Row],[Qtde]]</f>
        <v>4800</v>
      </c>
      <c r="J1635" s="9">
        <f>TB_Vendas[[#This Row],[Total]]-(TB_Vendas[[#This Row],[Total]]*TB_Vendas[[#This Row],[Desconto]])</f>
        <v>4320</v>
      </c>
      <c r="K1635" s="9" t="s">
        <v>117</v>
      </c>
    </row>
    <row r="1636" spans="1:11" x14ac:dyDescent="0.25">
      <c r="A1636" s="8">
        <v>45525</v>
      </c>
      <c r="B1636" t="s">
        <v>71</v>
      </c>
      <c r="C1636" t="str">
        <f>_xlfn.XLOOKUP(TB_Vendas[[#This Row],[Código]],TB_Produtos[Código],TB_Produtos[Categoria])</f>
        <v>Smartphones e Tablets</v>
      </c>
      <c r="D1636" s="1">
        <v>1</v>
      </c>
      <c r="E1636" s="36">
        <f>_xlfn.XLOOKUP(TB_Vendas[[#This Row],[Código]],TB_Produtos[Código],TB_Produtos[Preço Unitário])</f>
        <v>7500</v>
      </c>
      <c r="F1636" s="41">
        <f>INDEX(desc_tabela,MATCH(TB_Vendas[[#This Row],[Qtde]],desc_quantidade,1),MATCH(_xlfn.XLOOKUP(TB_Vendas[[#This Row],[Código]],TB_Produtos[Código],TB_Produtos[Categoria]),desc_categorias,0))</f>
        <v>0</v>
      </c>
      <c r="G1636" s="41" cm="1">
        <f t="array" ref="G1636">_xlfn.XLOOKUP(TB_Vendas[[#This Row],[Vendedor]],TB_Vendedores[[#All],[Código]],TB_Vendedores[[#All],[Desc. Máximo]])</f>
        <v>0.13</v>
      </c>
      <c r="H1636" s="41">
        <f>IF(TB_Vendas[[#This Row],[Desc.]]&gt;TB_Vendas[[#This Row],[Desc. Vend.]],TB_Vendas[[#This Row],[Desc. Vend.]],TB_Vendas[[#This Row],[Desc.]])</f>
        <v>0</v>
      </c>
      <c r="I1636" s="9">
        <f>TB_Vendas[[#This Row],[Preço Unitário]]*TB_Vendas[[#This Row],[Qtde]]</f>
        <v>7500</v>
      </c>
      <c r="J1636" s="9">
        <f>TB_Vendas[[#This Row],[Total]]-(TB_Vendas[[#This Row],[Total]]*TB_Vendas[[#This Row],[Desconto]])</f>
        <v>7500</v>
      </c>
      <c r="K1636" s="9" t="s">
        <v>94</v>
      </c>
    </row>
    <row r="1637" spans="1:11" x14ac:dyDescent="0.25">
      <c r="A1637" s="8">
        <v>45526</v>
      </c>
      <c r="B1637" t="s">
        <v>88</v>
      </c>
      <c r="C1637" t="str">
        <f>_xlfn.XLOOKUP(TB_Vendas[[#This Row],[Código]],TB_Produtos[Código],TB_Produtos[Categoria])</f>
        <v>Wearables</v>
      </c>
      <c r="D1637" s="1">
        <v>2</v>
      </c>
      <c r="E1637" s="36">
        <f>_xlfn.XLOOKUP(TB_Vendas[[#This Row],[Código]],TB_Produtos[Código],TB_Produtos[Preço Unitário])</f>
        <v>2800</v>
      </c>
      <c r="F1637" s="41">
        <f>INDEX(desc_tabela,MATCH(TB_Vendas[[#This Row],[Qtde]],desc_quantidade,1),MATCH(_xlfn.XLOOKUP(TB_Vendas[[#This Row],[Código]],TB_Produtos[Código],TB_Produtos[Categoria]),desc_categorias,0))</f>
        <v>0.05</v>
      </c>
      <c r="G1637" s="41" cm="1">
        <f t="array" ref="G1637">_xlfn.XLOOKUP(TB_Vendas[[#This Row],[Vendedor]],TB_Vendedores[[#All],[Código]],TB_Vendedores[[#All],[Desc. Máximo]])</f>
        <v>0.12</v>
      </c>
      <c r="H1637" s="41">
        <f>IF(TB_Vendas[[#This Row],[Desc.]]&gt;TB_Vendas[[#This Row],[Desc. Vend.]],TB_Vendas[[#This Row],[Desc. Vend.]],TB_Vendas[[#This Row],[Desc.]])</f>
        <v>0.05</v>
      </c>
      <c r="I1637" s="9">
        <f>TB_Vendas[[#This Row],[Preço Unitário]]*TB_Vendas[[#This Row],[Qtde]]</f>
        <v>5600</v>
      </c>
      <c r="J1637" s="9">
        <f>TB_Vendas[[#This Row],[Total]]-(TB_Vendas[[#This Row],[Total]]*TB_Vendas[[#This Row],[Desconto]])</f>
        <v>5320</v>
      </c>
      <c r="K1637" s="9" t="s">
        <v>103</v>
      </c>
    </row>
    <row r="1638" spans="1:11" x14ac:dyDescent="0.25">
      <c r="A1638" s="8">
        <v>45526</v>
      </c>
      <c r="B1638" t="s">
        <v>77</v>
      </c>
      <c r="C1638" t="str">
        <f>_xlfn.XLOOKUP(TB_Vendas[[#This Row],[Código]],TB_Produtos[Código],TB_Produtos[Categoria])</f>
        <v>Smartphones e Tablets</v>
      </c>
      <c r="D1638" s="1">
        <v>1</v>
      </c>
      <c r="E1638" s="36">
        <f>_xlfn.XLOOKUP(TB_Vendas[[#This Row],[Código]],TB_Produtos[Código],TB_Produtos[Preço Unitário])</f>
        <v>5000</v>
      </c>
      <c r="F1638" s="41">
        <f>INDEX(desc_tabela,MATCH(TB_Vendas[[#This Row],[Qtde]],desc_quantidade,1),MATCH(_xlfn.XLOOKUP(TB_Vendas[[#This Row],[Código]],TB_Produtos[Código],TB_Produtos[Categoria]),desc_categorias,0))</f>
        <v>0</v>
      </c>
      <c r="G1638" s="41" cm="1">
        <f t="array" ref="G1638">_xlfn.XLOOKUP(TB_Vendas[[#This Row],[Vendedor]],TB_Vendedores[[#All],[Código]],TB_Vendedores[[#All],[Desc. Máximo]])</f>
        <v>0.13</v>
      </c>
      <c r="H1638" s="41">
        <f>IF(TB_Vendas[[#This Row],[Desc.]]&gt;TB_Vendas[[#This Row],[Desc. Vend.]],TB_Vendas[[#This Row],[Desc. Vend.]],TB_Vendas[[#This Row],[Desc.]])</f>
        <v>0</v>
      </c>
      <c r="I1638" s="9">
        <f>TB_Vendas[[#This Row],[Preço Unitário]]*TB_Vendas[[#This Row],[Qtde]]</f>
        <v>5000</v>
      </c>
      <c r="J1638" s="9">
        <f>TB_Vendas[[#This Row],[Total]]-(TB_Vendas[[#This Row],[Total]]*TB_Vendas[[#This Row],[Desconto]])</f>
        <v>5000</v>
      </c>
      <c r="K1638" s="9" t="s">
        <v>94</v>
      </c>
    </row>
    <row r="1639" spans="1:11" x14ac:dyDescent="0.25">
      <c r="A1639" s="8">
        <v>45526</v>
      </c>
      <c r="B1639" t="s">
        <v>73</v>
      </c>
      <c r="C1639" t="str">
        <f>_xlfn.XLOOKUP(TB_Vendas[[#This Row],[Código]],TB_Produtos[Código],TB_Produtos[Categoria])</f>
        <v>Smartphones e Tablets</v>
      </c>
      <c r="D1639" s="1">
        <v>3</v>
      </c>
      <c r="E1639" s="36">
        <f>_xlfn.XLOOKUP(TB_Vendas[[#This Row],[Código]],TB_Produtos[Código],TB_Produtos[Preço Unitário])</f>
        <v>2200</v>
      </c>
      <c r="F1639" s="41">
        <f>INDEX(desc_tabela,MATCH(TB_Vendas[[#This Row],[Qtde]],desc_quantidade,1),MATCH(_xlfn.XLOOKUP(TB_Vendas[[#This Row],[Código]],TB_Produtos[Código],TB_Produtos[Categoria]),desc_categorias,0))</f>
        <v>0.15</v>
      </c>
      <c r="G1639" s="41" cm="1">
        <f t="array" ref="G1639">_xlfn.XLOOKUP(TB_Vendas[[#This Row],[Vendedor]],TB_Vendedores[[#All],[Código]],TB_Vendedores[[#All],[Desc. Máximo]])</f>
        <v>0.08</v>
      </c>
      <c r="H1639" s="41">
        <f>IF(TB_Vendas[[#This Row],[Desc.]]&gt;TB_Vendas[[#This Row],[Desc. Vend.]],TB_Vendas[[#This Row],[Desc. Vend.]],TB_Vendas[[#This Row],[Desc.]])</f>
        <v>0.08</v>
      </c>
      <c r="I1639" s="9">
        <f>TB_Vendas[[#This Row],[Preço Unitário]]*TB_Vendas[[#This Row],[Qtde]]</f>
        <v>6600</v>
      </c>
      <c r="J1639" s="9">
        <f>TB_Vendas[[#This Row],[Total]]-(TB_Vendas[[#This Row],[Total]]*TB_Vendas[[#This Row],[Desconto]])</f>
        <v>6072</v>
      </c>
      <c r="K1639" s="9" t="s">
        <v>100</v>
      </c>
    </row>
    <row r="1640" spans="1:11" x14ac:dyDescent="0.25">
      <c r="A1640" s="8">
        <v>45526</v>
      </c>
      <c r="B1640" t="s">
        <v>73</v>
      </c>
      <c r="C1640" t="str">
        <f>_xlfn.XLOOKUP(TB_Vendas[[#This Row],[Código]],TB_Produtos[Código],TB_Produtos[Categoria])</f>
        <v>Smartphones e Tablets</v>
      </c>
      <c r="D1640" s="1">
        <v>4</v>
      </c>
      <c r="E1640" s="36">
        <f>_xlfn.XLOOKUP(TB_Vendas[[#This Row],[Código]],TB_Produtos[Código],TB_Produtos[Preço Unitário])</f>
        <v>2200</v>
      </c>
      <c r="F1640" s="41">
        <f>INDEX(desc_tabela,MATCH(TB_Vendas[[#This Row],[Qtde]],desc_quantidade,1),MATCH(_xlfn.XLOOKUP(TB_Vendas[[#This Row],[Código]],TB_Produtos[Código],TB_Produtos[Categoria]),desc_categorias,0))</f>
        <v>0.15</v>
      </c>
      <c r="G1640" s="41" cm="1">
        <f t="array" ref="G1640">_xlfn.XLOOKUP(TB_Vendas[[#This Row],[Vendedor]],TB_Vendedores[[#All],[Código]],TB_Vendedores[[#All],[Desc. Máximo]])</f>
        <v>0.13</v>
      </c>
      <c r="H1640" s="41">
        <f>IF(TB_Vendas[[#This Row],[Desc.]]&gt;TB_Vendas[[#This Row],[Desc. Vend.]],TB_Vendas[[#This Row],[Desc. Vend.]],TB_Vendas[[#This Row],[Desc.]])</f>
        <v>0.13</v>
      </c>
      <c r="I1640" s="9">
        <f>TB_Vendas[[#This Row],[Preço Unitário]]*TB_Vendas[[#This Row],[Qtde]]</f>
        <v>8800</v>
      </c>
      <c r="J1640" s="9">
        <f>TB_Vendas[[#This Row],[Total]]-(TB_Vendas[[#This Row],[Total]]*TB_Vendas[[#This Row],[Desconto]])</f>
        <v>7656</v>
      </c>
      <c r="K1640" s="9" t="s">
        <v>97</v>
      </c>
    </row>
    <row r="1641" spans="1:11" x14ac:dyDescent="0.25">
      <c r="A1641" s="8">
        <v>45526</v>
      </c>
      <c r="B1641" t="s">
        <v>75</v>
      </c>
      <c r="C1641" t="str">
        <f>_xlfn.XLOOKUP(TB_Vendas[[#This Row],[Código]],TB_Produtos[Código],TB_Produtos[Categoria])</f>
        <v>Smartphones e Tablets</v>
      </c>
      <c r="D1641" s="1">
        <v>1</v>
      </c>
      <c r="E1641" s="36">
        <f>_xlfn.XLOOKUP(TB_Vendas[[#This Row],[Código]],TB_Produtos[Código],TB_Produtos[Preço Unitário])</f>
        <v>3800</v>
      </c>
      <c r="F1641" s="41">
        <f>INDEX(desc_tabela,MATCH(TB_Vendas[[#This Row],[Qtde]],desc_quantidade,1),MATCH(_xlfn.XLOOKUP(TB_Vendas[[#This Row],[Código]],TB_Produtos[Código],TB_Produtos[Categoria]),desc_categorias,0))</f>
        <v>0</v>
      </c>
      <c r="G1641" s="41" cm="1">
        <f t="array" ref="G1641">_xlfn.XLOOKUP(TB_Vendas[[#This Row],[Vendedor]],TB_Vendedores[[#All],[Código]],TB_Vendedores[[#All],[Desc. Máximo]])</f>
        <v>0.3</v>
      </c>
      <c r="H1641" s="41">
        <f>IF(TB_Vendas[[#This Row],[Desc.]]&gt;TB_Vendas[[#This Row],[Desc. Vend.]],TB_Vendas[[#This Row],[Desc. Vend.]],TB_Vendas[[#This Row],[Desc.]])</f>
        <v>0</v>
      </c>
      <c r="I1641" s="9">
        <f>TB_Vendas[[#This Row],[Preço Unitário]]*TB_Vendas[[#This Row],[Qtde]]</f>
        <v>3800</v>
      </c>
      <c r="J1641" s="9">
        <f>TB_Vendas[[#This Row],[Total]]-(TB_Vendas[[#This Row],[Total]]*TB_Vendas[[#This Row],[Desconto]])</f>
        <v>3800</v>
      </c>
      <c r="K1641" s="9" t="s">
        <v>121</v>
      </c>
    </row>
    <row r="1642" spans="1:11" x14ac:dyDescent="0.25">
      <c r="A1642" s="8">
        <v>45527</v>
      </c>
      <c r="B1642" t="s">
        <v>40</v>
      </c>
      <c r="C1642" t="str">
        <f>_xlfn.XLOOKUP(TB_Vendas[[#This Row],[Código]],TB_Produtos[Código],TB_Produtos[Categoria])</f>
        <v>Eletrônicos Gerais</v>
      </c>
      <c r="D1642" s="1">
        <v>5</v>
      </c>
      <c r="E1642" s="36">
        <f>_xlfn.XLOOKUP(TB_Vendas[[#This Row],[Código]],TB_Produtos[Código],TB_Produtos[Preço Unitário])</f>
        <v>4800</v>
      </c>
      <c r="F1642" s="41">
        <f>INDEX(desc_tabela,MATCH(TB_Vendas[[#This Row],[Qtde]],desc_quantidade,1),MATCH(_xlfn.XLOOKUP(TB_Vendas[[#This Row],[Código]],TB_Produtos[Código],TB_Produtos[Categoria]),desc_categorias,0))</f>
        <v>0.25</v>
      </c>
      <c r="G1642" s="41" cm="1">
        <f t="array" ref="G1642">_xlfn.XLOOKUP(TB_Vendas[[#This Row],[Vendedor]],TB_Vendedores[[#All],[Código]],TB_Vendedores[[#All],[Desc. Máximo]])</f>
        <v>0.09</v>
      </c>
      <c r="H1642" s="41">
        <f>IF(TB_Vendas[[#This Row],[Desc.]]&gt;TB_Vendas[[#This Row],[Desc. Vend.]],TB_Vendas[[#This Row],[Desc. Vend.]],TB_Vendas[[#This Row],[Desc.]])</f>
        <v>0.09</v>
      </c>
      <c r="I1642" s="9">
        <f>TB_Vendas[[#This Row],[Preço Unitário]]*TB_Vendas[[#This Row],[Qtde]]</f>
        <v>24000</v>
      </c>
      <c r="J1642" s="9">
        <f>TB_Vendas[[#This Row],[Total]]-(TB_Vendas[[#This Row],[Total]]*TB_Vendas[[#This Row],[Desconto]])</f>
        <v>21840</v>
      </c>
      <c r="K1642" s="9" t="s">
        <v>113</v>
      </c>
    </row>
    <row r="1643" spans="1:11" x14ac:dyDescent="0.25">
      <c r="A1643" s="8">
        <v>45527</v>
      </c>
      <c r="B1643" t="s">
        <v>58</v>
      </c>
      <c r="C1643" t="str">
        <f>_xlfn.XLOOKUP(TB_Vendas[[#This Row],[Código]],TB_Produtos[Código],TB_Produtos[Categoria])</f>
        <v>Periféricos</v>
      </c>
      <c r="D1643" s="1">
        <v>5</v>
      </c>
      <c r="E1643" s="36">
        <f>_xlfn.XLOOKUP(TB_Vendas[[#This Row],[Código]],TB_Produtos[Código],TB_Produtos[Preço Unitário])</f>
        <v>450</v>
      </c>
      <c r="F1643" s="41">
        <f>INDEX(desc_tabela,MATCH(TB_Vendas[[#This Row],[Qtde]],desc_quantidade,1),MATCH(_xlfn.XLOOKUP(TB_Vendas[[#This Row],[Código]],TB_Produtos[Código],TB_Produtos[Categoria]),desc_categorias,0))</f>
        <v>0.25</v>
      </c>
      <c r="G1643" s="41" cm="1">
        <f t="array" ref="G1643">_xlfn.XLOOKUP(TB_Vendas[[#This Row],[Vendedor]],TB_Vendedores[[#All],[Código]],TB_Vendedores[[#All],[Desc. Máximo]])</f>
        <v>0.13</v>
      </c>
      <c r="H1643" s="41">
        <f>IF(TB_Vendas[[#This Row],[Desc.]]&gt;TB_Vendas[[#This Row],[Desc. Vend.]],TB_Vendas[[#This Row],[Desc. Vend.]],TB_Vendas[[#This Row],[Desc.]])</f>
        <v>0.13</v>
      </c>
      <c r="I1643" s="9">
        <f>TB_Vendas[[#This Row],[Preço Unitário]]*TB_Vendas[[#This Row],[Qtde]]</f>
        <v>2250</v>
      </c>
      <c r="J1643" s="9">
        <f>TB_Vendas[[#This Row],[Total]]-(TB_Vendas[[#This Row],[Total]]*TB_Vendas[[#This Row],[Desconto]])</f>
        <v>1957.5</v>
      </c>
      <c r="K1643" s="9" t="s">
        <v>97</v>
      </c>
    </row>
    <row r="1644" spans="1:11" x14ac:dyDescent="0.25">
      <c r="A1644" s="8">
        <v>45527</v>
      </c>
      <c r="B1644" t="s">
        <v>48</v>
      </c>
      <c r="C1644" t="str">
        <f>_xlfn.XLOOKUP(TB_Vendas[[#This Row],[Código]],TB_Produtos[Código],TB_Produtos[Categoria])</f>
        <v>Eletrônicos Gerais</v>
      </c>
      <c r="D1644" s="1">
        <v>3</v>
      </c>
      <c r="E1644" s="36">
        <f>_xlfn.XLOOKUP(TB_Vendas[[#This Row],[Código]],TB_Produtos[Código],TB_Produtos[Preço Unitário])</f>
        <v>5500</v>
      </c>
      <c r="F1644" s="41">
        <f>INDEX(desc_tabela,MATCH(TB_Vendas[[#This Row],[Qtde]],desc_quantidade,1),MATCH(_xlfn.XLOOKUP(TB_Vendas[[#This Row],[Código]],TB_Produtos[Código],TB_Produtos[Categoria]),desc_categorias,0))</f>
        <v>0.2</v>
      </c>
      <c r="G1644" s="41" cm="1">
        <f t="array" ref="G1644">_xlfn.XLOOKUP(TB_Vendas[[#This Row],[Vendedor]],TB_Vendedores[[#All],[Código]],TB_Vendedores[[#All],[Desc. Máximo]])</f>
        <v>0.3</v>
      </c>
      <c r="H1644" s="41">
        <f>IF(TB_Vendas[[#This Row],[Desc.]]&gt;TB_Vendas[[#This Row],[Desc. Vend.]],TB_Vendas[[#This Row],[Desc. Vend.]],TB_Vendas[[#This Row],[Desc.]])</f>
        <v>0.2</v>
      </c>
      <c r="I1644" s="9">
        <f>TB_Vendas[[#This Row],[Preço Unitário]]*TB_Vendas[[#This Row],[Qtde]]</f>
        <v>16500</v>
      </c>
      <c r="J1644" s="9">
        <f>TB_Vendas[[#This Row],[Total]]-(TB_Vendas[[#This Row],[Total]]*TB_Vendas[[#This Row],[Desconto]])</f>
        <v>13200</v>
      </c>
      <c r="K1644" s="9" t="s">
        <v>121</v>
      </c>
    </row>
    <row r="1645" spans="1:11" x14ac:dyDescent="0.25">
      <c r="A1645" s="8">
        <v>45527</v>
      </c>
      <c r="B1645" t="s">
        <v>17</v>
      </c>
      <c r="C1645" t="str">
        <f>_xlfn.XLOOKUP(TB_Vendas[[#This Row],[Código]],TB_Produtos[Código],TB_Produtos[Categoria])</f>
        <v>Acessórios</v>
      </c>
      <c r="D1645" s="1">
        <v>1</v>
      </c>
      <c r="E1645" s="36">
        <f>_xlfn.XLOOKUP(TB_Vendas[[#This Row],[Código]],TB_Produtos[Código],TB_Produtos[Preço Unitário])</f>
        <v>800</v>
      </c>
      <c r="F1645" s="41">
        <f>INDEX(desc_tabela,MATCH(TB_Vendas[[#This Row],[Qtde]],desc_quantidade,1),MATCH(_xlfn.XLOOKUP(TB_Vendas[[#This Row],[Código]],TB_Produtos[Código],TB_Produtos[Categoria]),desc_categorias,0))</f>
        <v>0</v>
      </c>
      <c r="G1645" s="41" cm="1">
        <f t="array" ref="G1645">_xlfn.XLOOKUP(TB_Vendas[[#This Row],[Vendedor]],TB_Vendedores[[#All],[Código]],TB_Vendedores[[#All],[Desc. Máximo]])</f>
        <v>0.08</v>
      </c>
      <c r="H1645" s="41">
        <f>IF(TB_Vendas[[#This Row],[Desc.]]&gt;TB_Vendas[[#This Row],[Desc. Vend.]],TB_Vendas[[#This Row],[Desc. Vend.]],TB_Vendas[[#This Row],[Desc.]])</f>
        <v>0</v>
      </c>
      <c r="I1645" s="9">
        <f>TB_Vendas[[#This Row],[Preço Unitário]]*TB_Vendas[[#This Row],[Qtde]]</f>
        <v>800</v>
      </c>
      <c r="J1645" s="9">
        <f>TB_Vendas[[#This Row],[Total]]-(TB_Vendas[[#This Row],[Total]]*TB_Vendas[[#This Row],[Desconto]])</f>
        <v>800</v>
      </c>
      <c r="K1645" s="9" t="s">
        <v>111</v>
      </c>
    </row>
    <row r="1646" spans="1:11" x14ac:dyDescent="0.25">
      <c r="A1646" s="8">
        <v>45528</v>
      </c>
      <c r="B1646" t="s">
        <v>64</v>
      </c>
      <c r="C1646" t="str">
        <f>_xlfn.XLOOKUP(TB_Vendas[[#This Row],[Código]],TB_Produtos[Código],TB_Produtos[Categoria])</f>
        <v>Redes e Conectividade</v>
      </c>
      <c r="D1646" s="1">
        <v>4</v>
      </c>
      <c r="E1646" s="36">
        <f>_xlfn.XLOOKUP(TB_Vendas[[#This Row],[Código]],TB_Produtos[Código],TB_Produtos[Preço Unitário])</f>
        <v>250</v>
      </c>
      <c r="F1646" s="41">
        <f>INDEX(desc_tabela,MATCH(TB_Vendas[[#This Row],[Qtde]],desc_quantidade,1),MATCH(_xlfn.XLOOKUP(TB_Vendas[[#This Row],[Código]],TB_Produtos[Código],TB_Produtos[Categoria]),desc_categorias,0))</f>
        <v>0.2</v>
      </c>
      <c r="G1646" s="41" cm="1">
        <f t="array" ref="G1646">_xlfn.XLOOKUP(TB_Vendas[[#This Row],[Vendedor]],TB_Vendedores[[#All],[Código]],TB_Vendedores[[#All],[Desc. Máximo]])</f>
        <v>0.14000000000000001</v>
      </c>
      <c r="H1646" s="41">
        <f>IF(TB_Vendas[[#This Row],[Desc.]]&gt;TB_Vendas[[#This Row],[Desc. Vend.]],TB_Vendas[[#This Row],[Desc. Vend.]],TB_Vendas[[#This Row],[Desc.]])</f>
        <v>0.14000000000000001</v>
      </c>
      <c r="I1646" s="9">
        <f>TB_Vendas[[#This Row],[Preço Unitário]]*TB_Vendas[[#This Row],[Qtde]]</f>
        <v>1000</v>
      </c>
      <c r="J1646" s="9">
        <f>TB_Vendas[[#This Row],[Total]]-(TB_Vendas[[#This Row],[Total]]*TB_Vendas[[#This Row],[Desconto]])</f>
        <v>860</v>
      </c>
      <c r="K1646" s="9" t="s">
        <v>107</v>
      </c>
    </row>
    <row r="1647" spans="1:11" x14ac:dyDescent="0.25">
      <c r="A1647" s="8">
        <v>45528</v>
      </c>
      <c r="B1647" t="s">
        <v>22</v>
      </c>
      <c r="C1647" t="str">
        <f>_xlfn.XLOOKUP(TB_Vendas[[#This Row],[Código]],TB_Produtos[Código],TB_Produtos[Categoria])</f>
        <v>Acessórios</v>
      </c>
      <c r="D1647" s="1">
        <v>2</v>
      </c>
      <c r="E1647" s="36">
        <f>_xlfn.XLOOKUP(TB_Vendas[[#This Row],[Código]],TB_Produtos[Código],TB_Produtos[Preço Unitário])</f>
        <v>1400</v>
      </c>
      <c r="F1647" s="41">
        <f>INDEX(desc_tabela,MATCH(TB_Vendas[[#This Row],[Qtde]],desc_quantidade,1),MATCH(_xlfn.XLOOKUP(TB_Vendas[[#This Row],[Código]],TB_Produtos[Código],TB_Produtos[Categoria]),desc_categorias,0))</f>
        <v>0.05</v>
      </c>
      <c r="G1647" s="41" cm="1">
        <f t="array" ref="G1647">_xlfn.XLOOKUP(TB_Vendas[[#This Row],[Vendedor]],TB_Vendedores[[#All],[Código]],TB_Vendedores[[#All],[Desc. Máximo]])</f>
        <v>0.3</v>
      </c>
      <c r="H1647" s="41">
        <f>IF(TB_Vendas[[#This Row],[Desc.]]&gt;TB_Vendas[[#This Row],[Desc. Vend.]],TB_Vendas[[#This Row],[Desc. Vend.]],TB_Vendas[[#This Row],[Desc.]])</f>
        <v>0.05</v>
      </c>
      <c r="I1647" s="9">
        <f>TB_Vendas[[#This Row],[Preço Unitário]]*TB_Vendas[[#This Row],[Qtde]]</f>
        <v>2800</v>
      </c>
      <c r="J1647" s="9">
        <f>TB_Vendas[[#This Row],[Total]]-(TB_Vendas[[#This Row],[Total]]*TB_Vendas[[#This Row],[Desconto]])</f>
        <v>2660</v>
      </c>
      <c r="K1647" s="9" t="s">
        <v>121</v>
      </c>
    </row>
    <row r="1648" spans="1:11" x14ac:dyDescent="0.25">
      <c r="A1648" s="8">
        <v>45529</v>
      </c>
      <c r="B1648" t="s">
        <v>28</v>
      </c>
      <c r="C1648" t="str">
        <f>_xlfn.XLOOKUP(TB_Vendas[[#This Row],[Código]],TB_Produtos[Código],TB_Produtos[Categoria])</f>
        <v>Periféricos</v>
      </c>
      <c r="D1648" s="1">
        <v>2</v>
      </c>
      <c r="E1648" s="36">
        <f>_xlfn.XLOOKUP(TB_Vendas[[#This Row],[Código]],TB_Produtos[Código],TB_Produtos[Preço Unitário])</f>
        <v>1200</v>
      </c>
      <c r="F1648" s="41">
        <f>INDEX(desc_tabela,MATCH(TB_Vendas[[#This Row],[Qtde]],desc_quantidade,1),MATCH(_xlfn.XLOOKUP(TB_Vendas[[#This Row],[Código]],TB_Produtos[Código],TB_Produtos[Categoria]),desc_categorias,0))</f>
        <v>0.05</v>
      </c>
      <c r="G1648" s="41" cm="1">
        <f t="array" ref="G1648">_xlfn.XLOOKUP(TB_Vendas[[#This Row],[Vendedor]],TB_Vendedores[[#All],[Código]],TB_Vendedores[[#All],[Desc. Máximo]])</f>
        <v>0.09</v>
      </c>
      <c r="H1648" s="41">
        <f>IF(TB_Vendas[[#This Row],[Desc.]]&gt;TB_Vendas[[#This Row],[Desc. Vend.]],TB_Vendas[[#This Row],[Desc. Vend.]],TB_Vendas[[#This Row],[Desc.]])</f>
        <v>0.05</v>
      </c>
      <c r="I1648" s="9">
        <f>TB_Vendas[[#This Row],[Preço Unitário]]*TB_Vendas[[#This Row],[Qtde]]</f>
        <v>2400</v>
      </c>
      <c r="J1648" s="9">
        <f>TB_Vendas[[#This Row],[Total]]-(TB_Vendas[[#This Row],[Total]]*TB_Vendas[[#This Row],[Desconto]])</f>
        <v>2280</v>
      </c>
      <c r="K1648" s="9" t="s">
        <v>113</v>
      </c>
    </row>
    <row r="1649" spans="1:11" x14ac:dyDescent="0.25">
      <c r="A1649" s="8">
        <v>45529</v>
      </c>
      <c r="B1649" t="s">
        <v>83</v>
      </c>
      <c r="C1649" t="str">
        <f>_xlfn.XLOOKUP(TB_Vendas[[#This Row],[Código]],TB_Produtos[Código],TB_Produtos[Categoria])</f>
        <v>Wearables</v>
      </c>
      <c r="D1649" s="1">
        <v>3</v>
      </c>
      <c r="E1649" s="36">
        <f>_xlfn.XLOOKUP(TB_Vendas[[#This Row],[Código]],TB_Produtos[Código],TB_Produtos[Preço Unitário])</f>
        <v>350</v>
      </c>
      <c r="F1649" s="41">
        <f>INDEX(desc_tabela,MATCH(TB_Vendas[[#This Row],[Qtde]],desc_quantidade,1),MATCH(_xlfn.XLOOKUP(TB_Vendas[[#This Row],[Código]],TB_Produtos[Código],TB_Produtos[Categoria]),desc_categorias,0))</f>
        <v>0.15</v>
      </c>
      <c r="G1649" s="41" cm="1">
        <f t="array" ref="G1649">_xlfn.XLOOKUP(TB_Vendas[[#This Row],[Vendedor]],TB_Vendedores[[#All],[Código]],TB_Vendedores[[#All],[Desc. Máximo]])</f>
        <v>0.12</v>
      </c>
      <c r="H1649" s="41">
        <f>IF(TB_Vendas[[#This Row],[Desc.]]&gt;TB_Vendas[[#This Row],[Desc. Vend.]],TB_Vendas[[#This Row],[Desc. Vend.]],TB_Vendas[[#This Row],[Desc.]])</f>
        <v>0.12</v>
      </c>
      <c r="I1649" s="9">
        <f>TB_Vendas[[#This Row],[Preço Unitário]]*TB_Vendas[[#This Row],[Qtde]]</f>
        <v>1050</v>
      </c>
      <c r="J1649" s="9">
        <f>TB_Vendas[[#This Row],[Total]]-(TB_Vendas[[#This Row],[Total]]*TB_Vendas[[#This Row],[Desconto]])</f>
        <v>924</v>
      </c>
      <c r="K1649" s="9" t="s">
        <v>103</v>
      </c>
    </row>
    <row r="1650" spans="1:11" x14ac:dyDescent="0.25">
      <c r="A1650" s="8">
        <v>45529</v>
      </c>
      <c r="B1650" t="s">
        <v>31</v>
      </c>
      <c r="C1650" t="str">
        <f>_xlfn.XLOOKUP(TB_Vendas[[#This Row],[Código]],TB_Produtos[Código],TB_Produtos[Categoria])</f>
        <v>Notebooks</v>
      </c>
      <c r="D1650" s="1">
        <v>4</v>
      </c>
      <c r="E1650" s="36">
        <f>_xlfn.XLOOKUP(TB_Vendas[[#This Row],[Código]],TB_Produtos[Código],TB_Produtos[Preço Unitário])</f>
        <v>4200</v>
      </c>
      <c r="F1650" s="41">
        <f>INDEX(desc_tabela,MATCH(TB_Vendas[[#This Row],[Qtde]],desc_quantidade,1),MATCH(_xlfn.XLOOKUP(TB_Vendas[[#This Row],[Código]],TB_Produtos[Código],TB_Produtos[Categoria]),desc_categorias,0))</f>
        <v>0.15</v>
      </c>
      <c r="G1650" s="41" cm="1">
        <f t="array" ref="G1650">_xlfn.XLOOKUP(TB_Vendas[[#This Row],[Vendedor]],TB_Vendedores[[#All],[Código]],TB_Vendedores[[#All],[Desc. Máximo]])</f>
        <v>0.12</v>
      </c>
      <c r="H1650" s="41">
        <f>IF(TB_Vendas[[#This Row],[Desc.]]&gt;TB_Vendas[[#This Row],[Desc. Vend.]],TB_Vendas[[#This Row],[Desc. Vend.]],TB_Vendas[[#This Row],[Desc.]])</f>
        <v>0.12</v>
      </c>
      <c r="I1650" s="9">
        <f>TB_Vendas[[#This Row],[Preço Unitário]]*TB_Vendas[[#This Row],[Qtde]]</f>
        <v>16800</v>
      </c>
      <c r="J1650" s="9">
        <f>TB_Vendas[[#This Row],[Total]]-(TB_Vendas[[#This Row],[Total]]*TB_Vendas[[#This Row],[Desconto]])</f>
        <v>14784</v>
      </c>
      <c r="K1650" s="9" t="s">
        <v>103</v>
      </c>
    </row>
    <row r="1651" spans="1:11" x14ac:dyDescent="0.25">
      <c r="A1651" s="8">
        <v>45530</v>
      </c>
      <c r="B1651" t="s">
        <v>66</v>
      </c>
      <c r="C1651" t="str">
        <f>_xlfn.XLOOKUP(TB_Vendas[[#This Row],[Código]],TB_Produtos[Código],TB_Produtos[Categoria])</f>
        <v>Redes e Conectividade</v>
      </c>
      <c r="D1651" s="1">
        <v>2</v>
      </c>
      <c r="E1651" s="36">
        <f>_xlfn.XLOOKUP(TB_Vendas[[#This Row],[Código]],TB_Produtos[Código],TB_Produtos[Preço Unitário])</f>
        <v>500</v>
      </c>
      <c r="F1651" s="41">
        <f>INDEX(desc_tabela,MATCH(TB_Vendas[[#This Row],[Qtde]],desc_quantidade,1),MATCH(_xlfn.XLOOKUP(TB_Vendas[[#This Row],[Código]],TB_Produtos[Código],TB_Produtos[Categoria]),desc_categorias,0))</f>
        <v>0.15</v>
      </c>
      <c r="G1651" s="41" cm="1">
        <f t="array" ref="G1651">_xlfn.XLOOKUP(TB_Vendas[[#This Row],[Vendedor]],TB_Vendedores[[#All],[Código]],TB_Vendedores[[#All],[Desc. Máximo]])</f>
        <v>0.18</v>
      </c>
      <c r="H1651" s="41">
        <f>IF(TB_Vendas[[#This Row],[Desc.]]&gt;TB_Vendas[[#This Row],[Desc. Vend.]],TB_Vendas[[#This Row],[Desc. Vend.]],TB_Vendas[[#This Row],[Desc.]])</f>
        <v>0.15</v>
      </c>
      <c r="I1651" s="9">
        <f>TB_Vendas[[#This Row],[Preço Unitário]]*TB_Vendas[[#This Row],[Qtde]]</f>
        <v>1000</v>
      </c>
      <c r="J1651" s="9">
        <f>TB_Vendas[[#This Row],[Total]]-(TB_Vendas[[#This Row],[Total]]*TB_Vendas[[#This Row],[Desconto]])</f>
        <v>850</v>
      </c>
      <c r="K1651" s="9" t="s">
        <v>117</v>
      </c>
    </row>
    <row r="1652" spans="1:11" x14ac:dyDescent="0.25">
      <c r="A1652" s="8">
        <v>45530</v>
      </c>
      <c r="B1652" t="s">
        <v>71</v>
      </c>
      <c r="C1652" t="str">
        <f>_xlfn.XLOOKUP(TB_Vendas[[#This Row],[Código]],TB_Produtos[Código],TB_Produtos[Categoria])</f>
        <v>Smartphones e Tablets</v>
      </c>
      <c r="D1652" s="1">
        <v>4</v>
      </c>
      <c r="E1652" s="36">
        <f>_xlfn.XLOOKUP(TB_Vendas[[#This Row],[Código]],TB_Produtos[Código],TB_Produtos[Preço Unitário])</f>
        <v>7500</v>
      </c>
      <c r="F1652" s="41">
        <f>INDEX(desc_tabela,MATCH(TB_Vendas[[#This Row],[Qtde]],desc_quantidade,1),MATCH(_xlfn.XLOOKUP(TB_Vendas[[#This Row],[Código]],TB_Produtos[Código],TB_Produtos[Categoria]),desc_categorias,0))</f>
        <v>0.15</v>
      </c>
      <c r="G1652" s="41" cm="1">
        <f t="array" ref="G1652">_xlfn.XLOOKUP(TB_Vendas[[#This Row],[Vendedor]],TB_Vendedores[[#All],[Código]],TB_Vendedores[[#All],[Desc. Máximo]])</f>
        <v>0.3</v>
      </c>
      <c r="H1652" s="41">
        <f>IF(TB_Vendas[[#This Row],[Desc.]]&gt;TB_Vendas[[#This Row],[Desc. Vend.]],TB_Vendas[[#This Row],[Desc. Vend.]],TB_Vendas[[#This Row],[Desc.]])</f>
        <v>0.15</v>
      </c>
      <c r="I1652" s="9">
        <f>TB_Vendas[[#This Row],[Preço Unitário]]*TB_Vendas[[#This Row],[Qtde]]</f>
        <v>30000</v>
      </c>
      <c r="J1652" s="9">
        <f>TB_Vendas[[#This Row],[Total]]-(TB_Vendas[[#This Row],[Total]]*TB_Vendas[[#This Row],[Desconto]])</f>
        <v>25500</v>
      </c>
      <c r="K1652" s="9" t="s">
        <v>121</v>
      </c>
    </row>
    <row r="1653" spans="1:11" x14ac:dyDescent="0.25">
      <c r="A1653" s="8">
        <v>45530</v>
      </c>
      <c r="B1653" t="s">
        <v>79</v>
      </c>
      <c r="C1653" t="str">
        <f>_xlfn.XLOOKUP(TB_Vendas[[#This Row],[Código]],TB_Produtos[Código],TB_Produtos[Categoria])</f>
        <v>Wearables</v>
      </c>
      <c r="D1653" s="1">
        <v>4</v>
      </c>
      <c r="E1653" s="36">
        <f>_xlfn.XLOOKUP(TB_Vendas[[#This Row],[Código]],TB_Produtos[Código],TB_Produtos[Preço Unitário])</f>
        <v>400</v>
      </c>
      <c r="F1653" s="41">
        <f>INDEX(desc_tabela,MATCH(TB_Vendas[[#This Row],[Qtde]],desc_quantidade,1),MATCH(_xlfn.XLOOKUP(TB_Vendas[[#This Row],[Código]],TB_Produtos[Código],TB_Produtos[Categoria]),desc_categorias,0))</f>
        <v>0.15</v>
      </c>
      <c r="G1653" s="41" cm="1">
        <f t="array" ref="G1653">_xlfn.XLOOKUP(TB_Vendas[[#This Row],[Vendedor]],TB_Vendedores[[#All],[Código]],TB_Vendedores[[#All],[Desc. Máximo]])</f>
        <v>0.08</v>
      </c>
      <c r="H1653" s="41">
        <f>IF(TB_Vendas[[#This Row],[Desc.]]&gt;TB_Vendas[[#This Row],[Desc. Vend.]],TB_Vendas[[#This Row],[Desc. Vend.]],TB_Vendas[[#This Row],[Desc.]])</f>
        <v>0.08</v>
      </c>
      <c r="I1653" s="9">
        <f>TB_Vendas[[#This Row],[Preço Unitário]]*TB_Vendas[[#This Row],[Qtde]]</f>
        <v>1600</v>
      </c>
      <c r="J1653" s="9">
        <f>TB_Vendas[[#This Row],[Total]]-(TB_Vendas[[#This Row],[Total]]*TB_Vendas[[#This Row],[Desconto]])</f>
        <v>1472</v>
      </c>
      <c r="K1653" s="9" t="s">
        <v>100</v>
      </c>
    </row>
    <row r="1654" spans="1:11" x14ac:dyDescent="0.25">
      <c r="A1654" s="8">
        <v>45530</v>
      </c>
      <c r="B1654" t="s">
        <v>7</v>
      </c>
      <c r="C1654" t="str">
        <f>_xlfn.XLOOKUP(TB_Vendas[[#This Row],[Código]],TB_Produtos[Código],TB_Produtos[Categoria])</f>
        <v>Acessórios</v>
      </c>
      <c r="D1654" s="1">
        <v>1</v>
      </c>
      <c r="E1654" s="36">
        <f>_xlfn.XLOOKUP(TB_Vendas[[#This Row],[Código]],TB_Produtos[Código],TB_Produtos[Preço Unitário])</f>
        <v>50</v>
      </c>
      <c r="F1654" s="41">
        <f>INDEX(desc_tabela,MATCH(TB_Vendas[[#This Row],[Qtde]],desc_quantidade,1),MATCH(_xlfn.XLOOKUP(TB_Vendas[[#This Row],[Código]],TB_Produtos[Código],TB_Produtos[Categoria]),desc_categorias,0))</f>
        <v>0</v>
      </c>
      <c r="G1654" s="41" cm="1">
        <f t="array" ref="G1654">_xlfn.XLOOKUP(TB_Vendas[[#This Row],[Vendedor]],TB_Vendedores[[#All],[Código]],TB_Vendedores[[#All],[Desc. Máximo]])</f>
        <v>0.13</v>
      </c>
      <c r="H1654" s="41">
        <f>IF(TB_Vendas[[#This Row],[Desc.]]&gt;TB_Vendas[[#This Row],[Desc. Vend.]],TB_Vendas[[#This Row],[Desc. Vend.]],TB_Vendas[[#This Row],[Desc.]])</f>
        <v>0</v>
      </c>
      <c r="I1654" s="9">
        <f>TB_Vendas[[#This Row],[Preço Unitário]]*TB_Vendas[[#This Row],[Qtde]]</f>
        <v>50</v>
      </c>
      <c r="J1654" s="9">
        <f>TB_Vendas[[#This Row],[Total]]-(TB_Vendas[[#This Row],[Total]]*TB_Vendas[[#This Row],[Desconto]])</f>
        <v>50</v>
      </c>
      <c r="K1654" s="9" t="s">
        <v>97</v>
      </c>
    </row>
    <row r="1655" spans="1:11" x14ac:dyDescent="0.25">
      <c r="A1655" s="8">
        <v>45532</v>
      </c>
      <c r="B1655" t="s">
        <v>11</v>
      </c>
      <c r="C1655" t="str">
        <f>_xlfn.XLOOKUP(TB_Vendas[[#This Row],[Código]],TB_Produtos[Código],TB_Produtos[Categoria])</f>
        <v>Acessórios</v>
      </c>
      <c r="D1655" s="1">
        <v>5</v>
      </c>
      <c r="E1655" s="36">
        <f>_xlfn.XLOOKUP(TB_Vendas[[#This Row],[Código]],TB_Produtos[Código],TB_Produtos[Preço Unitário])</f>
        <v>150</v>
      </c>
      <c r="F1655" s="41">
        <f>INDEX(desc_tabela,MATCH(TB_Vendas[[#This Row],[Qtde]],desc_quantidade,1),MATCH(_xlfn.XLOOKUP(TB_Vendas[[#This Row],[Código]],TB_Produtos[Código],TB_Produtos[Categoria]),desc_categorias,0))</f>
        <v>0.25</v>
      </c>
      <c r="G1655" s="41" cm="1">
        <f t="array" ref="G1655">_xlfn.XLOOKUP(TB_Vendas[[#This Row],[Vendedor]],TB_Vendedores[[#All],[Código]],TB_Vendedores[[#All],[Desc. Máximo]])</f>
        <v>0.13</v>
      </c>
      <c r="H1655" s="41">
        <f>IF(TB_Vendas[[#This Row],[Desc.]]&gt;TB_Vendas[[#This Row],[Desc. Vend.]],TB_Vendas[[#This Row],[Desc. Vend.]],TB_Vendas[[#This Row],[Desc.]])</f>
        <v>0.13</v>
      </c>
      <c r="I1655" s="9">
        <f>TB_Vendas[[#This Row],[Preço Unitário]]*TB_Vendas[[#This Row],[Qtde]]</f>
        <v>750</v>
      </c>
      <c r="J1655" s="9">
        <f>TB_Vendas[[#This Row],[Total]]-(TB_Vendas[[#This Row],[Total]]*TB_Vendas[[#This Row],[Desconto]])</f>
        <v>652.5</v>
      </c>
      <c r="K1655" s="9" t="s">
        <v>94</v>
      </c>
    </row>
    <row r="1656" spans="1:11" x14ac:dyDescent="0.25">
      <c r="A1656" s="8">
        <v>45532</v>
      </c>
      <c r="B1656" t="s">
        <v>86</v>
      </c>
      <c r="C1656" t="str">
        <f>_xlfn.XLOOKUP(TB_Vendas[[#This Row],[Código]],TB_Produtos[Código],TB_Produtos[Categoria])</f>
        <v>Wearables</v>
      </c>
      <c r="D1656" s="1">
        <v>4</v>
      </c>
      <c r="E1656" s="36">
        <f>_xlfn.XLOOKUP(TB_Vendas[[#This Row],[Código]],TB_Produtos[Código],TB_Produtos[Preço Unitário])</f>
        <v>1500</v>
      </c>
      <c r="F1656" s="41">
        <f>INDEX(desc_tabela,MATCH(TB_Vendas[[#This Row],[Qtde]],desc_quantidade,1),MATCH(_xlfn.XLOOKUP(TB_Vendas[[#This Row],[Código]],TB_Produtos[Código],TB_Produtos[Categoria]),desc_categorias,0))</f>
        <v>0.15</v>
      </c>
      <c r="G1656" s="41" cm="1">
        <f t="array" ref="G1656">_xlfn.XLOOKUP(TB_Vendas[[#This Row],[Vendedor]],TB_Vendedores[[#All],[Código]],TB_Vendedores[[#All],[Desc. Máximo]])</f>
        <v>7.0000000000000007E-2</v>
      </c>
      <c r="H1656" s="41">
        <f>IF(TB_Vendas[[#This Row],[Desc.]]&gt;TB_Vendas[[#This Row],[Desc. Vend.]],TB_Vendas[[#This Row],[Desc. Vend.]],TB_Vendas[[#This Row],[Desc.]])</f>
        <v>7.0000000000000007E-2</v>
      </c>
      <c r="I1656" s="9">
        <f>TB_Vendas[[#This Row],[Preço Unitário]]*TB_Vendas[[#This Row],[Qtde]]</f>
        <v>6000</v>
      </c>
      <c r="J1656" s="9">
        <f>TB_Vendas[[#This Row],[Total]]-(TB_Vendas[[#This Row],[Total]]*TB_Vendas[[#This Row],[Desconto]])</f>
        <v>5580</v>
      </c>
      <c r="K1656" s="9" t="s">
        <v>119</v>
      </c>
    </row>
    <row r="1657" spans="1:11" x14ac:dyDescent="0.25">
      <c r="A1657" s="8">
        <v>45532</v>
      </c>
      <c r="B1657" t="s">
        <v>88</v>
      </c>
      <c r="C1657" t="str">
        <f>_xlfn.XLOOKUP(TB_Vendas[[#This Row],[Código]],TB_Produtos[Código],TB_Produtos[Categoria])</f>
        <v>Wearables</v>
      </c>
      <c r="D1657" s="1">
        <v>5</v>
      </c>
      <c r="E1657" s="36">
        <f>_xlfn.XLOOKUP(TB_Vendas[[#This Row],[Código]],TB_Produtos[Código],TB_Produtos[Preço Unitário])</f>
        <v>2800</v>
      </c>
      <c r="F1657" s="41">
        <f>INDEX(desc_tabela,MATCH(TB_Vendas[[#This Row],[Qtde]],desc_quantidade,1),MATCH(_xlfn.XLOOKUP(TB_Vendas[[#This Row],[Código]],TB_Produtos[Código],TB_Produtos[Categoria]),desc_categorias,0))</f>
        <v>0.25</v>
      </c>
      <c r="G1657" s="41" cm="1">
        <f t="array" ref="G1657">_xlfn.XLOOKUP(TB_Vendas[[#This Row],[Vendedor]],TB_Vendedores[[#All],[Código]],TB_Vendedores[[#All],[Desc. Máximo]])</f>
        <v>0.11</v>
      </c>
      <c r="H1657" s="41">
        <f>IF(TB_Vendas[[#This Row],[Desc.]]&gt;TB_Vendas[[#This Row],[Desc. Vend.]],TB_Vendas[[#This Row],[Desc. Vend.]],TB_Vendas[[#This Row],[Desc.]])</f>
        <v>0.11</v>
      </c>
      <c r="I1657" s="9">
        <f>TB_Vendas[[#This Row],[Preço Unitário]]*TB_Vendas[[#This Row],[Qtde]]</f>
        <v>14000</v>
      </c>
      <c r="J1657" s="9">
        <f>TB_Vendas[[#This Row],[Total]]-(TB_Vendas[[#This Row],[Total]]*TB_Vendas[[#This Row],[Desconto]])</f>
        <v>12460</v>
      </c>
      <c r="K1657" s="9" t="s">
        <v>115</v>
      </c>
    </row>
    <row r="1658" spans="1:11" x14ac:dyDescent="0.25">
      <c r="A1658" s="8">
        <v>45532</v>
      </c>
      <c r="B1658" t="s">
        <v>75</v>
      </c>
      <c r="C1658" t="str">
        <f>_xlfn.XLOOKUP(TB_Vendas[[#This Row],[Código]],TB_Produtos[Código],TB_Produtos[Categoria])</f>
        <v>Smartphones e Tablets</v>
      </c>
      <c r="D1658" s="1">
        <v>5</v>
      </c>
      <c r="E1658" s="36">
        <f>_xlfn.XLOOKUP(TB_Vendas[[#This Row],[Código]],TB_Produtos[Código],TB_Produtos[Preço Unitário])</f>
        <v>3800</v>
      </c>
      <c r="F1658" s="41">
        <f>INDEX(desc_tabela,MATCH(TB_Vendas[[#This Row],[Qtde]],desc_quantidade,1),MATCH(_xlfn.XLOOKUP(TB_Vendas[[#This Row],[Código]],TB_Produtos[Código],TB_Produtos[Categoria]),desc_categorias,0))</f>
        <v>0.25</v>
      </c>
      <c r="G1658" s="41" cm="1">
        <f t="array" ref="G1658">_xlfn.XLOOKUP(TB_Vendas[[#This Row],[Vendedor]],TB_Vendedores[[#All],[Código]],TB_Vendedores[[#All],[Desc. Máximo]])</f>
        <v>0.09</v>
      </c>
      <c r="H1658" s="41">
        <f>IF(TB_Vendas[[#This Row],[Desc.]]&gt;TB_Vendas[[#This Row],[Desc. Vend.]],TB_Vendas[[#This Row],[Desc. Vend.]],TB_Vendas[[#This Row],[Desc.]])</f>
        <v>0.09</v>
      </c>
      <c r="I1658" s="9">
        <f>TB_Vendas[[#This Row],[Preço Unitário]]*TB_Vendas[[#This Row],[Qtde]]</f>
        <v>19000</v>
      </c>
      <c r="J1658" s="9">
        <f>TB_Vendas[[#This Row],[Total]]-(TB_Vendas[[#This Row],[Total]]*TB_Vendas[[#This Row],[Desconto]])</f>
        <v>17290</v>
      </c>
      <c r="K1658" s="9" t="s">
        <v>113</v>
      </c>
    </row>
    <row r="1659" spans="1:11" x14ac:dyDescent="0.25">
      <c r="A1659" s="8">
        <v>45532</v>
      </c>
      <c r="B1659" t="s">
        <v>40</v>
      </c>
      <c r="C1659" t="str">
        <f>_xlfn.XLOOKUP(TB_Vendas[[#This Row],[Código]],TB_Produtos[Código],TB_Produtos[Categoria])</f>
        <v>Eletrônicos Gerais</v>
      </c>
      <c r="D1659" s="1">
        <v>2</v>
      </c>
      <c r="E1659" s="36">
        <f>_xlfn.XLOOKUP(TB_Vendas[[#This Row],[Código]],TB_Produtos[Código],TB_Produtos[Preço Unitário])</f>
        <v>4800</v>
      </c>
      <c r="F1659" s="41">
        <f>INDEX(desc_tabela,MATCH(TB_Vendas[[#This Row],[Qtde]],desc_quantidade,1),MATCH(_xlfn.XLOOKUP(TB_Vendas[[#This Row],[Código]],TB_Produtos[Código],TB_Produtos[Categoria]),desc_categorias,0))</f>
        <v>0.15</v>
      </c>
      <c r="G1659" s="41" cm="1">
        <f t="array" ref="G1659">_xlfn.XLOOKUP(TB_Vendas[[#This Row],[Vendedor]],TB_Vendedores[[#All],[Código]],TB_Vendedores[[#All],[Desc. Máximo]])</f>
        <v>0.3</v>
      </c>
      <c r="H1659" s="41">
        <f>IF(TB_Vendas[[#This Row],[Desc.]]&gt;TB_Vendas[[#This Row],[Desc. Vend.]],TB_Vendas[[#This Row],[Desc. Vend.]],TB_Vendas[[#This Row],[Desc.]])</f>
        <v>0.15</v>
      </c>
      <c r="I1659" s="9">
        <f>TB_Vendas[[#This Row],[Preço Unitário]]*TB_Vendas[[#This Row],[Qtde]]</f>
        <v>9600</v>
      </c>
      <c r="J1659" s="9">
        <f>TB_Vendas[[#This Row],[Total]]-(TB_Vendas[[#This Row],[Total]]*TB_Vendas[[#This Row],[Desconto]])</f>
        <v>8160</v>
      </c>
      <c r="K1659" s="9" t="s">
        <v>121</v>
      </c>
    </row>
    <row r="1660" spans="1:11" x14ac:dyDescent="0.25">
      <c r="A1660" s="8">
        <v>45532</v>
      </c>
      <c r="B1660" t="s">
        <v>60</v>
      </c>
      <c r="C1660" t="str">
        <f>_xlfn.XLOOKUP(TB_Vendas[[#This Row],[Código]],TB_Produtos[Código],TB_Produtos[Categoria])</f>
        <v>Redes e Conectividade</v>
      </c>
      <c r="D1660" s="1">
        <v>5</v>
      </c>
      <c r="E1660" s="36">
        <f>_xlfn.XLOOKUP(TB_Vendas[[#This Row],[Código]],TB_Produtos[Código],TB_Produtos[Preço Unitário])</f>
        <v>100</v>
      </c>
      <c r="F1660" s="41">
        <f>INDEX(desc_tabela,MATCH(TB_Vendas[[#This Row],[Qtde]],desc_quantidade,1),MATCH(_xlfn.XLOOKUP(TB_Vendas[[#This Row],[Código]],TB_Produtos[Código],TB_Produtos[Categoria]),desc_categorias,0))</f>
        <v>0.25</v>
      </c>
      <c r="G1660" s="41" cm="1">
        <f t="array" ref="G1660">_xlfn.XLOOKUP(TB_Vendas[[#This Row],[Vendedor]],TB_Vendedores[[#All],[Código]],TB_Vendedores[[#All],[Desc. Máximo]])</f>
        <v>0.3</v>
      </c>
      <c r="H1660" s="41">
        <f>IF(TB_Vendas[[#This Row],[Desc.]]&gt;TB_Vendas[[#This Row],[Desc. Vend.]],TB_Vendas[[#This Row],[Desc. Vend.]],TB_Vendas[[#This Row],[Desc.]])</f>
        <v>0.25</v>
      </c>
      <c r="I1660" s="9">
        <f>TB_Vendas[[#This Row],[Preço Unitário]]*TB_Vendas[[#This Row],[Qtde]]</f>
        <v>500</v>
      </c>
      <c r="J1660" s="9">
        <f>TB_Vendas[[#This Row],[Total]]-(TB_Vendas[[#This Row],[Total]]*TB_Vendas[[#This Row],[Desconto]])</f>
        <v>375</v>
      </c>
      <c r="K1660" s="9" t="s">
        <v>121</v>
      </c>
    </row>
    <row r="1661" spans="1:11" x14ac:dyDescent="0.25">
      <c r="A1661" s="8">
        <v>45533</v>
      </c>
      <c r="B1661" t="s">
        <v>46</v>
      </c>
      <c r="C1661" t="str">
        <f>_xlfn.XLOOKUP(TB_Vendas[[#This Row],[Código]],TB_Produtos[Código],TB_Produtos[Categoria])</f>
        <v>Eletrônicos Gerais</v>
      </c>
      <c r="D1661" s="1">
        <v>2</v>
      </c>
      <c r="E1661" s="36">
        <f>_xlfn.XLOOKUP(TB_Vendas[[#This Row],[Código]],TB_Produtos[Código],TB_Produtos[Preço Unitário])</f>
        <v>2800</v>
      </c>
      <c r="F1661" s="41">
        <f>INDEX(desc_tabela,MATCH(TB_Vendas[[#This Row],[Qtde]],desc_quantidade,1),MATCH(_xlfn.XLOOKUP(TB_Vendas[[#This Row],[Código]],TB_Produtos[Código],TB_Produtos[Categoria]),desc_categorias,0))</f>
        <v>0.15</v>
      </c>
      <c r="G1661" s="41" cm="1">
        <f t="array" ref="G1661">_xlfn.XLOOKUP(TB_Vendas[[#This Row],[Vendedor]],TB_Vendedores[[#All],[Código]],TB_Vendedores[[#All],[Desc. Máximo]])</f>
        <v>0.14000000000000001</v>
      </c>
      <c r="H1661" s="41">
        <f>IF(TB_Vendas[[#This Row],[Desc.]]&gt;TB_Vendas[[#This Row],[Desc. Vend.]],TB_Vendas[[#This Row],[Desc. Vend.]],TB_Vendas[[#This Row],[Desc.]])</f>
        <v>0.14000000000000001</v>
      </c>
      <c r="I1661" s="9">
        <f>TB_Vendas[[#This Row],[Preço Unitário]]*TB_Vendas[[#This Row],[Qtde]]</f>
        <v>5600</v>
      </c>
      <c r="J1661" s="9">
        <f>TB_Vendas[[#This Row],[Total]]-(TB_Vendas[[#This Row],[Total]]*TB_Vendas[[#This Row],[Desconto]])</f>
        <v>4816</v>
      </c>
      <c r="K1661" s="9" t="s">
        <v>107</v>
      </c>
    </row>
    <row r="1662" spans="1:11" x14ac:dyDescent="0.25">
      <c r="A1662" s="8">
        <v>45533</v>
      </c>
      <c r="B1662" t="s">
        <v>7</v>
      </c>
      <c r="C1662" t="str">
        <f>_xlfn.XLOOKUP(TB_Vendas[[#This Row],[Código]],TB_Produtos[Código],TB_Produtos[Categoria])</f>
        <v>Acessórios</v>
      </c>
      <c r="D1662" s="1">
        <v>5</v>
      </c>
      <c r="E1662" s="36">
        <f>_xlfn.XLOOKUP(TB_Vendas[[#This Row],[Código]],TB_Produtos[Código],TB_Produtos[Preço Unitário])</f>
        <v>50</v>
      </c>
      <c r="F1662" s="41">
        <f>INDEX(desc_tabela,MATCH(TB_Vendas[[#This Row],[Qtde]],desc_quantidade,1),MATCH(_xlfn.XLOOKUP(TB_Vendas[[#This Row],[Código]],TB_Produtos[Código],TB_Produtos[Categoria]),desc_categorias,0))</f>
        <v>0.25</v>
      </c>
      <c r="G1662" s="41" cm="1">
        <f t="array" ref="G1662">_xlfn.XLOOKUP(TB_Vendas[[#This Row],[Vendedor]],TB_Vendedores[[#All],[Código]],TB_Vendedores[[#All],[Desc. Máximo]])</f>
        <v>7.0000000000000007E-2</v>
      </c>
      <c r="H1662" s="41">
        <f>IF(TB_Vendas[[#This Row],[Desc.]]&gt;TB_Vendas[[#This Row],[Desc. Vend.]],TB_Vendas[[#This Row],[Desc. Vend.]],TB_Vendas[[#This Row],[Desc.]])</f>
        <v>7.0000000000000007E-2</v>
      </c>
      <c r="I1662" s="9">
        <f>TB_Vendas[[#This Row],[Preço Unitário]]*TB_Vendas[[#This Row],[Qtde]]</f>
        <v>250</v>
      </c>
      <c r="J1662" s="9">
        <f>TB_Vendas[[#This Row],[Total]]-(TB_Vendas[[#This Row],[Total]]*TB_Vendas[[#This Row],[Desconto]])</f>
        <v>232.5</v>
      </c>
      <c r="K1662" s="9" t="s">
        <v>119</v>
      </c>
    </row>
    <row r="1663" spans="1:11" x14ac:dyDescent="0.25">
      <c r="A1663" s="8">
        <v>45534</v>
      </c>
      <c r="B1663" t="s">
        <v>83</v>
      </c>
      <c r="C1663" t="str">
        <f>_xlfn.XLOOKUP(TB_Vendas[[#This Row],[Código]],TB_Produtos[Código],TB_Produtos[Categoria])</f>
        <v>Wearables</v>
      </c>
      <c r="D1663" s="1">
        <v>3</v>
      </c>
      <c r="E1663" s="36">
        <f>_xlfn.XLOOKUP(TB_Vendas[[#This Row],[Código]],TB_Produtos[Código],TB_Produtos[Preço Unitário])</f>
        <v>350</v>
      </c>
      <c r="F1663" s="41">
        <f>INDEX(desc_tabela,MATCH(TB_Vendas[[#This Row],[Qtde]],desc_quantidade,1),MATCH(_xlfn.XLOOKUP(TB_Vendas[[#This Row],[Código]],TB_Produtos[Código],TB_Produtos[Categoria]),desc_categorias,0))</f>
        <v>0.15</v>
      </c>
      <c r="G1663" s="41" cm="1">
        <f t="array" ref="G1663">_xlfn.XLOOKUP(TB_Vendas[[#This Row],[Vendedor]],TB_Vendedores[[#All],[Código]],TB_Vendedores[[#All],[Desc. Máximo]])</f>
        <v>0.11</v>
      </c>
      <c r="H1663" s="41">
        <f>IF(TB_Vendas[[#This Row],[Desc.]]&gt;TB_Vendas[[#This Row],[Desc. Vend.]],TB_Vendas[[#This Row],[Desc. Vend.]],TB_Vendas[[#This Row],[Desc.]])</f>
        <v>0.11</v>
      </c>
      <c r="I1663" s="9">
        <f>TB_Vendas[[#This Row],[Preço Unitário]]*TB_Vendas[[#This Row],[Qtde]]</f>
        <v>1050</v>
      </c>
      <c r="J1663" s="9">
        <f>TB_Vendas[[#This Row],[Total]]-(TB_Vendas[[#This Row],[Total]]*TB_Vendas[[#This Row],[Desconto]])</f>
        <v>934.5</v>
      </c>
      <c r="K1663" s="9" t="s">
        <v>115</v>
      </c>
    </row>
    <row r="1664" spans="1:11" x14ac:dyDescent="0.25">
      <c r="A1664" s="8">
        <v>45534</v>
      </c>
      <c r="B1664" t="s">
        <v>71</v>
      </c>
      <c r="C1664" t="str">
        <f>_xlfn.XLOOKUP(TB_Vendas[[#This Row],[Código]],TB_Produtos[Código],TB_Produtos[Categoria])</f>
        <v>Smartphones e Tablets</v>
      </c>
      <c r="D1664" s="1">
        <v>2</v>
      </c>
      <c r="E1664" s="36">
        <f>_xlfn.XLOOKUP(TB_Vendas[[#This Row],[Código]],TB_Produtos[Código],TB_Produtos[Preço Unitário])</f>
        <v>7500</v>
      </c>
      <c r="F1664" s="41">
        <f>INDEX(desc_tabela,MATCH(TB_Vendas[[#This Row],[Qtde]],desc_quantidade,1),MATCH(_xlfn.XLOOKUP(TB_Vendas[[#This Row],[Código]],TB_Produtos[Código],TB_Produtos[Categoria]),desc_categorias,0))</f>
        <v>0.1</v>
      </c>
      <c r="G1664" s="41" cm="1">
        <f t="array" ref="G1664">_xlfn.XLOOKUP(TB_Vendas[[#This Row],[Vendedor]],TB_Vendedores[[#All],[Código]],TB_Vendedores[[#All],[Desc. Máximo]])</f>
        <v>0.14000000000000001</v>
      </c>
      <c r="H1664" s="41">
        <f>IF(TB_Vendas[[#This Row],[Desc.]]&gt;TB_Vendas[[#This Row],[Desc. Vend.]],TB_Vendas[[#This Row],[Desc. Vend.]],TB_Vendas[[#This Row],[Desc.]])</f>
        <v>0.1</v>
      </c>
      <c r="I1664" s="9">
        <f>TB_Vendas[[#This Row],[Preço Unitário]]*TB_Vendas[[#This Row],[Qtde]]</f>
        <v>15000</v>
      </c>
      <c r="J1664" s="9">
        <f>TB_Vendas[[#This Row],[Total]]-(TB_Vendas[[#This Row],[Total]]*TB_Vendas[[#This Row],[Desconto]])</f>
        <v>13500</v>
      </c>
      <c r="K1664" s="9" t="s">
        <v>107</v>
      </c>
    </row>
    <row r="1665" spans="1:11" x14ac:dyDescent="0.25">
      <c r="A1665" s="8">
        <v>45534</v>
      </c>
      <c r="B1665" t="s">
        <v>31</v>
      </c>
      <c r="C1665" t="str">
        <f>_xlfn.XLOOKUP(TB_Vendas[[#This Row],[Código]],TB_Produtos[Código],TB_Produtos[Categoria])</f>
        <v>Notebooks</v>
      </c>
      <c r="D1665" s="1">
        <v>2</v>
      </c>
      <c r="E1665" s="36">
        <f>_xlfn.XLOOKUP(TB_Vendas[[#This Row],[Código]],TB_Produtos[Código],TB_Produtos[Preço Unitário])</f>
        <v>4200</v>
      </c>
      <c r="F1665" s="41">
        <f>INDEX(desc_tabela,MATCH(TB_Vendas[[#This Row],[Qtde]],desc_quantidade,1),MATCH(_xlfn.XLOOKUP(TB_Vendas[[#This Row],[Código]],TB_Produtos[Código],TB_Produtos[Categoria]),desc_categorias,0))</f>
        <v>0.1</v>
      </c>
      <c r="G1665" s="41" cm="1">
        <f t="array" ref="G1665">_xlfn.XLOOKUP(TB_Vendas[[#This Row],[Vendedor]],TB_Vendedores[[#All],[Código]],TB_Vendedores[[#All],[Desc. Máximo]])</f>
        <v>7.0000000000000007E-2</v>
      </c>
      <c r="H1665" s="41">
        <f>IF(TB_Vendas[[#This Row],[Desc.]]&gt;TB_Vendas[[#This Row],[Desc. Vend.]],TB_Vendas[[#This Row],[Desc. Vend.]],TB_Vendas[[#This Row],[Desc.]])</f>
        <v>7.0000000000000007E-2</v>
      </c>
      <c r="I1665" s="9">
        <f>TB_Vendas[[#This Row],[Preço Unitário]]*TB_Vendas[[#This Row],[Qtde]]</f>
        <v>8400</v>
      </c>
      <c r="J1665" s="9">
        <f>TB_Vendas[[#This Row],[Total]]-(TB_Vendas[[#This Row],[Total]]*TB_Vendas[[#This Row],[Desconto]])</f>
        <v>7812</v>
      </c>
      <c r="K1665" s="9" t="s">
        <v>119</v>
      </c>
    </row>
    <row r="1666" spans="1:11" x14ac:dyDescent="0.25">
      <c r="A1666" s="8">
        <v>45535</v>
      </c>
      <c r="B1666" t="s">
        <v>73</v>
      </c>
      <c r="C1666" t="str">
        <f>_xlfn.XLOOKUP(TB_Vendas[[#This Row],[Código]],TB_Produtos[Código],TB_Produtos[Categoria])</f>
        <v>Smartphones e Tablets</v>
      </c>
      <c r="D1666" s="1">
        <v>1</v>
      </c>
      <c r="E1666" s="36">
        <f>_xlfn.XLOOKUP(TB_Vendas[[#This Row],[Código]],TB_Produtos[Código],TB_Produtos[Preço Unitário])</f>
        <v>2200</v>
      </c>
      <c r="F1666" s="41">
        <f>INDEX(desc_tabela,MATCH(TB_Vendas[[#This Row],[Qtde]],desc_quantidade,1),MATCH(_xlfn.XLOOKUP(TB_Vendas[[#This Row],[Código]],TB_Produtos[Código],TB_Produtos[Categoria]),desc_categorias,0))</f>
        <v>0</v>
      </c>
      <c r="G1666" s="41" cm="1">
        <f t="array" ref="G1666">_xlfn.XLOOKUP(TB_Vendas[[#This Row],[Vendedor]],TB_Vendedores[[#All],[Código]],TB_Vendedores[[#All],[Desc. Máximo]])</f>
        <v>0.13</v>
      </c>
      <c r="H1666" s="41">
        <f>IF(TB_Vendas[[#This Row],[Desc.]]&gt;TB_Vendas[[#This Row],[Desc. Vend.]],TB_Vendas[[#This Row],[Desc. Vend.]],TB_Vendas[[#This Row],[Desc.]])</f>
        <v>0</v>
      </c>
      <c r="I1666" s="9">
        <f>TB_Vendas[[#This Row],[Preço Unitário]]*TB_Vendas[[#This Row],[Qtde]]</f>
        <v>2200</v>
      </c>
      <c r="J1666" s="9">
        <f>TB_Vendas[[#This Row],[Total]]-(TB_Vendas[[#This Row],[Total]]*TB_Vendas[[#This Row],[Desconto]])</f>
        <v>2200</v>
      </c>
      <c r="K1666" s="9" t="s">
        <v>94</v>
      </c>
    </row>
    <row r="1667" spans="1:11" x14ac:dyDescent="0.25">
      <c r="A1667" s="8">
        <v>45535</v>
      </c>
      <c r="B1667" t="s">
        <v>79</v>
      </c>
      <c r="C1667" t="str">
        <f>_xlfn.XLOOKUP(TB_Vendas[[#This Row],[Código]],TB_Produtos[Código],TB_Produtos[Categoria])</f>
        <v>Wearables</v>
      </c>
      <c r="D1667" s="1">
        <v>3</v>
      </c>
      <c r="E1667" s="36">
        <f>_xlfn.XLOOKUP(TB_Vendas[[#This Row],[Código]],TB_Produtos[Código],TB_Produtos[Preço Unitário])</f>
        <v>400</v>
      </c>
      <c r="F1667" s="41">
        <f>INDEX(desc_tabela,MATCH(TB_Vendas[[#This Row],[Qtde]],desc_quantidade,1),MATCH(_xlfn.XLOOKUP(TB_Vendas[[#This Row],[Código]],TB_Produtos[Código],TB_Produtos[Categoria]),desc_categorias,0))</f>
        <v>0.15</v>
      </c>
      <c r="G1667" s="41" cm="1">
        <f t="array" ref="G1667">_xlfn.XLOOKUP(TB_Vendas[[#This Row],[Vendedor]],TB_Vendedores[[#All],[Código]],TB_Vendedores[[#All],[Desc. Máximo]])</f>
        <v>0.13</v>
      </c>
      <c r="H1667" s="41">
        <f>IF(TB_Vendas[[#This Row],[Desc.]]&gt;TB_Vendas[[#This Row],[Desc. Vend.]],TB_Vendas[[#This Row],[Desc. Vend.]],TB_Vendas[[#This Row],[Desc.]])</f>
        <v>0.13</v>
      </c>
      <c r="I1667" s="9">
        <f>TB_Vendas[[#This Row],[Preço Unitário]]*TB_Vendas[[#This Row],[Qtde]]</f>
        <v>1200</v>
      </c>
      <c r="J1667" s="9">
        <f>TB_Vendas[[#This Row],[Total]]-(TB_Vendas[[#This Row],[Total]]*TB_Vendas[[#This Row],[Desconto]])</f>
        <v>1044</v>
      </c>
      <c r="K1667" s="9" t="s">
        <v>97</v>
      </c>
    </row>
    <row r="1668" spans="1:11" x14ac:dyDescent="0.25">
      <c r="A1668" s="8">
        <v>45536</v>
      </c>
      <c r="B1668" t="s">
        <v>75</v>
      </c>
      <c r="C1668" t="str">
        <f>_xlfn.XLOOKUP(TB_Vendas[[#This Row],[Código]],TB_Produtos[Código],TB_Produtos[Categoria])</f>
        <v>Smartphones e Tablets</v>
      </c>
      <c r="D1668" s="1">
        <v>2</v>
      </c>
      <c r="E1668" s="36">
        <f>_xlfn.XLOOKUP(TB_Vendas[[#This Row],[Código]],TB_Produtos[Código],TB_Produtos[Preço Unitário])</f>
        <v>3800</v>
      </c>
      <c r="F1668" s="41">
        <f>INDEX(desc_tabela,MATCH(TB_Vendas[[#This Row],[Qtde]],desc_quantidade,1),MATCH(_xlfn.XLOOKUP(TB_Vendas[[#This Row],[Código]],TB_Produtos[Código],TB_Produtos[Categoria]),desc_categorias,0))</f>
        <v>0.1</v>
      </c>
      <c r="G1668" s="41" cm="1">
        <f t="array" ref="G1668">_xlfn.XLOOKUP(TB_Vendas[[#This Row],[Vendedor]],TB_Vendedores[[#All],[Código]],TB_Vendedores[[#All],[Desc. Máximo]])</f>
        <v>0.18</v>
      </c>
      <c r="H1668" s="41">
        <f>IF(TB_Vendas[[#This Row],[Desc.]]&gt;TB_Vendas[[#This Row],[Desc. Vend.]],TB_Vendas[[#This Row],[Desc. Vend.]],TB_Vendas[[#This Row],[Desc.]])</f>
        <v>0.1</v>
      </c>
      <c r="I1668" s="9">
        <f>TB_Vendas[[#This Row],[Preço Unitário]]*TB_Vendas[[#This Row],[Qtde]]</f>
        <v>7600</v>
      </c>
      <c r="J1668" s="9">
        <f>TB_Vendas[[#This Row],[Total]]-(TB_Vendas[[#This Row],[Total]]*TB_Vendas[[#This Row],[Desconto]])</f>
        <v>6840</v>
      </c>
      <c r="K1668" s="9" t="s">
        <v>117</v>
      </c>
    </row>
    <row r="1669" spans="1:11" x14ac:dyDescent="0.25">
      <c r="A1669" s="8">
        <v>45536</v>
      </c>
      <c r="B1669" t="s">
        <v>25</v>
      </c>
      <c r="C1669" t="str">
        <f>_xlfn.XLOOKUP(TB_Vendas[[#This Row],[Código]],TB_Produtos[Código],TB_Produtos[Categoria])</f>
        <v>Periféricos</v>
      </c>
      <c r="D1669" s="1">
        <v>2</v>
      </c>
      <c r="E1669" s="36">
        <f>_xlfn.XLOOKUP(TB_Vendas[[#This Row],[Código]],TB_Produtos[Código],TB_Produtos[Preço Unitário])</f>
        <v>900</v>
      </c>
      <c r="F1669" s="41">
        <f>INDEX(desc_tabela,MATCH(TB_Vendas[[#This Row],[Qtde]],desc_quantidade,1),MATCH(_xlfn.XLOOKUP(TB_Vendas[[#This Row],[Código]],TB_Produtos[Código],TB_Produtos[Categoria]),desc_categorias,0))</f>
        <v>0.05</v>
      </c>
      <c r="G1669" s="41" cm="1">
        <f t="array" ref="G1669">_xlfn.XLOOKUP(TB_Vendas[[#This Row],[Vendedor]],TB_Vendedores[[#All],[Código]],TB_Vendedores[[#All],[Desc. Máximo]])</f>
        <v>7.0000000000000007E-2</v>
      </c>
      <c r="H1669" s="41">
        <f>IF(TB_Vendas[[#This Row],[Desc.]]&gt;TB_Vendas[[#This Row],[Desc. Vend.]],TB_Vendas[[#This Row],[Desc. Vend.]],TB_Vendas[[#This Row],[Desc.]])</f>
        <v>0.05</v>
      </c>
      <c r="I1669" s="9">
        <f>TB_Vendas[[#This Row],[Preço Unitário]]*TB_Vendas[[#This Row],[Qtde]]</f>
        <v>1800</v>
      </c>
      <c r="J1669" s="9">
        <f>TB_Vendas[[#This Row],[Total]]-(TB_Vendas[[#This Row],[Total]]*TB_Vendas[[#This Row],[Desconto]])</f>
        <v>1710</v>
      </c>
      <c r="K1669" s="9" t="s">
        <v>119</v>
      </c>
    </row>
    <row r="1670" spans="1:11" x14ac:dyDescent="0.25">
      <c r="A1670" s="8">
        <v>45536</v>
      </c>
      <c r="B1670" t="s">
        <v>11</v>
      </c>
      <c r="C1670" t="str">
        <f>_xlfn.XLOOKUP(TB_Vendas[[#This Row],[Código]],TB_Produtos[Código],TB_Produtos[Categoria])</f>
        <v>Acessórios</v>
      </c>
      <c r="D1670" s="1">
        <v>5</v>
      </c>
      <c r="E1670" s="36">
        <f>_xlfn.XLOOKUP(TB_Vendas[[#This Row],[Código]],TB_Produtos[Código],TB_Produtos[Preço Unitário])</f>
        <v>150</v>
      </c>
      <c r="F1670" s="41">
        <f>INDEX(desc_tabela,MATCH(TB_Vendas[[#This Row],[Qtde]],desc_quantidade,1),MATCH(_xlfn.XLOOKUP(TB_Vendas[[#This Row],[Código]],TB_Produtos[Código],TB_Produtos[Categoria]),desc_categorias,0))</f>
        <v>0.25</v>
      </c>
      <c r="G1670" s="41" cm="1">
        <f t="array" ref="G1670">_xlfn.XLOOKUP(TB_Vendas[[#This Row],[Vendedor]],TB_Vendedores[[#All],[Código]],TB_Vendedores[[#All],[Desc. Máximo]])</f>
        <v>7.0000000000000007E-2</v>
      </c>
      <c r="H1670" s="41">
        <f>IF(TB_Vendas[[#This Row],[Desc.]]&gt;TB_Vendas[[#This Row],[Desc. Vend.]],TB_Vendas[[#This Row],[Desc. Vend.]],TB_Vendas[[#This Row],[Desc.]])</f>
        <v>7.0000000000000007E-2</v>
      </c>
      <c r="I1670" s="9">
        <f>TB_Vendas[[#This Row],[Preço Unitário]]*TB_Vendas[[#This Row],[Qtde]]</f>
        <v>750</v>
      </c>
      <c r="J1670" s="9">
        <f>TB_Vendas[[#This Row],[Total]]-(TB_Vendas[[#This Row],[Total]]*TB_Vendas[[#This Row],[Desconto]])</f>
        <v>697.5</v>
      </c>
      <c r="K1670" s="9" t="s">
        <v>119</v>
      </c>
    </row>
    <row r="1671" spans="1:11" x14ac:dyDescent="0.25">
      <c r="A1671" s="8">
        <v>45536</v>
      </c>
      <c r="B1671" t="s">
        <v>60</v>
      </c>
      <c r="C1671" t="str">
        <f>_xlfn.XLOOKUP(TB_Vendas[[#This Row],[Código]],TB_Produtos[Código],TB_Produtos[Categoria])</f>
        <v>Redes e Conectividade</v>
      </c>
      <c r="D1671" s="1">
        <v>4</v>
      </c>
      <c r="E1671" s="36">
        <f>_xlfn.XLOOKUP(TB_Vendas[[#This Row],[Código]],TB_Produtos[Código],TB_Produtos[Preço Unitário])</f>
        <v>100</v>
      </c>
      <c r="F1671" s="41">
        <f>INDEX(desc_tabela,MATCH(TB_Vendas[[#This Row],[Qtde]],desc_quantidade,1),MATCH(_xlfn.XLOOKUP(TB_Vendas[[#This Row],[Código]],TB_Produtos[Código],TB_Produtos[Categoria]),desc_categorias,0))</f>
        <v>0.2</v>
      </c>
      <c r="G1671" s="41" cm="1">
        <f t="array" ref="G1671">_xlfn.XLOOKUP(TB_Vendas[[#This Row],[Vendedor]],TB_Vendedores[[#All],[Código]],TB_Vendedores[[#All],[Desc. Máximo]])</f>
        <v>0.08</v>
      </c>
      <c r="H1671" s="41">
        <f>IF(TB_Vendas[[#This Row],[Desc.]]&gt;TB_Vendas[[#This Row],[Desc. Vend.]],TB_Vendas[[#This Row],[Desc. Vend.]],TB_Vendas[[#This Row],[Desc.]])</f>
        <v>0.08</v>
      </c>
      <c r="I1671" s="9">
        <f>TB_Vendas[[#This Row],[Preço Unitário]]*TB_Vendas[[#This Row],[Qtde]]</f>
        <v>400</v>
      </c>
      <c r="J1671" s="9">
        <f>TB_Vendas[[#This Row],[Total]]-(TB_Vendas[[#This Row],[Total]]*TB_Vendas[[#This Row],[Desconto]])</f>
        <v>368</v>
      </c>
      <c r="K1671" s="9" t="s">
        <v>111</v>
      </c>
    </row>
    <row r="1672" spans="1:11" x14ac:dyDescent="0.25">
      <c r="A1672" s="8">
        <v>45536</v>
      </c>
      <c r="B1672" t="s">
        <v>77</v>
      </c>
      <c r="C1672" t="str">
        <f>_xlfn.XLOOKUP(TB_Vendas[[#This Row],[Código]],TB_Produtos[Código],TB_Produtos[Categoria])</f>
        <v>Smartphones e Tablets</v>
      </c>
      <c r="D1672" s="1">
        <v>5</v>
      </c>
      <c r="E1672" s="36">
        <f>_xlfn.XLOOKUP(TB_Vendas[[#This Row],[Código]],TB_Produtos[Código],TB_Produtos[Preço Unitário])</f>
        <v>5000</v>
      </c>
      <c r="F1672" s="41">
        <f>INDEX(desc_tabela,MATCH(TB_Vendas[[#This Row],[Qtde]],desc_quantidade,1),MATCH(_xlfn.XLOOKUP(TB_Vendas[[#This Row],[Código]],TB_Produtos[Código],TB_Produtos[Categoria]),desc_categorias,0))</f>
        <v>0.25</v>
      </c>
      <c r="G1672" s="41" cm="1">
        <f t="array" ref="G1672">_xlfn.XLOOKUP(TB_Vendas[[#This Row],[Vendedor]],TB_Vendedores[[#All],[Código]],TB_Vendedores[[#All],[Desc. Máximo]])</f>
        <v>0.17</v>
      </c>
      <c r="H1672" s="41">
        <f>IF(TB_Vendas[[#This Row],[Desc.]]&gt;TB_Vendas[[#This Row],[Desc. Vend.]],TB_Vendas[[#This Row],[Desc. Vend.]],TB_Vendas[[#This Row],[Desc.]])</f>
        <v>0.17</v>
      </c>
      <c r="I1672" s="9">
        <f>TB_Vendas[[#This Row],[Preço Unitário]]*TB_Vendas[[#This Row],[Qtde]]</f>
        <v>25000</v>
      </c>
      <c r="J1672" s="9">
        <f>TB_Vendas[[#This Row],[Total]]-(TB_Vendas[[#This Row],[Total]]*TB_Vendas[[#This Row],[Desconto]])</f>
        <v>20750</v>
      </c>
      <c r="K1672" s="9" t="s">
        <v>105</v>
      </c>
    </row>
    <row r="1673" spans="1:11" x14ac:dyDescent="0.25">
      <c r="A1673" s="8">
        <v>45537</v>
      </c>
      <c r="B1673" t="s">
        <v>50</v>
      </c>
      <c r="C1673" t="str">
        <f>_xlfn.XLOOKUP(TB_Vendas[[#This Row],[Código]],TB_Produtos[Código],TB_Produtos[Categoria])</f>
        <v>Periféricos</v>
      </c>
      <c r="D1673" s="1">
        <v>2</v>
      </c>
      <c r="E1673" s="36">
        <f>_xlfn.XLOOKUP(TB_Vendas[[#This Row],[Código]],TB_Produtos[Código],TB_Produtos[Preço Unitário])</f>
        <v>300</v>
      </c>
      <c r="F1673" s="41">
        <f>INDEX(desc_tabela,MATCH(TB_Vendas[[#This Row],[Qtde]],desc_quantidade,1),MATCH(_xlfn.XLOOKUP(TB_Vendas[[#This Row],[Código]],TB_Produtos[Código],TB_Produtos[Categoria]),desc_categorias,0))</f>
        <v>0.05</v>
      </c>
      <c r="G1673" s="41" cm="1">
        <f t="array" ref="G1673">_xlfn.XLOOKUP(TB_Vendas[[#This Row],[Vendedor]],TB_Vendedores[[#All],[Código]],TB_Vendedores[[#All],[Desc. Máximo]])</f>
        <v>0.08</v>
      </c>
      <c r="H1673" s="41">
        <f>IF(TB_Vendas[[#This Row],[Desc.]]&gt;TB_Vendas[[#This Row],[Desc. Vend.]],TB_Vendas[[#This Row],[Desc. Vend.]],TB_Vendas[[#This Row],[Desc.]])</f>
        <v>0.05</v>
      </c>
      <c r="I1673" s="9">
        <f>TB_Vendas[[#This Row],[Preço Unitário]]*TB_Vendas[[#This Row],[Qtde]]</f>
        <v>600</v>
      </c>
      <c r="J1673" s="9">
        <f>TB_Vendas[[#This Row],[Total]]-(TB_Vendas[[#This Row],[Total]]*TB_Vendas[[#This Row],[Desconto]])</f>
        <v>570</v>
      </c>
      <c r="K1673" s="9" t="s">
        <v>100</v>
      </c>
    </row>
    <row r="1674" spans="1:11" x14ac:dyDescent="0.25">
      <c r="A1674" s="8">
        <v>45538</v>
      </c>
      <c r="B1674" t="s">
        <v>46</v>
      </c>
      <c r="C1674" t="str">
        <f>_xlfn.XLOOKUP(TB_Vendas[[#This Row],[Código]],TB_Produtos[Código],TB_Produtos[Categoria])</f>
        <v>Eletrônicos Gerais</v>
      </c>
      <c r="D1674" s="1">
        <v>1</v>
      </c>
      <c r="E1674" s="36">
        <f>_xlfn.XLOOKUP(TB_Vendas[[#This Row],[Código]],TB_Produtos[Código],TB_Produtos[Preço Unitário])</f>
        <v>2800</v>
      </c>
      <c r="F1674" s="41">
        <f>INDEX(desc_tabela,MATCH(TB_Vendas[[#This Row],[Qtde]],desc_quantidade,1),MATCH(_xlfn.XLOOKUP(TB_Vendas[[#This Row],[Código]],TB_Produtos[Código],TB_Produtos[Categoria]),desc_categorias,0))</f>
        <v>0.1</v>
      </c>
      <c r="G1674" s="41" cm="1">
        <f t="array" ref="G1674">_xlfn.XLOOKUP(TB_Vendas[[#This Row],[Vendedor]],TB_Vendedores[[#All],[Código]],TB_Vendedores[[#All],[Desc. Máximo]])</f>
        <v>0.08</v>
      </c>
      <c r="H1674" s="41">
        <f>IF(TB_Vendas[[#This Row],[Desc.]]&gt;TB_Vendas[[#This Row],[Desc. Vend.]],TB_Vendas[[#This Row],[Desc. Vend.]],TB_Vendas[[#This Row],[Desc.]])</f>
        <v>0.08</v>
      </c>
      <c r="I1674" s="9">
        <f>TB_Vendas[[#This Row],[Preço Unitário]]*TB_Vendas[[#This Row],[Qtde]]</f>
        <v>2800</v>
      </c>
      <c r="J1674" s="9">
        <f>TB_Vendas[[#This Row],[Total]]-(TB_Vendas[[#This Row],[Total]]*TB_Vendas[[#This Row],[Desconto]])</f>
        <v>2576</v>
      </c>
      <c r="K1674" s="9" t="s">
        <v>111</v>
      </c>
    </row>
    <row r="1675" spans="1:11" x14ac:dyDescent="0.25">
      <c r="A1675" s="8">
        <v>45538</v>
      </c>
      <c r="B1675" t="s">
        <v>50</v>
      </c>
      <c r="C1675" t="str">
        <f>_xlfn.XLOOKUP(TB_Vendas[[#This Row],[Código]],TB_Produtos[Código],TB_Produtos[Categoria])</f>
        <v>Periféricos</v>
      </c>
      <c r="D1675" s="1">
        <v>1</v>
      </c>
      <c r="E1675" s="36">
        <f>_xlfn.XLOOKUP(TB_Vendas[[#This Row],[Código]],TB_Produtos[Código],TB_Produtos[Preço Unitário])</f>
        <v>300</v>
      </c>
      <c r="F1675" s="41">
        <f>INDEX(desc_tabela,MATCH(TB_Vendas[[#This Row],[Qtde]],desc_quantidade,1),MATCH(_xlfn.XLOOKUP(TB_Vendas[[#This Row],[Código]],TB_Produtos[Código],TB_Produtos[Categoria]),desc_categorias,0))</f>
        <v>0</v>
      </c>
      <c r="G1675" s="41" cm="1">
        <f t="array" ref="G1675">_xlfn.XLOOKUP(TB_Vendas[[#This Row],[Vendedor]],TB_Vendedores[[#All],[Código]],TB_Vendedores[[#All],[Desc. Máximo]])</f>
        <v>0.3</v>
      </c>
      <c r="H1675" s="41">
        <f>IF(TB_Vendas[[#This Row],[Desc.]]&gt;TB_Vendas[[#This Row],[Desc. Vend.]],TB_Vendas[[#This Row],[Desc. Vend.]],TB_Vendas[[#This Row],[Desc.]])</f>
        <v>0</v>
      </c>
      <c r="I1675" s="9">
        <f>TB_Vendas[[#This Row],[Preço Unitário]]*TB_Vendas[[#This Row],[Qtde]]</f>
        <v>300</v>
      </c>
      <c r="J1675" s="9">
        <f>TB_Vendas[[#This Row],[Total]]-(TB_Vendas[[#This Row],[Total]]*TB_Vendas[[#This Row],[Desconto]])</f>
        <v>300</v>
      </c>
      <c r="K1675" s="9" t="s">
        <v>121</v>
      </c>
    </row>
    <row r="1676" spans="1:11" x14ac:dyDescent="0.25">
      <c r="A1676" s="8">
        <v>45538</v>
      </c>
      <c r="B1676" t="s">
        <v>53</v>
      </c>
      <c r="C1676" t="str">
        <f>_xlfn.XLOOKUP(TB_Vendas[[#This Row],[Código]],TB_Produtos[Código],TB_Produtos[Categoria])</f>
        <v>Periféricos</v>
      </c>
      <c r="D1676" s="1">
        <v>1</v>
      </c>
      <c r="E1676" s="36">
        <f>_xlfn.XLOOKUP(TB_Vendas[[#This Row],[Código]],TB_Produtos[Código],TB_Produtos[Preço Unitário])</f>
        <v>350</v>
      </c>
      <c r="F1676" s="41">
        <f>INDEX(desc_tabela,MATCH(TB_Vendas[[#This Row],[Qtde]],desc_quantidade,1),MATCH(_xlfn.XLOOKUP(TB_Vendas[[#This Row],[Código]],TB_Produtos[Código],TB_Produtos[Categoria]),desc_categorias,0))</f>
        <v>0</v>
      </c>
      <c r="G1676" s="41" cm="1">
        <f t="array" ref="G1676">_xlfn.XLOOKUP(TB_Vendas[[#This Row],[Vendedor]],TB_Vendedores[[#All],[Código]],TB_Vendedores[[#All],[Desc. Máximo]])</f>
        <v>0.08</v>
      </c>
      <c r="H1676" s="41">
        <f>IF(TB_Vendas[[#This Row],[Desc.]]&gt;TB_Vendas[[#This Row],[Desc. Vend.]],TB_Vendas[[#This Row],[Desc. Vend.]],TB_Vendas[[#This Row],[Desc.]])</f>
        <v>0</v>
      </c>
      <c r="I1676" s="9">
        <f>TB_Vendas[[#This Row],[Preço Unitário]]*TB_Vendas[[#This Row],[Qtde]]</f>
        <v>350</v>
      </c>
      <c r="J1676" s="9">
        <f>TB_Vendas[[#This Row],[Total]]-(TB_Vendas[[#This Row],[Total]]*TB_Vendas[[#This Row],[Desconto]])</f>
        <v>350</v>
      </c>
      <c r="K1676" s="9" t="s">
        <v>100</v>
      </c>
    </row>
    <row r="1677" spans="1:11" x14ac:dyDescent="0.25">
      <c r="A1677" s="8">
        <v>45538</v>
      </c>
      <c r="B1677" t="s">
        <v>17</v>
      </c>
      <c r="C1677" t="str">
        <f>_xlfn.XLOOKUP(TB_Vendas[[#This Row],[Código]],TB_Produtos[Código],TB_Produtos[Categoria])</f>
        <v>Acessórios</v>
      </c>
      <c r="D1677" s="1">
        <v>1</v>
      </c>
      <c r="E1677" s="36">
        <f>_xlfn.XLOOKUP(TB_Vendas[[#This Row],[Código]],TB_Produtos[Código],TB_Produtos[Preço Unitário])</f>
        <v>800</v>
      </c>
      <c r="F1677" s="41">
        <f>INDEX(desc_tabela,MATCH(TB_Vendas[[#This Row],[Qtde]],desc_quantidade,1),MATCH(_xlfn.XLOOKUP(TB_Vendas[[#This Row],[Código]],TB_Produtos[Código],TB_Produtos[Categoria]),desc_categorias,0))</f>
        <v>0</v>
      </c>
      <c r="G1677" s="41" cm="1">
        <f t="array" ref="G1677">_xlfn.XLOOKUP(TB_Vendas[[#This Row],[Vendedor]],TB_Vendedores[[#All],[Código]],TB_Vendedores[[#All],[Desc. Máximo]])</f>
        <v>0.11</v>
      </c>
      <c r="H1677" s="41">
        <f>IF(TB_Vendas[[#This Row],[Desc.]]&gt;TB_Vendas[[#This Row],[Desc. Vend.]],TB_Vendas[[#This Row],[Desc. Vend.]],TB_Vendas[[#This Row],[Desc.]])</f>
        <v>0</v>
      </c>
      <c r="I1677" s="9">
        <f>TB_Vendas[[#This Row],[Preço Unitário]]*TB_Vendas[[#This Row],[Qtde]]</f>
        <v>800</v>
      </c>
      <c r="J1677" s="9">
        <f>TB_Vendas[[#This Row],[Total]]-(TB_Vendas[[#This Row],[Total]]*TB_Vendas[[#This Row],[Desconto]])</f>
        <v>800</v>
      </c>
      <c r="K1677" s="9" t="s">
        <v>115</v>
      </c>
    </row>
    <row r="1678" spans="1:11" x14ac:dyDescent="0.25">
      <c r="A1678" s="8">
        <v>45538</v>
      </c>
      <c r="B1678" t="s">
        <v>83</v>
      </c>
      <c r="C1678" t="str">
        <f>_xlfn.XLOOKUP(TB_Vendas[[#This Row],[Código]],TB_Produtos[Código],TB_Produtos[Categoria])</f>
        <v>Wearables</v>
      </c>
      <c r="D1678" s="1">
        <v>1</v>
      </c>
      <c r="E1678" s="36">
        <f>_xlfn.XLOOKUP(TB_Vendas[[#This Row],[Código]],TB_Produtos[Código],TB_Produtos[Preço Unitário])</f>
        <v>350</v>
      </c>
      <c r="F1678" s="41">
        <f>INDEX(desc_tabela,MATCH(TB_Vendas[[#This Row],[Qtde]],desc_quantidade,1),MATCH(_xlfn.XLOOKUP(TB_Vendas[[#This Row],[Código]],TB_Produtos[Código],TB_Produtos[Categoria]),desc_categorias,0))</f>
        <v>0</v>
      </c>
      <c r="G1678" s="41" cm="1">
        <f t="array" ref="G1678">_xlfn.XLOOKUP(TB_Vendas[[#This Row],[Vendedor]],TB_Vendedores[[#All],[Código]],TB_Vendedores[[#All],[Desc. Máximo]])</f>
        <v>0.18</v>
      </c>
      <c r="H1678" s="41">
        <f>IF(TB_Vendas[[#This Row],[Desc.]]&gt;TB_Vendas[[#This Row],[Desc. Vend.]],TB_Vendas[[#This Row],[Desc. Vend.]],TB_Vendas[[#This Row],[Desc.]])</f>
        <v>0</v>
      </c>
      <c r="I1678" s="9">
        <f>TB_Vendas[[#This Row],[Preço Unitário]]*TB_Vendas[[#This Row],[Qtde]]</f>
        <v>350</v>
      </c>
      <c r="J1678" s="9">
        <f>TB_Vendas[[#This Row],[Total]]-(TB_Vendas[[#This Row],[Total]]*TB_Vendas[[#This Row],[Desconto]])</f>
        <v>350</v>
      </c>
      <c r="K1678" s="9" t="s">
        <v>117</v>
      </c>
    </row>
    <row r="1679" spans="1:11" x14ac:dyDescent="0.25">
      <c r="A1679" s="8">
        <v>45539</v>
      </c>
      <c r="B1679" t="s">
        <v>14</v>
      </c>
      <c r="C1679" t="str">
        <f>_xlfn.XLOOKUP(TB_Vendas[[#This Row],[Código]],TB_Produtos[Código],TB_Produtos[Categoria])</f>
        <v>Acessórios</v>
      </c>
      <c r="D1679" s="1">
        <v>4</v>
      </c>
      <c r="E1679" s="36">
        <f>_xlfn.XLOOKUP(TB_Vendas[[#This Row],[Código]],TB_Produtos[Código],TB_Produtos[Preço Unitário])</f>
        <v>80</v>
      </c>
      <c r="F1679" s="41">
        <f>INDEX(desc_tabela,MATCH(TB_Vendas[[#This Row],[Qtde]],desc_quantidade,1),MATCH(_xlfn.XLOOKUP(TB_Vendas[[#This Row],[Código]],TB_Produtos[Código],TB_Produtos[Categoria]),desc_categorias,0))</f>
        <v>0.15</v>
      </c>
      <c r="G1679" s="41" cm="1">
        <f t="array" ref="G1679">_xlfn.XLOOKUP(TB_Vendas[[#This Row],[Vendedor]],TB_Vendedores[[#All],[Código]],TB_Vendedores[[#All],[Desc. Máximo]])</f>
        <v>0.11</v>
      </c>
      <c r="H1679" s="41">
        <f>IF(TB_Vendas[[#This Row],[Desc.]]&gt;TB_Vendas[[#This Row],[Desc. Vend.]],TB_Vendas[[#This Row],[Desc. Vend.]],TB_Vendas[[#This Row],[Desc.]])</f>
        <v>0.11</v>
      </c>
      <c r="I1679" s="9">
        <f>TB_Vendas[[#This Row],[Preço Unitário]]*TB_Vendas[[#This Row],[Qtde]]</f>
        <v>320</v>
      </c>
      <c r="J1679" s="9">
        <f>TB_Vendas[[#This Row],[Total]]-(TB_Vendas[[#This Row],[Total]]*TB_Vendas[[#This Row],[Desconto]])</f>
        <v>284.8</v>
      </c>
      <c r="K1679" s="9" t="s">
        <v>115</v>
      </c>
    </row>
    <row r="1680" spans="1:11" x14ac:dyDescent="0.25">
      <c r="A1680" s="8">
        <v>45539</v>
      </c>
      <c r="B1680" t="s">
        <v>25</v>
      </c>
      <c r="C1680" t="str">
        <f>_xlfn.XLOOKUP(TB_Vendas[[#This Row],[Código]],TB_Produtos[Código],TB_Produtos[Categoria])</f>
        <v>Periféricos</v>
      </c>
      <c r="D1680" s="1">
        <v>5</v>
      </c>
      <c r="E1680" s="36">
        <f>_xlfn.XLOOKUP(TB_Vendas[[#This Row],[Código]],TB_Produtos[Código],TB_Produtos[Preço Unitário])</f>
        <v>900</v>
      </c>
      <c r="F1680" s="41">
        <f>INDEX(desc_tabela,MATCH(TB_Vendas[[#This Row],[Qtde]],desc_quantidade,1),MATCH(_xlfn.XLOOKUP(TB_Vendas[[#This Row],[Código]],TB_Produtos[Código],TB_Produtos[Categoria]),desc_categorias,0))</f>
        <v>0.25</v>
      </c>
      <c r="G1680" s="41" cm="1">
        <f t="array" ref="G1680">_xlfn.XLOOKUP(TB_Vendas[[#This Row],[Vendedor]],TB_Vendedores[[#All],[Código]],TB_Vendedores[[#All],[Desc. Máximo]])</f>
        <v>7.0000000000000007E-2</v>
      </c>
      <c r="H1680" s="41">
        <f>IF(TB_Vendas[[#This Row],[Desc.]]&gt;TB_Vendas[[#This Row],[Desc. Vend.]],TB_Vendas[[#This Row],[Desc. Vend.]],TB_Vendas[[#This Row],[Desc.]])</f>
        <v>7.0000000000000007E-2</v>
      </c>
      <c r="I1680" s="9">
        <f>TB_Vendas[[#This Row],[Preço Unitário]]*TB_Vendas[[#This Row],[Qtde]]</f>
        <v>4500</v>
      </c>
      <c r="J1680" s="9">
        <f>TB_Vendas[[#This Row],[Total]]-(TB_Vendas[[#This Row],[Total]]*TB_Vendas[[#This Row],[Desconto]])</f>
        <v>4185</v>
      </c>
      <c r="K1680" s="9" t="s">
        <v>119</v>
      </c>
    </row>
    <row r="1681" spans="1:11" x14ac:dyDescent="0.25">
      <c r="A1681" s="8">
        <v>45539</v>
      </c>
      <c r="B1681" t="s">
        <v>40</v>
      </c>
      <c r="C1681" t="str">
        <f>_xlfn.XLOOKUP(TB_Vendas[[#This Row],[Código]],TB_Produtos[Código],TB_Produtos[Categoria])</f>
        <v>Eletrônicos Gerais</v>
      </c>
      <c r="D1681" s="1">
        <v>4</v>
      </c>
      <c r="E1681" s="36">
        <f>_xlfn.XLOOKUP(TB_Vendas[[#This Row],[Código]],TB_Produtos[Código],TB_Produtos[Preço Unitário])</f>
        <v>4800</v>
      </c>
      <c r="F1681" s="41">
        <f>INDEX(desc_tabela,MATCH(TB_Vendas[[#This Row],[Qtde]],desc_quantidade,1),MATCH(_xlfn.XLOOKUP(TB_Vendas[[#This Row],[Código]],TB_Produtos[Código],TB_Produtos[Categoria]),desc_categorias,0))</f>
        <v>0.2</v>
      </c>
      <c r="G1681" s="41" cm="1">
        <f t="array" ref="G1681">_xlfn.XLOOKUP(TB_Vendas[[#This Row],[Vendedor]],TB_Vendedores[[#All],[Código]],TB_Vendedores[[#All],[Desc. Máximo]])</f>
        <v>0.17</v>
      </c>
      <c r="H1681" s="41">
        <f>IF(TB_Vendas[[#This Row],[Desc.]]&gt;TB_Vendas[[#This Row],[Desc. Vend.]],TB_Vendas[[#This Row],[Desc. Vend.]],TB_Vendas[[#This Row],[Desc.]])</f>
        <v>0.17</v>
      </c>
      <c r="I1681" s="9">
        <f>TB_Vendas[[#This Row],[Preço Unitário]]*TB_Vendas[[#This Row],[Qtde]]</f>
        <v>19200</v>
      </c>
      <c r="J1681" s="9">
        <f>TB_Vendas[[#This Row],[Total]]-(TB_Vendas[[#This Row],[Total]]*TB_Vendas[[#This Row],[Desconto]])</f>
        <v>15936</v>
      </c>
      <c r="K1681" s="9" t="s">
        <v>105</v>
      </c>
    </row>
    <row r="1682" spans="1:11" x14ac:dyDescent="0.25">
      <c r="A1682" s="8">
        <v>45540</v>
      </c>
      <c r="B1682" t="s">
        <v>46</v>
      </c>
      <c r="C1682" t="str">
        <f>_xlfn.XLOOKUP(TB_Vendas[[#This Row],[Código]],TB_Produtos[Código],TB_Produtos[Categoria])</f>
        <v>Eletrônicos Gerais</v>
      </c>
      <c r="D1682" s="1">
        <v>5</v>
      </c>
      <c r="E1682" s="36">
        <f>_xlfn.XLOOKUP(TB_Vendas[[#This Row],[Código]],TB_Produtos[Código],TB_Produtos[Preço Unitário])</f>
        <v>2800</v>
      </c>
      <c r="F1682" s="41">
        <f>INDEX(desc_tabela,MATCH(TB_Vendas[[#This Row],[Qtde]],desc_quantidade,1),MATCH(_xlfn.XLOOKUP(TB_Vendas[[#This Row],[Código]],TB_Produtos[Código],TB_Produtos[Categoria]),desc_categorias,0))</f>
        <v>0.25</v>
      </c>
      <c r="G1682" s="41" cm="1">
        <f t="array" ref="G1682">_xlfn.XLOOKUP(TB_Vendas[[#This Row],[Vendedor]],TB_Vendedores[[#All],[Código]],TB_Vendedores[[#All],[Desc. Máximo]])</f>
        <v>0.09</v>
      </c>
      <c r="H1682" s="41">
        <f>IF(TB_Vendas[[#This Row],[Desc.]]&gt;TB_Vendas[[#This Row],[Desc. Vend.]],TB_Vendas[[#This Row],[Desc. Vend.]],TB_Vendas[[#This Row],[Desc.]])</f>
        <v>0.09</v>
      </c>
      <c r="I1682" s="9">
        <f>TB_Vendas[[#This Row],[Preço Unitário]]*TB_Vendas[[#This Row],[Qtde]]</f>
        <v>14000</v>
      </c>
      <c r="J1682" s="9">
        <f>TB_Vendas[[#This Row],[Total]]-(TB_Vendas[[#This Row],[Total]]*TB_Vendas[[#This Row],[Desconto]])</f>
        <v>12740</v>
      </c>
      <c r="K1682" s="9" t="s">
        <v>113</v>
      </c>
    </row>
    <row r="1683" spans="1:11" x14ac:dyDescent="0.25">
      <c r="A1683" s="8">
        <v>45540</v>
      </c>
      <c r="B1683" t="s">
        <v>79</v>
      </c>
      <c r="C1683" t="str">
        <f>_xlfn.XLOOKUP(TB_Vendas[[#This Row],[Código]],TB_Produtos[Código],TB_Produtos[Categoria])</f>
        <v>Wearables</v>
      </c>
      <c r="D1683" s="1">
        <v>1</v>
      </c>
      <c r="E1683" s="36">
        <f>_xlfn.XLOOKUP(TB_Vendas[[#This Row],[Código]],TB_Produtos[Código],TB_Produtos[Preço Unitário])</f>
        <v>400</v>
      </c>
      <c r="F1683" s="41">
        <f>INDEX(desc_tabela,MATCH(TB_Vendas[[#This Row],[Qtde]],desc_quantidade,1),MATCH(_xlfn.XLOOKUP(TB_Vendas[[#This Row],[Código]],TB_Produtos[Código],TB_Produtos[Categoria]),desc_categorias,0))</f>
        <v>0</v>
      </c>
      <c r="G1683" s="41" cm="1">
        <f t="array" ref="G1683">_xlfn.XLOOKUP(TB_Vendas[[#This Row],[Vendedor]],TB_Vendedores[[#All],[Código]],TB_Vendedores[[#All],[Desc. Máximo]])</f>
        <v>0.11</v>
      </c>
      <c r="H1683" s="41">
        <f>IF(TB_Vendas[[#This Row],[Desc.]]&gt;TB_Vendas[[#This Row],[Desc. Vend.]],TB_Vendas[[#This Row],[Desc. Vend.]],TB_Vendas[[#This Row],[Desc.]])</f>
        <v>0</v>
      </c>
      <c r="I1683" s="9">
        <f>TB_Vendas[[#This Row],[Preço Unitário]]*TB_Vendas[[#This Row],[Qtde]]</f>
        <v>400</v>
      </c>
      <c r="J1683" s="9">
        <f>TB_Vendas[[#This Row],[Total]]-(TB_Vendas[[#This Row],[Total]]*TB_Vendas[[#This Row],[Desconto]])</f>
        <v>400</v>
      </c>
      <c r="K1683" s="9" t="s">
        <v>115</v>
      </c>
    </row>
    <row r="1684" spans="1:11" x14ac:dyDescent="0.25">
      <c r="A1684" s="8">
        <v>45540</v>
      </c>
      <c r="B1684" t="s">
        <v>48</v>
      </c>
      <c r="C1684" t="str">
        <f>_xlfn.XLOOKUP(TB_Vendas[[#This Row],[Código]],TB_Produtos[Código],TB_Produtos[Categoria])</f>
        <v>Eletrônicos Gerais</v>
      </c>
      <c r="D1684" s="1">
        <v>3</v>
      </c>
      <c r="E1684" s="36">
        <f>_xlfn.XLOOKUP(TB_Vendas[[#This Row],[Código]],TB_Produtos[Código],TB_Produtos[Preço Unitário])</f>
        <v>5500</v>
      </c>
      <c r="F1684" s="41">
        <f>INDEX(desc_tabela,MATCH(TB_Vendas[[#This Row],[Qtde]],desc_quantidade,1),MATCH(_xlfn.XLOOKUP(TB_Vendas[[#This Row],[Código]],TB_Produtos[Código],TB_Produtos[Categoria]),desc_categorias,0))</f>
        <v>0.2</v>
      </c>
      <c r="G1684" s="41" cm="1">
        <f t="array" ref="G1684">_xlfn.XLOOKUP(TB_Vendas[[#This Row],[Vendedor]],TB_Vendedores[[#All],[Código]],TB_Vendedores[[#All],[Desc. Máximo]])</f>
        <v>7.0000000000000007E-2</v>
      </c>
      <c r="H1684" s="41">
        <f>IF(TB_Vendas[[#This Row],[Desc.]]&gt;TB_Vendas[[#This Row],[Desc. Vend.]],TB_Vendas[[#This Row],[Desc. Vend.]],TB_Vendas[[#This Row],[Desc.]])</f>
        <v>7.0000000000000007E-2</v>
      </c>
      <c r="I1684" s="9">
        <f>TB_Vendas[[#This Row],[Preço Unitário]]*TB_Vendas[[#This Row],[Qtde]]</f>
        <v>16500</v>
      </c>
      <c r="J1684" s="9">
        <f>TB_Vendas[[#This Row],[Total]]-(TB_Vendas[[#This Row],[Total]]*TB_Vendas[[#This Row],[Desconto]])</f>
        <v>15345</v>
      </c>
      <c r="K1684" s="9" t="s">
        <v>119</v>
      </c>
    </row>
    <row r="1685" spans="1:11" x14ac:dyDescent="0.25">
      <c r="A1685" s="8">
        <v>45540</v>
      </c>
      <c r="B1685" t="s">
        <v>58</v>
      </c>
      <c r="C1685" t="str">
        <f>_xlfn.XLOOKUP(TB_Vendas[[#This Row],[Código]],TB_Produtos[Código],TB_Produtos[Categoria])</f>
        <v>Periféricos</v>
      </c>
      <c r="D1685" s="1">
        <v>5</v>
      </c>
      <c r="E1685" s="36">
        <f>_xlfn.XLOOKUP(TB_Vendas[[#This Row],[Código]],TB_Produtos[Código],TB_Produtos[Preço Unitário])</f>
        <v>450</v>
      </c>
      <c r="F1685" s="41">
        <f>INDEX(desc_tabela,MATCH(TB_Vendas[[#This Row],[Qtde]],desc_quantidade,1),MATCH(_xlfn.XLOOKUP(TB_Vendas[[#This Row],[Código]],TB_Produtos[Código],TB_Produtos[Categoria]),desc_categorias,0))</f>
        <v>0.25</v>
      </c>
      <c r="G1685" s="41" cm="1">
        <f t="array" ref="G1685">_xlfn.XLOOKUP(TB_Vendas[[#This Row],[Vendedor]],TB_Vendedores[[#All],[Código]],TB_Vendedores[[#All],[Desc. Máximo]])</f>
        <v>0.13</v>
      </c>
      <c r="H1685" s="41">
        <f>IF(TB_Vendas[[#This Row],[Desc.]]&gt;TB_Vendas[[#This Row],[Desc. Vend.]],TB_Vendas[[#This Row],[Desc. Vend.]],TB_Vendas[[#This Row],[Desc.]])</f>
        <v>0.13</v>
      </c>
      <c r="I1685" s="9">
        <f>TB_Vendas[[#This Row],[Preço Unitário]]*TB_Vendas[[#This Row],[Qtde]]</f>
        <v>2250</v>
      </c>
      <c r="J1685" s="9">
        <f>TB_Vendas[[#This Row],[Total]]-(TB_Vendas[[#This Row],[Total]]*TB_Vendas[[#This Row],[Desconto]])</f>
        <v>1957.5</v>
      </c>
      <c r="K1685" s="9" t="s">
        <v>94</v>
      </c>
    </row>
    <row r="1686" spans="1:11" x14ac:dyDescent="0.25">
      <c r="A1686" s="8">
        <v>45541</v>
      </c>
      <c r="B1686" t="s">
        <v>11</v>
      </c>
      <c r="C1686" t="str">
        <f>_xlfn.XLOOKUP(TB_Vendas[[#This Row],[Código]],TB_Produtos[Código],TB_Produtos[Categoria])</f>
        <v>Acessórios</v>
      </c>
      <c r="D1686" s="1">
        <v>4</v>
      </c>
      <c r="E1686" s="36">
        <f>_xlfn.XLOOKUP(TB_Vendas[[#This Row],[Código]],TB_Produtos[Código],TB_Produtos[Preço Unitário])</f>
        <v>150</v>
      </c>
      <c r="F1686" s="41">
        <f>INDEX(desc_tabela,MATCH(TB_Vendas[[#This Row],[Qtde]],desc_quantidade,1),MATCH(_xlfn.XLOOKUP(TB_Vendas[[#This Row],[Código]],TB_Produtos[Código],TB_Produtos[Categoria]),desc_categorias,0))</f>
        <v>0.15</v>
      </c>
      <c r="G1686" s="41" cm="1">
        <f t="array" ref="G1686">_xlfn.XLOOKUP(TB_Vendas[[#This Row],[Vendedor]],TB_Vendedores[[#All],[Código]],TB_Vendedores[[#All],[Desc. Máximo]])</f>
        <v>0.17</v>
      </c>
      <c r="H1686" s="41">
        <f>IF(TB_Vendas[[#This Row],[Desc.]]&gt;TB_Vendas[[#This Row],[Desc. Vend.]],TB_Vendas[[#This Row],[Desc. Vend.]],TB_Vendas[[#This Row],[Desc.]])</f>
        <v>0.15</v>
      </c>
      <c r="I1686" s="9">
        <f>TB_Vendas[[#This Row],[Preço Unitário]]*TB_Vendas[[#This Row],[Qtde]]</f>
        <v>600</v>
      </c>
      <c r="J1686" s="9">
        <f>TB_Vendas[[#This Row],[Total]]-(TB_Vendas[[#This Row],[Total]]*TB_Vendas[[#This Row],[Desconto]])</f>
        <v>510</v>
      </c>
      <c r="K1686" s="9" t="s">
        <v>105</v>
      </c>
    </row>
    <row r="1687" spans="1:11" x14ac:dyDescent="0.25">
      <c r="A1687" s="8">
        <v>45542</v>
      </c>
      <c r="B1687" t="s">
        <v>79</v>
      </c>
      <c r="C1687" t="str">
        <f>_xlfn.XLOOKUP(TB_Vendas[[#This Row],[Código]],TB_Produtos[Código],TB_Produtos[Categoria])</f>
        <v>Wearables</v>
      </c>
      <c r="D1687" s="1">
        <v>4</v>
      </c>
      <c r="E1687" s="36">
        <f>_xlfn.XLOOKUP(TB_Vendas[[#This Row],[Código]],TB_Produtos[Código],TB_Produtos[Preço Unitário])</f>
        <v>400</v>
      </c>
      <c r="F1687" s="41">
        <f>INDEX(desc_tabela,MATCH(TB_Vendas[[#This Row],[Qtde]],desc_quantidade,1),MATCH(_xlfn.XLOOKUP(TB_Vendas[[#This Row],[Código]],TB_Produtos[Código],TB_Produtos[Categoria]),desc_categorias,0))</f>
        <v>0.15</v>
      </c>
      <c r="G1687" s="41" cm="1">
        <f t="array" ref="G1687">_xlfn.XLOOKUP(TB_Vendas[[#This Row],[Vendedor]],TB_Vendedores[[#All],[Código]],TB_Vendedores[[#All],[Desc. Máximo]])</f>
        <v>0.08</v>
      </c>
      <c r="H1687" s="41">
        <f>IF(TB_Vendas[[#This Row],[Desc.]]&gt;TB_Vendas[[#This Row],[Desc. Vend.]],TB_Vendas[[#This Row],[Desc. Vend.]],TB_Vendas[[#This Row],[Desc.]])</f>
        <v>0.08</v>
      </c>
      <c r="I1687" s="9">
        <f>TB_Vendas[[#This Row],[Preço Unitário]]*TB_Vendas[[#This Row],[Qtde]]</f>
        <v>1600</v>
      </c>
      <c r="J1687" s="9">
        <f>TB_Vendas[[#This Row],[Total]]-(TB_Vendas[[#This Row],[Total]]*TB_Vendas[[#This Row],[Desconto]])</f>
        <v>1472</v>
      </c>
      <c r="K1687" s="9" t="s">
        <v>111</v>
      </c>
    </row>
    <row r="1688" spans="1:11" x14ac:dyDescent="0.25">
      <c r="A1688" s="8">
        <v>45542</v>
      </c>
      <c r="B1688" t="s">
        <v>75</v>
      </c>
      <c r="C1688" t="str">
        <f>_xlfn.XLOOKUP(TB_Vendas[[#This Row],[Código]],TB_Produtos[Código],TB_Produtos[Categoria])</f>
        <v>Smartphones e Tablets</v>
      </c>
      <c r="D1688" s="1">
        <v>1</v>
      </c>
      <c r="E1688" s="36">
        <f>_xlfn.XLOOKUP(TB_Vendas[[#This Row],[Código]],TB_Produtos[Código],TB_Produtos[Preço Unitário])</f>
        <v>3800</v>
      </c>
      <c r="F1688" s="41">
        <f>INDEX(desc_tabela,MATCH(TB_Vendas[[#This Row],[Qtde]],desc_quantidade,1),MATCH(_xlfn.XLOOKUP(TB_Vendas[[#This Row],[Código]],TB_Produtos[Código],TB_Produtos[Categoria]),desc_categorias,0))</f>
        <v>0</v>
      </c>
      <c r="G1688" s="41" cm="1">
        <f t="array" ref="G1688">_xlfn.XLOOKUP(TB_Vendas[[#This Row],[Vendedor]],TB_Vendedores[[#All],[Código]],TB_Vendedores[[#All],[Desc. Máximo]])</f>
        <v>7.0000000000000007E-2</v>
      </c>
      <c r="H1688" s="41">
        <f>IF(TB_Vendas[[#This Row],[Desc.]]&gt;TB_Vendas[[#This Row],[Desc. Vend.]],TB_Vendas[[#This Row],[Desc. Vend.]],TB_Vendas[[#This Row],[Desc.]])</f>
        <v>0</v>
      </c>
      <c r="I1688" s="9">
        <f>TB_Vendas[[#This Row],[Preço Unitário]]*TB_Vendas[[#This Row],[Qtde]]</f>
        <v>3800</v>
      </c>
      <c r="J1688" s="9">
        <f>TB_Vendas[[#This Row],[Total]]-(TB_Vendas[[#This Row],[Total]]*TB_Vendas[[#This Row],[Desconto]])</f>
        <v>3800</v>
      </c>
      <c r="K1688" s="9" t="s">
        <v>119</v>
      </c>
    </row>
    <row r="1689" spans="1:11" x14ac:dyDescent="0.25">
      <c r="A1689" s="8">
        <v>45543</v>
      </c>
      <c r="B1689" t="s">
        <v>35</v>
      </c>
      <c r="C1689" t="str">
        <f>_xlfn.XLOOKUP(TB_Vendas[[#This Row],[Código]],TB_Produtos[Código],TB_Produtos[Categoria])</f>
        <v>Notebooks</v>
      </c>
      <c r="D1689" s="1">
        <v>5</v>
      </c>
      <c r="E1689" s="36">
        <f>_xlfn.XLOOKUP(TB_Vendas[[#This Row],[Código]],TB_Produtos[Código],TB_Produtos[Preço Unitário])</f>
        <v>12000</v>
      </c>
      <c r="F1689" s="41">
        <f>INDEX(desc_tabela,MATCH(TB_Vendas[[#This Row],[Qtde]],desc_quantidade,1),MATCH(_xlfn.XLOOKUP(TB_Vendas[[#This Row],[Código]],TB_Produtos[Código],TB_Produtos[Categoria]),desc_categorias,0))</f>
        <v>0.25</v>
      </c>
      <c r="G1689" s="41" cm="1">
        <f t="array" ref="G1689">_xlfn.XLOOKUP(TB_Vendas[[#This Row],[Vendedor]],TB_Vendedores[[#All],[Código]],TB_Vendedores[[#All],[Desc. Máximo]])</f>
        <v>0.09</v>
      </c>
      <c r="H1689" s="41">
        <f>IF(TB_Vendas[[#This Row],[Desc.]]&gt;TB_Vendas[[#This Row],[Desc. Vend.]],TB_Vendas[[#This Row],[Desc. Vend.]],TB_Vendas[[#This Row],[Desc.]])</f>
        <v>0.09</v>
      </c>
      <c r="I1689" s="9">
        <f>TB_Vendas[[#This Row],[Preço Unitário]]*TB_Vendas[[#This Row],[Qtde]]</f>
        <v>60000</v>
      </c>
      <c r="J1689" s="9">
        <f>TB_Vendas[[#This Row],[Total]]-(TB_Vendas[[#This Row],[Total]]*TB_Vendas[[#This Row],[Desconto]])</f>
        <v>54600</v>
      </c>
      <c r="K1689" s="9" t="s">
        <v>113</v>
      </c>
    </row>
    <row r="1690" spans="1:11" x14ac:dyDescent="0.25">
      <c r="A1690" s="8">
        <v>45544</v>
      </c>
      <c r="B1690" t="s">
        <v>60</v>
      </c>
      <c r="C1690" t="str">
        <f>_xlfn.XLOOKUP(TB_Vendas[[#This Row],[Código]],TB_Produtos[Código],TB_Produtos[Categoria])</f>
        <v>Redes e Conectividade</v>
      </c>
      <c r="D1690" s="1">
        <v>1</v>
      </c>
      <c r="E1690" s="36">
        <f>_xlfn.XLOOKUP(TB_Vendas[[#This Row],[Código]],TB_Produtos[Código],TB_Produtos[Preço Unitário])</f>
        <v>100</v>
      </c>
      <c r="F1690" s="41">
        <f>INDEX(desc_tabela,MATCH(TB_Vendas[[#This Row],[Qtde]],desc_quantidade,1),MATCH(_xlfn.XLOOKUP(TB_Vendas[[#This Row],[Código]],TB_Produtos[Código],TB_Produtos[Categoria]),desc_categorias,0))</f>
        <v>0.1</v>
      </c>
      <c r="G1690" s="41" cm="1">
        <f t="array" ref="G1690">_xlfn.XLOOKUP(TB_Vendas[[#This Row],[Vendedor]],TB_Vendedores[[#All],[Código]],TB_Vendedores[[#All],[Desc. Máximo]])</f>
        <v>0.08</v>
      </c>
      <c r="H1690" s="41">
        <f>IF(TB_Vendas[[#This Row],[Desc.]]&gt;TB_Vendas[[#This Row],[Desc. Vend.]],TB_Vendas[[#This Row],[Desc. Vend.]],TB_Vendas[[#This Row],[Desc.]])</f>
        <v>0.08</v>
      </c>
      <c r="I1690" s="9">
        <f>TB_Vendas[[#This Row],[Preço Unitário]]*TB_Vendas[[#This Row],[Qtde]]</f>
        <v>100</v>
      </c>
      <c r="J1690" s="9">
        <f>TB_Vendas[[#This Row],[Total]]-(TB_Vendas[[#This Row],[Total]]*TB_Vendas[[#This Row],[Desconto]])</f>
        <v>92</v>
      </c>
      <c r="K1690" s="9" t="s">
        <v>111</v>
      </c>
    </row>
    <row r="1691" spans="1:11" x14ac:dyDescent="0.25">
      <c r="A1691" s="8">
        <v>45544</v>
      </c>
      <c r="B1691" t="s">
        <v>35</v>
      </c>
      <c r="C1691" t="str">
        <f>_xlfn.XLOOKUP(TB_Vendas[[#This Row],[Código]],TB_Produtos[Código],TB_Produtos[Categoria])</f>
        <v>Notebooks</v>
      </c>
      <c r="D1691" s="1">
        <v>3</v>
      </c>
      <c r="E1691" s="36">
        <f>_xlfn.XLOOKUP(TB_Vendas[[#This Row],[Código]],TB_Produtos[Código],TB_Produtos[Preço Unitário])</f>
        <v>12000</v>
      </c>
      <c r="F1691" s="41">
        <f>INDEX(desc_tabela,MATCH(TB_Vendas[[#This Row],[Qtde]],desc_quantidade,1),MATCH(_xlfn.XLOOKUP(TB_Vendas[[#This Row],[Código]],TB_Produtos[Código],TB_Produtos[Categoria]),desc_categorias,0))</f>
        <v>0.15</v>
      </c>
      <c r="G1691" s="41" cm="1">
        <f t="array" ref="G1691">_xlfn.XLOOKUP(TB_Vendas[[#This Row],[Vendedor]],TB_Vendedores[[#All],[Código]],TB_Vendedores[[#All],[Desc. Máximo]])</f>
        <v>0.3</v>
      </c>
      <c r="H1691" s="41">
        <f>IF(TB_Vendas[[#This Row],[Desc.]]&gt;TB_Vendas[[#This Row],[Desc. Vend.]],TB_Vendas[[#This Row],[Desc. Vend.]],TB_Vendas[[#This Row],[Desc.]])</f>
        <v>0.15</v>
      </c>
      <c r="I1691" s="9">
        <f>TB_Vendas[[#This Row],[Preço Unitário]]*TB_Vendas[[#This Row],[Qtde]]</f>
        <v>36000</v>
      </c>
      <c r="J1691" s="9">
        <f>TB_Vendas[[#This Row],[Total]]-(TB_Vendas[[#This Row],[Total]]*TB_Vendas[[#This Row],[Desconto]])</f>
        <v>30600</v>
      </c>
      <c r="K1691" s="9" t="s">
        <v>121</v>
      </c>
    </row>
    <row r="1692" spans="1:11" x14ac:dyDescent="0.25">
      <c r="A1692" s="8">
        <v>45544</v>
      </c>
      <c r="B1692" t="s">
        <v>31</v>
      </c>
      <c r="C1692" t="str">
        <f>_xlfn.XLOOKUP(TB_Vendas[[#This Row],[Código]],TB_Produtos[Código],TB_Produtos[Categoria])</f>
        <v>Notebooks</v>
      </c>
      <c r="D1692" s="1">
        <v>5</v>
      </c>
      <c r="E1692" s="36">
        <f>_xlfn.XLOOKUP(TB_Vendas[[#This Row],[Código]],TB_Produtos[Código],TB_Produtos[Preço Unitário])</f>
        <v>4200</v>
      </c>
      <c r="F1692" s="41">
        <f>INDEX(desc_tabela,MATCH(TB_Vendas[[#This Row],[Qtde]],desc_quantidade,1),MATCH(_xlfn.XLOOKUP(TB_Vendas[[#This Row],[Código]],TB_Produtos[Código],TB_Produtos[Categoria]),desc_categorias,0))</f>
        <v>0.25</v>
      </c>
      <c r="G1692" s="41" cm="1">
        <f t="array" ref="G1692">_xlfn.XLOOKUP(TB_Vendas[[#This Row],[Vendedor]],TB_Vendedores[[#All],[Código]],TB_Vendedores[[#All],[Desc. Máximo]])</f>
        <v>0.18</v>
      </c>
      <c r="H1692" s="41">
        <f>IF(TB_Vendas[[#This Row],[Desc.]]&gt;TB_Vendas[[#This Row],[Desc. Vend.]],TB_Vendas[[#This Row],[Desc. Vend.]],TB_Vendas[[#This Row],[Desc.]])</f>
        <v>0.18</v>
      </c>
      <c r="I1692" s="9">
        <f>TB_Vendas[[#This Row],[Preço Unitário]]*TB_Vendas[[#This Row],[Qtde]]</f>
        <v>21000</v>
      </c>
      <c r="J1692" s="9">
        <f>TB_Vendas[[#This Row],[Total]]-(TB_Vendas[[#This Row],[Total]]*TB_Vendas[[#This Row],[Desconto]])</f>
        <v>17220</v>
      </c>
      <c r="K1692" s="9" t="s">
        <v>117</v>
      </c>
    </row>
    <row r="1693" spans="1:11" x14ac:dyDescent="0.25">
      <c r="A1693" s="8">
        <v>45544</v>
      </c>
      <c r="B1693" t="s">
        <v>46</v>
      </c>
      <c r="C1693" t="str">
        <f>_xlfn.XLOOKUP(TB_Vendas[[#This Row],[Código]],TB_Produtos[Código],TB_Produtos[Categoria])</f>
        <v>Eletrônicos Gerais</v>
      </c>
      <c r="D1693" s="1">
        <v>5</v>
      </c>
      <c r="E1693" s="36">
        <f>_xlfn.XLOOKUP(TB_Vendas[[#This Row],[Código]],TB_Produtos[Código],TB_Produtos[Preço Unitário])</f>
        <v>2800</v>
      </c>
      <c r="F1693" s="41">
        <f>INDEX(desc_tabela,MATCH(TB_Vendas[[#This Row],[Qtde]],desc_quantidade,1),MATCH(_xlfn.XLOOKUP(TB_Vendas[[#This Row],[Código]],TB_Produtos[Código],TB_Produtos[Categoria]),desc_categorias,0))</f>
        <v>0.25</v>
      </c>
      <c r="G1693" s="41" cm="1">
        <f t="array" ref="G1693">_xlfn.XLOOKUP(TB_Vendas[[#This Row],[Vendedor]],TB_Vendedores[[#All],[Código]],TB_Vendedores[[#All],[Desc. Máximo]])</f>
        <v>0.11</v>
      </c>
      <c r="H1693" s="41">
        <f>IF(TB_Vendas[[#This Row],[Desc.]]&gt;TB_Vendas[[#This Row],[Desc. Vend.]],TB_Vendas[[#This Row],[Desc. Vend.]],TB_Vendas[[#This Row],[Desc.]])</f>
        <v>0.11</v>
      </c>
      <c r="I1693" s="9">
        <f>TB_Vendas[[#This Row],[Preço Unitário]]*TB_Vendas[[#This Row],[Qtde]]</f>
        <v>14000</v>
      </c>
      <c r="J1693" s="9">
        <f>TB_Vendas[[#This Row],[Total]]-(TB_Vendas[[#This Row],[Total]]*TB_Vendas[[#This Row],[Desconto]])</f>
        <v>12460</v>
      </c>
      <c r="K1693" s="9" t="s">
        <v>115</v>
      </c>
    </row>
    <row r="1694" spans="1:11" x14ac:dyDescent="0.25">
      <c r="A1694" s="8">
        <v>45545</v>
      </c>
      <c r="B1694" t="s">
        <v>83</v>
      </c>
      <c r="C1694" t="str">
        <f>_xlfn.XLOOKUP(TB_Vendas[[#This Row],[Código]],TB_Produtos[Código],TB_Produtos[Categoria])</f>
        <v>Wearables</v>
      </c>
      <c r="D1694" s="1">
        <v>2</v>
      </c>
      <c r="E1694" s="36">
        <f>_xlfn.XLOOKUP(TB_Vendas[[#This Row],[Código]],TB_Produtos[Código],TB_Produtos[Preço Unitário])</f>
        <v>350</v>
      </c>
      <c r="F1694" s="41">
        <f>INDEX(desc_tabela,MATCH(TB_Vendas[[#This Row],[Qtde]],desc_quantidade,1),MATCH(_xlfn.XLOOKUP(TB_Vendas[[#This Row],[Código]],TB_Produtos[Código],TB_Produtos[Categoria]),desc_categorias,0))</f>
        <v>0.05</v>
      </c>
      <c r="G1694" s="41" cm="1">
        <f t="array" ref="G1694">_xlfn.XLOOKUP(TB_Vendas[[#This Row],[Vendedor]],TB_Vendedores[[#All],[Código]],TB_Vendedores[[#All],[Desc. Máximo]])</f>
        <v>0.19</v>
      </c>
      <c r="H1694" s="41">
        <f>IF(TB_Vendas[[#This Row],[Desc.]]&gt;TB_Vendas[[#This Row],[Desc. Vend.]],TB_Vendas[[#This Row],[Desc. Vend.]],TB_Vendas[[#This Row],[Desc.]])</f>
        <v>0.05</v>
      </c>
      <c r="I1694" s="9">
        <f>TB_Vendas[[#This Row],[Preço Unitário]]*TB_Vendas[[#This Row],[Qtde]]</f>
        <v>700</v>
      </c>
      <c r="J1694" s="9">
        <f>TB_Vendas[[#This Row],[Total]]-(TB_Vendas[[#This Row],[Total]]*TB_Vendas[[#This Row],[Desconto]])</f>
        <v>665</v>
      </c>
      <c r="K1694" s="9" t="s">
        <v>109</v>
      </c>
    </row>
    <row r="1695" spans="1:11" x14ac:dyDescent="0.25">
      <c r="A1695" s="8">
        <v>45545</v>
      </c>
      <c r="B1695" t="s">
        <v>7</v>
      </c>
      <c r="C1695" t="str">
        <f>_xlfn.XLOOKUP(TB_Vendas[[#This Row],[Código]],TB_Produtos[Código],TB_Produtos[Categoria])</f>
        <v>Acessórios</v>
      </c>
      <c r="D1695" s="1">
        <v>1</v>
      </c>
      <c r="E1695" s="36">
        <f>_xlfn.XLOOKUP(TB_Vendas[[#This Row],[Código]],TB_Produtos[Código],TB_Produtos[Preço Unitário])</f>
        <v>50</v>
      </c>
      <c r="F1695" s="41">
        <f>INDEX(desc_tabela,MATCH(TB_Vendas[[#This Row],[Qtde]],desc_quantidade,1),MATCH(_xlfn.XLOOKUP(TB_Vendas[[#This Row],[Código]],TB_Produtos[Código],TB_Produtos[Categoria]),desc_categorias,0))</f>
        <v>0</v>
      </c>
      <c r="G1695" s="41" cm="1">
        <f t="array" ref="G1695">_xlfn.XLOOKUP(TB_Vendas[[#This Row],[Vendedor]],TB_Vendedores[[#All],[Código]],TB_Vendedores[[#All],[Desc. Máximo]])</f>
        <v>0.19</v>
      </c>
      <c r="H1695" s="41">
        <f>IF(TB_Vendas[[#This Row],[Desc.]]&gt;TB_Vendas[[#This Row],[Desc. Vend.]],TB_Vendas[[#This Row],[Desc. Vend.]],TB_Vendas[[#This Row],[Desc.]])</f>
        <v>0</v>
      </c>
      <c r="I1695" s="9">
        <f>TB_Vendas[[#This Row],[Preço Unitário]]*TB_Vendas[[#This Row],[Qtde]]</f>
        <v>50</v>
      </c>
      <c r="J1695" s="9">
        <f>TB_Vendas[[#This Row],[Total]]-(TB_Vendas[[#This Row],[Total]]*TB_Vendas[[#This Row],[Desconto]])</f>
        <v>50</v>
      </c>
      <c r="K1695" s="9" t="s">
        <v>109</v>
      </c>
    </row>
    <row r="1696" spans="1:11" x14ac:dyDescent="0.25">
      <c r="A1696" s="8">
        <v>45546</v>
      </c>
      <c r="B1696" t="s">
        <v>14</v>
      </c>
      <c r="C1696" t="str">
        <f>_xlfn.XLOOKUP(TB_Vendas[[#This Row],[Código]],TB_Produtos[Código],TB_Produtos[Categoria])</f>
        <v>Acessórios</v>
      </c>
      <c r="D1696" s="1">
        <v>3</v>
      </c>
      <c r="E1696" s="36">
        <f>_xlfn.XLOOKUP(TB_Vendas[[#This Row],[Código]],TB_Produtos[Código],TB_Produtos[Preço Unitário])</f>
        <v>80</v>
      </c>
      <c r="F1696" s="41">
        <f>INDEX(desc_tabela,MATCH(TB_Vendas[[#This Row],[Qtde]],desc_quantidade,1),MATCH(_xlfn.XLOOKUP(TB_Vendas[[#This Row],[Código]],TB_Produtos[Código],TB_Produtos[Categoria]),desc_categorias,0))</f>
        <v>0.15</v>
      </c>
      <c r="G1696" s="41" cm="1">
        <f t="array" ref="G1696">_xlfn.XLOOKUP(TB_Vendas[[#This Row],[Vendedor]],TB_Vendedores[[#All],[Código]],TB_Vendedores[[#All],[Desc. Máximo]])</f>
        <v>0.08</v>
      </c>
      <c r="H1696" s="41">
        <f>IF(TB_Vendas[[#This Row],[Desc.]]&gt;TB_Vendas[[#This Row],[Desc. Vend.]],TB_Vendas[[#This Row],[Desc. Vend.]],TB_Vendas[[#This Row],[Desc.]])</f>
        <v>0.08</v>
      </c>
      <c r="I1696" s="9">
        <f>TB_Vendas[[#This Row],[Preço Unitário]]*TB_Vendas[[#This Row],[Qtde]]</f>
        <v>240</v>
      </c>
      <c r="J1696" s="9">
        <f>TB_Vendas[[#This Row],[Total]]-(TB_Vendas[[#This Row],[Total]]*TB_Vendas[[#This Row],[Desconto]])</f>
        <v>220.8</v>
      </c>
      <c r="K1696" s="9" t="s">
        <v>100</v>
      </c>
    </row>
    <row r="1697" spans="1:11" x14ac:dyDescent="0.25">
      <c r="A1697" s="8">
        <v>45546</v>
      </c>
      <c r="B1697" t="s">
        <v>50</v>
      </c>
      <c r="C1697" t="str">
        <f>_xlfn.XLOOKUP(TB_Vendas[[#This Row],[Código]],TB_Produtos[Código],TB_Produtos[Categoria])</f>
        <v>Periféricos</v>
      </c>
      <c r="D1697" s="1">
        <v>3</v>
      </c>
      <c r="E1697" s="36">
        <f>_xlfn.XLOOKUP(TB_Vendas[[#This Row],[Código]],TB_Produtos[Código],TB_Produtos[Preço Unitário])</f>
        <v>300</v>
      </c>
      <c r="F1697" s="41">
        <f>INDEX(desc_tabela,MATCH(TB_Vendas[[#This Row],[Qtde]],desc_quantidade,1),MATCH(_xlfn.XLOOKUP(TB_Vendas[[#This Row],[Código]],TB_Produtos[Código],TB_Produtos[Categoria]),desc_categorias,0))</f>
        <v>0.15</v>
      </c>
      <c r="G1697" s="41" cm="1">
        <f t="array" ref="G1697">_xlfn.XLOOKUP(TB_Vendas[[#This Row],[Vendedor]],TB_Vendedores[[#All],[Código]],TB_Vendedores[[#All],[Desc. Máximo]])</f>
        <v>0.08</v>
      </c>
      <c r="H1697" s="41">
        <f>IF(TB_Vendas[[#This Row],[Desc.]]&gt;TB_Vendas[[#This Row],[Desc. Vend.]],TB_Vendas[[#This Row],[Desc. Vend.]],TB_Vendas[[#This Row],[Desc.]])</f>
        <v>0.08</v>
      </c>
      <c r="I1697" s="9">
        <f>TB_Vendas[[#This Row],[Preço Unitário]]*TB_Vendas[[#This Row],[Qtde]]</f>
        <v>900</v>
      </c>
      <c r="J1697" s="9">
        <f>TB_Vendas[[#This Row],[Total]]-(TB_Vendas[[#This Row],[Total]]*TB_Vendas[[#This Row],[Desconto]])</f>
        <v>828</v>
      </c>
      <c r="K1697" s="9" t="s">
        <v>100</v>
      </c>
    </row>
    <row r="1698" spans="1:11" x14ac:dyDescent="0.25">
      <c r="A1698" s="8">
        <v>45546</v>
      </c>
      <c r="B1698" t="s">
        <v>28</v>
      </c>
      <c r="C1698" t="str">
        <f>_xlfn.XLOOKUP(TB_Vendas[[#This Row],[Código]],TB_Produtos[Código],TB_Produtos[Categoria])</f>
        <v>Periféricos</v>
      </c>
      <c r="D1698" s="1">
        <v>4</v>
      </c>
      <c r="E1698" s="36">
        <f>_xlfn.XLOOKUP(TB_Vendas[[#This Row],[Código]],TB_Produtos[Código],TB_Produtos[Preço Unitário])</f>
        <v>1200</v>
      </c>
      <c r="F1698" s="41">
        <f>INDEX(desc_tabela,MATCH(TB_Vendas[[#This Row],[Qtde]],desc_quantidade,1),MATCH(_xlfn.XLOOKUP(TB_Vendas[[#This Row],[Código]],TB_Produtos[Código],TB_Produtos[Categoria]),desc_categorias,0))</f>
        <v>0.15</v>
      </c>
      <c r="G1698" s="41" cm="1">
        <f t="array" ref="G1698">_xlfn.XLOOKUP(TB_Vendas[[#This Row],[Vendedor]],TB_Vendedores[[#All],[Código]],TB_Vendedores[[#All],[Desc. Máximo]])</f>
        <v>0.11</v>
      </c>
      <c r="H1698" s="41">
        <f>IF(TB_Vendas[[#This Row],[Desc.]]&gt;TB_Vendas[[#This Row],[Desc. Vend.]],TB_Vendas[[#This Row],[Desc. Vend.]],TB_Vendas[[#This Row],[Desc.]])</f>
        <v>0.11</v>
      </c>
      <c r="I1698" s="9">
        <f>TB_Vendas[[#This Row],[Preço Unitário]]*TB_Vendas[[#This Row],[Qtde]]</f>
        <v>4800</v>
      </c>
      <c r="J1698" s="9">
        <f>TB_Vendas[[#This Row],[Total]]-(TB_Vendas[[#This Row],[Total]]*TB_Vendas[[#This Row],[Desconto]])</f>
        <v>4272</v>
      </c>
      <c r="K1698" s="9" t="s">
        <v>115</v>
      </c>
    </row>
    <row r="1699" spans="1:11" x14ac:dyDescent="0.25">
      <c r="A1699" s="8">
        <v>45546</v>
      </c>
      <c r="B1699" t="s">
        <v>14</v>
      </c>
      <c r="C1699" t="str">
        <f>_xlfn.XLOOKUP(TB_Vendas[[#This Row],[Código]],TB_Produtos[Código],TB_Produtos[Categoria])</f>
        <v>Acessórios</v>
      </c>
      <c r="D1699" s="1">
        <v>4</v>
      </c>
      <c r="E1699" s="36">
        <f>_xlfn.XLOOKUP(TB_Vendas[[#This Row],[Código]],TB_Produtos[Código],TB_Produtos[Preço Unitário])</f>
        <v>80</v>
      </c>
      <c r="F1699" s="41">
        <f>INDEX(desc_tabela,MATCH(TB_Vendas[[#This Row],[Qtde]],desc_quantidade,1),MATCH(_xlfn.XLOOKUP(TB_Vendas[[#This Row],[Código]],TB_Produtos[Código],TB_Produtos[Categoria]),desc_categorias,0))</f>
        <v>0.15</v>
      </c>
      <c r="G1699" s="41" cm="1">
        <f t="array" ref="G1699">_xlfn.XLOOKUP(TB_Vendas[[#This Row],[Vendedor]],TB_Vendedores[[#All],[Código]],TB_Vendedores[[#All],[Desc. Máximo]])</f>
        <v>0.09</v>
      </c>
      <c r="H1699" s="41">
        <f>IF(TB_Vendas[[#This Row],[Desc.]]&gt;TB_Vendas[[#This Row],[Desc. Vend.]],TB_Vendas[[#This Row],[Desc. Vend.]],TB_Vendas[[#This Row],[Desc.]])</f>
        <v>0.09</v>
      </c>
      <c r="I1699" s="9">
        <f>TB_Vendas[[#This Row],[Preço Unitário]]*TB_Vendas[[#This Row],[Qtde]]</f>
        <v>320</v>
      </c>
      <c r="J1699" s="9">
        <f>TB_Vendas[[#This Row],[Total]]-(TB_Vendas[[#This Row],[Total]]*TB_Vendas[[#This Row],[Desconto]])</f>
        <v>291.2</v>
      </c>
      <c r="K1699" s="9" t="s">
        <v>113</v>
      </c>
    </row>
    <row r="1700" spans="1:11" x14ac:dyDescent="0.25">
      <c r="A1700" s="8">
        <v>45546</v>
      </c>
      <c r="B1700" t="s">
        <v>28</v>
      </c>
      <c r="C1700" t="str">
        <f>_xlfn.XLOOKUP(TB_Vendas[[#This Row],[Código]],TB_Produtos[Código],TB_Produtos[Categoria])</f>
        <v>Periféricos</v>
      </c>
      <c r="D1700" s="1">
        <v>5</v>
      </c>
      <c r="E1700" s="36">
        <f>_xlfn.XLOOKUP(TB_Vendas[[#This Row],[Código]],TB_Produtos[Código],TB_Produtos[Preço Unitário])</f>
        <v>1200</v>
      </c>
      <c r="F1700" s="41">
        <f>INDEX(desc_tabela,MATCH(TB_Vendas[[#This Row],[Qtde]],desc_quantidade,1),MATCH(_xlfn.XLOOKUP(TB_Vendas[[#This Row],[Código]],TB_Produtos[Código],TB_Produtos[Categoria]),desc_categorias,0))</f>
        <v>0.25</v>
      </c>
      <c r="G1700" s="41" cm="1">
        <f t="array" ref="G1700">_xlfn.XLOOKUP(TB_Vendas[[#This Row],[Vendedor]],TB_Vendedores[[#All],[Código]],TB_Vendedores[[#All],[Desc. Máximo]])</f>
        <v>0.3</v>
      </c>
      <c r="H1700" s="41">
        <f>IF(TB_Vendas[[#This Row],[Desc.]]&gt;TB_Vendas[[#This Row],[Desc. Vend.]],TB_Vendas[[#This Row],[Desc. Vend.]],TB_Vendas[[#This Row],[Desc.]])</f>
        <v>0.25</v>
      </c>
      <c r="I1700" s="9">
        <f>TB_Vendas[[#This Row],[Preço Unitário]]*TB_Vendas[[#This Row],[Qtde]]</f>
        <v>6000</v>
      </c>
      <c r="J1700" s="9">
        <f>TB_Vendas[[#This Row],[Total]]-(TB_Vendas[[#This Row],[Total]]*TB_Vendas[[#This Row],[Desconto]])</f>
        <v>4500</v>
      </c>
      <c r="K1700" s="9" t="s">
        <v>121</v>
      </c>
    </row>
    <row r="1701" spans="1:11" x14ac:dyDescent="0.25">
      <c r="A1701" s="8">
        <v>45547</v>
      </c>
      <c r="B1701" t="s">
        <v>20</v>
      </c>
      <c r="C1701" t="str">
        <f>_xlfn.XLOOKUP(TB_Vendas[[#This Row],[Código]],TB_Produtos[Código],TB_Produtos[Categoria])</f>
        <v>Acessórios</v>
      </c>
      <c r="D1701" s="1">
        <v>4</v>
      </c>
      <c r="E1701" s="36">
        <f>_xlfn.XLOOKUP(TB_Vendas[[#This Row],[Código]],TB_Produtos[Código],TB_Produtos[Preço Unitário])</f>
        <v>250</v>
      </c>
      <c r="F1701" s="41">
        <f>INDEX(desc_tabela,MATCH(TB_Vendas[[#This Row],[Qtde]],desc_quantidade,1),MATCH(_xlfn.XLOOKUP(TB_Vendas[[#This Row],[Código]],TB_Produtos[Código],TB_Produtos[Categoria]),desc_categorias,0))</f>
        <v>0.15</v>
      </c>
      <c r="G1701" s="41" cm="1">
        <f t="array" ref="G1701">_xlfn.XLOOKUP(TB_Vendas[[#This Row],[Vendedor]],TB_Vendedores[[#All],[Código]],TB_Vendedores[[#All],[Desc. Máximo]])</f>
        <v>0.08</v>
      </c>
      <c r="H1701" s="41">
        <f>IF(TB_Vendas[[#This Row],[Desc.]]&gt;TB_Vendas[[#This Row],[Desc. Vend.]],TB_Vendas[[#This Row],[Desc. Vend.]],TB_Vendas[[#This Row],[Desc.]])</f>
        <v>0.08</v>
      </c>
      <c r="I1701" s="9">
        <f>TB_Vendas[[#This Row],[Preço Unitário]]*TB_Vendas[[#This Row],[Qtde]]</f>
        <v>1000</v>
      </c>
      <c r="J1701" s="9">
        <f>TB_Vendas[[#This Row],[Total]]-(TB_Vendas[[#This Row],[Total]]*TB_Vendas[[#This Row],[Desconto]])</f>
        <v>920</v>
      </c>
      <c r="K1701" s="9" t="s">
        <v>111</v>
      </c>
    </row>
    <row r="1702" spans="1:11" x14ac:dyDescent="0.25">
      <c r="A1702" s="8">
        <v>45547</v>
      </c>
      <c r="B1702" t="s">
        <v>68</v>
      </c>
      <c r="C1702" t="str">
        <f>_xlfn.XLOOKUP(TB_Vendas[[#This Row],[Código]],TB_Produtos[Código],TB_Produtos[Categoria])</f>
        <v>Smartphones e Tablets</v>
      </c>
      <c r="D1702" s="1">
        <v>5</v>
      </c>
      <c r="E1702" s="36">
        <f>_xlfn.XLOOKUP(TB_Vendas[[#This Row],[Código]],TB_Produtos[Código],TB_Produtos[Preço Unitário])</f>
        <v>4500</v>
      </c>
      <c r="F1702" s="41">
        <f>INDEX(desc_tabela,MATCH(TB_Vendas[[#This Row],[Qtde]],desc_quantidade,1),MATCH(_xlfn.XLOOKUP(TB_Vendas[[#This Row],[Código]],TB_Produtos[Código],TB_Produtos[Categoria]),desc_categorias,0))</f>
        <v>0.25</v>
      </c>
      <c r="G1702" s="41" cm="1">
        <f t="array" ref="G1702">_xlfn.XLOOKUP(TB_Vendas[[#This Row],[Vendedor]],TB_Vendedores[[#All],[Código]],TB_Vendedores[[#All],[Desc. Máximo]])</f>
        <v>0.14000000000000001</v>
      </c>
      <c r="H1702" s="41">
        <f>IF(TB_Vendas[[#This Row],[Desc.]]&gt;TB_Vendas[[#This Row],[Desc. Vend.]],TB_Vendas[[#This Row],[Desc. Vend.]],TB_Vendas[[#This Row],[Desc.]])</f>
        <v>0.14000000000000001</v>
      </c>
      <c r="I1702" s="9">
        <f>TB_Vendas[[#This Row],[Preço Unitário]]*TB_Vendas[[#This Row],[Qtde]]</f>
        <v>22500</v>
      </c>
      <c r="J1702" s="9">
        <f>TB_Vendas[[#This Row],[Total]]-(TB_Vendas[[#This Row],[Total]]*TB_Vendas[[#This Row],[Desconto]])</f>
        <v>19350</v>
      </c>
      <c r="K1702" s="9" t="s">
        <v>107</v>
      </c>
    </row>
    <row r="1703" spans="1:11" x14ac:dyDescent="0.25">
      <c r="A1703" s="8">
        <v>45547</v>
      </c>
      <c r="B1703" t="s">
        <v>7</v>
      </c>
      <c r="C1703" t="str">
        <f>_xlfn.XLOOKUP(TB_Vendas[[#This Row],[Código]],TB_Produtos[Código],TB_Produtos[Categoria])</f>
        <v>Acessórios</v>
      </c>
      <c r="D1703" s="1">
        <v>3</v>
      </c>
      <c r="E1703" s="36">
        <f>_xlfn.XLOOKUP(TB_Vendas[[#This Row],[Código]],TB_Produtos[Código],TB_Produtos[Preço Unitário])</f>
        <v>50</v>
      </c>
      <c r="F1703" s="41">
        <f>INDEX(desc_tabela,MATCH(TB_Vendas[[#This Row],[Qtde]],desc_quantidade,1),MATCH(_xlfn.XLOOKUP(TB_Vendas[[#This Row],[Código]],TB_Produtos[Código],TB_Produtos[Categoria]),desc_categorias,0))</f>
        <v>0.15</v>
      </c>
      <c r="G1703" s="41" cm="1">
        <f t="array" ref="G1703">_xlfn.XLOOKUP(TB_Vendas[[#This Row],[Vendedor]],TB_Vendedores[[#All],[Código]],TB_Vendedores[[#All],[Desc. Máximo]])</f>
        <v>0.09</v>
      </c>
      <c r="H1703" s="41">
        <f>IF(TB_Vendas[[#This Row],[Desc.]]&gt;TB_Vendas[[#This Row],[Desc. Vend.]],TB_Vendas[[#This Row],[Desc. Vend.]],TB_Vendas[[#This Row],[Desc.]])</f>
        <v>0.09</v>
      </c>
      <c r="I1703" s="9">
        <f>TB_Vendas[[#This Row],[Preço Unitário]]*TB_Vendas[[#This Row],[Qtde]]</f>
        <v>150</v>
      </c>
      <c r="J1703" s="9">
        <f>TB_Vendas[[#This Row],[Total]]-(TB_Vendas[[#This Row],[Total]]*TB_Vendas[[#This Row],[Desconto]])</f>
        <v>136.5</v>
      </c>
      <c r="K1703" s="9" t="s">
        <v>113</v>
      </c>
    </row>
    <row r="1704" spans="1:11" x14ac:dyDescent="0.25">
      <c r="A1704" s="8">
        <v>45548</v>
      </c>
      <c r="B1704" t="s">
        <v>88</v>
      </c>
      <c r="C1704" t="str">
        <f>_xlfn.XLOOKUP(TB_Vendas[[#This Row],[Código]],TB_Produtos[Código],TB_Produtos[Categoria])</f>
        <v>Wearables</v>
      </c>
      <c r="D1704" s="1">
        <v>5</v>
      </c>
      <c r="E1704" s="36">
        <f>_xlfn.XLOOKUP(TB_Vendas[[#This Row],[Código]],TB_Produtos[Código],TB_Produtos[Preço Unitário])</f>
        <v>2800</v>
      </c>
      <c r="F1704" s="41">
        <f>INDEX(desc_tabela,MATCH(TB_Vendas[[#This Row],[Qtde]],desc_quantidade,1),MATCH(_xlfn.XLOOKUP(TB_Vendas[[#This Row],[Código]],TB_Produtos[Código],TB_Produtos[Categoria]),desc_categorias,0))</f>
        <v>0.25</v>
      </c>
      <c r="G1704" s="41" cm="1">
        <f t="array" ref="G1704">_xlfn.XLOOKUP(TB_Vendas[[#This Row],[Vendedor]],TB_Vendedores[[#All],[Código]],TB_Vendedores[[#All],[Desc. Máximo]])</f>
        <v>0.09</v>
      </c>
      <c r="H1704" s="41">
        <f>IF(TB_Vendas[[#This Row],[Desc.]]&gt;TB_Vendas[[#This Row],[Desc. Vend.]],TB_Vendas[[#This Row],[Desc. Vend.]],TB_Vendas[[#This Row],[Desc.]])</f>
        <v>0.09</v>
      </c>
      <c r="I1704" s="9">
        <f>TB_Vendas[[#This Row],[Preço Unitário]]*TB_Vendas[[#This Row],[Qtde]]</f>
        <v>14000</v>
      </c>
      <c r="J1704" s="9">
        <f>TB_Vendas[[#This Row],[Total]]-(TB_Vendas[[#This Row],[Total]]*TB_Vendas[[#This Row],[Desconto]])</f>
        <v>12740</v>
      </c>
      <c r="K1704" s="9" t="s">
        <v>113</v>
      </c>
    </row>
    <row r="1705" spans="1:11" x14ac:dyDescent="0.25">
      <c r="A1705" s="8">
        <v>45548</v>
      </c>
      <c r="B1705" t="s">
        <v>58</v>
      </c>
      <c r="C1705" t="str">
        <f>_xlfn.XLOOKUP(TB_Vendas[[#This Row],[Código]],TB_Produtos[Código],TB_Produtos[Categoria])</f>
        <v>Periféricos</v>
      </c>
      <c r="D1705" s="1">
        <v>5</v>
      </c>
      <c r="E1705" s="36">
        <f>_xlfn.XLOOKUP(TB_Vendas[[#This Row],[Código]],TB_Produtos[Código],TB_Produtos[Preço Unitário])</f>
        <v>450</v>
      </c>
      <c r="F1705" s="41">
        <f>INDEX(desc_tabela,MATCH(TB_Vendas[[#This Row],[Qtde]],desc_quantidade,1),MATCH(_xlfn.XLOOKUP(TB_Vendas[[#This Row],[Código]],TB_Produtos[Código],TB_Produtos[Categoria]),desc_categorias,0))</f>
        <v>0.25</v>
      </c>
      <c r="G1705" s="41" cm="1">
        <f t="array" ref="G1705">_xlfn.XLOOKUP(TB_Vendas[[#This Row],[Vendedor]],TB_Vendedores[[#All],[Código]],TB_Vendedores[[#All],[Desc. Máximo]])</f>
        <v>0.18</v>
      </c>
      <c r="H1705" s="41">
        <f>IF(TB_Vendas[[#This Row],[Desc.]]&gt;TB_Vendas[[#This Row],[Desc. Vend.]],TB_Vendas[[#This Row],[Desc. Vend.]],TB_Vendas[[#This Row],[Desc.]])</f>
        <v>0.18</v>
      </c>
      <c r="I1705" s="9">
        <f>TB_Vendas[[#This Row],[Preço Unitário]]*TB_Vendas[[#This Row],[Qtde]]</f>
        <v>2250</v>
      </c>
      <c r="J1705" s="9">
        <f>TB_Vendas[[#This Row],[Total]]-(TB_Vendas[[#This Row],[Total]]*TB_Vendas[[#This Row],[Desconto]])</f>
        <v>1845</v>
      </c>
      <c r="K1705" s="9" t="s">
        <v>117</v>
      </c>
    </row>
    <row r="1706" spans="1:11" x14ac:dyDescent="0.25">
      <c r="A1706" s="8">
        <v>45548</v>
      </c>
      <c r="B1706" t="s">
        <v>11</v>
      </c>
      <c r="C1706" t="str">
        <f>_xlfn.XLOOKUP(TB_Vendas[[#This Row],[Código]],TB_Produtos[Código],TB_Produtos[Categoria])</f>
        <v>Acessórios</v>
      </c>
      <c r="D1706" s="1">
        <v>4</v>
      </c>
      <c r="E1706" s="36">
        <f>_xlfn.XLOOKUP(TB_Vendas[[#This Row],[Código]],TB_Produtos[Código],TB_Produtos[Preço Unitário])</f>
        <v>150</v>
      </c>
      <c r="F1706" s="41">
        <f>INDEX(desc_tabela,MATCH(TB_Vendas[[#This Row],[Qtde]],desc_quantidade,1),MATCH(_xlfn.XLOOKUP(TB_Vendas[[#This Row],[Código]],TB_Produtos[Código],TB_Produtos[Categoria]),desc_categorias,0))</f>
        <v>0.15</v>
      </c>
      <c r="G1706" s="41" cm="1">
        <f t="array" ref="G1706">_xlfn.XLOOKUP(TB_Vendas[[#This Row],[Vendedor]],TB_Vendedores[[#All],[Código]],TB_Vendedores[[#All],[Desc. Máximo]])</f>
        <v>0.13</v>
      </c>
      <c r="H1706" s="41">
        <f>IF(TB_Vendas[[#This Row],[Desc.]]&gt;TB_Vendas[[#This Row],[Desc. Vend.]],TB_Vendas[[#This Row],[Desc. Vend.]],TB_Vendas[[#This Row],[Desc.]])</f>
        <v>0.13</v>
      </c>
      <c r="I1706" s="9">
        <f>TB_Vendas[[#This Row],[Preço Unitário]]*TB_Vendas[[#This Row],[Qtde]]</f>
        <v>600</v>
      </c>
      <c r="J1706" s="9">
        <f>TB_Vendas[[#This Row],[Total]]-(TB_Vendas[[#This Row],[Total]]*TB_Vendas[[#This Row],[Desconto]])</f>
        <v>522</v>
      </c>
      <c r="K1706" s="9" t="s">
        <v>97</v>
      </c>
    </row>
    <row r="1707" spans="1:11" x14ac:dyDescent="0.25">
      <c r="A1707" s="8">
        <v>45548</v>
      </c>
      <c r="B1707" t="s">
        <v>56</v>
      </c>
      <c r="C1707" t="str">
        <f>_xlfn.XLOOKUP(TB_Vendas[[#This Row],[Código]],TB_Produtos[Código],TB_Produtos[Categoria])</f>
        <v>Periféricos</v>
      </c>
      <c r="D1707" s="1">
        <v>1</v>
      </c>
      <c r="E1707" s="36">
        <f>_xlfn.XLOOKUP(TB_Vendas[[#This Row],[Código]],TB_Produtos[Código],TB_Produtos[Preço Unitário])</f>
        <v>200</v>
      </c>
      <c r="F1707" s="41">
        <f>INDEX(desc_tabela,MATCH(TB_Vendas[[#This Row],[Qtde]],desc_quantidade,1),MATCH(_xlfn.XLOOKUP(TB_Vendas[[#This Row],[Código]],TB_Produtos[Código],TB_Produtos[Categoria]),desc_categorias,0))</f>
        <v>0</v>
      </c>
      <c r="G1707" s="41" cm="1">
        <f t="array" ref="G1707">_xlfn.XLOOKUP(TB_Vendas[[#This Row],[Vendedor]],TB_Vendedores[[#All],[Código]],TB_Vendedores[[#All],[Desc. Máximo]])</f>
        <v>0.19</v>
      </c>
      <c r="H1707" s="41">
        <f>IF(TB_Vendas[[#This Row],[Desc.]]&gt;TB_Vendas[[#This Row],[Desc. Vend.]],TB_Vendas[[#This Row],[Desc. Vend.]],TB_Vendas[[#This Row],[Desc.]])</f>
        <v>0</v>
      </c>
      <c r="I1707" s="9">
        <f>TB_Vendas[[#This Row],[Preço Unitário]]*TB_Vendas[[#This Row],[Qtde]]</f>
        <v>200</v>
      </c>
      <c r="J1707" s="9">
        <f>TB_Vendas[[#This Row],[Total]]-(TB_Vendas[[#This Row],[Total]]*TB_Vendas[[#This Row],[Desconto]])</f>
        <v>200</v>
      </c>
      <c r="K1707" s="9" t="s">
        <v>109</v>
      </c>
    </row>
    <row r="1708" spans="1:11" x14ac:dyDescent="0.25">
      <c r="A1708" s="8">
        <v>45549</v>
      </c>
      <c r="B1708" t="s">
        <v>75</v>
      </c>
      <c r="C1708" t="str">
        <f>_xlfn.XLOOKUP(TB_Vendas[[#This Row],[Código]],TB_Produtos[Código],TB_Produtos[Categoria])</f>
        <v>Smartphones e Tablets</v>
      </c>
      <c r="D1708" s="1">
        <v>4</v>
      </c>
      <c r="E1708" s="36">
        <f>_xlfn.XLOOKUP(TB_Vendas[[#This Row],[Código]],TB_Produtos[Código],TB_Produtos[Preço Unitário])</f>
        <v>3800</v>
      </c>
      <c r="F1708" s="41">
        <f>INDEX(desc_tabela,MATCH(TB_Vendas[[#This Row],[Qtde]],desc_quantidade,1),MATCH(_xlfn.XLOOKUP(TB_Vendas[[#This Row],[Código]],TB_Produtos[Código],TB_Produtos[Categoria]),desc_categorias,0))</f>
        <v>0.15</v>
      </c>
      <c r="G1708" s="41" cm="1">
        <f t="array" ref="G1708">_xlfn.XLOOKUP(TB_Vendas[[#This Row],[Vendedor]],TB_Vendedores[[#All],[Código]],TB_Vendedores[[#All],[Desc. Máximo]])</f>
        <v>0.12</v>
      </c>
      <c r="H1708" s="41">
        <f>IF(TB_Vendas[[#This Row],[Desc.]]&gt;TB_Vendas[[#This Row],[Desc. Vend.]],TB_Vendas[[#This Row],[Desc. Vend.]],TB_Vendas[[#This Row],[Desc.]])</f>
        <v>0.12</v>
      </c>
      <c r="I1708" s="9">
        <f>TB_Vendas[[#This Row],[Preço Unitário]]*TB_Vendas[[#This Row],[Qtde]]</f>
        <v>15200</v>
      </c>
      <c r="J1708" s="9">
        <f>TB_Vendas[[#This Row],[Total]]-(TB_Vendas[[#This Row],[Total]]*TB_Vendas[[#This Row],[Desconto]])</f>
        <v>13376</v>
      </c>
      <c r="K1708" s="9" t="s">
        <v>103</v>
      </c>
    </row>
    <row r="1709" spans="1:11" x14ac:dyDescent="0.25">
      <c r="A1709" s="8">
        <v>45549</v>
      </c>
      <c r="B1709" t="s">
        <v>77</v>
      </c>
      <c r="C1709" t="str">
        <f>_xlfn.XLOOKUP(TB_Vendas[[#This Row],[Código]],TB_Produtos[Código],TB_Produtos[Categoria])</f>
        <v>Smartphones e Tablets</v>
      </c>
      <c r="D1709" s="1">
        <v>4</v>
      </c>
      <c r="E1709" s="36">
        <f>_xlfn.XLOOKUP(TB_Vendas[[#This Row],[Código]],TB_Produtos[Código],TB_Produtos[Preço Unitário])</f>
        <v>5000</v>
      </c>
      <c r="F1709" s="41">
        <f>INDEX(desc_tabela,MATCH(TB_Vendas[[#This Row],[Qtde]],desc_quantidade,1),MATCH(_xlfn.XLOOKUP(TB_Vendas[[#This Row],[Código]],TB_Produtos[Código],TB_Produtos[Categoria]),desc_categorias,0))</f>
        <v>0.15</v>
      </c>
      <c r="G1709" s="41" cm="1">
        <f t="array" ref="G1709">_xlfn.XLOOKUP(TB_Vendas[[#This Row],[Vendedor]],TB_Vendedores[[#All],[Código]],TB_Vendedores[[#All],[Desc. Máximo]])</f>
        <v>0.18</v>
      </c>
      <c r="H1709" s="41">
        <f>IF(TB_Vendas[[#This Row],[Desc.]]&gt;TB_Vendas[[#This Row],[Desc. Vend.]],TB_Vendas[[#This Row],[Desc. Vend.]],TB_Vendas[[#This Row],[Desc.]])</f>
        <v>0.15</v>
      </c>
      <c r="I1709" s="9">
        <f>TB_Vendas[[#This Row],[Preço Unitário]]*TB_Vendas[[#This Row],[Qtde]]</f>
        <v>20000</v>
      </c>
      <c r="J1709" s="9">
        <f>TB_Vendas[[#This Row],[Total]]-(TB_Vendas[[#This Row],[Total]]*TB_Vendas[[#This Row],[Desconto]])</f>
        <v>17000</v>
      </c>
      <c r="K1709" s="9" t="s">
        <v>117</v>
      </c>
    </row>
    <row r="1710" spans="1:11" x14ac:dyDescent="0.25">
      <c r="A1710" s="8">
        <v>45550</v>
      </c>
      <c r="B1710" t="s">
        <v>43</v>
      </c>
      <c r="C1710" t="str">
        <f>_xlfn.XLOOKUP(TB_Vendas[[#This Row],[Código]],TB_Produtos[Código],TB_Produtos[Categoria])</f>
        <v>Eletrônicos Gerais</v>
      </c>
      <c r="D1710" s="1">
        <v>2</v>
      </c>
      <c r="E1710" s="36">
        <f>_xlfn.XLOOKUP(TB_Vendas[[#This Row],[Código]],TB_Produtos[Código],TB_Produtos[Preço Unitário])</f>
        <v>4500</v>
      </c>
      <c r="F1710" s="41">
        <f>INDEX(desc_tabela,MATCH(TB_Vendas[[#This Row],[Qtde]],desc_quantidade,1),MATCH(_xlfn.XLOOKUP(TB_Vendas[[#This Row],[Código]],TB_Produtos[Código],TB_Produtos[Categoria]),desc_categorias,0))</f>
        <v>0.15</v>
      </c>
      <c r="G1710" s="41" cm="1">
        <f t="array" ref="G1710">_xlfn.XLOOKUP(TB_Vendas[[#This Row],[Vendedor]],TB_Vendedores[[#All],[Código]],TB_Vendedores[[#All],[Desc. Máximo]])</f>
        <v>0.3</v>
      </c>
      <c r="H1710" s="41">
        <f>IF(TB_Vendas[[#This Row],[Desc.]]&gt;TB_Vendas[[#This Row],[Desc. Vend.]],TB_Vendas[[#This Row],[Desc. Vend.]],TB_Vendas[[#This Row],[Desc.]])</f>
        <v>0.15</v>
      </c>
      <c r="I1710" s="9">
        <f>TB_Vendas[[#This Row],[Preço Unitário]]*TB_Vendas[[#This Row],[Qtde]]</f>
        <v>9000</v>
      </c>
      <c r="J1710" s="9">
        <f>TB_Vendas[[#This Row],[Total]]-(TB_Vendas[[#This Row],[Total]]*TB_Vendas[[#This Row],[Desconto]])</f>
        <v>7650</v>
      </c>
      <c r="K1710" s="9" t="s">
        <v>121</v>
      </c>
    </row>
    <row r="1711" spans="1:11" x14ac:dyDescent="0.25">
      <c r="A1711" s="8">
        <v>45550</v>
      </c>
      <c r="B1711" t="s">
        <v>66</v>
      </c>
      <c r="C1711" t="str">
        <f>_xlfn.XLOOKUP(TB_Vendas[[#This Row],[Código]],TB_Produtos[Código],TB_Produtos[Categoria])</f>
        <v>Redes e Conectividade</v>
      </c>
      <c r="D1711" s="1">
        <v>2</v>
      </c>
      <c r="E1711" s="36">
        <f>_xlfn.XLOOKUP(TB_Vendas[[#This Row],[Código]],TB_Produtos[Código],TB_Produtos[Preço Unitário])</f>
        <v>500</v>
      </c>
      <c r="F1711" s="41">
        <f>INDEX(desc_tabela,MATCH(TB_Vendas[[#This Row],[Qtde]],desc_quantidade,1),MATCH(_xlfn.XLOOKUP(TB_Vendas[[#This Row],[Código]],TB_Produtos[Código],TB_Produtos[Categoria]),desc_categorias,0))</f>
        <v>0.15</v>
      </c>
      <c r="G1711" s="41" cm="1">
        <f t="array" ref="G1711">_xlfn.XLOOKUP(TB_Vendas[[#This Row],[Vendedor]],TB_Vendedores[[#All],[Código]],TB_Vendedores[[#All],[Desc. Máximo]])</f>
        <v>0.08</v>
      </c>
      <c r="H1711" s="41">
        <f>IF(TB_Vendas[[#This Row],[Desc.]]&gt;TB_Vendas[[#This Row],[Desc. Vend.]],TB_Vendas[[#This Row],[Desc. Vend.]],TB_Vendas[[#This Row],[Desc.]])</f>
        <v>0.08</v>
      </c>
      <c r="I1711" s="9">
        <f>TB_Vendas[[#This Row],[Preço Unitário]]*TB_Vendas[[#This Row],[Qtde]]</f>
        <v>1000</v>
      </c>
      <c r="J1711" s="9">
        <f>TB_Vendas[[#This Row],[Total]]-(TB_Vendas[[#This Row],[Total]]*TB_Vendas[[#This Row],[Desconto]])</f>
        <v>920</v>
      </c>
      <c r="K1711" s="9" t="s">
        <v>100</v>
      </c>
    </row>
    <row r="1712" spans="1:11" x14ac:dyDescent="0.25">
      <c r="A1712" s="8">
        <v>45550</v>
      </c>
      <c r="B1712" t="s">
        <v>53</v>
      </c>
      <c r="C1712" t="str">
        <f>_xlfn.XLOOKUP(TB_Vendas[[#This Row],[Código]],TB_Produtos[Código],TB_Produtos[Categoria])</f>
        <v>Periféricos</v>
      </c>
      <c r="D1712" s="1">
        <v>4</v>
      </c>
      <c r="E1712" s="36">
        <f>_xlfn.XLOOKUP(TB_Vendas[[#This Row],[Código]],TB_Produtos[Código],TB_Produtos[Preço Unitário])</f>
        <v>350</v>
      </c>
      <c r="F1712" s="41">
        <f>INDEX(desc_tabela,MATCH(TB_Vendas[[#This Row],[Qtde]],desc_quantidade,1),MATCH(_xlfn.XLOOKUP(TB_Vendas[[#This Row],[Código]],TB_Produtos[Código],TB_Produtos[Categoria]),desc_categorias,0))</f>
        <v>0.15</v>
      </c>
      <c r="G1712" s="41" cm="1">
        <f t="array" ref="G1712">_xlfn.XLOOKUP(TB_Vendas[[#This Row],[Vendedor]],TB_Vendedores[[#All],[Código]],TB_Vendedores[[#All],[Desc. Máximo]])</f>
        <v>0.09</v>
      </c>
      <c r="H1712" s="41">
        <f>IF(TB_Vendas[[#This Row],[Desc.]]&gt;TB_Vendas[[#This Row],[Desc. Vend.]],TB_Vendas[[#This Row],[Desc. Vend.]],TB_Vendas[[#This Row],[Desc.]])</f>
        <v>0.09</v>
      </c>
      <c r="I1712" s="9">
        <f>TB_Vendas[[#This Row],[Preço Unitário]]*TB_Vendas[[#This Row],[Qtde]]</f>
        <v>1400</v>
      </c>
      <c r="J1712" s="9">
        <f>TB_Vendas[[#This Row],[Total]]-(TB_Vendas[[#This Row],[Total]]*TB_Vendas[[#This Row],[Desconto]])</f>
        <v>1274</v>
      </c>
      <c r="K1712" s="9" t="s">
        <v>113</v>
      </c>
    </row>
    <row r="1713" spans="1:11" x14ac:dyDescent="0.25">
      <c r="A1713" s="8">
        <v>45550</v>
      </c>
      <c r="B1713" t="s">
        <v>86</v>
      </c>
      <c r="C1713" t="str">
        <f>_xlfn.XLOOKUP(TB_Vendas[[#This Row],[Código]],TB_Produtos[Código],TB_Produtos[Categoria])</f>
        <v>Wearables</v>
      </c>
      <c r="D1713" s="1">
        <v>5</v>
      </c>
      <c r="E1713" s="36">
        <f>_xlfn.XLOOKUP(TB_Vendas[[#This Row],[Código]],TB_Produtos[Código],TB_Produtos[Preço Unitário])</f>
        <v>1500</v>
      </c>
      <c r="F1713" s="41">
        <f>INDEX(desc_tabela,MATCH(TB_Vendas[[#This Row],[Qtde]],desc_quantidade,1),MATCH(_xlfn.XLOOKUP(TB_Vendas[[#This Row],[Código]],TB_Produtos[Código],TB_Produtos[Categoria]),desc_categorias,0))</f>
        <v>0.25</v>
      </c>
      <c r="G1713" s="41" cm="1">
        <f t="array" ref="G1713">_xlfn.XLOOKUP(TB_Vendas[[#This Row],[Vendedor]],TB_Vendedores[[#All],[Código]],TB_Vendedores[[#All],[Desc. Máximo]])</f>
        <v>0.3</v>
      </c>
      <c r="H1713" s="41">
        <f>IF(TB_Vendas[[#This Row],[Desc.]]&gt;TB_Vendas[[#This Row],[Desc. Vend.]],TB_Vendas[[#This Row],[Desc. Vend.]],TB_Vendas[[#This Row],[Desc.]])</f>
        <v>0.25</v>
      </c>
      <c r="I1713" s="9">
        <f>TB_Vendas[[#This Row],[Preço Unitário]]*TB_Vendas[[#This Row],[Qtde]]</f>
        <v>7500</v>
      </c>
      <c r="J1713" s="9">
        <f>TB_Vendas[[#This Row],[Total]]-(TB_Vendas[[#This Row],[Total]]*TB_Vendas[[#This Row],[Desconto]])</f>
        <v>5625</v>
      </c>
      <c r="K1713" s="9" t="s">
        <v>121</v>
      </c>
    </row>
    <row r="1714" spans="1:11" x14ac:dyDescent="0.25">
      <c r="A1714" s="8">
        <v>45551</v>
      </c>
      <c r="B1714" t="s">
        <v>64</v>
      </c>
      <c r="C1714" t="str">
        <f>_xlfn.XLOOKUP(TB_Vendas[[#This Row],[Código]],TB_Produtos[Código],TB_Produtos[Categoria])</f>
        <v>Redes e Conectividade</v>
      </c>
      <c r="D1714" s="1">
        <v>1</v>
      </c>
      <c r="E1714" s="36">
        <f>_xlfn.XLOOKUP(TB_Vendas[[#This Row],[Código]],TB_Produtos[Código],TB_Produtos[Preço Unitário])</f>
        <v>250</v>
      </c>
      <c r="F1714" s="41">
        <f>INDEX(desc_tabela,MATCH(TB_Vendas[[#This Row],[Qtde]],desc_quantidade,1),MATCH(_xlfn.XLOOKUP(TB_Vendas[[#This Row],[Código]],TB_Produtos[Código],TB_Produtos[Categoria]),desc_categorias,0))</f>
        <v>0.1</v>
      </c>
      <c r="G1714" s="41" cm="1">
        <f t="array" ref="G1714">_xlfn.XLOOKUP(TB_Vendas[[#This Row],[Vendedor]],TB_Vendedores[[#All],[Código]],TB_Vendedores[[#All],[Desc. Máximo]])</f>
        <v>0.08</v>
      </c>
      <c r="H1714" s="41">
        <f>IF(TB_Vendas[[#This Row],[Desc.]]&gt;TB_Vendas[[#This Row],[Desc. Vend.]],TB_Vendas[[#This Row],[Desc. Vend.]],TB_Vendas[[#This Row],[Desc.]])</f>
        <v>0.08</v>
      </c>
      <c r="I1714" s="9">
        <f>TB_Vendas[[#This Row],[Preço Unitário]]*TB_Vendas[[#This Row],[Qtde]]</f>
        <v>250</v>
      </c>
      <c r="J1714" s="9">
        <f>TB_Vendas[[#This Row],[Total]]-(TB_Vendas[[#This Row],[Total]]*TB_Vendas[[#This Row],[Desconto]])</f>
        <v>230</v>
      </c>
      <c r="K1714" s="9" t="s">
        <v>100</v>
      </c>
    </row>
    <row r="1715" spans="1:11" x14ac:dyDescent="0.25">
      <c r="A1715" s="8">
        <v>45552</v>
      </c>
      <c r="B1715" t="s">
        <v>22</v>
      </c>
      <c r="C1715" t="str">
        <f>_xlfn.XLOOKUP(TB_Vendas[[#This Row],[Código]],TB_Produtos[Código],TB_Produtos[Categoria])</f>
        <v>Acessórios</v>
      </c>
      <c r="D1715" s="1">
        <v>1</v>
      </c>
      <c r="E1715" s="36">
        <f>_xlfn.XLOOKUP(TB_Vendas[[#This Row],[Código]],TB_Produtos[Código],TB_Produtos[Preço Unitário])</f>
        <v>1400</v>
      </c>
      <c r="F1715" s="41">
        <f>INDEX(desc_tabela,MATCH(TB_Vendas[[#This Row],[Qtde]],desc_quantidade,1),MATCH(_xlfn.XLOOKUP(TB_Vendas[[#This Row],[Código]],TB_Produtos[Código],TB_Produtos[Categoria]),desc_categorias,0))</f>
        <v>0</v>
      </c>
      <c r="G1715" s="41" cm="1">
        <f t="array" ref="G1715">_xlfn.XLOOKUP(TB_Vendas[[#This Row],[Vendedor]],TB_Vendedores[[#All],[Código]],TB_Vendedores[[#All],[Desc. Máximo]])</f>
        <v>0.08</v>
      </c>
      <c r="H1715" s="41">
        <f>IF(TB_Vendas[[#This Row],[Desc.]]&gt;TB_Vendas[[#This Row],[Desc. Vend.]],TB_Vendas[[#This Row],[Desc. Vend.]],TB_Vendas[[#This Row],[Desc.]])</f>
        <v>0</v>
      </c>
      <c r="I1715" s="9">
        <f>TB_Vendas[[#This Row],[Preço Unitário]]*TB_Vendas[[#This Row],[Qtde]]</f>
        <v>1400</v>
      </c>
      <c r="J1715" s="9">
        <f>TB_Vendas[[#This Row],[Total]]-(TB_Vendas[[#This Row],[Total]]*TB_Vendas[[#This Row],[Desconto]])</f>
        <v>1400</v>
      </c>
      <c r="K1715" s="9" t="s">
        <v>111</v>
      </c>
    </row>
    <row r="1716" spans="1:11" x14ac:dyDescent="0.25">
      <c r="A1716" s="8">
        <v>45552</v>
      </c>
      <c r="B1716" t="s">
        <v>31</v>
      </c>
      <c r="C1716" t="str">
        <f>_xlfn.XLOOKUP(TB_Vendas[[#This Row],[Código]],TB_Produtos[Código],TB_Produtos[Categoria])</f>
        <v>Notebooks</v>
      </c>
      <c r="D1716" s="1">
        <v>2</v>
      </c>
      <c r="E1716" s="36">
        <f>_xlfn.XLOOKUP(TB_Vendas[[#This Row],[Código]],TB_Produtos[Código],TB_Produtos[Preço Unitário])</f>
        <v>4200</v>
      </c>
      <c r="F1716" s="41">
        <f>INDEX(desc_tabela,MATCH(TB_Vendas[[#This Row],[Qtde]],desc_quantidade,1),MATCH(_xlfn.XLOOKUP(TB_Vendas[[#This Row],[Código]],TB_Produtos[Código],TB_Produtos[Categoria]),desc_categorias,0))</f>
        <v>0.1</v>
      </c>
      <c r="G1716" s="41" cm="1">
        <f t="array" ref="G1716">_xlfn.XLOOKUP(TB_Vendas[[#This Row],[Vendedor]],TB_Vendedores[[#All],[Código]],TB_Vendedores[[#All],[Desc. Máximo]])</f>
        <v>7.0000000000000007E-2</v>
      </c>
      <c r="H1716" s="41">
        <f>IF(TB_Vendas[[#This Row],[Desc.]]&gt;TB_Vendas[[#This Row],[Desc. Vend.]],TB_Vendas[[#This Row],[Desc. Vend.]],TB_Vendas[[#This Row],[Desc.]])</f>
        <v>7.0000000000000007E-2</v>
      </c>
      <c r="I1716" s="9">
        <f>TB_Vendas[[#This Row],[Preço Unitário]]*TB_Vendas[[#This Row],[Qtde]]</f>
        <v>8400</v>
      </c>
      <c r="J1716" s="9">
        <f>TB_Vendas[[#This Row],[Total]]-(TB_Vendas[[#This Row],[Total]]*TB_Vendas[[#This Row],[Desconto]])</f>
        <v>7812</v>
      </c>
      <c r="K1716" s="9" t="s">
        <v>119</v>
      </c>
    </row>
    <row r="1717" spans="1:11" x14ac:dyDescent="0.25">
      <c r="A1717" s="8">
        <v>45552</v>
      </c>
      <c r="B1717" t="s">
        <v>11</v>
      </c>
      <c r="C1717" t="str">
        <f>_xlfn.XLOOKUP(TB_Vendas[[#This Row],[Código]],TB_Produtos[Código],TB_Produtos[Categoria])</f>
        <v>Acessórios</v>
      </c>
      <c r="D1717" s="1">
        <v>4</v>
      </c>
      <c r="E1717" s="36">
        <f>_xlfn.XLOOKUP(TB_Vendas[[#This Row],[Código]],TB_Produtos[Código],TB_Produtos[Preço Unitário])</f>
        <v>150</v>
      </c>
      <c r="F1717" s="41">
        <f>INDEX(desc_tabela,MATCH(TB_Vendas[[#This Row],[Qtde]],desc_quantidade,1),MATCH(_xlfn.XLOOKUP(TB_Vendas[[#This Row],[Código]],TB_Produtos[Código],TB_Produtos[Categoria]),desc_categorias,0))</f>
        <v>0.15</v>
      </c>
      <c r="G1717" s="41" cm="1">
        <f t="array" ref="G1717">_xlfn.XLOOKUP(TB_Vendas[[#This Row],[Vendedor]],TB_Vendedores[[#All],[Código]],TB_Vendedores[[#All],[Desc. Máximo]])</f>
        <v>7.0000000000000007E-2</v>
      </c>
      <c r="H1717" s="41">
        <f>IF(TB_Vendas[[#This Row],[Desc.]]&gt;TB_Vendas[[#This Row],[Desc. Vend.]],TB_Vendas[[#This Row],[Desc. Vend.]],TB_Vendas[[#This Row],[Desc.]])</f>
        <v>7.0000000000000007E-2</v>
      </c>
      <c r="I1717" s="9">
        <f>TB_Vendas[[#This Row],[Preço Unitário]]*TB_Vendas[[#This Row],[Qtde]]</f>
        <v>600</v>
      </c>
      <c r="J1717" s="9">
        <f>TB_Vendas[[#This Row],[Total]]-(TB_Vendas[[#This Row],[Total]]*TB_Vendas[[#This Row],[Desconto]])</f>
        <v>558</v>
      </c>
      <c r="K1717" s="9" t="s">
        <v>119</v>
      </c>
    </row>
    <row r="1718" spans="1:11" x14ac:dyDescent="0.25">
      <c r="A1718" s="8">
        <v>45553</v>
      </c>
      <c r="B1718" t="s">
        <v>35</v>
      </c>
      <c r="C1718" t="str">
        <f>_xlfn.XLOOKUP(TB_Vendas[[#This Row],[Código]],TB_Produtos[Código],TB_Produtos[Categoria])</f>
        <v>Notebooks</v>
      </c>
      <c r="D1718" s="1">
        <v>1</v>
      </c>
      <c r="E1718" s="36">
        <f>_xlfn.XLOOKUP(TB_Vendas[[#This Row],[Código]],TB_Produtos[Código],TB_Produtos[Preço Unitário])</f>
        <v>12000</v>
      </c>
      <c r="F1718" s="41">
        <f>INDEX(desc_tabela,MATCH(TB_Vendas[[#This Row],[Qtde]],desc_quantidade,1),MATCH(_xlfn.XLOOKUP(TB_Vendas[[#This Row],[Código]],TB_Produtos[Código],TB_Produtos[Categoria]),desc_categorias,0))</f>
        <v>0</v>
      </c>
      <c r="G1718" s="41" cm="1">
        <f t="array" ref="G1718">_xlfn.XLOOKUP(TB_Vendas[[#This Row],[Vendedor]],TB_Vendedores[[#All],[Código]],TB_Vendedores[[#All],[Desc. Máximo]])</f>
        <v>0.08</v>
      </c>
      <c r="H1718" s="41">
        <f>IF(TB_Vendas[[#This Row],[Desc.]]&gt;TB_Vendas[[#This Row],[Desc. Vend.]],TB_Vendas[[#This Row],[Desc. Vend.]],TB_Vendas[[#This Row],[Desc.]])</f>
        <v>0</v>
      </c>
      <c r="I1718" s="9">
        <f>TB_Vendas[[#This Row],[Preço Unitário]]*TB_Vendas[[#This Row],[Qtde]]</f>
        <v>12000</v>
      </c>
      <c r="J1718" s="9">
        <f>TB_Vendas[[#This Row],[Total]]-(TB_Vendas[[#This Row],[Total]]*TB_Vendas[[#This Row],[Desconto]])</f>
        <v>12000</v>
      </c>
      <c r="K1718" s="9" t="s">
        <v>100</v>
      </c>
    </row>
    <row r="1719" spans="1:11" x14ac:dyDescent="0.25">
      <c r="A1719" s="8">
        <v>45554</v>
      </c>
      <c r="B1719" t="s">
        <v>46</v>
      </c>
      <c r="C1719" t="str">
        <f>_xlfn.XLOOKUP(TB_Vendas[[#This Row],[Código]],TB_Produtos[Código],TB_Produtos[Categoria])</f>
        <v>Eletrônicos Gerais</v>
      </c>
      <c r="D1719" s="1">
        <v>5</v>
      </c>
      <c r="E1719" s="36">
        <f>_xlfn.XLOOKUP(TB_Vendas[[#This Row],[Código]],TB_Produtos[Código],TB_Produtos[Preço Unitário])</f>
        <v>2800</v>
      </c>
      <c r="F1719" s="41">
        <f>INDEX(desc_tabela,MATCH(TB_Vendas[[#This Row],[Qtde]],desc_quantidade,1),MATCH(_xlfn.XLOOKUP(TB_Vendas[[#This Row],[Código]],TB_Produtos[Código],TB_Produtos[Categoria]),desc_categorias,0))</f>
        <v>0.25</v>
      </c>
      <c r="G1719" s="41" cm="1">
        <f t="array" ref="G1719">_xlfn.XLOOKUP(TB_Vendas[[#This Row],[Vendedor]],TB_Vendedores[[#All],[Código]],TB_Vendedores[[#All],[Desc. Máximo]])</f>
        <v>0.14000000000000001</v>
      </c>
      <c r="H1719" s="41">
        <f>IF(TB_Vendas[[#This Row],[Desc.]]&gt;TB_Vendas[[#This Row],[Desc. Vend.]],TB_Vendas[[#This Row],[Desc. Vend.]],TB_Vendas[[#This Row],[Desc.]])</f>
        <v>0.14000000000000001</v>
      </c>
      <c r="I1719" s="9">
        <f>TB_Vendas[[#This Row],[Preço Unitário]]*TB_Vendas[[#This Row],[Qtde]]</f>
        <v>14000</v>
      </c>
      <c r="J1719" s="9">
        <f>TB_Vendas[[#This Row],[Total]]-(TB_Vendas[[#This Row],[Total]]*TB_Vendas[[#This Row],[Desconto]])</f>
        <v>12040</v>
      </c>
      <c r="K1719" s="9" t="s">
        <v>107</v>
      </c>
    </row>
    <row r="1720" spans="1:11" x14ac:dyDescent="0.25">
      <c r="A1720" s="8">
        <v>45554</v>
      </c>
      <c r="B1720" t="s">
        <v>58</v>
      </c>
      <c r="C1720" t="str">
        <f>_xlfn.XLOOKUP(TB_Vendas[[#This Row],[Código]],TB_Produtos[Código],TB_Produtos[Categoria])</f>
        <v>Periféricos</v>
      </c>
      <c r="D1720" s="1">
        <v>3</v>
      </c>
      <c r="E1720" s="36">
        <f>_xlfn.XLOOKUP(TB_Vendas[[#This Row],[Código]],TB_Produtos[Código],TB_Produtos[Preço Unitário])</f>
        <v>450</v>
      </c>
      <c r="F1720" s="41">
        <f>INDEX(desc_tabela,MATCH(TB_Vendas[[#This Row],[Qtde]],desc_quantidade,1),MATCH(_xlfn.XLOOKUP(TB_Vendas[[#This Row],[Código]],TB_Produtos[Código],TB_Produtos[Categoria]),desc_categorias,0))</f>
        <v>0.15</v>
      </c>
      <c r="G1720" s="41" cm="1">
        <f t="array" ref="G1720">_xlfn.XLOOKUP(TB_Vendas[[#This Row],[Vendedor]],TB_Vendedores[[#All],[Código]],TB_Vendedores[[#All],[Desc. Máximo]])</f>
        <v>0.11</v>
      </c>
      <c r="H1720" s="41">
        <f>IF(TB_Vendas[[#This Row],[Desc.]]&gt;TB_Vendas[[#This Row],[Desc. Vend.]],TB_Vendas[[#This Row],[Desc. Vend.]],TB_Vendas[[#This Row],[Desc.]])</f>
        <v>0.11</v>
      </c>
      <c r="I1720" s="9">
        <f>TB_Vendas[[#This Row],[Preço Unitário]]*TB_Vendas[[#This Row],[Qtde]]</f>
        <v>1350</v>
      </c>
      <c r="J1720" s="9">
        <f>TB_Vendas[[#This Row],[Total]]-(TB_Vendas[[#This Row],[Total]]*TB_Vendas[[#This Row],[Desconto]])</f>
        <v>1201.5</v>
      </c>
      <c r="K1720" s="9" t="s">
        <v>115</v>
      </c>
    </row>
    <row r="1721" spans="1:11" x14ac:dyDescent="0.25">
      <c r="A1721" s="8">
        <v>45554</v>
      </c>
      <c r="B1721" t="s">
        <v>14</v>
      </c>
      <c r="C1721" t="str">
        <f>_xlfn.XLOOKUP(TB_Vendas[[#This Row],[Código]],TB_Produtos[Código],TB_Produtos[Categoria])</f>
        <v>Acessórios</v>
      </c>
      <c r="D1721" s="1">
        <v>5</v>
      </c>
      <c r="E1721" s="36">
        <f>_xlfn.XLOOKUP(TB_Vendas[[#This Row],[Código]],TB_Produtos[Código],TB_Produtos[Preço Unitário])</f>
        <v>80</v>
      </c>
      <c r="F1721" s="41">
        <f>INDEX(desc_tabela,MATCH(TB_Vendas[[#This Row],[Qtde]],desc_quantidade,1),MATCH(_xlfn.XLOOKUP(TB_Vendas[[#This Row],[Código]],TB_Produtos[Código],TB_Produtos[Categoria]),desc_categorias,0))</f>
        <v>0.25</v>
      </c>
      <c r="G1721" s="41" cm="1">
        <f t="array" ref="G1721">_xlfn.XLOOKUP(TB_Vendas[[#This Row],[Vendedor]],TB_Vendedores[[#All],[Código]],TB_Vendedores[[#All],[Desc. Máximo]])</f>
        <v>0.14000000000000001</v>
      </c>
      <c r="H1721" s="41">
        <f>IF(TB_Vendas[[#This Row],[Desc.]]&gt;TB_Vendas[[#This Row],[Desc. Vend.]],TB_Vendas[[#This Row],[Desc. Vend.]],TB_Vendas[[#This Row],[Desc.]])</f>
        <v>0.14000000000000001</v>
      </c>
      <c r="I1721" s="9">
        <f>TB_Vendas[[#This Row],[Preço Unitário]]*TB_Vendas[[#This Row],[Qtde]]</f>
        <v>400</v>
      </c>
      <c r="J1721" s="9">
        <f>TB_Vendas[[#This Row],[Total]]-(TB_Vendas[[#This Row],[Total]]*TB_Vendas[[#This Row],[Desconto]])</f>
        <v>344</v>
      </c>
      <c r="K1721" s="9" t="s">
        <v>107</v>
      </c>
    </row>
    <row r="1722" spans="1:11" x14ac:dyDescent="0.25">
      <c r="A1722" s="8">
        <v>45555</v>
      </c>
      <c r="B1722" t="s">
        <v>88</v>
      </c>
      <c r="C1722" t="str">
        <f>_xlfn.XLOOKUP(TB_Vendas[[#This Row],[Código]],TB_Produtos[Código],TB_Produtos[Categoria])</f>
        <v>Wearables</v>
      </c>
      <c r="D1722" s="1">
        <v>4</v>
      </c>
      <c r="E1722" s="36">
        <f>_xlfn.XLOOKUP(TB_Vendas[[#This Row],[Código]],TB_Produtos[Código],TB_Produtos[Preço Unitário])</f>
        <v>2800</v>
      </c>
      <c r="F1722" s="41">
        <f>INDEX(desc_tabela,MATCH(TB_Vendas[[#This Row],[Qtde]],desc_quantidade,1),MATCH(_xlfn.XLOOKUP(TB_Vendas[[#This Row],[Código]],TB_Produtos[Código],TB_Produtos[Categoria]),desc_categorias,0))</f>
        <v>0.15</v>
      </c>
      <c r="G1722" s="41" cm="1">
        <f t="array" ref="G1722">_xlfn.XLOOKUP(TB_Vendas[[#This Row],[Vendedor]],TB_Vendedores[[#All],[Código]],TB_Vendedores[[#All],[Desc. Máximo]])</f>
        <v>0.13</v>
      </c>
      <c r="H1722" s="41">
        <f>IF(TB_Vendas[[#This Row],[Desc.]]&gt;TB_Vendas[[#This Row],[Desc. Vend.]],TB_Vendas[[#This Row],[Desc. Vend.]],TB_Vendas[[#This Row],[Desc.]])</f>
        <v>0.13</v>
      </c>
      <c r="I1722" s="9">
        <f>TB_Vendas[[#This Row],[Preço Unitário]]*TB_Vendas[[#This Row],[Qtde]]</f>
        <v>11200</v>
      </c>
      <c r="J1722" s="9">
        <f>TB_Vendas[[#This Row],[Total]]-(TB_Vendas[[#This Row],[Total]]*TB_Vendas[[#This Row],[Desconto]])</f>
        <v>9744</v>
      </c>
      <c r="K1722" s="9" t="s">
        <v>97</v>
      </c>
    </row>
    <row r="1723" spans="1:11" x14ac:dyDescent="0.25">
      <c r="A1723" s="8">
        <v>45555</v>
      </c>
      <c r="B1723" t="s">
        <v>53</v>
      </c>
      <c r="C1723" t="str">
        <f>_xlfn.XLOOKUP(TB_Vendas[[#This Row],[Código]],TB_Produtos[Código],TB_Produtos[Categoria])</f>
        <v>Periféricos</v>
      </c>
      <c r="D1723" s="1">
        <v>1</v>
      </c>
      <c r="E1723" s="36">
        <f>_xlfn.XLOOKUP(TB_Vendas[[#This Row],[Código]],TB_Produtos[Código],TB_Produtos[Preço Unitário])</f>
        <v>350</v>
      </c>
      <c r="F1723" s="41">
        <f>INDEX(desc_tabela,MATCH(TB_Vendas[[#This Row],[Qtde]],desc_quantidade,1),MATCH(_xlfn.XLOOKUP(TB_Vendas[[#This Row],[Código]],TB_Produtos[Código],TB_Produtos[Categoria]),desc_categorias,0))</f>
        <v>0</v>
      </c>
      <c r="G1723" s="41" cm="1">
        <f t="array" ref="G1723">_xlfn.XLOOKUP(TB_Vendas[[#This Row],[Vendedor]],TB_Vendedores[[#All],[Código]],TB_Vendedores[[#All],[Desc. Máximo]])</f>
        <v>0.3</v>
      </c>
      <c r="H1723" s="41">
        <f>IF(TB_Vendas[[#This Row],[Desc.]]&gt;TB_Vendas[[#This Row],[Desc. Vend.]],TB_Vendas[[#This Row],[Desc. Vend.]],TB_Vendas[[#This Row],[Desc.]])</f>
        <v>0</v>
      </c>
      <c r="I1723" s="9">
        <f>TB_Vendas[[#This Row],[Preço Unitário]]*TB_Vendas[[#This Row],[Qtde]]</f>
        <v>350</v>
      </c>
      <c r="J1723" s="9">
        <f>TB_Vendas[[#This Row],[Total]]-(TB_Vendas[[#This Row],[Total]]*TB_Vendas[[#This Row],[Desconto]])</f>
        <v>350</v>
      </c>
      <c r="K1723" s="9" t="s">
        <v>121</v>
      </c>
    </row>
    <row r="1724" spans="1:11" x14ac:dyDescent="0.25">
      <c r="A1724" s="8">
        <v>45557</v>
      </c>
      <c r="B1724" t="s">
        <v>46</v>
      </c>
      <c r="C1724" t="str">
        <f>_xlfn.XLOOKUP(TB_Vendas[[#This Row],[Código]],TB_Produtos[Código],TB_Produtos[Categoria])</f>
        <v>Eletrônicos Gerais</v>
      </c>
      <c r="D1724" s="1">
        <v>4</v>
      </c>
      <c r="E1724" s="36">
        <f>_xlfn.XLOOKUP(TB_Vendas[[#This Row],[Código]],TB_Produtos[Código],TB_Produtos[Preço Unitário])</f>
        <v>2800</v>
      </c>
      <c r="F1724" s="41">
        <f>INDEX(desc_tabela,MATCH(TB_Vendas[[#This Row],[Qtde]],desc_quantidade,1),MATCH(_xlfn.XLOOKUP(TB_Vendas[[#This Row],[Código]],TB_Produtos[Código],TB_Produtos[Categoria]),desc_categorias,0))</f>
        <v>0.2</v>
      </c>
      <c r="G1724" s="41" cm="1">
        <f t="array" ref="G1724">_xlfn.XLOOKUP(TB_Vendas[[#This Row],[Vendedor]],TB_Vendedores[[#All],[Código]],TB_Vendedores[[#All],[Desc. Máximo]])</f>
        <v>0.19</v>
      </c>
      <c r="H1724" s="41">
        <f>IF(TB_Vendas[[#This Row],[Desc.]]&gt;TB_Vendas[[#This Row],[Desc. Vend.]],TB_Vendas[[#This Row],[Desc. Vend.]],TB_Vendas[[#This Row],[Desc.]])</f>
        <v>0.19</v>
      </c>
      <c r="I1724" s="9">
        <f>TB_Vendas[[#This Row],[Preço Unitário]]*TB_Vendas[[#This Row],[Qtde]]</f>
        <v>11200</v>
      </c>
      <c r="J1724" s="9">
        <f>TB_Vendas[[#This Row],[Total]]-(TB_Vendas[[#This Row],[Total]]*TB_Vendas[[#This Row],[Desconto]])</f>
        <v>9072</v>
      </c>
      <c r="K1724" s="9" t="s">
        <v>109</v>
      </c>
    </row>
    <row r="1725" spans="1:11" x14ac:dyDescent="0.25">
      <c r="A1725" s="8">
        <v>45558</v>
      </c>
      <c r="B1725" t="s">
        <v>77</v>
      </c>
      <c r="C1725" t="str">
        <f>_xlfn.XLOOKUP(TB_Vendas[[#This Row],[Código]],TB_Produtos[Código],TB_Produtos[Categoria])</f>
        <v>Smartphones e Tablets</v>
      </c>
      <c r="D1725" s="1">
        <v>4</v>
      </c>
      <c r="E1725" s="36">
        <f>_xlfn.XLOOKUP(TB_Vendas[[#This Row],[Código]],TB_Produtos[Código],TB_Produtos[Preço Unitário])</f>
        <v>5000</v>
      </c>
      <c r="F1725" s="41">
        <f>INDEX(desc_tabela,MATCH(TB_Vendas[[#This Row],[Qtde]],desc_quantidade,1),MATCH(_xlfn.XLOOKUP(TB_Vendas[[#This Row],[Código]],TB_Produtos[Código],TB_Produtos[Categoria]),desc_categorias,0))</f>
        <v>0.15</v>
      </c>
      <c r="G1725" s="41" cm="1">
        <f t="array" ref="G1725">_xlfn.XLOOKUP(TB_Vendas[[#This Row],[Vendedor]],TB_Vendedores[[#All],[Código]],TB_Vendedores[[#All],[Desc. Máximo]])</f>
        <v>0.12</v>
      </c>
      <c r="H1725" s="41">
        <f>IF(TB_Vendas[[#This Row],[Desc.]]&gt;TB_Vendas[[#This Row],[Desc. Vend.]],TB_Vendas[[#This Row],[Desc. Vend.]],TB_Vendas[[#This Row],[Desc.]])</f>
        <v>0.12</v>
      </c>
      <c r="I1725" s="9">
        <f>TB_Vendas[[#This Row],[Preço Unitário]]*TB_Vendas[[#This Row],[Qtde]]</f>
        <v>20000</v>
      </c>
      <c r="J1725" s="9">
        <f>TB_Vendas[[#This Row],[Total]]-(TB_Vendas[[#This Row],[Total]]*TB_Vendas[[#This Row],[Desconto]])</f>
        <v>17600</v>
      </c>
      <c r="K1725" s="9" t="s">
        <v>103</v>
      </c>
    </row>
    <row r="1726" spans="1:11" x14ac:dyDescent="0.25">
      <c r="A1726" s="8">
        <v>45559</v>
      </c>
      <c r="B1726" t="s">
        <v>64</v>
      </c>
      <c r="C1726" t="str">
        <f>_xlfn.XLOOKUP(TB_Vendas[[#This Row],[Código]],TB_Produtos[Código],TB_Produtos[Categoria])</f>
        <v>Redes e Conectividade</v>
      </c>
      <c r="D1726" s="1">
        <v>4</v>
      </c>
      <c r="E1726" s="36">
        <f>_xlfn.XLOOKUP(TB_Vendas[[#This Row],[Código]],TB_Produtos[Código],TB_Produtos[Preço Unitário])</f>
        <v>250</v>
      </c>
      <c r="F1726" s="41">
        <f>INDEX(desc_tabela,MATCH(TB_Vendas[[#This Row],[Qtde]],desc_quantidade,1),MATCH(_xlfn.XLOOKUP(TB_Vendas[[#This Row],[Código]],TB_Produtos[Código],TB_Produtos[Categoria]),desc_categorias,0))</f>
        <v>0.2</v>
      </c>
      <c r="G1726" s="41" cm="1">
        <f t="array" ref="G1726">_xlfn.XLOOKUP(TB_Vendas[[#This Row],[Vendedor]],TB_Vendedores[[#All],[Código]],TB_Vendedores[[#All],[Desc. Máximo]])</f>
        <v>0.08</v>
      </c>
      <c r="H1726" s="41">
        <f>IF(TB_Vendas[[#This Row],[Desc.]]&gt;TB_Vendas[[#This Row],[Desc. Vend.]],TB_Vendas[[#This Row],[Desc. Vend.]],TB_Vendas[[#This Row],[Desc.]])</f>
        <v>0.08</v>
      </c>
      <c r="I1726" s="9">
        <f>TB_Vendas[[#This Row],[Preço Unitário]]*TB_Vendas[[#This Row],[Qtde]]</f>
        <v>1000</v>
      </c>
      <c r="J1726" s="9">
        <f>TB_Vendas[[#This Row],[Total]]-(TB_Vendas[[#This Row],[Total]]*TB_Vendas[[#This Row],[Desconto]])</f>
        <v>920</v>
      </c>
      <c r="K1726" s="9" t="s">
        <v>111</v>
      </c>
    </row>
    <row r="1727" spans="1:11" x14ac:dyDescent="0.25">
      <c r="A1727" s="8">
        <v>45559</v>
      </c>
      <c r="B1727" t="s">
        <v>11</v>
      </c>
      <c r="C1727" t="str">
        <f>_xlfn.XLOOKUP(TB_Vendas[[#This Row],[Código]],TB_Produtos[Código],TB_Produtos[Categoria])</f>
        <v>Acessórios</v>
      </c>
      <c r="D1727" s="1">
        <v>3</v>
      </c>
      <c r="E1727" s="36">
        <f>_xlfn.XLOOKUP(TB_Vendas[[#This Row],[Código]],TB_Produtos[Código],TB_Produtos[Preço Unitário])</f>
        <v>150</v>
      </c>
      <c r="F1727" s="41">
        <f>INDEX(desc_tabela,MATCH(TB_Vendas[[#This Row],[Qtde]],desc_quantidade,1),MATCH(_xlfn.XLOOKUP(TB_Vendas[[#This Row],[Código]],TB_Produtos[Código],TB_Produtos[Categoria]),desc_categorias,0))</f>
        <v>0.15</v>
      </c>
      <c r="G1727" s="41" cm="1">
        <f t="array" ref="G1727">_xlfn.XLOOKUP(TB_Vendas[[#This Row],[Vendedor]],TB_Vendedores[[#All],[Código]],TB_Vendedores[[#All],[Desc. Máximo]])</f>
        <v>0.13</v>
      </c>
      <c r="H1727" s="41">
        <f>IF(TB_Vendas[[#This Row],[Desc.]]&gt;TB_Vendas[[#This Row],[Desc. Vend.]],TB_Vendas[[#This Row],[Desc. Vend.]],TB_Vendas[[#This Row],[Desc.]])</f>
        <v>0.13</v>
      </c>
      <c r="I1727" s="9">
        <f>TB_Vendas[[#This Row],[Preço Unitário]]*TB_Vendas[[#This Row],[Qtde]]</f>
        <v>450</v>
      </c>
      <c r="J1727" s="9">
        <f>TB_Vendas[[#This Row],[Total]]-(TB_Vendas[[#This Row],[Total]]*TB_Vendas[[#This Row],[Desconto]])</f>
        <v>391.5</v>
      </c>
      <c r="K1727" s="9" t="s">
        <v>94</v>
      </c>
    </row>
    <row r="1728" spans="1:11" x14ac:dyDescent="0.25">
      <c r="A1728" s="8">
        <v>45560</v>
      </c>
      <c r="B1728" t="s">
        <v>50</v>
      </c>
      <c r="C1728" t="str">
        <f>_xlfn.XLOOKUP(TB_Vendas[[#This Row],[Código]],TB_Produtos[Código],TB_Produtos[Categoria])</f>
        <v>Periféricos</v>
      </c>
      <c r="D1728" s="1">
        <v>4</v>
      </c>
      <c r="E1728" s="36">
        <f>_xlfn.XLOOKUP(TB_Vendas[[#This Row],[Código]],TB_Produtos[Código],TB_Produtos[Preço Unitário])</f>
        <v>300</v>
      </c>
      <c r="F1728" s="41">
        <f>INDEX(desc_tabela,MATCH(TB_Vendas[[#This Row],[Qtde]],desc_quantidade,1),MATCH(_xlfn.XLOOKUP(TB_Vendas[[#This Row],[Código]],TB_Produtos[Código],TB_Produtos[Categoria]),desc_categorias,0))</f>
        <v>0.15</v>
      </c>
      <c r="G1728" s="41" cm="1">
        <f t="array" ref="G1728">_xlfn.XLOOKUP(TB_Vendas[[#This Row],[Vendedor]],TB_Vendedores[[#All],[Código]],TB_Vendedores[[#All],[Desc. Máximo]])</f>
        <v>0.19</v>
      </c>
      <c r="H1728" s="41">
        <f>IF(TB_Vendas[[#This Row],[Desc.]]&gt;TB_Vendas[[#This Row],[Desc. Vend.]],TB_Vendas[[#This Row],[Desc. Vend.]],TB_Vendas[[#This Row],[Desc.]])</f>
        <v>0.15</v>
      </c>
      <c r="I1728" s="9">
        <f>TB_Vendas[[#This Row],[Preço Unitário]]*TB_Vendas[[#This Row],[Qtde]]</f>
        <v>1200</v>
      </c>
      <c r="J1728" s="9">
        <f>TB_Vendas[[#This Row],[Total]]-(TB_Vendas[[#This Row],[Total]]*TB_Vendas[[#This Row],[Desconto]])</f>
        <v>1020</v>
      </c>
      <c r="K1728" s="9" t="s">
        <v>109</v>
      </c>
    </row>
    <row r="1729" spans="1:11" x14ac:dyDescent="0.25">
      <c r="A1729" s="8">
        <v>45561</v>
      </c>
      <c r="B1729" t="s">
        <v>68</v>
      </c>
      <c r="C1729" t="str">
        <f>_xlfn.XLOOKUP(TB_Vendas[[#This Row],[Código]],TB_Produtos[Código],TB_Produtos[Categoria])</f>
        <v>Smartphones e Tablets</v>
      </c>
      <c r="D1729" s="1">
        <v>2</v>
      </c>
      <c r="E1729" s="36">
        <f>_xlfn.XLOOKUP(TB_Vendas[[#This Row],[Código]],TB_Produtos[Código],TB_Produtos[Preço Unitário])</f>
        <v>4500</v>
      </c>
      <c r="F1729" s="41">
        <f>INDEX(desc_tabela,MATCH(TB_Vendas[[#This Row],[Qtde]],desc_quantidade,1),MATCH(_xlfn.XLOOKUP(TB_Vendas[[#This Row],[Código]],TB_Produtos[Código],TB_Produtos[Categoria]),desc_categorias,0))</f>
        <v>0.1</v>
      </c>
      <c r="G1729" s="41" cm="1">
        <f t="array" ref="G1729">_xlfn.XLOOKUP(TB_Vendas[[#This Row],[Vendedor]],TB_Vendedores[[#All],[Código]],TB_Vendedores[[#All],[Desc. Máximo]])</f>
        <v>0.3</v>
      </c>
      <c r="H1729" s="41">
        <f>IF(TB_Vendas[[#This Row],[Desc.]]&gt;TB_Vendas[[#This Row],[Desc. Vend.]],TB_Vendas[[#This Row],[Desc. Vend.]],TB_Vendas[[#This Row],[Desc.]])</f>
        <v>0.1</v>
      </c>
      <c r="I1729" s="9">
        <f>TB_Vendas[[#This Row],[Preço Unitário]]*TB_Vendas[[#This Row],[Qtde]]</f>
        <v>9000</v>
      </c>
      <c r="J1729" s="9">
        <f>TB_Vendas[[#This Row],[Total]]-(TB_Vendas[[#This Row],[Total]]*TB_Vendas[[#This Row],[Desconto]])</f>
        <v>8100</v>
      </c>
      <c r="K1729" s="9" t="s">
        <v>121</v>
      </c>
    </row>
    <row r="1730" spans="1:11" x14ac:dyDescent="0.25">
      <c r="A1730" s="8">
        <v>45561</v>
      </c>
      <c r="B1730" t="s">
        <v>20</v>
      </c>
      <c r="C1730" t="str">
        <f>_xlfn.XLOOKUP(TB_Vendas[[#This Row],[Código]],TB_Produtos[Código],TB_Produtos[Categoria])</f>
        <v>Acessórios</v>
      </c>
      <c r="D1730" s="1">
        <v>3</v>
      </c>
      <c r="E1730" s="36">
        <f>_xlfn.XLOOKUP(TB_Vendas[[#This Row],[Código]],TB_Produtos[Código],TB_Produtos[Preço Unitário])</f>
        <v>250</v>
      </c>
      <c r="F1730" s="41">
        <f>INDEX(desc_tabela,MATCH(TB_Vendas[[#This Row],[Qtde]],desc_quantidade,1),MATCH(_xlfn.XLOOKUP(TB_Vendas[[#This Row],[Código]],TB_Produtos[Código],TB_Produtos[Categoria]),desc_categorias,0))</f>
        <v>0.15</v>
      </c>
      <c r="G1730" s="41" cm="1">
        <f t="array" ref="G1730">_xlfn.XLOOKUP(TB_Vendas[[#This Row],[Vendedor]],TB_Vendedores[[#All],[Código]],TB_Vendedores[[#All],[Desc. Máximo]])</f>
        <v>0.17</v>
      </c>
      <c r="H1730" s="41">
        <f>IF(TB_Vendas[[#This Row],[Desc.]]&gt;TB_Vendas[[#This Row],[Desc. Vend.]],TB_Vendas[[#This Row],[Desc. Vend.]],TB_Vendas[[#This Row],[Desc.]])</f>
        <v>0.15</v>
      </c>
      <c r="I1730" s="9">
        <f>TB_Vendas[[#This Row],[Preço Unitário]]*TB_Vendas[[#This Row],[Qtde]]</f>
        <v>750</v>
      </c>
      <c r="J1730" s="9">
        <f>TB_Vendas[[#This Row],[Total]]-(TB_Vendas[[#This Row],[Total]]*TB_Vendas[[#This Row],[Desconto]])</f>
        <v>637.5</v>
      </c>
      <c r="K1730" s="9" t="s">
        <v>105</v>
      </c>
    </row>
    <row r="1731" spans="1:11" x14ac:dyDescent="0.25">
      <c r="A1731" s="8">
        <v>45561</v>
      </c>
      <c r="B1731" t="s">
        <v>48</v>
      </c>
      <c r="C1731" t="str">
        <f>_xlfn.XLOOKUP(TB_Vendas[[#This Row],[Código]],TB_Produtos[Código],TB_Produtos[Categoria])</f>
        <v>Eletrônicos Gerais</v>
      </c>
      <c r="D1731" s="1">
        <v>4</v>
      </c>
      <c r="E1731" s="36">
        <f>_xlfn.XLOOKUP(TB_Vendas[[#This Row],[Código]],TB_Produtos[Código],TB_Produtos[Preço Unitário])</f>
        <v>5500</v>
      </c>
      <c r="F1731" s="41">
        <f>INDEX(desc_tabela,MATCH(TB_Vendas[[#This Row],[Qtde]],desc_quantidade,1),MATCH(_xlfn.XLOOKUP(TB_Vendas[[#This Row],[Código]],TB_Produtos[Código],TB_Produtos[Categoria]),desc_categorias,0))</f>
        <v>0.2</v>
      </c>
      <c r="G1731" s="41" cm="1">
        <f t="array" ref="G1731">_xlfn.XLOOKUP(TB_Vendas[[#This Row],[Vendedor]],TB_Vendedores[[#All],[Código]],TB_Vendedores[[#All],[Desc. Máximo]])</f>
        <v>0.18</v>
      </c>
      <c r="H1731" s="41">
        <f>IF(TB_Vendas[[#This Row],[Desc.]]&gt;TB_Vendas[[#This Row],[Desc. Vend.]],TB_Vendas[[#This Row],[Desc. Vend.]],TB_Vendas[[#This Row],[Desc.]])</f>
        <v>0.18</v>
      </c>
      <c r="I1731" s="9">
        <f>TB_Vendas[[#This Row],[Preço Unitário]]*TB_Vendas[[#This Row],[Qtde]]</f>
        <v>22000</v>
      </c>
      <c r="J1731" s="9">
        <f>TB_Vendas[[#This Row],[Total]]-(TB_Vendas[[#This Row],[Total]]*TB_Vendas[[#This Row],[Desconto]])</f>
        <v>18040</v>
      </c>
      <c r="K1731" s="9" t="s">
        <v>117</v>
      </c>
    </row>
    <row r="1732" spans="1:11" x14ac:dyDescent="0.25">
      <c r="A1732" s="8">
        <v>45562</v>
      </c>
      <c r="B1732" t="s">
        <v>35</v>
      </c>
      <c r="C1732" t="str">
        <f>_xlfn.XLOOKUP(TB_Vendas[[#This Row],[Código]],TB_Produtos[Código],TB_Produtos[Categoria])</f>
        <v>Notebooks</v>
      </c>
      <c r="D1732" s="1">
        <v>1</v>
      </c>
      <c r="E1732" s="36">
        <f>_xlfn.XLOOKUP(TB_Vendas[[#This Row],[Código]],TB_Produtos[Código],TB_Produtos[Preço Unitário])</f>
        <v>12000</v>
      </c>
      <c r="F1732" s="41">
        <f>INDEX(desc_tabela,MATCH(TB_Vendas[[#This Row],[Qtde]],desc_quantidade,1),MATCH(_xlfn.XLOOKUP(TB_Vendas[[#This Row],[Código]],TB_Produtos[Código],TB_Produtos[Categoria]),desc_categorias,0))</f>
        <v>0</v>
      </c>
      <c r="G1732" s="41" cm="1">
        <f t="array" ref="G1732">_xlfn.XLOOKUP(TB_Vendas[[#This Row],[Vendedor]],TB_Vendedores[[#All],[Código]],TB_Vendedores[[#All],[Desc. Máximo]])</f>
        <v>0.09</v>
      </c>
      <c r="H1732" s="41">
        <f>IF(TB_Vendas[[#This Row],[Desc.]]&gt;TB_Vendas[[#This Row],[Desc. Vend.]],TB_Vendas[[#This Row],[Desc. Vend.]],TB_Vendas[[#This Row],[Desc.]])</f>
        <v>0</v>
      </c>
      <c r="I1732" s="9">
        <f>TB_Vendas[[#This Row],[Preço Unitário]]*TB_Vendas[[#This Row],[Qtde]]</f>
        <v>12000</v>
      </c>
      <c r="J1732" s="9">
        <f>TB_Vendas[[#This Row],[Total]]-(TB_Vendas[[#This Row],[Total]]*TB_Vendas[[#This Row],[Desconto]])</f>
        <v>12000</v>
      </c>
      <c r="K1732" s="9" t="s">
        <v>113</v>
      </c>
    </row>
    <row r="1733" spans="1:11" x14ac:dyDescent="0.25">
      <c r="A1733" s="8">
        <v>45562</v>
      </c>
      <c r="B1733" t="s">
        <v>56</v>
      </c>
      <c r="C1733" t="str">
        <f>_xlfn.XLOOKUP(TB_Vendas[[#This Row],[Código]],TB_Produtos[Código],TB_Produtos[Categoria])</f>
        <v>Periféricos</v>
      </c>
      <c r="D1733" s="1">
        <v>2</v>
      </c>
      <c r="E1733" s="36">
        <f>_xlfn.XLOOKUP(TB_Vendas[[#This Row],[Código]],TB_Produtos[Código],TB_Produtos[Preço Unitário])</f>
        <v>200</v>
      </c>
      <c r="F1733" s="41">
        <f>INDEX(desc_tabela,MATCH(TB_Vendas[[#This Row],[Qtde]],desc_quantidade,1),MATCH(_xlfn.XLOOKUP(TB_Vendas[[#This Row],[Código]],TB_Produtos[Código],TB_Produtos[Categoria]),desc_categorias,0))</f>
        <v>0.05</v>
      </c>
      <c r="G1733" s="41" cm="1">
        <f t="array" ref="G1733">_xlfn.XLOOKUP(TB_Vendas[[#This Row],[Vendedor]],TB_Vendedores[[#All],[Código]],TB_Vendedores[[#All],[Desc. Máximo]])</f>
        <v>0.08</v>
      </c>
      <c r="H1733" s="41">
        <f>IF(TB_Vendas[[#This Row],[Desc.]]&gt;TB_Vendas[[#This Row],[Desc. Vend.]],TB_Vendas[[#This Row],[Desc. Vend.]],TB_Vendas[[#This Row],[Desc.]])</f>
        <v>0.05</v>
      </c>
      <c r="I1733" s="9">
        <f>TB_Vendas[[#This Row],[Preço Unitário]]*TB_Vendas[[#This Row],[Qtde]]</f>
        <v>400</v>
      </c>
      <c r="J1733" s="9">
        <f>TB_Vendas[[#This Row],[Total]]-(TB_Vendas[[#This Row],[Total]]*TB_Vendas[[#This Row],[Desconto]])</f>
        <v>380</v>
      </c>
      <c r="K1733" s="9" t="s">
        <v>100</v>
      </c>
    </row>
    <row r="1734" spans="1:11" x14ac:dyDescent="0.25">
      <c r="A1734" s="8">
        <v>45563</v>
      </c>
      <c r="B1734" t="s">
        <v>48</v>
      </c>
      <c r="C1734" t="str">
        <f>_xlfn.XLOOKUP(TB_Vendas[[#This Row],[Código]],TB_Produtos[Código],TB_Produtos[Categoria])</f>
        <v>Eletrônicos Gerais</v>
      </c>
      <c r="D1734" s="1">
        <v>1</v>
      </c>
      <c r="E1734" s="36">
        <f>_xlfn.XLOOKUP(TB_Vendas[[#This Row],[Código]],TB_Produtos[Código],TB_Produtos[Preço Unitário])</f>
        <v>5500</v>
      </c>
      <c r="F1734" s="41">
        <f>INDEX(desc_tabela,MATCH(TB_Vendas[[#This Row],[Qtde]],desc_quantidade,1),MATCH(_xlfn.XLOOKUP(TB_Vendas[[#This Row],[Código]],TB_Produtos[Código],TB_Produtos[Categoria]),desc_categorias,0))</f>
        <v>0.1</v>
      </c>
      <c r="G1734" s="41" cm="1">
        <f t="array" ref="G1734">_xlfn.XLOOKUP(TB_Vendas[[#This Row],[Vendedor]],TB_Vendedores[[#All],[Código]],TB_Vendedores[[#All],[Desc. Máximo]])</f>
        <v>0.13</v>
      </c>
      <c r="H1734" s="41">
        <f>IF(TB_Vendas[[#This Row],[Desc.]]&gt;TB_Vendas[[#This Row],[Desc. Vend.]],TB_Vendas[[#This Row],[Desc. Vend.]],TB_Vendas[[#This Row],[Desc.]])</f>
        <v>0.1</v>
      </c>
      <c r="I1734" s="9">
        <f>TB_Vendas[[#This Row],[Preço Unitário]]*TB_Vendas[[#This Row],[Qtde]]</f>
        <v>5500</v>
      </c>
      <c r="J1734" s="9">
        <f>TB_Vendas[[#This Row],[Total]]-(TB_Vendas[[#This Row],[Total]]*TB_Vendas[[#This Row],[Desconto]])</f>
        <v>4950</v>
      </c>
      <c r="K1734" s="9" t="s">
        <v>94</v>
      </c>
    </row>
    <row r="1735" spans="1:11" x14ac:dyDescent="0.25">
      <c r="A1735" s="8">
        <v>45563</v>
      </c>
      <c r="B1735" t="s">
        <v>73</v>
      </c>
      <c r="C1735" t="str">
        <f>_xlfn.XLOOKUP(TB_Vendas[[#This Row],[Código]],TB_Produtos[Código],TB_Produtos[Categoria])</f>
        <v>Smartphones e Tablets</v>
      </c>
      <c r="D1735" s="1">
        <v>5</v>
      </c>
      <c r="E1735" s="36">
        <f>_xlfn.XLOOKUP(TB_Vendas[[#This Row],[Código]],TB_Produtos[Código],TB_Produtos[Preço Unitário])</f>
        <v>2200</v>
      </c>
      <c r="F1735" s="41">
        <f>INDEX(desc_tabela,MATCH(TB_Vendas[[#This Row],[Qtde]],desc_quantidade,1),MATCH(_xlfn.XLOOKUP(TB_Vendas[[#This Row],[Código]],TB_Produtos[Código],TB_Produtos[Categoria]),desc_categorias,0))</f>
        <v>0.25</v>
      </c>
      <c r="G1735" s="41" cm="1">
        <f t="array" ref="G1735">_xlfn.XLOOKUP(TB_Vendas[[#This Row],[Vendedor]],TB_Vendedores[[#All],[Código]],TB_Vendedores[[#All],[Desc. Máximo]])</f>
        <v>0.09</v>
      </c>
      <c r="H1735" s="41">
        <f>IF(TB_Vendas[[#This Row],[Desc.]]&gt;TB_Vendas[[#This Row],[Desc. Vend.]],TB_Vendas[[#This Row],[Desc. Vend.]],TB_Vendas[[#This Row],[Desc.]])</f>
        <v>0.09</v>
      </c>
      <c r="I1735" s="9">
        <f>TB_Vendas[[#This Row],[Preço Unitário]]*TB_Vendas[[#This Row],[Qtde]]</f>
        <v>11000</v>
      </c>
      <c r="J1735" s="9">
        <f>TB_Vendas[[#This Row],[Total]]-(TB_Vendas[[#This Row],[Total]]*TB_Vendas[[#This Row],[Desconto]])</f>
        <v>10010</v>
      </c>
      <c r="K1735" s="9" t="s">
        <v>113</v>
      </c>
    </row>
    <row r="1736" spans="1:11" x14ac:dyDescent="0.25">
      <c r="A1736" s="8">
        <v>45564</v>
      </c>
      <c r="B1736" t="s">
        <v>46</v>
      </c>
      <c r="C1736" t="str">
        <f>_xlfn.XLOOKUP(TB_Vendas[[#This Row],[Código]],TB_Produtos[Código],TB_Produtos[Categoria])</f>
        <v>Eletrônicos Gerais</v>
      </c>
      <c r="D1736" s="1">
        <v>2</v>
      </c>
      <c r="E1736" s="36">
        <f>_xlfn.XLOOKUP(TB_Vendas[[#This Row],[Código]],TB_Produtos[Código],TB_Produtos[Preço Unitário])</f>
        <v>2800</v>
      </c>
      <c r="F1736" s="41">
        <f>INDEX(desc_tabela,MATCH(TB_Vendas[[#This Row],[Qtde]],desc_quantidade,1),MATCH(_xlfn.XLOOKUP(TB_Vendas[[#This Row],[Código]],TB_Produtos[Código],TB_Produtos[Categoria]),desc_categorias,0))</f>
        <v>0.15</v>
      </c>
      <c r="G1736" s="41" cm="1">
        <f t="array" ref="G1736">_xlfn.XLOOKUP(TB_Vendas[[#This Row],[Vendedor]],TB_Vendedores[[#All],[Código]],TB_Vendedores[[#All],[Desc. Máximo]])</f>
        <v>0.3</v>
      </c>
      <c r="H1736" s="41">
        <f>IF(TB_Vendas[[#This Row],[Desc.]]&gt;TB_Vendas[[#This Row],[Desc. Vend.]],TB_Vendas[[#This Row],[Desc. Vend.]],TB_Vendas[[#This Row],[Desc.]])</f>
        <v>0.15</v>
      </c>
      <c r="I1736" s="9">
        <f>TB_Vendas[[#This Row],[Preço Unitário]]*TB_Vendas[[#This Row],[Qtde]]</f>
        <v>5600</v>
      </c>
      <c r="J1736" s="9">
        <f>TB_Vendas[[#This Row],[Total]]-(TB_Vendas[[#This Row],[Total]]*TB_Vendas[[#This Row],[Desconto]])</f>
        <v>4760</v>
      </c>
      <c r="K1736" s="9" t="s">
        <v>121</v>
      </c>
    </row>
    <row r="1737" spans="1:11" x14ac:dyDescent="0.25">
      <c r="A1737" s="8">
        <v>45564</v>
      </c>
      <c r="B1737" t="s">
        <v>83</v>
      </c>
      <c r="C1737" t="str">
        <f>_xlfn.XLOOKUP(TB_Vendas[[#This Row],[Código]],TB_Produtos[Código],TB_Produtos[Categoria])</f>
        <v>Wearables</v>
      </c>
      <c r="D1737" s="1">
        <v>3</v>
      </c>
      <c r="E1737" s="36">
        <f>_xlfn.XLOOKUP(TB_Vendas[[#This Row],[Código]],TB_Produtos[Código],TB_Produtos[Preço Unitário])</f>
        <v>350</v>
      </c>
      <c r="F1737" s="41">
        <f>INDEX(desc_tabela,MATCH(TB_Vendas[[#This Row],[Qtde]],desc_quantidade,1),MATCH(_xlfn.XLOOKUP(TB_Vendas[[#This Row],[Código]],TB_Produtos[Código],TB_Produtos[Categoria]),desc_categorias,0))</f>
        <v>0.15</v>
      </c>
      <c r="G1737" s="41" cm="1">
        <f t="array" ref="G1737">_xlfn.XLOOKUP(TB_Vendas[[#This Row],[Vendedor]],TB_Vendedores[[#All],[Código]],TB_Vendedores[[#All],[Desc. Máximo]])</f>
        <v>0.13</v>
      </c>
      <c r="H1737" s="41">
        <f>IF(TB_Vendas[[#This Row],[Desc.]]&gt;TB_Vendas[[#This Row],[Desc. Vend.]],TB_Vendas[[#This Row],[Desc. Vend.]],TB_Vendas[[#This Row],[Desc.]])</f>
        <v>0.13</v>
      </c>
      <c r="I1737" s="9">
        <f>TB_Vendas[[#This Row],[Preço Unitário]]*TB_Vendas[[#This Row],[Qtde]]</f>
        <v>1050</v>
      </c>
      <c r="J1737" s="9">
        <f>TB_Vendas[[#This Row],[Total]]-(TB_Vendas[[#This Row],[Total]]*TB_Vendas[[#This Row],[Desconto]])</f>
        <v>913.5</v>
      </c>
      <c r="K1737" s="9" t="s">
        <v>94</v>
      </c>
    </row>
    <row r="1738" spans="1:11" x14ac:dyDescent="0.25">
      <c r="A1738" s="8">
        <v>45565</v>
      </c>
      <c r="B1738" t="s">
        <v>75</v>
      </c>
      <c r="C1738" t="str">
        <f>_xlfn.XLOOKUP(TB_Vendas[[#This Row],[Código]],TB_Produtos[Código],TB_Produtos[Categoria])</f>
        <v>Smartphones e Tablets</v>
      </c>
      <c r="D1738" s="1">
        <v>5</v>
      </c>
      <c r="E1738" s="36">
        <f>_xlfn.XLOOKUP(TB_Vendas[[#This Row],[Código]],TB_Produtos[Código],TB_Produtos[Preço Unitário])</f>
        <v>3800</v>
      </c>
      <c r="F1738" s="41">
        <f>INDEX(desc_tabela,MATCH(TB_Vendas[[#This Row],[Qtde]],desc_quantidade,1),MATCH(_xlfn.XLOOKUP(TB_Vendas[[#This Row],[Código]],TB_Produtos[Código],TB_Produtos[Categoria]),desc_categorias,0))</f>
        <v>0.25</v>
      </c>
      <c r="G1738" s="41" cm="1">
        <f t="array" ref="G1738">_xlfn.XLOOKUP(TB_Vendas[[#This Row],[Vendedor]],TB_Vendedores[[#All],[Código]],TB_Vendedores[[#All],[Desc. Máximo]])</f>
        <v>0.09</v>
      </c>
      <c r="H1738" s="41">
        <f>IF(TB_Vendas[[#This Row],[Desc.]]&gt;TB_Vendas[[#This Row],[Desc. Vend.]],TB_Vendas[[#This Row],[Desc. Vend.]],TB_Vendas[[#This Row],[Desc.]])</f>
        <v>0.09</v>
      </c>
      <c r="I1738" s="9">
        <f>TB_Vendas[[#This Row],[Preço Unitário]]*TB_Vendas[[#This Row],[Qtde]]</f>
        <v>19000</v>
      </c>
      <c r="J1738" s="9">
        <f>TB_Vendas[[#This Row],[Total]]-(TB_Vendas[[#This Row],[Total]]*TB_Vendas[[#This Row],[Desconto]])</f>
        <v>17290</v>
      </c>
      <c r="K1738" s="9" t="s">
        <v>113</v>
      </c>
    </row>
    <row r="1739" spans="1:11" x14ac:dyDescent="0.25">
      <c r="A1739" s="8">
        <v>45565</v>
      </c>
      <c r="B1739" t="s">
        <v>60</v>
      </c>
      <c r="C1739" t="str">
        <f>_xlfn.XLOOKUP(TB_Vendas[[#This Row],[Código]],TB_Produtos[Código],TB_Produtos[Categoria])</f>
        <v>Redes e Conectividade</v>
      </c>
      <c r="D1739" s="1">
        <v>2</v>
      </c>
      <c r="E1739" s="36">
        <f>_xlfn.XLOOKUP(TB_Vendas[[#This Row],[Código]],TB_Produtos[Código],TB_Produtos[Preço Unitário])</f>
        <v>100</v>
      </c>
      <c r="F1739" s="41">
        <f>INDEX(desc_tabela,MATCH(TB_Vendas[[#This Row],[Qtde]],desc_quantidade,1),MATCH(_xlfn.XLOOKUP(TB_Vendas[[#This Row],[Código]],TB_Produtos[Código],TB_Produtos[Categoria]),desc_categorias,0))</f>
        <v>0.15</v>
      </c>
      <c r="G1739" s="41" cm="1">
        <f t="array" ref="G1739">_xlfn.XLOOKUP(TB_Vendas[[#This Row],[Vendedor]],TB_Vendedores[[#All],[Código]],TB_Vendedores[[#All],[Desc. Máximo]])</f>
        <v>0.3</v>
      </c>
      <c r="H1739" s="41">
        <f>IF(TB_Vendas[[#This Row],[Desc.]]&gt;TB_Vendas[[#This Row],[Desc. Vend.]],TB_Vendas[[#This Row],[Desc. Vend.]],TB_Vendas[[#This Row],[Desc.]])</f>
        <v>0.15</v>
      </c>
      <c r="I1739" s="9">
        <f>TB_Vendas[[#This Row],[Preço Unitário]]*TB_Vendas[[#This Row],[Qtde]]</f>
        <v>200</v>
      </c>
      <c r="J1739" s="9">
        <f>TB_Vendas[[#This Row],[Total]]-(TB_Vendas[[#This Row],[Total]]*TB_Vendas[[#This Row],[Desconto]])</f>
        <v>170</v>
      </c>
      <c r="K1739" s="9" t="s">
        <v>121</v>
      </c>
    </row>
    <row r="1740" spans="1:11" x14ac:dyDescent="0.25">
      <c r="A1740" s="8">
        <v>45565</v>
      </c>
      <c r="B1740" t="s">
        <v>58</v>
      </c>
      <c r="C1740" t="str">
        <f>_xlfn.XLOOKUP(TB_Vendas[[#This Row],[Código]],TB_Produtos[Código],TB_Produtos[Categoria])</f>
        <v>Periféricos</v>
      </c>
      <c r="D1740" s="1">
        <v>5</v>
      </c>
      <c r="E1740" s="36">
        <f>_xlfn.XLOOKUP(TB_Vendas[[#This Row],[Código]],TB_Produtos[Código],TB_Produtos[Preço Unitário])</f>
        <v>450</v>
      </c>
      <c r="F1740" s="41">
        <f>INDEX(desc_tabela,MATCH(TB_Vendas[[#This Row],[Qtde]],desc_quantidade,1),MATCH(_xlfn.XLOOKUP(TB_Vendas[[#This Row],[Código]],TB_Produtos[Código],TB_Produtos[Categoria]),desc_categorias,0))</f>
        <v>0.25</v>
      </c>
      <c r="G1740" s="41" cm="1">
        <f t="array" ref="G1740">_xlfn.XLOOKUP(TB_Vendas[[#This Row],[Vendedor]],TB_Vendedores[[#All],[Código]],TB_Vendedores[[#All],[Desc. Máximo]])</f>
        <v>0.08</v>
      </c>
      <c r="H1740" s="41">
        <f>IF(TB_Vendas[[#This Row],[Desc.]]&gt;TB_Vendas[[#This Row],[Desc. Vend.]],TB_Vendas[[#This Row],[Desc. Vend.]],TB_Vendas[[#This Row],[Desc.]])</f>
        <v>0.08</v>
      </c>
      <c r="I1740" s="9">
        <f>TB_Vendas[[#This Row],[Preço Unitário]]*TB_Vendas[[#This Row],[Qtde]]</f>
        <v>2250</v>
      </c>
      <c r="J1740" s="9">
        <f>TB_Vendas[[#This Row],[Total]]-(TB_Vendas[[#This Row],[Total]]*TB_Vendas[[#This Row],[Desconto]])</f>
        <v>2070</v>
      </c>
      <c r="K1740" s="9" t="s">
        <v>100</v>
      </c>
    </row>
    <row r="1741" spans="1:11" x14ac:dyDescent="0.25">
      <c r="A1741" s="8">
        <v>45565</v>
      </c>
      <c r="B1741" t="s">
        <v>48</v>
      </c>
      <c r="C1741" t="str">
        <f>_xlfn.XLOOKUP(TB_Vendas[[#This Row],[Código]],TB_Produtos[Código],TB_Produtos[Categoria])</f>
        <v>Eletrônicos Gerais</v>
      </c>
      <c r="D1741" s="1">
        <v>1</v>
      </c>
      <c r="E1741" s="36">
        <f>_xlfn.XLOOKUP(TB_Vendas[[#This Row],[Código]],TB_Produtos[Código],TB_Produtos[Preço Unitário])</f>
        <v>5500</v>
      </c>
      <c r="F1741" s="41">
        <f>INDEX(desc_tabela,MATCH(TB_Vendas[[#This Row],[Qtde]],desc_quantidade,1),MATCH(_xlfn.XLOOKUP(TB_Vendas[[#This Row],[Código]],TB_Produtos[Código],TB_Produtos[Categoria]),desc_categorias,0))</f>
        <v>0.1</v>
      </c>
      <c r="G1741" s="41" cm="1">
        <f t="array" ref="G1741">_xlfn.XLOOKUP(TB_Vendas[[#This Row],[Vendedor]],TB_Vendedores[[#All],[Código]],TB_Vendedores[[#All],[Desc. Máximo]])</f>
        <v>0.11</v>
      </c>
      <c r="H1741" s="41">
        <f>IF(TB_Vendas[[#This Row],[Desc.]]&gt;TB_Vendas[[#This Row],[Desc. Vend.]],TB_Vendas[[#This Row],[Desc. Vend.]],TB_Vendas[[#This Row],[Desc.]])</f>
        <v>0.1</v>
      </c>
      <c r="I1741" s="9">
        <f>TB_Vendas[[#This Row],[Preço Unitário]]*TB_Vendas[[#This Row],[Qtde]]</f>
        <v>5500</v>
      </c>
      <c r="J1741" s="9">
        <f>TB_Vendas[[#This Row],[Total]]-(TB_Vendas[[#This Row],[Total]]*TB_Vendas[[#This Row],[Desconto]])</f>
        <v>4950</v>
      </c>
      <c r="K1741" s="9" t="s">
        <v>115</v>
      </c>
    </row>
    <row r="1742" spans="1:11" x14ac:dyDescent="0.25">
      <c r="A1742" s="8">
        <v>45565</v>
      </c>
      <c r="B1742" t="s">
        <v>64</v>
      </c>
      <c r="C1742" t="str">
        <f>_xlfn.XLOOKUP(TB_Vendas[[#This Row],[Código]],TB_Produtos[Código],TB_Produtos[Categoria])</f>
        <v>Redes e Conectividade</v>
      </c>
      <c r="D1742" s="1">
        <v>1</v>
      </c>
      <c r="E1742" s="36">
        <f>_xlfn.XLOOKUP(TB_Vendas[[#This Row],[Código]],TB_Produtos[Código],TB_Produtos[Preço Unitário])</f>
        <v>250</v>
      </c>
      <c r="F1742" s="41">
        <f>INDEX(desc_tabela,MATCH(TB_Vendas[[#This Row],[Qtde]],desc_quantidade,1),MATCH(_xlfn.XLOOKUP(TB_Vendas[[#This Row],[Código]],TB_Produtos[Código],TB_Produtos[Categoria]),desc_categorias,0))</f>
        <v>0.1</v>
      </c>
      <c r="G1742" s="41" cm="1">
        <f t="array" ref="G1742">_xlfn.XLOOKUP(TB_Vendas[[#This Row],[Vendedor]],TB_Vendedores[[#All],[Código]],TB_Vendedores[[#All],[Desc. Máximo]])</f>
        <v>0.14000000000000001</v>
      </c>
      <c r="H1742" s="41">
        <f>IF(TB_Vendas[[#This Row],[Desc.]]&gt;TB_Vendas[[#This Row],[Desc. Vend.]],TB_Vendas[[#This Row],[Desc. Vend.]],TB_Vendas[[#This Row],[Desc.]])</f>
        <v>0.1</v>
      </c>
      <c r="I1742" s="9">
        <f>TB_Vendas[[#This Row],[Preço Unitário]]*TB_Vendas[[#This Row],[Qtde]]</f>
        <v>250</v>
      </c>
      <c r="J1742" s="9">
        <f>TB_Vendas[[#This Row],[Total]]-(TB_Vendas[[#This Row],[Total]]*TB_Vendas[[#This Row],[Desconto]])</f>
        <v>225</v>
      </c>
      <c r="K1742" s="9" t="s">
        <v>107</v>
      </c>
    </row>
    <row r="1743" spans="1:11" x14ac:dyDescent="0.25">
      <c r="A1743" s="8">
        <v>45565</v>
      </c>
      <c r="B1743" t="s">
        <v>77</v>
      </c>
      <c r="C1743" t="str">
        <f>_xlfn.XLOOKUP(TB_Vendas[[#This Row],[Código]],TB_Produtos[Código],TB_Produtos[Categoria])</f>
        <v>Smartphones e Tablets</v>
      </c>
      <c r="D1743" s="1">
        <v>5</v>
      </c>
      <c r="E1743" s="36">
        <f>_xlfn.XLOOKUP(TB_Vendas[[#This Row],[Código]],TB_Produtos[Código],TB_Produtos[Preço Unitário])</f>
        <v>5000</v>
      </c>
      <c r="F1743" s="41">
        <f>INDEX(desc_tabela,MATCH(TB_Vendas[[#This Row],[Qtde]],desc_quantidade,1),MATCH(_xlfn.XLOOKUP(TB_Vendas[[#This Row],[Código]],TB_Produtos[Código],TB_Produtos[Categoria]),desc_categorias,0))</f>
        <v>0.25</v>
      </c>
      <c r="G1743" s="41" cm="1">
        <f t="array" ref="G1743">_xlfn.XLOOKUP(TB_Vendas[[#This Row],[Vendedor]],TB_Vendedores[[#All],[Código]],TB_Vendedores[[#All],[Desc. Máximo]])</f>
        <v>0.14000000000000001</v>
      </c>
      <c r="H1743" s="41">
        <f>IF(TB_Vendas[[#This Row],[Desc.]]&gt;TB_Vendas[[#This Row],[Desc. Vend.]],TB_Vendas[[#This Row],[Desc. Vend.]],TB_Vendas[[#This Row],[Desc.]])</f>
        <v>0.14000000000000001</v>
      </c>
      <c r="I1743" s="9">
        <f>TB_Vendas[[#This Row],[Preço Unitário]]*TB_Vendas[[#This Row],[Qtde]]</f>
        <v>25000</v>
      </c>
      <c r="J1743" s="9">
        <f>TB_Vendas[[#This Row],[Total]]-(TB_Vendas[[#This Row],[Total]]*TB_Vendas[[#This Row],[Desconto]])</f>
        <v>21500</v>
      </c>
      <c r="K1743" s="9" t="s">
        <v>107</v>
      </c>
    </row>
    <row r="1744" spans="1:11" x14ac:dyDescent="0.25">
      <c r="A1744" s="8">
        <v>45566</v>
      </c>
      <c r="B1744" t="s">
        <v>77</v>
      </c>
      <c r="C1744" t="str">
        <f>_xlfn.XLOOKUP(TB_Vendas[[#This Row],[Código]],TB_Produtos[Código],TB_Produtos[Categoria])</f>
        <v>Smartphones e Tablets</v>
      </c>
      <c r="D1744" s="1">
        <v>1</v>
      </c>
      <c r="E1744" s="36">
        <f>_xlfn.XLOOKUP(TB_Vendas[[#This Row],[Código]],TB_Produtos[Código],TB_Produtos[Preço Unitário])</f>
        <v>5000</v>
      </c>
      <c r="F1744" s="41">
        <f>INDEX(desc_tabela,MATCH(TB_Vendas[[#This Row],[Qtde]],desc_quantidade,1),MATCH(_xlfn.XLOOKUP(TB_Vendas[[#This Row],[Código]],TB_Produtos[Código],TB_Produtos[Categoria]),desc_categorias,0))</f>
        <v>0</v>
      </c>
      <c r="G1744" s="41" cm="1">
        <f t="array" ref="G1744">_xlfn.XLOOKUP(TB_Vendas[[#This Row],[Vendedor]],TB_Vendedores[[#All],[Código]],TB_Vendedores[[#All],[Desc. Máximo]])</f>
        <v>0.08</v>
      </c>
      <c r="H1744" s="41">
        <f>IF(TB_Vendas[[#This Row],[Desc.]]&gt;TB_Vendas[[#This Row],[Desc. Vend.]],TB_Vendas[[#This Row],[Desc. Vend.]],TB_Vendas[[#This Row],[Desc.]])</f>
        <v>0</v>
      </c>
      <c r="I1744" s="9">
        <f>TB_Vendas[[#This Row],[Preço Unitário]]*TB_Vendas[[#This Row],[Qtde]]</f>
        <v>5000</v>
      </c>
      <c r="J1744" s="9">
        <f>TB_Vendas[[#This Row],[Total]]-(TB_Vendas[[#This Row],[Total]]*TB_Vendas[[#This Row],[Desconto]])</f>
        <v>5000</v>
      </c>
      <c r="K1744" s="9" t="s">
        <v>111</v>
      </c>
    </row>
    <row r="1745" spans="1:11" x14ac:dyDescent="0.25">
      <c r="A1745" s="8">
        <v>45566</v>
      </c>
      <c r="B1745" t="s">
        <v>83</v>
      </c>
      <c r="C1745" t="str">
        <f>_xlfn.XLOOKUP(TB_Vendas[[#This Row],[Código]],TB_Produtos[Código],TB_Produtos[Categoria])</f>
        <v>Wearables</v>
      </c>
      <c r="D1745" s="1">
        <v>4</v>
      </c>
      <c r="E1745" s="36">
        <f>_xlfn.XLOOKUP(TB_Vendas[[#This Row],[Código]],TB_Produtos[Código],TB_Produtos[Preço Unitário])</f>
        <v>350</v>
      </c>
      <c r="F1745" s="41">
        <f>INDEX(desc_tabela,MATCH(TB_Vendas[[#This Row],[Qtde]],desc_quantidade,1),MATCH(_xlfn.XLOOKUP(TB_Vendas[[#This Row],[Código]],TB_Produtos[Código],TB_Produtos[Categoria]),desc_categorias,0))</f>
        <v>0.15</v>
      </c>
      <c r="G1745" s="41" cm="1">
        <f t="array" ref="G1745">_xlfn.XLOOKUP(TB_Vendas[[#This Row],[Vendedor]],TB_Vendedores[[#All],[Código]],TB_Vendedores[[#All],[Desc. Máximo]])</f>
        <v>0.3</v>
      </c>
      <c r="H1745" s="41">
        <f>IF(TB_Vendas[[#This Row],[Desc.]]&gt;TB_Vendas[[#This Row],[Desc. Vend.]],TB_Vendas[[#This Row],[Desc. Vend.]],TB_Vendas[[#This Row],[Desc.]])</f>
        <v>0.15</v>
      </c>
      <c r="I1745" s="9">
        <f>TB_Vendas[[#This Row],[Preço Unitário]]*TB_Vendas[[#This Row],[Qtde]]</f>
        <v>1400</v>
      </c>
      <c r="J1745" s="9">
        <f>TB_Vendas[[#This Row],[Total]]-(TB_Vendas[[#This Row],[Total]]*TB_Vendas[[#This Row],[Desconto]])</f>
        <v>1190</v>
      </c>
      <c r="K1745" s="9" t="s">
        <v>121</v>
      </c>
    </row>
    <row r="1746" spans="1:11" x14ac:dyDescent="0.25">
      <c r="A1746" s="8">
        <v>45567</v>
      </c>
      <c r="B1746" t="s">
        <v>68</v>
      </c>
      <c r="C1746" t="str">
        <f>_xlfn.XLOOKUP(TB_Vendas[[#This Row],[Código]],TB_Produtos[Código],TB_Produtos[Categoria])</f>
        <v>Smartphones e Tablets</v>
      </c>
      <c r="D1746" s="1">
        <v>5</v>
      </c>
      <c r="E1746" s="36">
        <f>_xlfn.XLOOKUP(TB_Vendas[[#This Row],[Código]],TB_Produtos[Código],TB_Produtos[Preço Unitário])</f>
        <v>4500</v>
      </c>
      <c r="F1746" s="41">
        <f>INDEX(desc_tabela,MATCH(TB_Vendas[[#This Row],[Qtde]],desc_quantidade,1),MATCH(_xlfn.XLOOKUP(TB_Vendas[[#This Row],[Código]],TB_Produtos[Código],TB_Produtos[Categoria]),desc_categorias,0))</f>
        <v>0.25</v>
      </c>
      <c r="G1746" s="41" cm="1">
        <f t="array" ref="G1746">_xlfn.XLOOKUP(TB_Vendas[[#This Row],[Vendedor]],TB_Vendedores[[#All],[Código]],TB_Vendedores[[#All],[Desc. Máximo]])</f>
        <v>0.08</v>
      </c>
      <c r="H1746" s="41">
        <f>IF(TB_Vendas[[#This Row],[Desc.]]&gt;TB_Vendas[[#This Row],[Desc. Vend.]],TB_Vendas[[#This Row],[Desc. Vend.]],TB_Vendas[[#This Row],[Desc.]])</f>
        <v>0.08</v>
      </c>
      <c r="I1746" s="9">
        <f>TB_Vendas[[#This Row],[Preço Unitário]]*TB_Vendas[[#This Row],[Qtde]]</f>
        <v>22500</v>
      </c>
      <c r="J1746" s="9">
        <f>TB_Vendas[[#This Row],[Total]]-(TB_Vendas[[#This Row],[Total]]*TB_Vendas[[#This Row],[Desconto]])</f>
        <v>20700</v>
      </c>
      <c r="K1746" s="9" t="s">
        <v>111</v>
      </c>
    </row>
    <row r="1747" spans="1:11" x14ac:dyDescent="0.25">
      <c r="A1747" s="8">
        <v>45567</v>
      </c>
      <c r="B1747" t="s">
        <v>7</v>
      </c>
      <c r="C1747" t="str">
        <f>_xlfn.XLOOKUP(TB_Vendas[[#This Row],[Código]],TB_Produtos[Código],TB_Produtos[Categoria])</f>
        <v>Acessórios</v>
      </c>
      <c r="D1747" s="1">
        <v>1</v>
      </c>
      <c r="E1747" s="36">
        <f>_xlfn.XLOOKUP(TB_Vendas[[#This Row],[Código]],TB_Produtos[Código],TB_Produtos[Preço Unitário])</f>
        <v>50</v>
      </c>
      <c r="F1747" s="41">
        <f>INDEX(desc_tabela,MATCH(TB_Vendas[[#This Row],[Qtde]],desc_quantidade,1),MATCH(_xlfn.XLOOKUP(TB_Vendas[[#This Row],[Código]],TB_Produtos[Código],TB_Produtos[Categoria]),desc_categorias,0))</f>
        <v>0</v>
      </c>
      <c r="G1747" s="41" cm="1">
        <f t="array" ref="G1747">_xlfn.XLOOKUP(TB_Vendas[[#This Row],[Vendedor]],TB_Vendedores[[#All],[Código]],TB_Vendedores[[#All],[Desc. Máximo]])</f>
        <v>0.17</v>
      </c>
      <c r="H1747" s="41">
        <f>IF(TB_Vendas[[#This Row],[Desc.]]&gt;TB_Vendas[[#This Row],[Desc. Vend.]],TB_Vendas[[#This Row],[Desc. Vend.]],TB_Vendas[[#This Row],[Desc.]])</f>
        <v>0</v>
      </c>
      <c r="I1747" s="9">
        <f>TB_Vendas[[#This Row],[Preço Unitário]]*TB_Vendas[[#This Row],[Qtde]]</f>
        <v>50</v>
      </c>
      <c r="J1747" s="9">
        <f>TB_Vendas[[#This Row],[Total]]-(TB_Vendas[[#This Row],[Total]]*TB_Vendas[[#This Row],[Desconto]])</f>
        <v>50</v>
      </c>
      <c r="K1747" s="9" t="s">
        <v>105</v>
      </c>
    </row>
    <row r="1748" spans="1:11" x14ac:dyDescent="0.25">
      <c r="A1748" s="8">
        <v>45568</v>
      </c>
      <c r="B1748" t="s">
        <v>68</v>
      </c>
      <c r="C1748" t="str">
        <f>_xlfn.XLOOKUP(TB_Vendas[[#This Row],[Código]],TB_Produtos[Código],TB_Produtos[Categoria])</f>
        <v>Smartphones e Tablets</v>
      </c>
      <c r="D1748" s="1">
        <v>2</v>
      </c>
      <c r="E1748" s="36">
        <f>_xlfn.XLOOKUP(TB_Vendas[[#This Row],[Código]],TB_Produtos[Código],TB_Produtos[Preço Unitário])</f>
        <v>4500</v>
      </c>
      <c r="F1748" s="41">
        <f>INDEX(desc_tabela,MATCH(TB_Vendas[[#This Row],[Qtde]],desc_quantidade,1),MATCH(_xlfn.XLOOKUP(TB_Vendas[[#This Row],[Código]],TB_Produtos[Código],TB_Produtos[Categoria]),desc_categorias,0))</f>
        <v>0.1</v>
      </c>
      <c r="G1748" s="41" cm="1">
        <f t="array" ref="G1748">_xlfn.XLOOKUP(TB_Vendas[[#This Row],[Vendedor]],TB_Vendedores[[#All],[Código]],TB_Vendedores[[#All],[Desc. Máximo]])</f>
        <v>0.18</v>
      </c>
      <c r="H1748" s="41">
        <f>IF(TB_Vendas[[#This Row],[Desc.]]&gt;TB_Vendas[[#This Row],[Desc. Vend.]],TB_Vendas[[#This Row],[Desc. Vend.]],TB_Vendas[[#This Row],[Desc.]])</f>
        <v>0.1</v>
      </c>
      <c r="I1748" s="9">
        <f>TB_Vendas[[#This Row],[Preço Unitário]]*TB_Vendas[[#This Row],[Qtde]]</f>
        <v>9000</v>
      </c>
      <c r="J1748" s="9">
        <f>TB_Vendas[[#This Row],[Total]]-(TB_Vendas[[#This Row],[Total]]*TB_Vendas[[#This Row],[Desconto]])</f>
        <v>8100</v>
      </c>
      <c r="K1748" s="9" t="s">
        <v>117</v>
      </c>
    </row>
    <row r="1749" spans="1:11" x14ac:dyDescent="0.25">
      <c r="A1749" s="8">
        <v>45569</v>
      </c>
      <c r="B1749" t="s">
        <v>71</v>
      </c>
      <c r="C1749" t="str">
        <f>_xlfn.XLOOKUP(TB_Vendas[[#This Row],[Código]],TB_Produtos[Código],TB_Produtos[Categoria])</f>
        <v>Smartphones e Tablets</v>
      </c>
      <c r="D1749" s="1">
        <v>5</v>
      </c>
      <c r="E1749" s="36">
        <f>_xlfn.XLOOKUP(TB_Vendas[[#This Row],[Código]],TB_Produtos[Código],TB_Produtos[Preço Unitário])</f>
        <v>7500</v>
      </c>
      <c r="F1749" s="41">
        <f>INDEX(desc_tabela,MATCH(TB_Vendas[[#This Row],[Qtde]],desc_quantidade,1),MATCH(_xlfn.XLOOKUP(TB_Vendas[[#This Row],[Código]],TB_Produtos[Código],TB_Produtos[Categoria]),desc_categorias,0))</f>
        <v>0.25</v>
      </c>
      <c r="G1749" s="41" cm="1">
        <f t="array" ref="G1749">_xlfn.XLOOKUP(TB_Vendas[[#This Row],[Vendedor]],TB_Vendedores[[#All],[Código]],TB_Vendedores[[#All],[Desc. Máximo]])</f>
        <v>7.0000000000000007E-2</v>
      </c>
      <c r="H1749" s="41">
        <f>IF(TB_Vendas[[#This Row],[Desc.]]&gt;TB_Vendas[[#This Row],[Desc. Vend.]],TB_Vendas[[#This Row],[Desc. Vend.]],TB_Vendas[[#This Row],[Desc.]])</f>
        <v>7.0000000000000007E-2</v>
      </c>
      <c r="I1749" s="9">
        <f>TB_Vendas[[#This Row],[Preço Unitário]]*TB_Vendas[[#This Row],[Qtde]]</f>
        <v>37500</v>
      </c>
      <c r="J1749" s="9">
        <f>TB_Vendas[[#This Row],[Total]]-(TB_Vendas[[#This Row],[Total]]*TB_Vendas[[#This Row],[Desconto]])</f>
        <v>34875</v>
      </c>
      <c r="K1749" s="9" t="s">
        <v>119</v>
      </c>
    </row>
    <row r="1750" spans="1:11" x14ac:dyDescent="0.25">
      <c r="A1750" s="8">
        <v>45570</v>
      </c>
      <c r="B1750" t="s">
        <v>83</v>
      </c>
      <c r="C1750" t="str">
        <f>_xlfn.XLOOKUP(TB_Vendas[[#This Row],[Código]],TB_Produtos[Código],TB_Produtos[Categoria])</f>
        <v>Wearables</v>
      </c>
      <c r="D1750" s="1">
        <v>3</v>
      </c>
      <c r="E1750" s="36">
        <f>_xlfn.XLOOKUP(TB_Vendas[[#This Row],[Código]],TB_Produtos[Código],TB_Produtos[Preço Unitário])</f>
        <v>350</v>
      </c>
      <c r="F1750" s="41">
        <f>INDEX(desc_tabela,MATCH(TB_Vendas[[#This Row],[Qtde]],desc_quantidade,1),MATCH(_xlfn.XLOOKUP(TB_Vendas[[#This Row],[Código]],TB_Produtos[Código],TB_Produtos[Categoria]),desc_categorias,0))</f>
        <v>0.15</v>
      </c>
      <c r="G1750" s="41" cm="1">
        <f t="array" ref="G1750">_xlfn.XLOOKUP(TB_Vendas[[#This Row],[Vendedor]],TB_Vendedores[[#All],[Código]],TB_Vendedores[[#All],[Desc. Máximo]])</f>
        <v>0.17</v>
      </c>
      <c r="H1750" s="41">
        <f>IF(TB_Vendas[[#This Row],[Desc.]]&gt;TB_Vendas[[#This Row],[Desc. Vend.]],TB_Vendas[[#This Row],[Desc. Vend.]],TB_Vendas[[#This Row],[Desc.]])</f>
        <v>0.15</v>
      </c>
      <c r="I1750" s="9">
        <f>TB_Vendas[[#This Row],[Preço Unitário]]*TB_Vendas[[#This Row],[Qtde]]</f>
        <v>1050</v>
      </c>
      <c r="J1750" s="9">
        <f>TB_Vendas[[#This Row],[Total]]-(TB_Vendas[[#This Row],[Total]]*TB_Vendas[[#This Row],[Desconto]])</f>
        <v>892.5</v>
      </c>
      <c r="K1750" s="9" t="s">
        <v>105</v>
      </c>
    </row>
    <row r="1751" spans="1:11" x14ac:dyDescent="0.25">
      <c r="A1751" s="8">
        <v>45570</v>
      </c>
      <c r="B1751" t="s">
        <v>73</v>
      </c>
      <c r="C1751" t="str">
        <f>_xlfn.XLOOKUP(TB_Vendas[[#This Row],[Código]],TB_Produtos[Código],TB_Produtos[Categoria])</f>
        <v>Smartphones e Tablets</v>
      </c>
      <c r="D1751" s="1">
        <v>1</v>
      </c>
      <c r="E1751" s="36">
        <f>_xlfn.XLOOKUP(TB_Vendas[[#This Row],[Código]],TB_Produtos[Código],TB_Produtos[Preço Unitário])</f>
        <v>2200</v>
      </c>
      <c r="F1751" s="41">
        <f>INDEX(desc_tabela,MATCH(TB_Vendas[[#This Row],[Qtde]],desc_quantidade,1),MATCH(_xlfn.XLOOKUP(TB_Vendas[[#This Row],[Código]],TB_Produtos[Código],TB_Produtos[Categoria]),desc_categorias,0))</f>
        <v>0</v>
      </c>
      <c r="G1751" s="41" cm="1">
        <f t="array" ref="G1751">_xlfn.XLOOKUP(TB_Vendas[[#This Row],[Vendedor]],TB_Vendedores[[#All],[Código]],TB_Vendedores[[#All],[Desc. Máximo]])</f>
        <v>0.13</v>
      </c>
      <c r="H1751" s="41">
        <f>IF(TB_Vendas[[#This Row],[Desc.]]&gt;TB_Vendas[[#This Row],[Desc. Vend.]],TB_Vendas[[#This Row],[Desc. Vend.]],TB_Vendas[[#This Row],[Desc.]])</f>
        <v>0</v>
      </c>
      <c r="I1751" s="9">
        <f>TB_Vendas[[#This Row],[Preço Unitário]]*TB_Vendas[[#This Row],[Qtde]]</f>
        <v>2200</v>
      </c>
      <c r="J1751" s="9">
        <f>TB_Vendas[[#This Row],[Total]]-(TB_Vendas[[#This Row],[Total]]*TB_Vendas[[#This Row],[Desconto]])</f>
        <v>2200</v>
      </c>
      <c r="K1751" s="9" t="s">
        <v>97</v>
      </c>
    </row>
    <row r="1752" spans="1:11" x14ac:dyDescent="0.25">
      <c r="A1752" s="8">
        <v>45570</v>
      </c>
      <c r="B1752" t="s">
        <v>48</v>
      </c>
      <c r="C1752" t="str">
        <f>_xlfn.XLOOKUP(TB_Vendas[[#This Row],[Código]],TB_Produtos[Código],TB_Produtos[Categoria])</f>
        <v>Eletrônicos Gerais</v>
      </c>
      <c r="D1752" s="1">
        <v>1</v>
      </c>
      <c r="E1752" s="36">
        <f>_xlfn.XLOOKUP(TB_Vendas[[#This Row],[Código]],TB_Produtos[Código],TB_Produtos[Preço Unitário])</f>
        <v>5500</v>
      </c>
      <c r="F1752" s="41">
        <f>INDEX(desc_tabela,MATCH(TB_Vendas[[#This Row],[Qtde]],desc_quantidade,1),MATCH(_xlfn.XLOOKUP(TB_Vendas[[#This Row],[Código]],TB_Produtos[Código],TB_Produtos[Categoria]),desc_categorias,0))</f>
        <v>0.1</v>
      </c>
      <c r="G1752" s="41" cm="1">
        <f t="array" ref="G1752">_xlfn.XLOOKUP(TB_Vendas[[#This Row],[Vendedor]],TB_Vendedores[[#All],[Código]],TB_Vendedores[[#All],[Desc. Máximo]])</f>
        <v>0.19</v>
      </c>
      <c r="H1752" s="41">
        <f>IF(TB_Vendas[[#This Row],[Desc.]]&gt;TB_Vendas[[#This Row],[Desc. Vend.]],TB_Vendas[[#This Row],[Desc. Vend.]],TB_Vendas[[#This Row],[Desc.]])</f>
        <v>0.1</v>
      </c>
      <c r="I1752" s="9">
        <f>TB_Vendas[[#This Row],[Preço Unitário]]*TB_Vendas[[#This Row],[Qtde]]</f>
        <v>5500</v>
      </c>
      <c r="J1752" s="9">
        <f>TB_Vendas[[#This Row],[Total]]-(TB_Vendas[[#This Row],[Total]]*TB_Vendas[[#This Row],[Desconto]])</f>
        <v>4950</v>
      </c>
      <c r="K1752" s="9" t="s">
        <v>109</v>
      </c>
    </row>
    <row r="1753" spans="1:11" x14ac:dyDescent="0.25">
      <c r="A1753" s="8">
        <v>45570</v>
      </c>
      <c r="B1753" t="s">
        <v>48</v>
      </c>
      <c r="C1753" t="str">
        <f>_xlfn.XLOOKUP(TB_Vendas[[#This Row],[Código]],TB_Produtos[Código],TB_Produtos[Categoria])</f>
        <v>Eletrônicos Gerais</v>
      </c>
      <c r="D1753" s="1">
        <v>1</v>
      </c>
      <c r="E1753" s="36">
        <f>_xlfn.XLOOKUP(TB_Vendas[[#This Row],[Código]],TB_Produtos[Código],TB_Produtos[Preço Unitário])</f>
        <v>5500</v>
      </c>
      <c r="F1753" s="41">
        <f>INDEX(desc_tabela,MATCH(TB_Vendas[[#This Row],[Qtde]],desc_quantidade,1),MATCH(_xlfn.XLOOKUP(TB_Vendas[[#This Row],[Código]],TB_Produtos[Código],TB_Produtos[Categoria]),desc_categorias,0))</f>
        <v>0.1</v>
      </c>
      <c r="G1753" s="41" cm="1">
        <f t="array" ref="G1753">_xlfn.XLOOKUP(TB_Vendas[[#This Row],[Vendedor]],TB_Vendedores[[#All],[Código]],TB_Vendedores[[#All],[Desc. Máximo]])</f>
        <v>0.13</v>
      </c>
      <c r="H1753" s="41">
        <f>IF(TB_Vendas[[#This Row],[Desc.]]&gt;TB_Vendas[[#This Row],[Desc. Vend.]],TB_Vendas[[#This Row],[Desc. Vend.]],TB_Vendas[[#This Row],[Desc.]])</f>
        <v>0.1</v>
      </c>
      <c r="I1753" s="9">
        <f>TB_Vendas[[#This Row],[Preço Unitário]]*TB_Vendas[[#This Row],[Qtde]]</f>
        <v>5500</v>
      </c>
      <c r="J1753" s="9">
        <f>TB_Vendas[[#This Row],[Total]]-(TB_Vendas[[#This Row],[Total]]*TB_Vendas[[#This Row],[Desconto]])</f>
        <v>4950</v>
      </c>
      <c r="K1753" s="9" t="s">
        <v>94</v>
      </c>
    </row>
    <row r="1754" spans="1:11" x14ac:dyDescent="0.25">
      <c r="A1754" s="8">
        <v>45571</v>
      </c>
      <c r="B1754" t="s">
        <v>66</v>
      </c>
      <c r="C1754" t="str">
        <f>_xlfn.XLOOKUP(TB_Vendas[[#This Row],[Código]],TB_Produtos[Código],TB_Produtos[Categoria])</f>
        <v>Redes e Conectividade</v>
      </c>
      <c r="D1754" s="1">
        <v>5</v>
      </c>
      <c r="E1754" s="36">
        <f>_xlfn.XLOOKUP(TB_Vendas[[#This Row],[Código]],TB_Produtos[Código],TB_Produtos[Preço Unitário])</f>
        <v>500</v>
      </c>
      <c r="F1754" s="41">
        <f>INDEX(desc_tabela,MATCH(TB_Vendas[[#This Row],[Qtde]],desc_quantidade,1),MATCH(_xlfn.XLOOKUP(TB_Vendas[[#This Row],[Código]],TB_Produtos[Código],TB_Produtos[Categoria]),desc_categorias,0))</f>
        <v>0.25</v>
      </c>
      <c r="G1754" s="41" cm="1">
        <f t="array" ref="G1754">_xlfn.XLOOKUP(TB_Vendas[[#This Row],[Vendedor]],TB_Vendedores[[#All],[Código]],TB_Vendedores[[#All],[Desc. Máximo]])</f>
        <v>0.14000000000000001</v>
      </c>
      <c r="H1754" s="41">
        <f>IF(TB_Vendas[[#This Row],[Desc.]]&gt;TB_Vendas[[#This Row],[Desc. Vend.]],TB_Vendas[[#This Row],[Desc. Vend.]],TB_Vendas[[#This Row],[Desc.]])</f>
        <v>0.14000000000000001</v>
      </c>
      <c r="I1754" s="9">
        <f>TB_Vendas[[#This Row],[Preço Unitário]]*TB_Vendas[[#This Row],[Qtde]]</f>
        <v>2500</v>
      </c>
      <c r="J1754" s="9">
        <f>TB_Vendas[[#This Row],[Total]]-(TB_Vendas[[#This Row],[Total]]*TB_Vendas[[#This Row],[Desconto]])</f>
        <v>2150</v>
      </c>
      <c r="K1754" s="9" t="s">
        <v>107</v>
      </c>
    </row>
    <row r="1755" spans="1:11" x14ac:dyDescent="0.25">
      <c r="A1755" s="8">
        <v>45572</v>
      </c>
      <c r="B1755" t="s">
        <v>56</v>
      </c>
      <c r="C1755" t="str">
        <f>_xlfn.XLOOKUP(TB_Vendas[[#This Row],[Código]],TB_Produtos[Código],TB_Produtos[Categoria])</f>
        <v>Periféricos</v>
      </c>
      <c r="D1755" s="1">
        <v>4</v>
      </c>
      <c r="E1755" s="36">
        <f>_xlfn.XLOOKUP(TB_Vendas[[#This Row],[Código]],TB_Produtos[Código],TB_Produtos[Preço Unitário])</f>
        <v>200</v>
      </c>
      <c r="F1755" s="41">
        <f>INDEX(desc_tabela,MATCH(TB_Vendas[[#This Row],[Qtde]],desc_quantidade,1),MATCH(_xlfn.XLOOKUP(TB_Vendas[[#This Row],[Código]],TB_Produtos[Código],TB_Produtos[Categoria]),desc_categorias,0))</f>
        <v>0.15</v>
      </c>
      <c r="G1755" s="41" cm="1">
        <f t="array" ref="G1755">_xlfn.XLOOKUP(TB_Vendas[[#This Row],[Vendedor]],TB_Vendedores[[#All],[Código]],TB_Vendedores[[#All],[Desc. Máximo]])</f>
        <v>0.11</v>
      </c>
      <c r="H1755" s="41">
        <f>IF(TB_Vendas[[#This Row],[Desc.]]&gt;TB_Vendas[[#This Row],[Desc. Vend.]],TB_Vendas[[#This Row],[Desc. Vend.]],TB_Vendas[[#This Row],[Desc.]])</f>
        <v>0.11</v>
      </c>
      <c r="I1755" s="9">
        <f>TB_Vendas[[#This Row],[Preço Unitário]]*TB_Vendas[[#This Row],[Qtde]]</f>
        <v>800</v>
      </c>
      <c r="J1755" s="9">
        <f>TB_Vendas[[#This Row],[Total]]-(TB_Vendas[[#This Row],[Total]]*TB_Vendas[[#This Row],[Desconto]])</f>
        <v>712</v>
      </c>
      <c r="K1755" s="9" t="s">
        <v>115</v>
      </c>
    </row>
    <row r="1756" spans="1:11" x14ac:dyDescent="0.25">
      <c r="A1756" s="8">
        <v>45572</v>
      </c>
      <c r="B1756" t="s">
        <v>14</v>
      </c>
      <c r="C1756" t="str">
        <f>_xlfn.XLOOKUP(TB_Vendas[[#This Row],[Código]],TB_Produtos[Código],TB_Produtos[Categoria])</f>
        <v>Acessórios</v>
      </c>
      <c r="D1756" s="1">
        <v>5</v>
      </c>
      <c r="E1756" s="36">
        <f>_xlfn.XLOOKUP(TB_Vendas[[#This Row],[Código]],TB_Produtos[Código],TB_Produtos[Preço Unitário])</f>
        <v>80</v>
      </c>
      <c r="F1756" s="41">
        <f>INDEX(desc_tabela,MATCH(TB_Vendas[[#This Row],[Qtde]],desc_quantidade,1),MATCH(_xlfn.XLOOKUP(TB_Vendas[[#This Row],[Código]],TB_Produtos[Código],TB_Produtos[Categoria]),desc_categorias,0))</f>
        <v>0.25</v>
      </c>
      <c r="G1756" s="41" cm="1">
        <f t="array" ref="G1756">_xlfn.XLOOKUP(TB_Vendas[[#This Row],[Vendedor]],TB_Vendedores[[#All],[Código]],TB_Vendedores[[#All],[Desc. Máximo]])</f>
        <v>0.3</v>
      </c>
      <c r="H1756" s="41">
        <f>IF(TB_Vendas[[#This Row],[Desc.]]&gt;TB_Vendas[[#This Row],[Desc. Vend.]],TB_Vendas[[#This Row],[Desc. Vend.]],TB_Vendas[[#This Row],[Desc.]])</f>
        <v>0.25</v>
      </c>
      <c r="I1756" s="9">
        <f>TB_Vendas[[#This Row],[Preço Unitário]]*TB_Vendas[[#This Row],[Qtde]]</f>
        <v>400</v>
      </c>
      <c r="J1756" s="9">
        <f>TB_Vendas[[#This Row],[Total]]-(TB_Vendas[[#This Row],[Total]]*TB_Vendas[[#This Row],[Desconto]])</f>
        <v>300</v>
      </c>
      <c r="K1756" s="9" t="s">
        <v>121</v>
      </c>
    </row>
    <row r="1757" spans="1:11" x14ac:dyDescent="0.25">
      <c r="A1757" s="8">
        <v>45572</v>
      </c>
      <c r="B1757" t="s">
        <v>40</v>
      </c>
      <c r="C1757" t="str">
        <f>_xlfn.XLOOKUP(TB_Vendas[[#This Row],[Código]],TB_Produtos[Código],TB_Produtos[Categoria])</f>
        <v>Eletrônicos Gerais</v>
      </c>
      <c r="D1757" s="1">
        <v>3</v>
      </c>
      <c r="E1757" s="36">
        <f>_xlfn.XLOOKUP(TB_Vendas[[#This Row],[Código]],TB_Produtos[Código],TB_Produtos[Preço Unitário])</f>
        <v>4800</v>
      </c>
      <c r="F1757" s="41">
        <f>INDEX(desc_tabela,MATCH(TB_Vendas[[#This Row],[Qtde]],desc_quantidade,1),MATCH(_xlfn.XLOOKUP(TB_Vendas[[#This Row],[Código]],TB_Produtos[Código],TB_Produtos[Categoria]),desc_categorias,0))</f>
        <v>0.2</v>
      </c>
      <c r="G1757" s="41" cm="1">
        <f t="array" ref="G1757">_xlfn.XLOOKUP(TB_Vendas[[#This Row],[Vendedor]],TB_Vendedores[[#All],[Código]],TB_Vendedores[[#All],[Desc. Máximo]])</f>
        <v>0.09</v>
      </c>
      <c r="H1757" s="41">
        <f>IF(TB_Vendas[[#This Row],[Desc.]]&gt;TB_Vendas[[#This Row],[Desc. Vend.]],TB_Vendas[[#This Row],[Desc. Vend.]],TB_Vendas[[#This Row],[Desc.]])</f>
        <v>0.09</v>
      </c>
      <c r="I1757" s="9">
        <f>TB_Vendas[[#This Row],[Preço Unitário]]*TB_Vendas[[#This Row],[Qtde]]</f>
        <v>14400</v>
      </c>
      <c r="J1757" s="9">
        <f>TB_Vendas[[#This Row],[Total]]-(TB_Vendas[[#This Row],[Total]]*TB_Vendas[[#This Row],[Desconto]])</f>
        <v>13104</v>
      </c>
      <c r="K1757" s="9" t="s">
        <v>113</v>
      </c>
    </row>
    <row r="1758" spans="1:11" x14ac:dyDescent="0.25">
      <c r="A1758" s="8">
        <v>45573</v>
      </c>
      <c r="B1758" t="s">
        <v>35</v>
      </c>
      <c r="C1758" t="str">
        <f>_xlfn.XLOOKUP(TB_Vendas[[#This Row],[Código]],TB_Produtos[Código],TB_Produtos[Categoria])</f>
        <v>Notebooks</v>
      </c>
      <c r="D1758" s="1">
        <v>3</v>
      </c>
      <c r="E1758" s="36">
        <f>_xlfn.XLOOKUP(TB_Vendas[[#This Row],[Código]],TB_Produtos[Código],TB_Produtos[Preço Unitário])</f>
        <v>12000</v>
      </c>
      <c r="F1758" s="41">
        <f>INDEX(desc_tabela,MATCH(TB_Vendas[[#This Row],[Qtde]],desc_quantidade,1),MATCH(_xlfn.XLOOKUP(TB_Vendas[[#This Row],[Código]],TB_Produtos[Código],TB_Produtos[Categoria]),desc_categorias,0))</f>
        <v>0.15</v>
      </c>
      <c r="G1758" s="41" cm="1">
        <f t="array" ref="G1758">_xlfn.XLOOKUP(TB_Vendas[[#This Row],[Vendedor]],TB_Vendedores[[#All],[Código]],TB_Vendedores[[#All],[Desc. Máximo]])</f>
        <v>0.18</v>
      </c>
      <c r="H1758" s="41">
        <f>IF(TB_Vendas[[#This Row],[Desc.]]&gt;TB_Vendas[[#This Row],[Desc. Vend.]],TB_Vendas[[#This Row],[Desc. Vend.]],TB_Vendas[[#This Row],[Desc.]])</f>
        <v>0.15</v>
      </c>
      <c r="I1758" s="9">
        <f>TB_Vendas[[#This Row],[Preço Unitário]]*TB_Vendas[[#This Row],[Qtde]]</f>
        <v>36000</v>
      </c>
      <c r="J1758" s="9">
        <f>TB_Vendas[[#This Row],[Total]]-(TB_Vendas[[#This Row],[Total]]*TB_Vendas[[#This Row],[Desconto]])</f>
        <v>30600</v>
      </c>
      <c r="K1758" s="9" t="s">
        <v>117</v>
      </c>
    </row>
    <row r="1759" spans="1:11" x14ac:dyDescent="0.25">
      <c r="A1759" s="8">
        <v>45573</v>
      </c>
      <c r="B1759" t="s">
        <v>37</v>
      </c>
      <c r="C1759" t="str">
        <f>_xlfn.XLOOKUP(TB_Vendas[[#This Row],[Código]],TB_Produtos[Código],TB_Produtos[Categoria])</f>
        <v>Notebooks</v>
      </c>
      <c r="D1759" s="1">
        <v>4</v>
      </c>
      <c r="E1759" s="36">
        <f>_xlfn.XLOOKUP(TB_Vendas[[#This Row],[Código]],TB_Produtos[Código],TB_Produtos[Preço Unitário])</f>
        <v>4000</v>
      </c>
      <c r="F1759" s="41">
        <f>INDEX(desc_tabela,MATCH(TB_Vendas[[#This Row],[Qtde]],desc_quantidade,1),MATCH(_xlfn.XLOOKUP(TB_Vendas[[#This Row],[Código]],TB_Produtos[Código],TB_Produtos[Categoria]),desc_categorias,0))</f>
        <v>0.15</v>
      </c>
      <c r="G1759" s="41" cm="1">
        <f t="array" ref="G1759">_xlfn.XLOOKUP(TB_Vendas[[#This Row],[Vendedor]],TB_Vendedores[[#All],[Código]],TB_Vendedores[[#All],[Desc. Máximo]])</f>
        <v>0.09</v>
      </c>
      <c r="H1759" s="41">
        <f>IF(TB_Vendas[[#This Row],[Desc.]]&gt;TB_Vendas[[#This Row],[Desc. Vend.]],TB_Vendas[[#This Row],[Desc. Vend.]],TB_Vendas[[#This Row],[Desc.]])</f>
        <v>0.09</v>
      </c>
      <c r="I1759" s="9">
        <f>TB_Vendas[[#This Row],[Preço Unitário]]*TB_Vendas[[#This Row],[Qtde]]</f>
        <v>16000</v>
      </c>
      <c r="J1759" s="9">
        <f>TB_Vendas[[#This Row],[Total]]-(TB_Vendas[[#This Row],[Total]]*TB_Vendas[[#This Row],[Desconto]])</f>
        <v>14560</v>
      </c>
      <c r="K1759" s="9" t="s">
        <v>113</v>
      </c>
    </row>
    <row r="1760" spans="1:11" x14ac:dyDescent="0.25">
      <c r="A1760" s="8">
        <v>45574</v>
      </c>
      <c r="B1760" t="s">
        <v>73</v>
      </c>
      <c r="C1760" t="str">
        <f>_xlfn.XLOOKUP(TB_Vendas[[#This Row],[Código]],TB_Produtos[Código],TB_Produtos[Categoria])</f>
        <v>Smartphones e Tablets</v>
      </c>
      <c r="D1760" s="1">
        <v>3</v>
      </c>
      <c r="E1760" s="36">
        <f>_xlfn.XLOOKUP(TB_Vendas[[#This Row],[Código]],TB_Produtos[Código],TB_Produtos[Preço Unitário])</f>
        <v>2200</v>
      </c>
      <c r="F1760" s="41">
        <f>INDEX(desc_tabela,MATCH(TB_Vendas[[#This Row],[Qtde]],desc_quantidade,1),MATCH(_xlfn.XLOOKUP(TB_Vendas[[#This Row],[Código]],TB_Produtos[Código],TB_Produtos[Categoria]),desc_categorias,0))</f>
        <v>0.15</v>
      </c>
      <c r="G1760" s="41" cm="1">
        <f t="array" ref="G1760">_xlfn.XLOOKUP(TB_Vendas[[#This Row],[Vendedor]],TB_Vendedores[[#All],[Código]],TB_Vendedores[[#All],[Desc. Máximo]])</f>
        <v>0.17</v>
      </c>
      <c r="H1760" s="41">
        <f>IF(TB_Vendas[[#This Row],[Desc.]]&gt;TB_Vendas[[#This Row],[Desc. Vend.]],TB_Vendas[[#This Row],[Desc. Vend.]],TB_Vendas[[#This Row],[Desc.]])</f>
        <v>0.15</v>
      </c>
      <c r="I1760" s="9">
        <f>TB_Vendas[[#This Row],[Preço Unitário]]*TB_Vendas[[#This Row],[Qtde]]</f>
        <v>6600</v>
      </c>
      <c r="J1760" s="9">
        <f>TB_Vendas[[#This Row],[Total]]-(TB_Vendas[[#This Row],[Total]]*TB_Vendas[[#This Row],[Desconto]])</f>
        <v>5610</v>
      </c>
      <c r="K1760" s="9" t="s">
        <v>105</v>
      </c>
    </row>
    <row r="1761" spans="1:11" x14ac:dyDescent="0.25">
      <c r="A1761" s="8">
        <v>45575</v>
      </c>
      <c r="B1761" t="s">
        <v>83</v>
      </c>
      <c r="C1761" t="str">
        <f>_xlfn.XLOOKUP(TB_Vendas[[#This Row],[Código]],TB_Produtos[Código],TB_Produtos[Categoria])</f>
        <v>Wearables</v>
      </c>
      <c r="D1761" s="1">
        <v>1</v>
      </c>
      <c r="E1761" s="36">
        <f>_xlfn.XLOOKUP(TB_Vendas[[#This Row],[Código]],TB_Produtos[Código],TB_Produtos[Preço Unitário])</f>
        <v>350</v>
      </c>
      <c r="F1761" s="41">
        <f>INDEX(desc_tabela,MATCH(TB_Vendas[[#This Row],[Qtde]],desc_quantidade,1),MATCH(_xlfn.XLOOKUP(TB_Vendas[[#This Row],[Código]],TB_Produtos[Código],TB_Produtos[Categoria]),desc_categorias,0))</f>
        <v>0</v>
      </c>
      <c r="G1761" s="41" cm="1">
        <f t="array" ref="G1761">_xlfn.XLOOKUP(TB_Vendas[[#This Row],[Vendedor]],TB_Vendedores[[#All],[Código]],TB_Vendedores[[#All],[Desc. Máximo]])</f>
        <v>0.11</v>
      </c>
      <c r="H1761" s="41">
        <f>IF(TB_Vendas[[#This Row],[Desc.]]&gt;TB_Vendas[[#This Row],[Desc. Vend.]],TB_Vendas[[#This Row],[Desc. Vend.]],TB_Vendas[[#This Row],[Desc.]])</f>
        <v>0</v>
      </c>
      <c r="I1761" s="9">
        <f>TB_Vendas[[#This Row],[Preço Unitário]]*TB_Vendas[[#This Row],[Qtde]]</f>
        <v>350</v>
      </c>
      <c r="J1761" s="9">
        <f>TB_Vendas[[#This Row],[Total]]-(TB_Vendas[[#This Row],[Total]]*TB_Vendas[[#This Row],[Desconto]])</f>
        <v>350</v>
      </c>
      <c r="K1761" s="9" t="s">
        <v>115</v>
      </c>
    </row>
    <row r="1762" spans="1:11" x14ac:dyDescent="0.25">
      <c r="A1762" s="8">
        <v>45575</v>
      </c>
      <c r="B1762" t="s">
        <v>66</v>
      </c>
      <c r="C1762" t="str">
        <f>_xlfn.XLOOKUP(TB_Vendas[[#This Row],[Código]],TB_Produtos[Código],TB_Produtos[Categoria])</f>
        <v>Redes e Conectividade</v>
      </c>
      <c r="D1762" s="1">
        <v>5</v>
      </c>
      <c r="E1762" s="36">
        <f>_xlfn.XLOOKUP(TB_Vendas[[#This Row],[Código]],TB_Produtos[Código],TB_Produtos[Preço Unitário])</f>
        <v>500</v>
      </c>
      <c r="F1762" s="41">
        <f>INDEX(desc_tabela,MATCH(TB_Vendas[[#This Row],[Qtde]],desc_quantidade,1),MATCH(_xlfn.XLOOKUP(TB_Vendas[[#This Row],[Código]],TB_Produtos[Código],TB_Produtos[Categoria]),desc_categorias,0))</f>
        <v>0.25</v>
      </c>
      <c r="G1762" s="41" cm="1">
        <f t="array" ref="G1762">_xlfn.XLOOKUP(TB_Vendas[[#This Row],[Vendedor]],TB_Vendedores[[#All],[Código]],TB_Vendedores[[#All],[Desc. Máximo]])</f>
        <v>0.09</v>
      </c>
      <c r="H1762" s="41">
        <f>IF(TB_Vendas[[#This Row],[Desc.]]&gt;TB_Vendas[[#This Row],[Desc. Vend.]],TB_Vendas[[#This Row],[Desc. Vend.]],TB_Vendas[[#This Row],[Desc.]])</f>
        <v>0.09</v>
      </c>
      <c r="I1762" s="9">
        <f>TB_Vendas[[#This Row],[Preço Unitário]]*TB_Vendas[[#This Row],[Qtde]]</f>
        <v>2500</v>
      </c>
      <c r="J1762" s="9">
        <f>TB_Vendas[[#This Row],[Total]]-(TB_Vendas[[#This Row],[Total]]*TB_Vendas[[#This Row],[Desconto]])</f>
        <v>2275</v>
      </c>
      <c r="K1762" s="9" t="s">
        <v>113</v>
      </c>
    </row>
    <row r="1763" spans="1:11" x14ac:dyDescent="0.25">
      <c r="A1763" s="8">
        <v>45575</v>
      </c>
      <c r="B1763" t="s">
        <v>83</v>
      </c>
      <c r="C1763" t="str">
        <f>_xlfn.XLOOKUP(TB_Vendas[[#This Row],[Código]],TB_Produtos[Código],TB_Produtos[Categoria])</f>
        <v>Wearables</v>
      </c>
      <c r="D1763" s="1">
        <v>4</v>
      </c>
      <c r="E1763" s="36">
        <f>_xlfn.XLOOKUP(TB_Vendas[[#This Row],[Código]],TB_Produtos[Código],TB_Produtos[Preço Unitário])</f>
        <v>350</v>
      </c>
      <c r="F1763" s="41">
        <f>INDEX(desc_tabela,MATCH(TB_Vendas[[#This Row],[Qtde]],desc_quantidade,1),MATCH(_xlfn.XLOOKUP(TB_Vendas[[#This Row],[Código]],TB_Produtos[Código],TB_Produtos[Categoria]),desc_categorias,0))</f>
        <v>0.15</v>
      </c>
      <c r="G1763" s="41" cm="1">
        <f t="array" ref="G1763">_xlfn.XLOOKUP(TB_Vendas[[#This Row],[Vendedor]],TB_Vendedores[[#All],[Código]],TB_Vendedores[[#All],[Desc. Máximo]])</f>
        <v>0.18</v>
      </c>
      <c r="H1763" s="41">
        <f>IF(TB_Vendas[[#This Row],[Desc.]]&gt;TB_Vendas[[#This Row],[Desc. Vend.]],TB_Vendas[[#This Row],[Desc. Vend.]],TB_Vendas[[#This Row],[Desc.]])</f>
        <v>0.15</v>
      </c>
      <c r="I1763" s="9">
        <f>TB_Vendas[[#This Row],[Preço Unitário]]*TB_Vendas[[#This Row],[Qtde]]</f>
        <v>1400</v>
      </c>
      <c r="J1763" s="9">
        <f>TB_Vendas[[#This Row],[Total]]-(TB_Vendas[[#This Row],[Total]]*TB_Vendas[[#This Row],[Desconto]])</f>
        <v>1190</v>
      </c>
      <c r="K1763" s="9" t="s">
        <v>117</v>
      </c>
    </row>
    <row r="1764" spans="1:11" x14ac:dyDescent="0.25">
      <c r="A1764" s="8">
        <v>45576</v>
      </c>
      <c r="B1764" t="s">
        <v>86</v>
      </c>
      <c r="C1764" t="str">
        <f>_xlfn.XLOOKUP(TB_Vendas[[#This Row],[Código]],TB_Produtos[Código],TB_Produtos[Categoria])</f>
        <v>Wearables</v>
      </c>
      <c r="D1764" s="1">
        <v>5</v>
      </c>
      <c r="E1764" s="36">
        <f>_xlfn.XLOOKUP(TB_Vendas[[#This Row],[Código]],TB_Produtos[Código],TB_Produtos[Preço Unitário])</f>
        <v>1500</v>
      </c>
      <c r="F1764" s="41">
        <f>INDEX(desc_tabela,MATCH(TB_Vendas[[#This Row],[Qtde]],desc_quantidade,1),MATCH(_xlfn.XLOOKUP(TB_Vendas[[#This Row],[Código]],TB_Produtos[Código],TB_Produtos[Categoria]),desc_categorias,0))</f>
        <v>0.25</v>
      </c>
      <c r="G1764" s="41" cm="1">
        <f t="array" ref="G1764">_xlfn.XLOOKUP(TB_Vendas[[#This Row],[Vendedor]],TB_Vendedores[[#All],[Código]],TB_Vendedores[[#All],[Desc. Máximo]])</f>
        <v>0.13</v>
      </c>
      <c r="H1764" s="41">
        <f>IF(TB_Vendas[[#This Row],[Desc.]]&gt;TB_Vendas[[#This Row],[Desc. Vend.]],TB_Vendas[[#This Row],[Desc. Vend.]],TB_Vendas[[#This Row],[Desc.]])</f>
        <v>0.13</v>
      </c>
      <c r="I1764" s="9">
        <f>TB_Vendas[[#This Row],[Preço Unitário]]*TB_Vendas[[#This Row],[Qtde]]</f>
        <v>7500</v>
      </c>
      <c r="J1764" s="9">
        <f>TB_Vendas[[#This Row],[Total]]-(TB_Vendas[[#This Row],[Total]]*TB_Vendas[[#This Row],[Desconto]])</f>
        <v>6525</v>
      </c>
      <c r="K1764" s="9" t="s">
        <v>97</v>
      </c>
    </row>
    <row r="1765" spans="1:11" x14ac:dyDescent="0.25">
      <c r="A1765" s="8">
        <v>45576</v>
      </c>
      <c r="B1765" t="s">
        <v>64</v>
      </c>
      <c r="C1765" t="str">
        <f>_xlfn.XLOOKUP(TB_Vendas[[#This Row],[Código]],TB_Produtos[Código],TB_Produtos[Categoria])</f>
        <v>Redes e Conectividade</v>
      </c>
      <c r="D1765" s="1">
        <v>3</v>
      </c>
      <c r="E1765" s="36">
        <f>_xlfn.XLOOKUP(TB_Vendas[[#This Row],[Código]],TB_Produtos[Código],TB_Produtos[Preço Unitário])</f>
        <v>250</v>
      </c>
      <c r="F1765" s="41">
        <f>INDEX(desc_tabela,MATCH(TB_Vendas[[#This Row],[Qtde]],desc_quantidade,1),MATCH(_xlfn.XLOOKUP(TB_Vendas[[#This Row],[Código]],TB_Produtos[Código],TB_Produtos[Categoria]),desc_categorias,0))</f>
        <v>0.2</v>
      </c>
      <c r="G1765" s="41" cm="1">
        <f t="array" ref="G1765">_xlfn.XLOOKUP(TB_Vendas[[#This Row],[Vendedor]],TB_Vendedores[[#All],[Código]],TB_Vendedores[[#All],[Desc. Máximo]])</f>
        <v>0.08</v>
      </c>
      <c r="H1765" s="41">
        <f>IF(TB_Vendas[[#This Row],[Desc.]]&gt;TB_Vendas[[#This Row],[Desc. Vend.]],TB_Vendas[[#This Row],[Desc. Vend.]],TB_Vendas[[#This Row],[Desc.]])</f>
        <v>0.08</v>
      </c>
      <c r="I1765" s="9">
        <f>TB_Vendas[[#This Row],[Preço Unitário]]*TB_Vendas[[#This Row],[Qtde]]</f>
        <v>750</v>
      </c>
      <c r="J1765" s="9">
        <f>TB_Vendas[[#This Row],[Total]]-(TB_Vendas[[#This Row],[Total]]*TB_Vendas[[#This Row],[Desconto]])</f>
        <v>690</v>
      </c>
      <c r="K1765" s="9" t="s">
        <v>100</v>
      </c>
    </row>
    <row r="1766" spans="1:11" x14ac:dyDescent="0.25">
      <c r="A1766" s="8">
        <v>45576</v>
      </c>
      <c r="B1766" t="s">
        <v>58</v>
      </c>
      <c r="C1766" t="str">
        <f>_xlfn.XLOOKUP(TB_Vendas[[#This Row],[Código]],TB_Produtos[Código],TB_Produtos[Categoria])</f>
        <v>Periféricos</v>
      </c>
      <c r="D1766" s="1">
        <v>3</v>
      </c>
      <c r="E1766" s="36">
        <f>_xlfn.XLOOKUP(TB_Vendas[[#This Row],[Código]],TB_Produtos[Código],TB_Produtos[Preço Unitário])</f>
        <v>450</v>
      </c>
      <c r="F1766" s="41">
        <f>INDEX(desc_tabela,MATCH(TB_Vendas[[#This Row],[Qtde]],desc_quantidade,1),MATCH(_xlfn.XLOOKUP(TB_Vendas[[#This Row],[Código]],TB_Produtos[Código],TB_Produtos[Categoria]),desc_categorias,0))</f>
        <v>0.15</v>
      </c>
      <c r="G1766" s="41" cm="1">
        <f t="array" ref="G1766">_xlfn.XLOOKUP(TB_Vendas[[#This Row],[Vendedor]],TB_Vendedores[[#All],[Código]],TB_Vendedores[[#All],[Desc. Máximo]])</f>
        <v>0.14000000000000001</v>
      </c>
      <c r="H1766" s="41">
        <f>IF(TB_Vendas[[#This Row],[Desc.]]&gt;TB_Vendas[[#This Row],[Desc. Vend.]],TB_Vendas[[#This Row],[Desc. Vend.]],TB_Vendas[[#This Row],[Desc.]])</f>
        <v>0.14000000000000001</v>
      </c>
      <c r="I1766" s="9">
        <f>TB_Vendas[[#This Row],[Preço Unitário]]*TB_Vendas[[#This Row],[Qtde]]</f>
        <v>1350</v>
      </c>
      <c r="J1766" s="9">
        <f>TB_Vendas[[#This Row],[Total]]-(TB_Vendas[[#This Row],[Total]]*TB_Vendas[[#This Row],[Desconto]])</f>
        <v>1161</v>
      </c>
      <c r="K1766" s="9" t="s">
        <v>107</v>
      </c>
    </row>
    <row r="1767" spans="1:11" x14ac:dyDescent="0.25">
      <c r="A1767" s="8">
        <v>45577</v>
      </c>
      <c r="B1767" t="s">
        <v>60</v>
      </c>
      <c r="C1767" t="str">
        <f>_xlfn.XLOOKUP(TB_Vendas[[#This Row],[Código]],TB_Produtos[Código],TB_Produtos[Categoria])</f>
        <v>Redes e Conectividade</v>
      </c>
      <c r="D1767" s="1">
        <v>1</v>
      </c>
      <c r="E1767" s="36">
        <f>_xlfn.XLOOKUP(TB_Vendas[[#This Row],[Código]],TB_Produtos[Código],TB_Produtos[Preço Unitário])</f>
        <v>100</v>
      </c>
      <c r="F1767" s="41">
        <f>INDEX(desc_tabela,MATCH(TB_Vendas[[#This Row],[Qtde]],desc_quantidade,1),MATCH(_xlfn.XLOOKUP(TB_Vendas[[#This Row],[Código]],TB_Produtos[Código],TB_Produtos[Categoria]),desc_categorias,0))</f>
        <v>0.1</v>
      </c>
      <c r="G1767" s="41" cm="1">
        <f t="array" ref="G1767">_xlfn.XLOOKUP(TB_Vendas[[#This Row],[Vendedor]],TB_Vendedores[[#All],[Código]],TB_Vendedores[[#All],[Desc. Máximo]])</f>
        <v>0.14000000000000001</v>
      </c>
      <c r="H1767" s="41">
        <f>IF(TB_Vendas[[#This Row],[Desc.]]&gt;TB_Vendas[[#This Row],[Desc. Vend.]],TB_Vendas[[#This Row],[Desc. Vend.]],TB_Vendas[[#This Row],[Desc.]])</f>
        <v>0.1</v>
      </c>
      <c r="I1767" s="9">
        <f>TB_Vendas[[#This Row],[Preço Unitário]]*TB_Vendas[[#This Row],[Qtde]]</f>
        <v>100</v>
      </c>
      <c r="J1767" s="9">
        <f>TB_Vendas[[#This Row],[Total]]-(TB_Vendas[[#This Row],[Total]]*TB_Vendas[[#This Row],[Desconto]])</f>
        <v>90</v>
      </c>
      <c r="K1767" s="9" t="s">
        <v>107</v>
      </c>
    </row>
    <row r="1768" spans="1:11" x14ac:dyDescent="0.25">
      <c r="A1768" s="8">
        <v>45577</v>
      </c>
      <c r="B1768" t="s">
        <v>71</v>
      </c>
      <c r="C1768" t="str">
        <f>_xlfn.XLOOKUP(TB_Vendas[[#This Row],[Código]],TB_Produtos[Código],TB_Produtos[Categoria])</f>
        <v>Smartphones e Tablets</v>
      </c>
      <c r="D1768" s="1">
        <v>1</v>
      </c>
      <c r="E1768" s="36">
        <f>_xlfn.XLOOKUP(TB_Vendas[[#This Row],[Código]],TB_Produtos[Código],TB_Produtos[Preço Unitário])</f>
        <v>7500</v>
      </c>
      <c r="F1768" s="41">
        <f>INDEX(desc_tabela,MATCH(TB_Vendas[[#This Row],[Qtde]],desc_quantidade,1),MATCH(_xlfn.XLOOKUP(TB_Vendas[[#This Row],[Código]],TB_Produtos[Código],TB_Produtos[Categoria]),desc_categorias,0))</f>
        <v>0</v>
      </c>
      <c r="G1768" s="41" cm="1">
        <f t="array" ref="G1768">_xlfn.XLOOKUP(TB_Vendas[[#This Row],[Vendedor]],TB_Vendedores[[#All],[Código]],TB_Vendedores[[#All],[Desc. Máximo]])</f>
        <v>0.11</v>
      </c>
      <c r="H1768" s="41">
        <f>IF(TB_Vendas[[#This Row],[Desc.]]&gt;TB_Vendas[[#This Row],[Desc. Vend.]],TB_Vendas[[#This Row],[Desc. Vend.]],TB_Vendas[[#This Row],[Desc.]])</f>
        <v>0</v>
      </c>
      <c r="I1768" s="9">
        <f>TB_Vendas[[#This Row],[Preço Unitário]]*TB_Vendas[[#This Row],[Qtde]]</f>
        <v>7500</v>
      </c>
      <c r="J1768" s="9">
        <f>TB_Vendas[[#This Row],[Total]]-(TB_Vendas[[#This Row],[Total]]*TB_Vendas[[#This Row],[Desconto]])</f>
        <v>7500</v>
      </c>
      <c r="K1768" s="9" t="s">
        <v>115</v>
      </c>
    </row>
    <row r="1769" spans="1:11" x14ac:dyDescent="0.25">
      <c r="A1769" s="8">
        <v>45579</v>
      </c>
      <c r="B1769" t="s">
        <v>22</v>
      </c>
      <c r="C1769" t="str">
        <f>_xlfn.XLOOKUP(TB_Vendas[[#This Row],[Código]],TB_Produtos[Código],TB_Produtos[Categoria])</f>
        <v>Acessórios</v>
      </c>
      <c r="D1769" s="1">
        <v>2</v>
      </c>
      <c r="E1769" s="36">
        <f>_xlfn.XLOOKUP(TB_Vendas[[#This Row],[Código]],TB_Produtos[Código],TB_Produtos[Preço Unitário])</f>
        <v>1400</v>
      </c>
      <c r="F1769" s="41">
        <f>INDEX(desc_tabela,MATCH(TB_Vendas[[#This Row],[Qtde]],desc_quantidade,1),MATCH(_xlfn.XLOOKUP(TB_Vendas[[#This Row],[Código]],TB_Produtos[Código],TB_Produtos[Categoria]),desc_categorias,0))</f>
        <v>0.05</v>
      </c>
      <c r="G1769" s="41" cm="1">
        <f t="array" ref="G1769">_xlfn.XLOOKUP(TB_Vendas[[#This Row],[Vendedor]],TB_Vendedores[[#All],[Código]],TB_Vendedores[[#All],[Desc. Máximo]])</f>
        <v>7.0000000000000007E-2</v>
      </c>
      <c r="H1769" s="41">
        <f>IF(TB_Vendas[[#This Row],[Desc.]]&gt;TB_Vendas[[#This Row],[Desc. Vend.]],TB_Vendas[[#This Row],[Desc. Vend.]],TB_Vendas[[#This Row],[Desc.]])</f>
        <v>0.05</v>
      </c>
      <c r="I1769" s="9">
        <f>TB_Vendas[[#This Row],[Preço Unitário]]*TB_Vendas[[#This Row],[Qtde]]</f>
        <v>2800</v>
      </c>
      <c r="J1769" s="9">
        <f>TB_Vendas[[#This Row],[Total]]-(TB_Vendas[[#This Row],[Total]]*TB_Vendas[[#This Row],[Desconto]])</f>
        <v>2660</v>
      </c>
      <c r="K1769" s="9" t="s">
        <v>119</v>
      </c>
    </row>
    <row r="1770" spans="1:11" x14ac:dyDescent="0.25">
      <c r="A1770" s="8">
        <v>45579</v>
      </c>
      <c r="B1770" t="s">
        <v>56</v>
      </c>
      <c r="C1770" t="str">
        <f>_xlfn.XLOOKUP(TB_Vendas[[#This Row],[Código]],TB_Produtos[Código],TB_Produtos[Categoria])</f>
        <v>Periféricos</v>
      </c>
      <c r="D1770" s="1">
        <v>2</v>
      </c>
      <c r="E1770" s="36">
        <f>_xlfn.XLOOKUP(TB_Vendas[[#This Row],[Código]],TB_Produtos[Código],TB_Produtos[Preço Unitário])</f>
        <v>200</v>
      </c>
      <c r="F1770" s="41">
        <f>INDEX(desc_tabela,MATCH(TB_Vendas[[#This Row],[Qtde]],desc_quantidade,1),MATCH(_xlfn.XLOOKUP(TB_Vendas[[#This Row],[Código]],TB_Produtos[Código],TB_Produtos[Categoria]),desc_categorias,0))</f>
        <v>0.05</v>
      </c>
      <c r="G1770" s="41" cm="1">
        <f t="array" ref="G1770">_xlfn.XLOOKUP(TB_Vendas[[#This Row],[Vendedor]],TB_Vendedores[[#All],[Código]],TB_Vendedores[[#All],[Desc. Máximo]])</f>
        <v>0.3</v>
      </c>
      <c r="H1770" s="41">
        <f>IF(TB_Vendas[[#This Row],[Desc.]]&gt;TB_Vendas[[#This Row],[Desc. Vend.]],TB_Vendas[[#This Row],[Desc. Vend.]],TB_Vendas[[#This Row],[Desc.]])</f>
        <v>0.05</v>
      </c>
      <c r="I1770" s="9">
        <f>TB_Vendas[[#This Row],[Preço Unitário]]*TB_Vendas[[#This Row],[Qtde]]</f>
        <v>400</v>
      </c>
      <c r="J1770" s="9">
        <f>TB_Vendas[[#This Row],[Total]]-(TB_Vendas[[#This Row],[Total]]*TB_Vendas[[#This Row],[Desconto]])</f>
        <v>380</v>
      </c>
      <c r="K1770" s="9" t="s">
        <v>121</v>
      </c>
    </row>
    <row r="1771" spans="1:11" x14ac:dyDescent="0.25">
      <c r="A1771" s="8">
        <v>45579</v>
      </c>
      <c r="B1771" t="s">
        <v>58</v>
      </c>
      <c r="C1771" t="str">
        <f>_xlfn.XLOOKUP(TB_Vendas[[#This Row],[Código]],TB_Produtos[Código],TB_Produtos[Categoria])</f>
        <v>Periféricos</v>
      </c>
      <c r="D1771" s="1">
        <v>2</v>
      </c>
      <c r="E1771" s="36">
        <f>_xlfn.XLOOKUP(TB_Vendas[[#This Row],[Código]],TB_Produtos[Código],TB_Produtos[Preço Unitário])</f>
        <v>450</v>
      </c>
      <c r="F1771" s="41">
        <f>INDEX(desc_tabela,MATCH(TB_Vendas[[#This Row],[Qtde]],desc_quantidade,1),MATCH(_xlfn.XLOOKUP(TB_Vendas[[#This Row],[Código]],TB_Produtos[Código],TB_Produtos[Categoria]),desc_categorias,0))</f>
        <v>0.05</v>
      </c>
      <c r="G1771" s="41" cm="1">
        <f t="array" ref="G1771">_xlfn.XLOOKUP(TB_Vendas[[#This Row],[Vendedor]],TB_Vendedores[[#All],[Código]],TB_Vendedores[[#All],[Desc. Máximo]])</f>
        <v>0.11</v>
      </c>
      <c r="H1771" s="41">
        <f>IF(TB_Vendas[[#This Row],[Desc.]]&gt;TB_Vendas[[#This Row],[Desc. Vend.]],TB_Vendas[[#This Row],[Desc. Vend.]],TB_Vendas[[#This Row],[Desc.]])</f>
        <v>0.05</v>
      </c>
      <c r="I1771" s="9">
        <f>TB_Vendas[[#This Row],[Preço Unitário]]*TB_Vendas[[#This Row],[Qtde]]</f>
        <v>900</v>
      </c>
      <c r="J1771" s="9">
        <f>TB_Vendas[[#This Row],[Total]]-(TB_Vendas[[#This Row],[Total]]*TB_Vendas[[#This Row],[Desconto]])</f>
        <v>855</v>
      </c>
      <c r="K1771" s="9" t="s">
        <v>115</v>
      </c>
    </row>
    <row r="1772" spans="1:11" x14ac:dyDescent="0.25">
      <c r="A1772" s="8">
        <v>45579</v>
      </c>
      <c r="B1772" t="s">
        <v>75</v>
      </c>
      <c r="C1772" t="str">
        <f>_xlfn.XLOOKUP(TB_Vendas[[#This Row],[Código]],TB_Produtos[Código],TB_Produtos[Categoria])</f>
        <v>Smartphones e Tablets</v>
      </c>
      <c r="D1772" s="1">
        <v>4</v>
      </c>
      <c r="E1772" s="36">
        <f>_xlfn.XLOOKUP(TB_Vendas[[#This Row],[Código]],TB_Produtos[Código],TB_Produtos[Preço Unitário])</f>
        <v>3800</v>
      </c>
      <c r="F1772" s="41">
        <f>INDEX(desc_tabela,MATCH(TB_Vendas[[#This Row],[Qtde]],desc_quantidade,1),MATCH(_xlfn.XLOOKUP(TB_Vendas[[#This Row],[Código]],TB_Produtos[Código],TB_Produtos[Categoria]),desc_categorias,0))</f>
        <v>0.15</v>
      </c>
      <c r="G1772" s="41" cm="1">
        <f t="array" ref="G1772">_xlfn.XLOOKUP(TB_Vendas[[#This Row],[Vendedor]],TB_Vendedores[[#All],[Código]],TB_Vendedores[[#All],[Desc. Máximo]])</f>
        <v>0.13</v>
      </c>
      <c r="H1772" s="41">
        <f>IF(TB_Vendas[[#This Row],[Desc.]]&gt;TB_Vendas[[#This Row],[Desc. Vend.]],TB_Vendas[[#This Row],[Desc. Vend.]],TB_Vendas[[#This Row],[Desc.]])</f>
        <v>0.13</v>
      </c>
      <c r="I1772" s="9">
        <f>TB_Vendas[[#This Row],[Preço Unitário]]*TB_Vendas[[#This Row],[Qtde]]</f>
        <v>15200</v>
      </c>
      <c r="J1772" s="9">
        <f>TB_Vendas[[#This Row],[Total]]-(TB_Vendas[[#This Row],[Total]]*TB_Vendas[[#This Row],[Desconto]])</f>
        <v>13224</v>
      </c>
      <c r="K1772" s="9" t="s">
        <v>97</v>
      </c>
    </row>
    <row r="1773" spans="1:11" x14ac:dyDescent="0.25">
      <c r="A1773" s="8">
        <v>45579</v>
      </c>
      <c r="B1773" t="s">
        <v>50</v>
      </c>
      <c r="C1773" t="str">
        <f>_xlfn.XLOOKUP(TB_Vendas[[#This Row],[Código]],TB_Produtos[Código],TB_Produtos[Categoria])</f>
        <v>Periféricos</v>
      </c>
      <c r="D1773" s="1">
        <v>5</v>
      </c>
      <c r="E1773" s="36">
        <f>_xlfn.XLOOKUP(TB_Vendas[[#This Row],[Código]],TB_Produtos[Código],TB_Produtos[Preço Unitário])</f>
        <v>300</v>
      </c>
      <c r="F1773" s="41">
        <f>INDEX(desc_tabela,MATCH(TB_Vendas[[#This Row],[Qtde]],desc_quantidade,1),MATCH(_xlfn.XLOOKUP(TB_Vendas[[#This Row],[Código]],TB_Produtos[Código],TB_Produtos[Categoria]),desc_categorias,0))</f>
        <v>0.25</v>
      </c>
      <c r="G1773" s="41" cm="1">
        <f t="array" ref="G1773">_xlfn.XLOOKUP(TB_Vendas[[#This Row],[Vendedor]],TB_Vendedores[[#All],[Código]],TB_Vendedores[[#All],[Desc. Máximo]])</f>
        <v>7.0000000000000007E-2</v>
      </c>
      <c r="H1773" s="41">
        <f>IF(TB_Vendas[[#This Row],[Desc.]]&gt;TB_Vendas[[#This Row],[Desc. Vend.]],TB_Vendas[[#This Row],[Desc. Vend.]],TB_Vendas[[#This Row],[Desc.]])</f>
        <v>7.0000000000000007E-2</v>
      </c>
      <c r="I1773" s="9">
        <f>TB_Vendas[[#This Row],[Preço Unitário]]*TB_Vendas[[#This Row],[Qtde]]</f>
        <v>1500</v>
      </c>
      <c r="J1773" s="9">
        <f>TB_Vendas[[#This Row],[Total]]-(TB_Vendas[[#This Row],[Total]]*TB_Vendas[[#This Row],[Desconto]])</f>
        <v>1395</v>
      </c>
      <c r="K1773" s="9" t="s">
        <v>119</v>
      </c>
    </row>
    <row r="1774" spans="1:11" x14ac:dyDescent="0.25">
      <c r="A1774" s="8">
        <v>45579</v>
      </c>
      <c r="B1774" t="s">
        <v>43</v>
      </c>
      <c r="C1774" t="str">
        <f>_xlfn.XLOOKUP(TB_Vendas[[#This Row],[Código]],TB_Produtos[Código],TB_Produtos[Categoria])</f>
        <v>Eletrônicos Gerais</v>
      </c>
      <c r="D1774" s="1">
        <v>4</v>
      </c>
      <c r="E1774" s="36">
        <f>_xlfn.XLOOKUP(TB_Vendas[[#This Row],[Código]],TB_Produtos[Código],TB_Produtos[Preço Unitário])</f>
        <v>4500</v>
      </c>
      <c r="F1774" s="41">
        <f>INDEX(desc_tabela,MATCH(TB_Vendas[[#This Row],[Qtde]],desc_quantidade,1),MATCH(_xlfn.XLOOKUP(TB_Vendas[[#This Row],[Código]],TB_Produtos[Código],TB_Produtos[Categoria]),desc_categorias,0))</f>
        <v>0.2</v>
      </c>
      <c r="G1774" s="41" cm="1">
        <f t="array" ref="G1774">_xlfn.XLOOKUP(TB_Vendas[[#This Row],[Vendedor]],TB_Vendedores[[#All],[Código]],TB_Vendedores[[#All],[Desc. Máximo]])</f>
        <v>0.08</v>
      </c>
      <c r="H1774" s="41">
        <f>IF(TB_Vendas[[#This Row],[Desc.]]&gt;TB_Vendas[[#This Row],[Desc. Vend.]],TB_Vendas[[#This Row],[Desc. Vend.]],TB_Vendas[[#This Row],[Desc.]])</f>
        <v>0.08</v>
      </c>
      <c r="I1774" s="9">
        <f>TB_Vendas[[#This Row],[Preço Unitário]]*TB_Vendas[[#This Row],[Qtde]]</f>
        <v>18000</v>
      </c>
      <c r="J1774" s="9">
        <f>TB_Vendas[[#This Row],[Total]]-(TB_Vendas[[#This Row],[Total]]*TB_Vendas[[#This Row],[Desconto]])</f>
        <v>16560</v>
      </c>
      <c r="K1774" s="9" t="s">
        <v>111</v>
      </c>
    </row>
    <row r="1775" spans="1:11" x14ac:dyDescent="0.25">
      <c r="A1775" s="8">
        <v>45580</v>
      </c>
      <c r="B1775" t="s">
        <v>48</v>
      </c>
      <c r="C1775" t="str">
        <f>_xlfn.XLOOKUP(TB_Vendas[[#This Row],[Código]],TB_Produtos[Código],TB_Produtos[Categoria])</f>
        <v>Eletrônicos Gerais</v>
      </c>
      <c r="D1775" s="1">
        <v>4</v>
      </c>
      <c r="E1775" s="36">
        <f>_xlfn.XLOOKUP(TB_Vendas[[#This Row],[Código]],TB_Produtos[Código],TB_Produtos[Preço Unitário])</f>
        <v>5500</v>
      </c>
      <c r="F1775" s="41">
        <f>INDEX(desc_tabela,MATCH(TB_Vendas[[#This Row],[Qtde]],desc_quantidade,1),MATCH(_xlfn.XLOOKUP(TB_Vendas[[#This Row],[Código]],TB_Produtos[Código],TB_Produtos[Categoria]),desc_categorias,0))</f>
        <v>0.2</v>
      </c>
      <c r="G1775" s="41" cm="1">
        <f t="array" ref="G1775">_xlfn.XLOOKUP(TB_Vendas[[#This Row],[Vendedor]],TB_Vendedores[[#All],[Código]],TB_Vendedores[[#All],[Desc. Máximo]])</f>
        <v>0.17</v>
      </c>
      <c r="H1775" s="41">
        <f>IF(TB_Vendas[[#This Row],[Desc.]]&gt;TB_Vendas[[#This Row],[Desc. Vend.]],TB_Vendas[[#This Row],[Desc. Vend.]],TB_Vendas[[#This Row],[Desc.]])</f>
        <v>0.17</v>
      </c>
      <c r="I1775" s="9">
        <f>TB_Vendas[[#This Row],[Preço Unitário]]*TB_Vendas[[#This Row],[Qtde]]</f>
        <v>22000</v>
      </c>
      <c r="J1775" s="9">
        <f>TB_Vendas[[#This Row],[Total]]-(TB_Vendas[[#This Row],[Total]]*TB_Vendas[[#This Row],[Desconto]])</f>
        <v>18260</v>
      </c>
      <c r="K1775" s="9" t="s">
        <v>105</v>
      </c>
    </row>
    <row r="1776" spans="1:11" x14ac:dyDescent="0.25">
      <c r="A1776" s="8">
        <v>45580</v>
      </c>
      <c r="B1776" t="s">
        <v>83</v>
      </c>
      <c r="C1776" t="str">
        <f>_xlfn.XLOOKUP(TB_Vendas[[#This Row],[Código]],TB_Produtos[Código],TB_Produtos[Categoria])</f>
        <v>Wearables</v>
      </c>
      <c r="D1776" s="1">
        <v>3</v>
      </c>
      <c r="E1776" s="36">
        <f>_xlfn.XLOOKUP(TB_Vendas[[#This Row],[Código]],TB_Produtos[Código],TB_Produtos[Preço Unitário])</f>
        <v>350</v>
      </c>
      <c r="F1776" s="41">
        <f>INDEX(desc_tabela,MATCH(TB_Vendas[[#This Row],[Qtde]],desc_quantidade,1),MATCH(_xlfn.XLOOKUP(TB_Vendas[[#This Row],[Código]],TB_Produtos[Código],TB_Produtos[Categoria]),desc_categorias,0))</f>
        <v>0.15</v>
      </c>
      <c r="G1776" s="41" cm="1">
        <f t="array" ref="G1776">_xlfn.XLOOKUP(TB_Vendas[[#This Row],[Vendedor]],TB_Vendedores[[#All],[Código]],TB_Vendedores[[#All],[Desc. Máximo]])</f>
        <v>0.08</v>
      </c>
      <c r="H1776" s="41">
        <f>IF(TB_Vendas[[#This Row],[Desc.]]&gt;TB_Vendas[[#This Row],[Desc. Vend.]],TB_Vendas[[#This Row],[Desc. Vend.]],TB_Vendas[[#This Row],[Desc.]])</f>
        <v>0.08</v>
      </c>
      <c r="I1776" s="9">
        <f>TB_Vendas[[#This Row],[Preço Unitário]]*TB_Vendas[[#This Row],[Qtde]]</f>
        <v>1050</v>
      </c>
      <c r="J1776" s="9">
        <f>TB_Vendas[[#This Row],[Total]]-(TB_Vendas[[#This Row],[Total]]*TB_Vendas[[#This Row],[Desconto]])</f>
        <v>966</v>
      </c>
      <c r="K1776" s="9" t="s">
        <v>111</v>
      </c>
    </row>
    <row r="1777" spans="1:11" x14ac:dyDescent="0.25">
      <c r="A1777" s="8">
        <v>45581</v>
      </c>
      <c r="B1777" t="s">
        <v>53</v>
      </c>
      <c r="C1777" t="str">
        <f>_xlfn.XLOOKUP(TB_Vendas[[#This Row],[Código]],TB_Produtos[Código],TB_Produtos[Categoria])</f>
        <v>Periféricos</v>
      </c>
      <c r="D1777" s="1">
        <v>2</v>
      </c>
      <c r="E1777" s="36">
        <f>_xlfn.XLOOKUP(TB_Vendas[[#This Row],[Código]],TB_Produtos[Código],TB_Produtos[Preço Unitário])</f>
        <v>350</v>
      </c>
      <c r="F1777" s="41">
        <f>INDEX(desc_tabela,MATCH(TB_Vendas[[#This Row],[Qtde]],desc_quantidade,1),MATCH(_xlfn.XLOOKUP(TB_Vendas[[#This Row],[Código]],TB_Produtos[Código],TB_Produtos[Categoria]),desc_categorias,0))</f>
        <v>0.05</v>
      </c>
      <c r="G1777" s="41" cm="1">
        <f t="array" ref="G1777">_xlfn.XLOOKUP(TB_Vendas[[#This Row],[Vendedor]],TB_Vendedores[[#All],[Código]],TB_Vendedores[[#All],[Desc. Máximo]])</f>
        <v>0.13</v>
      </c>
      <c r="H1777" s="41">
        <f>IF(TB_Vendas[[#This Row],[Desc.]]&gt;TB_Vendas[[#This Row],[Desc. Vend.]],TB_Vendas[[#This Row],[Desc. Vend.]],TB_Vendas[[#This Row],[Desc.]])</f>
        <v>0.05</v>
      </c>
      <c r="I1777" s="9">
        <f>TB_Vendas[[#This Row],[Preço Unitário]]*TB_Vendas[[#This Row],[Qtde]]</f>
        <v>700</v>
      </c>
      <c r="J1777" s="9">
        <f>TB_Vendas[[#This Row],[Total]]-(TB_Vendas[[#This Row],[Total]]*TB_Vendas[[#This Row],[Desconto]])</f>
        <v>665</v>
      </c>
      <c r="K1777" s="9" t="s">
        <v>94</v>
      </c>
    </row>
    <row r="1778" spans="1:11" x14ac:dyDescent="0.25">
      <c r="A1778" s="8">
        <v>45581</v>
      </c>
      <c r="B1778" t="s">
        <v>43</v>
      </c>
      <c r="C1778" t="str">
        <f>_xlfn.XLOOKUP(TB_Vendas[[#This Row],[Código]],TB_Produtos[Código],TB_Produtos[Categoria])</f>
        <v>Eletrônicos Gerais</v>
      </c>
      <c r="D1778" s="1">
        <v>3</v>
      </c>
      <c r="E1778" s="36">
        <f>_xlfn.XLOOKUP(TB_Vendas[[#This Row],[Código]],TB_Produtos[Código],TB_Produtos[Preço Unitário])</f>
        <v>4500</v>
      </c>
      <c r="F1778" s="41">
        <f>INDEX(desc_tabela,MATCH(TB_Vendas[[#This Row],[Qtde]],desc_quantidade,1),MATCH(_xlfn.XLOOKUP(TB_Vendas[[#This Row],[Código]],TB_Produtos[Código],TB_Produtos[Categoria]),desc_categorias,0))</f>
        <v>0.2</v>
      </c>
      <c r="G1778" s="41" cm="1">
        <f t="array" ref="G1778">_xlfn.XLOOKUP(TB_Vendas[[#This Row],[Vendedor]],TB_Vendedores[[#All],[Código]],TB_Vendedores[[#All],[Desc. Máximo]])</f>
        <v>0.08</v>
      </c>
      <c r="H1778" s="41">
        <f>IF(TB_Vendas[[#This Row],[Desc.]]&gt;TB_Vendas[[#This Row],[Desc. Vend.]],TB_Vendas[[#This Row],[Desc. Vend.]],TB_Vendas[[#This Row],[Desc.]])</f>
        <v>0.08</v>
      </c>
      <c r="I1778" s="9">
        <f>TB_Vendas[[#This Row],[Preço Unitário]]*TB_Vendas[[#This Row],[Qtde]]</f>
        <v>13500</v>
      </c>
      <c r="J1778" s="9">
        <f>TB_Vendas[[#This Row],[Total]]-(TB_Vendas[[#This Row],[Total]]*TB_Vendas[[#This Row],[Desconto]])</f>
        <v>12420</v>
      </c>
      <c r="K1778" s="9" t="s">
        <v>100</v>
      </c>
    </row>
    <row r="1779" spans="1:11" x14ac:dyDescent="0.25">
      <c r="A1779" s="8">
        <v>45581</v>
      </c>
      <c r="B1779" t="s">
        <v>40</v>
      </c>
      <c r="C1779" t="str">
        <f>_xlfn.XLOOKUP(TB_Vendas[[#This Row],[Código]],TB_Produtos[Código],TB_Produtos[Categoria])</f>
        <v>Eletrônicos Gerais</v>
      </c>
      <c r="D1779" s="1">
        <v>2</v>
      </c>
      <c r="E1779" s="36">
        <f>_xlfn.XLOOKUP(TB_Vendas[[#This Row],[Código]],TB_Produtos[Código],TB_Produtos[Preço Unitário])</f>
        <v>4800</v>
      </c>
      <c r="F1779" s="41">
        <f>INDEX(desc_tabela,MATCH(TB_Vendas[[#This Row],[Qtde]],desc_quantidade,1),MATCH(_xlfn.XLOOKUP(TB_Vendas[[#This Row],[Código]],TB_Produtos[Código],TB_Produtos[Categoria]),desc_categorias,0))</f>
        <v>0.15</v>
      </c>
      <c r="G1779" s="41" cm="1">
        <f t="array" ref="G1779">_xlfn.XLOOKUP(TB_Vendas[[#This Row],[Vendedor]],TB_Vendedores[[#All],[Código]],TB_Vendedores[[#All],[Desc. Máximo]])</f>
        <v>0.14000000000000001</v>
      </c>
      <c r="H1779" s="41">
        <f>IF(TB_Vendas[[#This Row],[Desc.]]&gt;TB_Vendas[[#This Row],[Desc. Vend.]],TB_Vendas[[#This Row],[Desc. Vend.]],TB_Vendas[[#This Row],[Desc.]])</f>
        <v>0.14000000000000001</v>
      </c>
      <c r="I1779" s="9">
        <f>TB_Vendas[[#This Row],[Preço Unitário]]*TB_Vendas[[#This Row],[Qtde]]</f>
        <v>9600</v>
      </c>
      <c r="J1779" s="9">
        <f>TB_Vendas[[#This Row],[Total]]-(TB_Vendas[[#This Row],[Total]]*TB_Vendas[[#This Row],[Desconto]])</f>
        <v>8256</v>
      </c>
      <c r="K1779" s="9" t="s">
        <v>107</v>
      </c>
    </row>
    <row r="1780" spans="1:11" x14ac:dyDescent="0.25">
      <c r="A1780" s="8">
        <v>45581</v>
      </c>
      <c r="B1780" t="s">
        <v>83</v>
      </c>
      <c r="C1780" t="str">
        <f>_xlfn.XLOOKUP(TB_Vendas[[#This Row],[Código]],TB_Produtos[Código],TB_Produtos[Categoria])</f>
        <v>Wearables</v>
      </c>
      <c r="D1780" s="1">
        <v>4</v>
      </c>
      <c r="E1780" s="36">
        <f>_xlfn.XLOOKUP(TB_Vendas[[#This Row],[Código]],TB_Produtos[Código],TB_Produtos[Preço Unitário])</f>
        <v>350</v>
      </c>
      <c r="F1780" s="41">
        <f>INDEX(desc_tabela,MATCH(TB_Vendas[[#This Row],[Qtde]],desc_quantidade,1),MATCH(_xlfn.XLOOKUP(TB_Vendas[[#This Row],[Código]],TB_Produtos[Código],TB_Produtos[Categoria]),desc_categorias,0))</f>
        <v>0.15</v>
      </c>
      <c r="G1780" s="41" cm="1">
        <f t="array" ref="G1780">_xlfn.XLOOKUP(TB_Vendas[[#This Row],[Vendedor]],TB_Vendedores[[#All],[Código]],TB_Vendedores[[#All],[Desc. Máximo]])</f>
        <v>0.17</v>
      </c>
      <c r="H1780" s="41">
        <f>IF(TB_Vendas[[#This Row],[Desc.]]&gt;TB_Vendas[[#This Row],[Desc. Vend.]],TB_Vendas[[#This Row],[Desc. Vend.]],TB_Vendas[[#This Row],[Desc.]])</f>
        <v>0.15</v>
      </c>
      <c r="I1780" s="9">
        <f>TB_Vendas[[#This Row],[Preço Unitário]]*TB_Vendas[[#This Row],[Qtde]]</f>
        <v>1400</v>
      </c>
      <c r="J1780" s="9">
        <f>TB_Vendas[[#This Row],[Total]]-(TB_Vendas[[#This Row],[Total]]*TB_Vendas[[#This Row],[Desconto]])</f>
        <v>1190</v>
      </c>
      <c r="K1780" s="9" t="s">
        <v>105</v>
      </c>
    </row>
    <row r="1781" spans="1:11" x14ac:dyDescent="0.25">
      <c r="A1781" s="8">
        <v>45581</v>
      </c>
      <c r="B1781" t="s">
        <v>56</v>
      </c>
      <c r="C1781" t="str">
        <f>_xlfn.XLOOKUP(TB_Vendas[[#This Row],[Código]],TB_Produtos[Código],TB_Produtos[Categoria])</f>
        <v>Periféricos</v>
      </c>
      <c r="D1781" s="1">
        <v>3</v>
      </c>
      <c r="E1781" s="36">
        <f>_xlfn.XLOOKUP(TB_Vendas[[#This Row],[Código]],TB_Produtos[Código],TB_Produtos[Preço Unitário])</f>
        <v>200</v>
      </c>
      <c r="F1781" s="41">
        <f>INDEX(desc_tabela,MATCH(TB_Vendas[[#This Row],[Qtde]],desc_quantidade,1),MATCH(_xlfn.XLOOKUP(TB_Vendas[[#This Row],[Código]],TB_Produtos[Código],TB_Produtos[Categoria]),desc_categorias,0))</f>
        <v>0.15</v>
      </c>
      <c r="G1781" s="41" cm="1">
        <f t="array" ref="G1781">_xlfn.XLOOKUP(TB_Vendas[[#This Row],[Vendedor]],TB_Vendedores[[#All],[Código]],TB_Vendedores[[#All],[Desc. Máximo]])</f>
        <v>0.13</v>
      </c>
      <c r="H1781" s="41">
        <f>IF(TB_Vendas[[#This Row],[Desc.]]&gt;TB_Vendas[[#This Row],[Desc. Vend.]],TB_Vendas[[#This Row],[Desc. Vend.]],TB_Vendas[[#This Row],[Desc.]])</f>
        <v>0.13</v>
      </c>
      <c r="I1781" s="9">
        <f>TB_Vendas[[#This Row],[Preço Unitário]]*TB_Vendas[[#This Row],[Qtde]]</f>
        <v>600</v>
      </c>
      <c r="J1781" s="9">
        <f>TB_Vendas[[#This Row],[Total]]-(TB_Vendas[[#This Row],[Total]]*TB_Vendas[[#This Row],[Desconto]])</f>
        <v>522</v>
      </c>
      <c r="K1781" s="9" t="s">
        <v>94</v>
      </c>
    </row>
    <row r="1782" spans="1:11" x14ac:dyDescent="0.25">
      <c r="A1782" s="8">
        <v>45582</v>
      </c>
      <c r="B1782" t="s">
        <v>25</v>
      </c>
      <c r="C1782" t="str">
        <f>_xlfn.XLOOKUP(TB_Vendas[[#This Row],[Código]],TB_Produtos[Código],TB_Produtos[Categoria])</f>
        <v>Periféricos</v>
      </c>
      <c r="D1782" s="1">
        <v>2</v>
      </c>
      <c r="E1782" s="36">
        <f>_xlfn.XLOOKUP(TB_Vendas[[#This Row],[Código]],TB_Produtos[Código],TB_Produtos[Preço Unitário])</f>
        <v>900</v>
      </c>
      <c r="F1782" s="41">
        <f>INDEX(desc_tabela,MATCH(TB_Vendas[[#This Row],[Qtde]],desc_quantidade,1),MATCH(_xlfn.XLOOKUP(TB_Vendas[[#This Row],[Código]],TB_Produtos[Código],TB_Produtos[Categoria]),desc_categorias,0))</f>
        <v>0.05</v>
      </c>
      <c r="G1782" s="41" cm="1">
        <f t="array" ref="G1782">_xlfn.XLOOKUP(TB_Vendas[[#This Row],[Vendedor]],TB_Vendedores[[#All],[Código]],TB_Vendedores[[#All],[Desc. Máximo]])</f>
        <v>0.3</v>
      </c>
      <c r="H1782" s="41">
        <f>IF(TB_Vendas[[#This Row],[Desc.]]&gt;TB_Vendas[[#This Row],[Desc. Vend.]],TB_Vendas[[#This Row],[Desc. Vend.]],TB_Vendas[[#This Row],[Desc.]])</f>
        <v>0.05</v>
      </c>
      <c r="I1782" s="9">
        <f>TB_Vendas[[#This Row],[Preço Unitário]]*TB_Vendas[[#This Row],[Qtde]]</f>
        <v>1800</v>
      </c>
      <c r="J1782" s="9">
        <f>TB_Vendas[[#This Row],[Total]]-(TB_Vendas[[#This Row],[Total]]*TB_Vendas[[#This Row],[Desconto]])</f>
        <v>1710</v>
      </c>
      <c r="K1782" s="9" t="s">
        <v>121</v>
      </c>
    </row>
    <row r="1783" spans="1:11" x14ac:dyDescent="0.25">
      <c r="A1783" s="8">
        <v>45582</v>
      </c>
      <c r="B1783" t="s">
        <v>71</v>
      </c>
      <c r="C1783" t="str">
        <f>_xlfn.XLOOKUP(TB_Vendas[[#This Row],[Código]],TB_Produtos[Código],TB_Produtos[Categoria])</f>
        <v>Smartphones e Tablets</v>
      </c>
      <c r="D1783" s="1">
        <v>5</v>
      </c>
      <c r="E1783" s="36">
        <f>_xlfn.XLOOKUP(TB_Vendas[[#This Row],[Código]],TB_Produtos[Código],TB_Produtos[Preço Unitário])</f>
        <v>7500</v>
      </c>
      <c r="F1783" s="41">
        <f>INDEX(desc_tabela,MATCH(TB_Vendas[[#This Row],[Qtde]],desc_quantidade,1),MATCH(_xlfn.XLOOKUP(TB_Vendas[[#This Row],[Código]],TB_Produtos[Código],TB_Produtos[Categoria]),desc_categorias,0))</f>
        <v>0.25</v>
      </c>
      <c r="G1783" s="41" cm="1">
        <f t="array" ref="G1783">_xlfn.XLOOKUP(TB_Vendas[[#This Row],[Vendedor]],TB_Vendedores[[#All],[Código]],TB_Vendedores[[#All],[Desc. Máximo]])</f>
        <v>0.13</v>
      </c>
      <c r="H1783" s="41">
        <f>IF(TB_Vendas[[#This Row],[Desc.]]&gt;TB_Vendas[[#This Row],[Desc. Vend.]],TB_Vendas[[#This Row],[Desc. Vend.]],TB_Vendas[[#This Row],[Desc.]])</f>
        <v>0.13</v>
      </c>
      <c r="I1783" s="9">
        <f>TB_Vendas[[#This Row],[Preço Unitário]]*TB_Vendas[[#This Row],[Qtde]]</f>
        <v>37500</v>
      </c>
      <c r="J1783" s="9">
        <f>TB_Vendas[[#This Row],[Total]]-(TB_Vendas[[#This Row],[Total]]*TB_Vendas[[#This Row],[Desconto]])</f>
        <v>32625</v>
      </c>
      <c r="K1783" s="9" t="s">
        <v>97</v>
      </c>
    </row>
    <row r="1784" spans="1:11" x14ac:dyDescent="0.25">
      <c r="A1784" s="8">
        <v>45582</v>
      </c>
      <c r="B1784" t="s">
        <v>25</v>
      </c>
      <c r="C1784" t="str">
        <f>_xlfn.XLOOKUP(TB_Vendas[[#This Row],[Código]],TB_Produtos[Código],TB_Produtos[Categoria])</f>
        <v>Periféricos</v>
      </c>
      <c r="D1784" s="1">
        <v>1</v>
      </c>
      <c r="E1784" s="36">
        <f>_xlfn.XLOOKUP(TB_Vendas[[#This Row],[Código]],TB_Produtos[Código],TB_Produtos[Preço Unitário])</f>
        <v>900</v>
      </c>
      <c r="F1784" s="41">
        <f>INDEX(desc_tabela,MATCH(TB_Vendas[[#This Row],[Qtde]],desc_quantidade,1),MATCH(_xlfn.XLOOKUP(TB_Vendas[[#This Row],[Código]],TB_Produtos[Código],TB_Produtos[Categoria]),desc_categorias,0))</f>
        <v>0</v>
      </c>
      <c r="G1784" s="41" cm="1">
        <f t="array" ref="G1784">_xlfn.XLOOKUP(TB_Vendas[[#This Row],[Vendedor]],TB_Vendedores[[#All],[Código]],TB_Vendedores[[#All],[Desc. Máximo]])</f>
        <v>0.12</v>
      </c>
      <c r="H1784" s="41">
        <f>IF(TB_Vendas[[#This Row],[Desc.]]&gt;TB_Vendas[[#This Row],[Desc. Vend.]],TB_Vendas[[#This Row],[Desc. Vend.]],TB_Vendas[[#This Row],[Desc.]])</f>
        <v>0</v>
      </c>
      <c r="I1784" s="9">
        <f>TB_Vendas[[#This Row],[Preço Unitário]]*TB_Vendas[[#This Row],[Qtde]]</f>
        <v>900</v>
      </c>
      <c r="J1784" s="9">
        <f>TB_Vendas[[#This Row],[Total]]-(TB_Vendas[[#This Row],[Total]]*TB_Vendas[[#This Row],[Desconto]])</f>
        <v>900</v>
      </c>
      <c r="K1784" s="9" t="s">
        <v>103</v>
      </c>
    </row>
    <row r="1785" spans="1:11" x14ac:dyDescent="0.25">
      <c r="A1785" s="8">
        <v>45582</v>
      </c>
      <c r="B1785" t="s">
        <v>35</v>
      </c>
      <c r="C1785" t="str">
        <f>_xlfn.XLOOKUP(TB_Vendas[[#This Row],[Código]],TB_Produtos[Código],TB_Produtos[Categoria])</f>
        <v>Notebooks</v>
      </c>
      <c r="D1785" s="1">
        <v>1</v>
      </c>
      <c r="E1785" s="36">
        <f>_xlfn.XLOOKUP(TB_Vendas[[#This Row],[Código]],TB_Produtos[Código],TB_Produtos[Preço Unitário])</f>
        <v>12000</v>
      </c>
      <c r="F1785" s="41">
        <f>INDEX(desc_tabela,MATCH(TB_Vendas[[#This Row],[Qtde]],desc_quantidade,1),MATCH(_xlfn.XLOOKUP(TB_Vendas[[#This Row],[Código]],TB_Produtos[Código],TB_Produtos[Categoria]),desc_categorias,0))</f>
        <v>0</v>
      </c>
      <c r="G1785" s="41" cm="1">
        <f t="array" ref="G1785">_xlfn.XLOOKUP(TB_Vendas[[#This Row],[Vendedor]],TB_Vendedores[[#All],[Código]],TB_Vendedores[[#All],[Desc. Máximo]])</f>
        <v>0.3</v>
      </c>
      <c r="H1785" s="41">
        <f>IF(TB_Vendas[[#This Row],[Desc.]]&gt;TB_Vendas[[#This Row],[Desc. Vend.]],TB_Vendas[[#This Row],[Desc. Vend.]],TB_Vendas[[#This Row],[Desc.]])</f>
        <v>0</v>
      </c>
      <c r="I1785" s="9">
        <f>TB_Vendas[[#This Row],[Preço Unitário]]*TB_Vendas[[#This Row],[Qtde]]</f>
        <v>12000</v>
      </c>
      <c r="J1785" s="9">
        <f>TB_Vendas[[#This Row],[Total]]-(TB_Vendas[[#This Row],[Total]]*TB_Vendas[[#This Row],[Desconto]])</f>
        <v>12000</v>
      </c>
      <c r="K1785" s="9" t="s">
        <v>121</v>
      </c>
    </row>
    <row r="1786" spans="1:11" x14ac:dyDescent="0.25">
      <c r="A1786" s="8">
        <v>45583</v>
      </c>
      <c r="B1786" t="s">
        <v>17</v>
      </c>
      <c r="C1786" t="str">
        <f>_xlfn.XLOOKUP(TB_Vendas[[#This Row],[Código]],TB_Produtos[Código],TB_Produtos[Categoria])</f>
        <v>Acessórios</v>
      </c>
      <c r="D1786" s="1">
        <v>1</v>
      </c>
      <c r="E1786" s="36">
        <f>_xlfn.XLOOKUP(TB_Vendas[[#This Row],[Código]],TB_Produtos[Código],TB_Produtos[Preço Unitário])</f>
        <v>800</v>
      </c>
      <c r="F1786" s="41">
        <f>INDEX(desc_tabela,MATCH(TB_Vendas[[#This Row],[Qtde]],desc_quantidade,1),MATCH(_xlfn.XLOOKUP(TB_Vendas[[#This Row],[Código]],TB_Produtos[Código],TB_Produtos[Categoria]),desc_categorias,0))</f>
        <v>0</v>
      </c>
      <c r="G1786" s="41" cm="1">
        <f t="array" ref="G1786">_xlfn.XLOOKUP(TB_Vendas[[#This Row],[Vendedor]],TB_Vendedores[[#All],[Código]],TB_Vendedores[[#All],[Desc. Máximo]])</f>
        <v>0.13</v>
      </c>
      <c r="H1786" s="41">
        <f>IF(TB_Vendas[[#This Row],[Desc.]]&gt;TB_Vendas[[#This Row],[Desc. Vend.]],TB_Vendas[[#This Row],[Desc. Vend.]],TB_Vendas[[#This Row],[Desc.]])</f>
        <v>0</v>
      </c>
      <c r="I1786" s="9">
        <f>TB_Vendas[[#This Row],[Preço Unitário]]*TB_Vendas[[#This Row],[Qtde]]</f>
        <v>800</v>
      </c>
      <c r="J1786" s="9">
        <f>TB_Vendas[[#This Row],[Total]]-(TB_Vendas[[#This Row],[Total]]*TB_Vendas[[#This Row],[Desconto]])</f>
        <v>800</v>
      </c>
      <c r="K1786" s="9" t="s">
        <v>97</v>
      </c>
    </row>
    <row r="1787" spans="1:11" x14ac:dyDescent="0.25">
      <c r="A1787" s="8">
        <v>45583</v>
      </c>
      <c r="B1787" t="s">
        <v>40</v>
      </c>
      <c r="C1787" t="str">
        <f>_xlfn.XLOOKUP(TB_Vendas[[#This Row],[Código]],TB_Produtos[Código],TB_Produtos[Categoria])</f>
        <v>Eletrônicos Gerais</v>
      </c>
      <c r="D1787" s="1">
        <v>1</v>
      </c>
      <c r="E1787" s="36">
        <f>_xlfn.XLOOKUP(TB_Vendas[[#This Row],[Código]],TB_Produtos[Código],TB_Produtos[Preço Unitário])</f>
        <v>4800</v>
      </c>
      <c r="F1787" s="41">
        <f>INDEX(desc_tabela,MATCH(TB_Vendas[[#This Row],[Qtde]],desc_quantidade,1),MATCH(_xlfn.XLOOKUP(TB_Vendas[[#This Row],[Código]],TB_Produtos[Código],TB_Produtos[Categoria]),desc_categorias,0))</f>
        <v>0.1</v>
      </c>
      <c r="G1787" s="41" cm="1">
        <f t="array" ref="G1787">_xlfn.XLOOKUP(TB_Vendas[[#This Row],[Vendedor]],TB_Vendedores[[#All],[Código]],TB_Vendedores[[#All],[Desc. Máximo]])</f>
        <v>0.18</v>
      </c>
      <c r="H1787" s="41">
        <f>IF(TB_Vendas[[#This Row],[Desc.]]&gt;TB_Vendas[[#This Row],[Desc. Vend.]],TB_Vendas[[#This Row],[Desc. Vend.]],TB_Vendas[[#This Row],[Desc.]])</f>
        <v>0.1</v>
      </c>
      <c r="I1787" s="9">
        <f>TB_Vendas[[#This Row],[Preço Unitário]]*TB_Vendas[[#This Row],[Qtde]]</f>
        <v>4800</v>
      </c>
      <c r="J1787" s="9">
        <f>TB_Vendas[[#This Row],[Total]]-(TB_Vendas[[#This Row],[Total]]*TB_Vendas[[#This Row],[Desconto]])</f>
        <v>4320</v>
      </c>
      <c r="K1787" s="9" t="s">
        <v>117</v>
      </c>
    </row>
    <row r="1788" spans="1:11" x14ac:dyDescent="0.25">
      <c r="A1788" s="8">
        <v>45583</v>
      </c>
      <c r="B1788" t="s">
        <v>48</v>
      </c>
      <c r="C1788" t="str">
        <f>_xlfn.XLOOKUP(TB_Vendas[[#This Row],[Código]],TB_Produtos[Código],TB_Produtos[Categoria])</f>
        <v>Eletrônicos Gerais</v>
      </c>
      <c r="D1788" s="1">
        <v>4</v>
      </c>
      <c r="E1788" s="36">
        <f>_xlfn.XLOOKUP(TB_Vendas[[#This Row],[Código]],TB_Produtos[Código],TB_Produtos[Preço Unitário])</f>
        <v>5500</v>
      </c>
      <c r="F1788" s="41">
        <f>INDEX(desc_tabela,MATCH(TB_Vendas[[#This Row],[Qtde]],desc_quantidade,1),MATCH(_xlfn.XLOOKUP(TB_Vendas[[#This Row],[Código]],TB_Produtos[Código],TB_Produtos[Categoria]),desc_categorias,0))</f>
        <v>0.2</v>
      </c>
      <c r="G1788" s="41" cm="1">
        <f t="array" ref="G1788">_xlfn.XLOOKUP(TB_Vendas[[#This Row],[Vendedor]],TB_Vendedores[[#All],[Código]],TB_Vendedores[[#All],[Desc. Máximo]])</f>
        <v>0.18</v>
      </c>
      <c r="H1788" s="41">
        <f>IF(TB_Vendas[[#This Row],[Desc.]]&gt;TB_Vendas[[#This Row],[Desc. Vend.]],TB_Vendas[[#This Row],[Desc. Vend.]],TB_Vendas[[#This Row],[Desc.]])</f>
        <v>0.18</v>
      </c>
      <c r="I1788" s="9">
        <f>TB_Vendas[[#This Row],[Preço Unitário]]*TB_Vendas[[#This Row],[Qtde]]</f>
        <v>22000</v>
      </c>
      <c r="J1788" s="9">
        <f>TB_Vendas[[#This Row],[Total]]-(TB_Vendas[[#This Row],[Total]]*TB_Vendas[[#This Row],[Desconto]])</f>
        <v>18040</v>
      </c>
      <c r="K1788" s="9" t="s">
        <v>117</v>
      </c>
    </row>
    <row r="1789" spans="1:11" x14ac:dyDescent="0.25">
      <c r="A1789" s="8">
        <v>45583</v>
      </c>
      <c r="B1789" t="s">
        <v>64</v>
      </c>
      <c r="C1789" t="str">
        <f>_xlfn.XLOOKUP(TB_Vendas[[#This Row],[Código]],TB_Produtos[Código],TB_Produtos[Categoria])</f>
        <v>Redes e Conectividade</v>
      </c>
      <c r="D1789" s="1">
        <v>4</v>
      </c>
      <c r="E1789" s="36">
        <f>_xlfn.XLOOKUP(TB_Vendas[[#This Row],[Código]],TB_Produtos[Código],TB_Produtos[Preço Unitário])</f>
        <v>250</v>
      </c>
      <c r="F1789" s="41">
        <f>INDEX(desc_tabela,MATCH(TB_Vendas[[#This Row],[Qtde]],desc_quantidade,1),MATCH(_xlfn.XLOOKUP(TB_Vendas[[#This Row],[Código]],TB_Produtos[Código],TB_Produtos[Categoria]),desc_categorias,0))</f>
        <v>0.2</v>
      </c>
      <c r="G1789" s="41" cm="1">
        <f t="array" ref="G1789">_xlfn.XLOOKUP(TB_Vendas[[#This Row],[Vendedor]],TB_Vendedores[[#All],[Código]],TB_Vendedores[[#All],[Desc. Máximo]])</f>
        <v>0.08</v>
      </c>
      <c r="H1789" s="41">
        <f>IF(TB_Vendas[[#This Row],[Desc.]]&gt;TB_Vendas[[#This Row],[Desc. Vend.]],TB_Vendas[[#This Row],[Desc. Vend.]],TB_Vendas[[#This Row],[Desc.]])</f>
        <v>0.08</v>
      </c>
      <c r="I1789" s="9">
        <f>TB_Vendas[[#This Row],[Preço Unitário]]*TB_Vendas[[#This Row],[Qtde]]</f>
        <v>1000</v>
      </c>
      <c r="J1789" s="9">
        <f>TB_Vendas[[#This Row],[Total]]-(TB_Vendas[[#This Row],[Total]]*TB_Vendas[[#This Row],[Desconto]])</f>
        <v>920</v>
      </c>
      <c r="K1789" s="9" t="s">
        <v>100</v>
      </c>
    </row>
    <row r="1790" spans="1:11" x14ac:dyDescent="0.25">
      <c r="A1790" s="8">
        <v>45584</v>
      </c>
      <c r="B1790" t="s">
        <v>28</v>
      </c>
      <c r="C1790" t="str">
        <f>_xlfn.XLOOKUP(TB_Vendas[[#This Row],[Código]],TB_Produtos[Código],TB_Produtos[Categoria])</f>
        <v>Periféricos</v>
      </c>
      <c r="D1790" s="1">
        <v>4</v>
      </c>
      <c r="E1790" s="36">
        <f>_xlfn.XLOOKUP(TB_Vendas[[#This Row],[Código]],TB_Produtos[Código],TB_Produtos[Preço Unitário])</f>
        <v>1200</v>
      </c>
      <c r="F1790" s="41">
        <f>INDEX(desc_tabela,MATCH(TB_Vendas[[#This Row],[Qtde]],desc_quantidade,1),MATCH(_xlfn.XLOOKUP(TB_Vendas[[#This Row],[Código]],TB_Produtos[Código],TB_Produtos[Categoria]),desc_categorias,0))</f>
        <v>0.15</v>
      </c>
      <c r="G1790" s="41" cm="1">
        <f t="array" ref="G1790">_xlfn.XLOOKUP(TB_Vendas[[#This Row],[Vendedor]],TB_Vendedores[[#All],[Código]],TB_Vendedores[[#All],[Desc. Máximo]])</f>
        <v>0.08</v>
      </c>
      <c r="H1790" s="41">
        <f>IF(TB_Vendas[[#This Row],[Desc.]]&gt;TB_Vendas[[#This Row],[Desc. Vend.]],TB_Vendas[[#This Row],[Desc. Vend.]],TB_Vendas[[#This Row],[Desc.]])</f>
        <v>0.08</v>
      </c>
      <c r="I1790" s="9">
        <f>TB_Vendas[[#This Row],[Preço Unitário]]*TB_Vendas[[#This Row],[Qtde]]</f>
        <v>4800</v>
      </c>
      <c r="J1790" s="9">
        <f>TB_Vendas[[#This Row],[Total]]-(TB_Vendas[[#This Row],[Total]]*TB_Vendas[[#This Row],[Desconto]])</f>
        <v>4416</v>
      </c>
      <c r="K1790" s="9" t="s">
        <v>100</v>
      </c>
    </row>
    <row r="1791" spans="1:11" x14ac:dyDescent="0.25">
      <c r="A1791" s="8">
        <v>45584</v>
      </c>
      <c r="B1791" t="s">
        <v>60</v>
      </c>
      <c r="C1791" t="str">
        <f>_xlfn.XLOOKUP(TB_Vendas[[#This Row],[Código]],TB_Produtos[Código],TB_Produtos[Categoria])</f>
        <v>Redes e Conectividade</v>
      </c>
      <c r="D1791" s="1">
        <v>5</v>
      </c>
      <c r="E1791" s="36">
        <f>_xlfn.XLOOKUP(TB_Vendas[[#This Row],[Código]],TB_Produtos[Código],TB_Produtos[Preço Unitário])</f>
        <v>100</v>
      </c>
      <c r="F1791" s="41">
        <f>INDEX(desc_tabela,MATCH(TB_Vendas[[#This Row],[Qtde]],desc_quantidade,1),MATCH(_xlfn.XLOOKUP(TB_Vendas[[#This Row],[Código]],TB_Produtos[Código],TB_Produtos[Categoria]),desc_categorias,0))</f>
        <v>0.25</v>
      </c>
      <c r="G1791" s="41" cm="1">
        <f t="array" ref="G1791">_xlfn.XLOOKUP(TB_Vendas[[#This Row],[Vendedor]],TB_Vendedores[[#All],[Código]],TB_Vendedores[[#All],[Desc. Máximo]])</f>
        <v>0.18</v>
      </c>
      <c r="H1791" s="41">
        <f>IF(TB_Vendas[[#This Row],[Desc.]]&gt;TB_Vendas[[#This Row],[Desc. Vend.]],TB_Vendas[[#This Row],[Desc. Vend.]],TB_Vendas[[#This Row],[Desc.]])</f>
        <v>0.18</v>
      </c>
      <c r="I1791" s="9">
        <f>TB_Vendas[[#This Row],[Preço Unitário]]*TB_Vendas[[#This Row],[Qtde]]</f>
        <v>500</v>
      </c>
      <c r="J1791" s="9">
        <f>TB_Vendas[[#This Row],[Total]]-(TB_Vendas[[#This Row],[Total]]*TB_Vendas[[#This Row],[Desconto]])</f>
        <v>410</v>
      </c>
      <c r="K1791" s="9" t="s">
        <v>117</v>
      </c>
    </row>
    <row r="1792" spans="1:11" x14ac:dyDescent="0.25">
      <c r="A1792" s="8">
        <v>45585</v>
      </c>
      <c r="B1792" t="s">
        <v>71</v>
      </c>
      <c r="C1792" t="str">
        <f>_xlfn.XLOOKUP(TB_Vendas[[#This Row],[Código]],TB_Produtos[Código],TB_Produtos[Categoria])</f>
        <v>Smartphones e Tablets</v>
      </c>
      <c r="D1792" s="1">
        <v>3</v>
      </c>
      <c r="E1792" s="36">
        <f>_xlfn.XLOOKUP(TB_Vendas[[#This Row],[Código]],TB_Produtos[Código],TB_Produtos[Preço Unitário])</f>
        <v>7500</v>
      </c>
      <c r="F1792" s="41">
        <f>INDEX(desc_tabela,MATCH(TB_Vendas[[#This Row],[Qtde]],desc_quantidade,1),MATCH(_xlfn.XLOOKUP(TB_Vendas[[#This Row],[Código]],TB_Produtos[Código],TB_Produtos[Categoria]),desc_categorias,0))</f>
        <v>0.15</v>
      </c>
      <c r="G1792" s="41" cm="1">
        <f t="array" ref="G1792">_xlfn.XLOOKUP(TB_Vendas[[#This Row],[Vendedor]],TB_Vendedores[[#All],[Código]],TB_Vendedores[[#All],[Desc. Máximo]])</f>
        <v>0.12</v>
      </c>
      <c r="H1792" s="41">
        <f>IF(TB_Vendas[[#This Row],[Desc.]]&gt;TB_Vendas[[#This Row],[Desc. Vend.]],TB_Vendas[[#This Row],[Desc. Vend.]],TB_Vendas[[#This Row],[Desc.]])</f>
        <v>0.12</v>
      </c>
      <c r="I1792" s="9">
        <f>TB_Vendas[[#This Row],[Preço Unitário]]*TB_Vendas[[#This Row],[Qtde]]</f>
        <v>22500</v>
      </c>
      <c r="J1792" s="9">
        <f>TB_Vendas[[#This Row],[Total]]-(TB_Vendas[[#This Row],[Total]]*TB_Vendas[[#This Row],[Desconto]])</f>
        <v>19800</v>
      </c>
      <c r="K1792" s="9" t="s">
        <v>103</v>
      </c>
    </row>
    <row r="1793" spans="1:11" x14ac:dyDescent="0.25">
      <c r="A1793" s="8">
        <v>45585</v>
      </c>
      <c r="B1793" t="s">
        <v>50</v>
      </c>
      <c r="C1793" t="str">
        <f>_xlfn.XLOOKUP(TB_Vendas[[#This Row],[Código]],TB_Produtos[Código],TB_Produtos[Categoria])</f>
        <v>Periféricos</v>
      </c>
      <c r="D1793" s="1">
        <v>3</v>
      </c>
      <c r="E1793" s="36">
        <f>_xlfn.XLOOKUP(TB_Vendas[[#This Row],[Código]],TB_Produtos[Código],TB_Produtos[Preço Unitário])</f>
        <v>300</v>
      </c>
      <c r="F1793" s="41">
        <f>INDEX(desc_tabela,MATCH(TB_Vendas[[#This Row],[Qtde]],desc_quantidade,1),MATCH(_xlfn.XLOOKUP(TB_Vendas[[#This Row],[Código]],TB_Produtos[Código],TB_Produtos[Categoria]),desc_categorias,0))</f>
        <v>0.15</v>
      </c>
      <c r="G1793" s="41" cm="1">
        <f t="array" ref="G1793">_xlfn.XLOOKUP(TB_Vendas[[#This Row],[Vendedor]],TB_Vendedores[[#All],[Código]],TB_Vendedores[[#All],[Desc. Máximo]])</f>
        <v>0.17</v>
      </c>
      <c r="H1793" s="41">
        <f>IF(TB_Vendas[[#This Row],[Desc.]]&gt;TB_Vendas[[#This Row],[Desc. Vend.]],TB_Vendas[[#This Row],[Desc. Vend.]],TB_Vendas[[#This Row],[Desc.]])</f>
        <v>0.15</v>
      </c>
      <c r="I1793" s="9">
        <f>TB_Vendas[[#This Row],[Preço Unitário]]*TB_Vendas[[#This Row],[Qtde]]</f>
        <v>900</v>
      </c>
      <c r="J1793" s="9">
        <f>TB_Vendas[[#This Row],[Total]]-(TB_Vendas[[#This Row],[Total]]*TB_Vendas[[#This Row],[Desconto]])</f>
        <v>765</v>
      </c>
      <c r="K1793" s="9" t="s">
        <v>105</v>
      </c>
    </row>
    <row r="1794" spans="1:11" x14ac:dyDescent="0.25">
      <c r="A1794" s="8">
        <v>45585</v>
      </c>
      <c r="B1794" t="s">
        <v>43</v>
      </c>
      <c r="C1794" t="str">
        <f>_xlfn.XLOOKUP(TB_Vendas[[#This Row],[Código]],TB_Produtos[Código],TB_Produtos[Categoria])</f>
        <v>Eletrônicos Gerais</v>
      </c>
      <c r="D1794" s="1">
        <v>3</v>
      </c>
      <c r="E1794" s="36">
        <f>_xlfn.XLOOKUP(TB_Vendas[[#This Row],[Código]],TB_Produtos[Código],TB_Produtos[Preço Unitário])</f>
        <v>4500</v>
      </c>
      <c r="F1794" s="41">
        <f>INDEX(desc_tabela,MATCH(TB_Vendas[[#This Row],[Qtde]],desc_quantidade,1),MATCH(_xlfn.XLOOKUP(TB_Vendas[[#This Row],[Código]],TB_Produtos[Código],TB_Produtos[Categoria]),desc_categorias,0))</f>
        <v>0.2</v>
      </c>
      <c r="G1794" s="41" cm="1">
        <f t="array" ref="G1794">_xlfn.XLOOKUP(TB_Vendas[[#This Row],[Vendedor]],TB_Vendedores[[#All],[Código]],TB_Vendedores[[#All],[Desc. Máximo]])</f>
        <v>0.13</v>
      </c>
      <c r="H1794" s="41">
        <f>IF(TB_Vendas[[#This Row],[Desc.]]&gt;TB_Vendas[[#This Row],[Desc. Vend.]],TB_Vendas[[#This Row],[Desc. Vend.]],TB_Vendas[[#This Row],[Desc.]])</f>
        <v>0.13</v>
      </c>
      <c r="I1794" s="9">
        <f>TB_Vendas[[#This Row],[Preço Unitário]]*TB_Vendas[[#This Row],[Qtde]]</f>
        <v>13500</v>
      </c>
      <c r="J1794" s="9">
        <f>TB_Vendas[[#This Row],[Total]]-(TB_Vendas[[#This Row],[Total]]*TB_Vendas[[#This Row],[Desconto]])</f>
        <v>11745</v>
      </c>
      <c r="K1794" s="9" t="s">
        <v>97</v>
      </c>
    </row>
    <row r="1795" spans="1:11" x14ac:dyDescent="0.25">
      <c r="A1795" s="8">
        <v>45586</v>
      </c>
      <c r="B1795" t="s">
        <v>75</v>
      </c>
      <c r="C1795" t="str">
        <f>_xlfn.XLOOKUP(TB_Vendas[[#This Row],[Código]],TB_Produtos[Código],TB_Produtos[Categoria])</f>
        <v>Smartphones e Tablets</v>
      </c>
      <c r="D1795" s="1">
        <v>3</v>
      </c>
      <c r="E1795" s="36">
        <f>_xlfn.XLOOKUP(TB_Vendas[[#This Row],[Código]],TB_Produtos[Código],TB_Produtos[Preço Unitário])</f>
        <v>3800</v>
      </c>
      <c r="F1795" s="41">
        <f>INDEX(desc_tabela,MATCH(TB_Vendas[[#This Row],[Qtde]],desc_quantidade,1),MATCH(_xlfn.XLOOKUP(TB_Vendas[[#This Row],[Código]],TB_Produtos[Código],TB_Produtos[Categoria]),desc_categorias,0))</f>
        <v>0.15</v>
      </c>
      <c r="G1795" s="41" cm="1">
        <f t="array" ref="G1795">_xlfn.XLOOKUP(TB_Vendas[[#This Row],[Vendedor]],TB_Vendedores[[#All],[Código]],TB_Vendedores[[#All],[Desc. Máximo]])</f>
        <v>0.13</v>
      </c>
      <c r="H1795" s="41">
        <f>IF(TB_Vendas[[#This Row],[Desc.]]&gt;TB_Vendas[[#This Row],[Desc. Vend.]],TB_Vendas[[#This Row],[Desc. Vend.]],TB_Vendas[[#This Row],[Desc.]])</f>
        <v>0.13</v>
      </c>
      <c r="I1795" s="9">
        <f>TB_Vendas[[#This Row],[Preço Unitário]]*TB_Vendas[[#This Row],[Qtde]]</f>
        <v>11400</v>
      </c>
      <c r="J1795" s="9">
        <f>TB_Vendas[[#This Row],[Total]]-(TB_Vendas[[#This Row],[Total]]*TB_Vendas[[#This Row],[Desconto]])</f>
        <v>9918</v>
      </c>
      <c r="K1795" s="9" t="s">
        <v>94</v>
      </c>
    </row>
    <row r="1796" spans="1:11" x14ac:dyDescent="0.25">
      <c r="A1796" s="8">
        <v>45586</v>
      </c>
      <c r="B1796" t="s">
        <v>53</v>
      </c>
      <c r="C1796" t="str">
        <f>_xlfn.XLOOKUP(TB_Vendas[[#This Row],[Código]],TB_Produtos[Código],TB_Produtos[Categoria])</f>
        <v>Periféricos</v>
      </c>
      <c r="D1796" s="1">
        <v>1</v>
      </c>
      <c r="E1796" s="36">
        <f>_xlfn.XLOOKUP(TB_Vendas[[#This Row],[Código]],TB_Produtos[Código],TB_Produtos[Preço Unitário])</f>
        <v>350</v>
      </c>
      <c r="F1796" s="41">
        <f>INDEX(desc_tabela,MATCH(TB_Vendas[[#This Row],[Qtde]],desc_quantidade,1),MATCH(_xlfn.XLOOKUP(TB_Vendas[[#This Row],[Código]],TB_Produtos[Código],TB_Produtos[Categoria]),desc_categorias,0))</f>
        <v>0</v>
      </c>
      <c r="G1796" s="41" cm="1">
        <f t="array" ref="G1796">_xlfn.XLOOKUP(TB_Vendas[[#This Row],[Vendedor]],TB_Vendedores[[#All],[Código]],TB_Vendedores[[#All],[Desc. Máximo]])</f>
        <v>0.11</v>
      </c>
      <c r="H1796" s="41">
        <f>IF(TB_Vendas[[#This Row],[Desc.]]&gt;TB_Vendas[[#This Row],[Desc. Vend.]],TB_Vendas[[#This Row],[Desc. Vend.]],TB_Vendas[[#This Row],[Desc.]])</f>
        <v>0</v>
      </c>
      <c r="I1796" s="9">
        <f>TB_Vendas[[#This Row],[Preço Unitário]]*TB_Vendas[[#This Row],[Qtde]]</f>
        <v>350</v>
      </c>
      <c r="J1796" s="9">
        <f>TB_Vendas[[#This Row],[Total]]-(TB_Vendas[[#This Row],[Total]]*TB_Vendas[[#This Row],[Desconto]])</f>
        <v>350</v>
      </c>
      <c r="K1796" s="9" t="s">
        <v>115</v>
      </c>
    </row>
    <row r="1797" spans="1:11" x14ac:dyDescent="0.25">
      <c r="A1797" s="8">
        <v>45586</v>
      </c>
      <c r="B1797" t="s">
        <v>28</v>
      </c>
      <c r="C1797" t="str">
        <f>_xlfn.XLOOKUP(TB_Vendas[[#This Row],[Código]],TB_Produtos[Código],TB_Produtos[Categoria])</f>
        <v>Periféricos</v>
      </c>
      <c r="D1797" s="1">
        <v>3</v>
      </c>
      <c r="E1797" s="36">
        <f>_xlfn.XLOOKUP(TB_Vendas[[#This Row],[Código]],TB_Produtos[Código],TB_Produtos[Preço Unitário])</f>
        <v>1200</v>
      </c>
      <c r="F1797" s="41">
        <f>INDEX(desc_tabela,MATCH(TB_Vendas[[#This Row],[Qtde]],desc_quantidade,1),MATCH(_xlfn.XLOOKUP(TB_Vendas[[#This Row],[Código]],TB_Produtos[Código],TB_Produtos[Categoria]),desc_categorias,0))</f>
        <v>0.15</v>
      </c>
      <c r="G1797" s="41" cm="1">
        <f t="array" ref="G1797">_xlfn.XLOOKUP(TB_Vendas[[#This Row],[Vendedor]],TB_Vendedores[[#All],[Código]],TB_Vendedores[[#All],[Desc. Máximo]])</f>
        <v>0.08</v>
      </c>
      <c r="H1797" s="41">
        <f>IF(TB_Vendas[[#This Row],[Desc.]]&gt;TB_Vendas[[#This Row],[Desc. Vend.]],TB_Vendas[[#This Row],[Desc. Vend.]],TB_Vendas[[#This Row],[Desc.]])</f>
        <v>0.08</v>
      </c>
      <c r="I1797" s="9">
        <f>TB_Vendas[[#This Row],[Preço Unitário]]*TB_Vendas[[#This Row],[Qtde]]</f>
        <v>3600</v>
      </c>
      <c r="J1797" s="9">
        <f>TB_Vendas[[#This Row],[Total]]-(TB_Vendas[[#This Row],[Total]]*TB_Vendas[[#This Row],[Desconto]])</f>
        <v>3312</v>
      </c>
      <c r="K1797" s="9" t="s">
        <v>111</v>
      </c>
    </row>
    <row r="1798" spans="1:11" x14ac:dyDescent="0.25">
      <c r="A1798" s="8">
        <v>45586</v>
      </c>
      <c r="B1798" t="s">
        <v>60</v>
      </c>
      <c r="C1798" t="str">
        <f>_xlfn.XLOOKUP(TB_Vendas[[#This Row],[Código]],TB_Produtos[Código],TB_Produtos[Categoria])</f>
        <v>Redes e Conectividade</v>
      </c>
      <c r="D1798" s="1">
        <v>3</v>
      </c>
      <c r="E1798" s="36">
        <f>_xlfn.XLOOKUP(TB_Vendas[[#This Row],[Código]],TB_Produtos[Código],TB_Produtos[Preço Unitário])</f>
        <v>100</v>
      </c>
      <c r="F1798" s="41">
        <f>INDEX(desc_tabela,MATCH(TB_Vendas[[#This Row],[Qtde]],desc_quantidade,1),MATCH(_xlfn.XLOOKUP(TB_Vendas[[#This Row],[Código]],TB_Produtos[Código],TB_Produtos[Categoria]),desc_categorias,0))</f>
        <v>0.2</v>
      </c>
      <c r="G1798" s="41" cm="1">
        <f t="array" ref="G1798">_xlfn.XLOOKUP(TB_Vendas[[#This Row],[Vendedor]],TB_Vendedores[[#All],[Código]],TB_Vendedores[[#All],[Desc. Máximo]])</f>
        <v>0.14000000000000001</v>
      </c>
      <c r="H1798" s="41">
        <f>IF(TB_Vendas[[#This Row],[Desc.]]&gt;TB_Vendas[[#This Row],[Desc. Vend.]],TB_Vendas[[#This Row],[Desc. Vend.]],TB_Vendas[[#This Row],[Desc.]])</f>
        <v>0.14000000000000001</v>
      </c>
      <c r="I1798" s="9">
        <f>TB_Vendas[[#This Row],[Preço Unitário]]*TB_Vendas[[#This Row],[Qtde]]</f>
        <v>300</v>
      </c>
      <c r="J1798" s="9">
        <f>TB_Vendas[[#This Row],[Total]]-(TB_Vendas[[#This Row],[Total]]*TB_Vendas[[#This Row],[Desconto]])</f>
        <v>258</v>
      </c>
      <c r="K1798" s="9" t="s">
        <v>107</v>
      </c>
    </row>
    <row r="1799" spans="1:11" x14ac:dyDescent="0.25">
      <c r="A1799" s="8">
        <v>45586</v>
      </c>
      <c r="B1799" t="s">
        <v>71</v>
      </c>
      <c r="C1799" t="str">
        <f>_xlfn.XLOOKUP(TB_Vendas[[#This Row],[Código]],TB_Produtos[Código],TB_Produtos[Categoria])</f>
        <v>Smartphones e Tablets</v>
      </c>
      <c r="D1799" s="1">
        <v>5</v>
      </c>
      <c r="E1799" s="36">
        <f>_xlfn.XLOOKUP(TB_Vendas[[#This Row],[Código]],TB_Produtos[Código],TB_Produtos[Preço Unitário])</f>
        <v>7500</v>
      </c>
      <c r="F1799" s="41">
        <f>INDEX(desc_tabela,MATCH(TB_Vendas[[#This Row],[Qtde]],desc_quantidade,1),MATCH(_xlfn.XLOOKUP(TB_Vendas[[#This Row],[Código]],TB_Produtos[Código],TB_Produtos[Categoria]),desc_categorias,0))</f>
        <v>0.25</v>
      </c>
      <c r="G1799" s="41" cm="1">
        <f t="array" ref="G1799">_xlfn.XLOOKUP(TB_Vendas[[#This Row],[Vendedor]],TB_Vendedores[[#All],[Código]],TB_Vendedores[[#All],[Desc. Máximo]])</f>
        <v>0.08</v>
      </c>
      <c r="H1799" s="41">
        <f>IF(TB_Vendas[[#This Row],[Desc.]]&gt;TB_Vendas[[#This Row],[Desc. Vend.]],TB_Vendas[[#This Row],[Desc. Vend.]],TB_Vendas[[#This Row],[Desc.]])</f>
        <v>0.08</v>
      </c>
      <c r="I1799" s="9">
        <f>TB_Vendas[[#This Row],[Preço Unitário]]*TB_Vendas[[#This Row],[Qtde]]</f>
        <v>37500</v>
      </c>
      <c r="J1799" s="9">
        <f>TB_Vendas[[#This Row],[Total]]-(TB_Vendas[[#This Row],[Total]]*TB_Vendas[[#This Row],[Desconto]])</f>
        <v>34500</v>
      </c>
      <c r="K1799" s="9" t="s">
        <v>100</v>
      </c>
    </row>
    <row r="1800" spans="1:11" x14ac:dyDescent="0.25">
      <c r="A1800" s="8">
        <v>45587</v>
      </c>
      <c r="B1800" t="s">
        <v>37</v>
      </c>
      <c r="C1800" t="str">
        <f>_xlfn.XLOOKUP(TB_Vendas[[#This Row],[Código]],TB_Produtos[Código],TB_Produtos[Categoria])</f>
        <v>Notebooks</v>
      </c>
      <c r="D1800" s="1">
        <v>4</v>
      </c>
      <c r="E1800" s="36">
        <f>_xlfn.XLOOKUP(TB_Vendas[[#This Row],[Código]],TB_Produtos[Código],TB_Produtos[Preço Unitário])</f>
        <v>4000</v>
      </c>
      <c r="F1800" s="41">
        <f>INDEX(desc_tabela,MATCH(TB_Vendas[[#This Row],[Qtde]],desc_quantidade,1),MATCH(_xlfn.XLOOKUP(TB_Vendas[[#This Row],[Código]],TB_Produtos[Código],TB_Produtos[Categoria]),desc_categorias,0))</f>
        <v>0.15</v>
      </c>
      <c r="G1800" s="41" cm="1">
        <f t="array" ref="G1800">_xlfn.XLOOKUP(TB_Vendas[[#This Row],[Vendedor]],TB_Vendedores[[#All],[Código]],TB_Vendedores[[#All],[Desc. Máximo]])</f>
        <v>0.13</v>
      </c>
      <c r="H1800" s="41">
        <f>IF(TB_Vendas[[#This Row],[Desc.]]&gt;TB_Vendas[[#This Row],[Desc. Vend.]],TB_Vendas[[#This Row],[Desc. Vend.]],TB_Vendas[[#This Row],[Desc.]])</f>
        <v>0.13</v>
      </c>
      <c r="I1800" s="9">
        <f>TB_Vendas[[#This Row],[Preço Unitário]]*TB_Vendas[[#This Row],[Qtde]]</f>
        <v>16000</v>
      </c>
      <c r="J1800" s="9">
        <f>TB_Vendas[[#This Row],[Total]]-(TB_Vendas[[#This Row],[Total]]*TB_Vendas[[#This Row],[Desconto]])</f>
        <v>13920</v>
      </c>
      <c r="K1800" s="9" t="s">
        <v>94</v>
      </c>
    </row>
    <row r="1801" spans="1:11" x14ac:dyDescent="0.25">
      <c r="A1801" s="8">
        <v>45587</v>
      </c>
      <c r="B1801" t="s">
        <v>43</v>
      </c>
      <c r="C1801" t="str">
        <f>_xlfn.XLOOKUP(TB_Vendas[[#This Row],[Código]],TB_Produtos[Código],TB_Produtos[Categoria])</f>
        <v>Eletrônicos Gerais</v>
      </c>
      <c r="D1801" s="1">
        <v>4</v>
      </c>
      <c r="E1801" s="36">
        <f>_xlfn.XLOOKUP(TB_Vendas[[#This Row],[Código]],TB_Produtos[Código],TB_Produtos[Preço Unitário])</f>
        <v>4500</v>
      </c>
      <c r="F1801" s="41">
        <f>INDEX(desc_tabela,MATCH(TB_Vendas[[#This Row],[Qtde]],desc_quantidade,1),MATCH(_xlfn.XLOOKUP(TB_Vendas[[#This Row],[Código]],TB_Produtos[Código],TB_Produtos[Categoria]),desc_categorias,0))</f>
        <v>0.2</v>
      </c>
      <c r="G1801" s="41" cm="1">
        <f t="array" ref="G1801">_xlfn.XLOOKUP(TB_Vendas[[#This Row],[Vendedor]],TB_Vendedores[[#All],[Código]],TB_Vendedores[[#All],[Desc. Máximo]])</f>
        <v>0.3</v>
      </c>
      <c r="H1801" s="41">
        <f>IF(TB_Vendas[[#This Row],[Desc.]]&gt;TB_Vendas[[#This Row],[Desc. Vend.]],TB_Vendas[[#This Row],[Desc. Vend.]],TB_Vendas[[#This Row],[Desc.]])</f>
        <v>0.2</v>
      </c>
      <c r="I1801" s="9">
        <f>TB_Vendas[[#This Row],[Preço Unitário]]*TB_Vendas[[#This Row],[Qtde]]</f>
        <v>18000</v>
      </c>
      <c r="J1801" s="9">
        <f>TB_Vendas[[#This Row],[Total]]-(TB_Vendas[[#This Row],[Total]]*TB_Vendas[[#This Row],[Desconto]])</f>
        <v>14400</v>
      </c>
      <c r="K1801" s="9" t="s">
        <v>121</v>
      </c>
    </row>
    <row r="1802" spans="1:11" x14ac:dyDescent="0.25">
      <c r="A1802" s="8">
        <v>45588</v>
      </c>
      <c r="B1802" t="s">
        <v>7</v>
      </c>
      <c r="C1802" t="str">
        <f>_xlfn.XLOOKUP(TB_Vendas[[#This Row],[Código]],TB_Produtos[Código],TB_Produtos[Categoria])</f>
        <v>Acessórios</v>
      </c>
      <c r="D1802" s="1">
        <v>1</v>
      </c>
      <c r="E1802" s="36">
        <f>_xlfn.XLOOKUP(TB_Vendas[[#This Row],[Código]],TB_Produtos[Código],TB_Produtos[Preço Unitário])</f>
        <v>50</v>
      </c>
      <c r="F1802" s="41">
        <f>INDEX(desc_tabela,MATCH(TB_Vendas[[#This Row],[Qtde]],desc_quantidade,1),MATCH(_xlfn.XLOOKUP(TB_Vendas[[#This Row],[Código]],TB_Produtos[Código],TB_Produtos[Categoria]),desc_categorias,0))</f>
        <v>0</v>
      </c>
      <c r="G1802" s="41" cm="1">
        <f t="array" ref="G1802">_xlfn.XLOOKUP(TB_Vendas[[#This Row],[Vendedor]],TB_Vendedores[[#All],[Código]],TB_Vendedores[[#All],[Desc. Máximo]])</f>
        <v>0.08</v>
      </c>
      <c r="H1802" s="41">
        <f>IF(TB_Vendas[[#This Row],[Desc.]]&gt;TB_Vendas[[#This Row],[Desc. Vend.]],TB_Vendas[[#This Row],[Desc. Vend.]],TB_Vendas[[#This Row],[Desc.]])</f>
        <v>0</v>
      </c>
      <c r="I1802" s="9">
        <f>TB_Vendas[[#This Row],[Preço Unitário]]*TB_Vendas[[#This Row],[Qtde]]</f>
        <v>50</v>
      </c>
      <c r="J1802" s="9">
        <f>TB_Vendas[[#This Row],[Total]]-(TB_Vendas[[#This Row],[Total]]*TB_Vendas[[#This Row],[Desconto]])</f>
        <v>50</v>
      </c>
      <c r="K1802" s="9" t="s">
        <v>100</v>
      </c>
    </row>
    <row r="1803" spans="1:11" x14ac:dyDescent="0.25">
      <c r="A1803" s="8">
        <v>45589</v>
      </c>
      <c r="B1803" t="s">
        <v>66</v>
      </c>
      <c r="C1803" t="str">
        <f>_xlfn.XLOOKUP(TB_Vendas[[#This Row],[Código]],TB_Produtos[Código],TB_Produtos[Categoria])</f>
        <v>Redes e Conectividade</v>
      </c>
      <c r="D1803" s="1">
        <v>5</v>
      </c>
      <c r="E1803" s="36">
        <f>_xlfn.XLOOKUP(TB_Vendas[[#This Row],[Código]],TB_Produtos[Código],TB_Produtos[Preço Unitário])</f>
        <v>500</v>
      </c>
      <c r="F1803" s="41">
        <f>INDEX(desc_tabela,MATCH(TB_Vendas[[#This Row],[Qtde]],desc_quantidade,1),MATCH(_xlfn.XLOOKUP(TB_Vendas[[#This Row],[Código]],TB_Produtos[Código],TB_Produtos[Categoria]),desc_categorias,0))</f>
        <v>0.25</v>
      </c>
      <c r="G1803" s="41" cm="1">
        <f t="array" ref="G1803">_xlfn.XLOOKUP(TB_Vendas[[#This Row],[Vendedor]],TB_Vendedores[[#All],[Código]],TB_Vendedores[[#All],[Desc. Máximo]])</f>
        <v>0.08</v>
      </c>
      <c r="H1803" s="41">
        <f>IF(TB_Vendas[[#This Row],[Desc.]]&gt;TB_Vendas[[#This Row],[Desc. Vend.]],TB_Vendas[[#This Row],[Desc. Vend.]],TB_Vendas[[#This Row],[Desc.]])</f>
        <v>0.08</v>
      </c>
      <c r="I1803" s="9">
        <f>TB_Vendas[[#This Row],[Preço Unitário]]*TB_Vendas[[#This Row],[Qtde]]</f>
        <v>2500</v>
      </c>
      <c r="J1803" s="9">
        <f>TB_Vendas[[#This Row],[Total]]-(TB_Vendas[[#This Row],[Total]]*TB_Vendas[[#This Row],[Desconto]])</f>
        <v>2300</v>
      </c>
      <c r="K1803" s="9" t="s">
        <v>111</v>
      </c>
    </row>
    <row r="1804" spans="1:11" x14ac:dyDescent="0.25">
      <c r="A1804" s="8">
        <v>45589</v>
      </c>
      <c r="B1804" t="s">
        <v>60</v>
      </c>
      <c r="C1804" t="str">
        <f>_xlfn.XLOOKUP(TB_Vendas[[#This Row],[Código]],TB_Produtos[Código],TB_Produtos[Categoria])</f>
        <v>Redes e Conectividade</v>
      </c>
      <c r="D1804" s="1">
        <v>5</v>
      </c>
      <c r="E1804" s="36">
        <f>_xlfn.XLOOKUP(TB_Vendas[[#This Row],[Código]],TB_Produtos[Código],TB_Produtos[Preço Unitário])</f>
        <v>100</v>
      </c>
      <c r="F1804" s="41">
        <f>INDEX(desc_tabela,MATCH(TB_Vendas[[#This Row],[Qtde]],desc_quantidade,1),MATCH(_xlfn.XLOOKUP(TB_Vendas[[#This Row],[Código]],TB_Produtos[Código],TB_Produtos[Categoria]),desc_categorias,0))</f>
        <v>0.25</v>
      </c>
      <c r="G1804" s="41" cm="1">
        <f t="array" ref="G1804">_xlfn.XLOOKUP(TB_Vendas[[#This Row],[Vendedor]],TB_Vendedores[[#All],[Código]],TB_Vendedores[[#All],[Desc. Máximo]])</f>
        <v>0.18</v>
      </c>
      <c r="H1804" s="41">
        <f>IF(TB_Vendas[[#This Row],[Desc.]]&gt;TB_Vendas[[#This Row],[Desc. Vend.]],TB_Vendas[[#This Row],[Desc. Vend.]],TB_Vendas[[#This Row],[Desc.]])</f>
        <v>0.18</v>
      </c>
      <c r="I1804" s="9">
        <f>TB_Vendas[[#This Row],[Preço Unitário]]*TB_Vendas[[#This Row],[Qtde]]</f>
        <v>500</v>
      </c>
      <c r="J1804" s="9">
        <f>TB_Vendas[[#This Row],[Total]]-(TB_Vendas[[#This Row],[Total]]*TB_Vendas[[#This Row],[Desconto]])</f>
        <v>410</v>
      </c>
      <c r="K1804" s="9" t="s">
        <v>117</v>
      </c>
    </row>
    <row r="1805" spans="1:11" x14ac:dyDescent="0.25">
      <c r="A1805" s="8">
        <v>45589</v>
      </c>
      <c r="B1805" t="s">
        <v>11</v>
      </c>
      <c r="C1805" t="str">
        <f>_xlfn.XLOOKUP(TB_Vendas[[#This Row],[Código]],TB_Produtos[Código],TB_Produtos[Categoria])</f>
        <v>Acessórios</v>
      </c>
      <c r="D1805" s="1">
        <v>1</v>
      </c>
      <c r="E1805" s="36">
        <f>_xlfn.XLOOKUP(TB_Vendas[[#This Row],[Código]],TB_Produtos[Código],TB_Produtos[Preço Unitário])</f>
        <v>150</v>
      </c>
      <c r="F1805" s="41">
        <f>INDEX(desc_tabela,MATCH(TB_Vendas[[#This Row],[Qtde]],desc_quantidade,1),MATCH(_xlfn.XLOOKUP(TB_Vendas[[#This Row],[Código]],TB_Produtos[Código],TB_Produtos[Categoria]),desc_categorias,0))</f>
        <v>0</v>
      </c>
      <c r="G1805" s="41" cm="1">
        <f t="array" ref="G1805">_xlfn.XLOOKUP(TB_Vendas[[#This Row],[Vendedor]],TB_Vendedores[[#All],[Código]],TB_Vendedores[[#All],[Desc. Máximo]])</f>
        <v>0.3</v>
      </c>
      <c r="H1805" s="41">
        <f>IF(TB_Vendas[[#This Row],[Desc.]]&gt;TB_Vendas[[#This Row],[Desc. Vend.]],TB_Vendas[[#This Row],[Desc. Vend.]],TB_Vendas[[#This Row],[Desc.]])</f>
        <v>0</v>
      </c>
      <c r="I1805" s="9">
        <f>TB_Vendas[[#This Row],[Preço Unitário]]*TB_Vendas[[#This Row],[Qtde]]</f>
        <v>150</v>
      </c>
      <c r="J1805" s="9">
        <f>TB_Vendas[[#This Row],[Total]]-(TB_Vendas[[#This Row],[Total]]*TB_Vendas[[#This Row],[Desconto]])</f>
        <v>150</v>
      </c>
      <c r="K1805" s="9" t="s">
        <v>121</v>
      </c>
    </row>
    <row r="1806" spans="1:11" x14ac:dyDescent="0.25">
      <c r="A1806" s="8">
        <v>45589</v>
      </c>
      <c r="B1806" t="s">
        <v>17</v>
      </c>
      <c r="C1806" t="str">
        <f>_xlfn.XLOOKUP(TB_Vendas[[#This Row],[Código]],TB_Produtos[Código],TB_Produtos[Categoria])</f>
        <v>Acessórios</v>
      </c>
      <c r="D1806" s="1">
        <v>3</v>
      </c>
      <c r="E1806" s="36">
        <f>_xlfn.XLOOKUP(TB_Vendas[[#This Row],[Código]],TB_Produtos[Código],TB_Produtos[Preço Unitário])</f>
        <v>800</v>
      </c>
      <c r="F1806" s="41">
        <f>INDEX(desc_tabela,MATCH(TB_Vendas[[#This Row],[Qtde]],desc_quantidade,1),MATCH(_xlfn.XLOOKUP(TB_Vendas[[#This Row],[Código]],TB_Produtos[Código],TB_Produtos[Categoria]),desc_categorias,0))</f>
        <v>0.15</v>
      </c>
      <c r="G1806" s="41" cm="1">
        <f t="array" ref="G1806">_xlfn.XLOOKUP(TB_Vendas[[#This Row],[Vendedor]],TB_Vendedores[[#All],[Código]],TB_Vendedores[[#All],[Desc. Máximo]])</f>
        <v>0.13</v>
      </c>
      <c r="H1806" s="41">
        <f>IF(TB_Vendas[[#This Row],[Desc.]]&gt;TB_Vendas[[#This Row],[Desc. Vend.]],TB_Vendas[[#This Row],[Desc. Vend.]],TB_Vendas[[#This Row],[Desc.]])</f>
        <v>0.13</v>
      </c>
      <c r="I1806" s="9">
        <f>TB_Vendas[[#This Row],[Preço Unitário]]*TB_Vendas[[#This Row],[Qtde]]</f>
        <v>2400</v>
      </c>
      <c r="J1806" s="9">
        <f>TB_Vendas[[#This Row],[Total]]-(TB_Vendas[[#This Row],[Total]]*TB_Vendas[[#This Row],[Desconto]])</f>
        <v>2088</v>
      </c>
      <c r="K1806" s="9" t="s">
        <v>97</v>
      </c>
    </row>
    <row r="1807" spans="1:11" x14ac:dyDescent="0.25">
      <c r="A1807" s="8">
        <v>45589</v>
      </c>
      <c r="B1807" t="s">
        <v>28</v>
      </c>
      <c r="C1807" t="str">
        <f>_xlfn.XLOOKUP(TB_Vendas[[#This Row],[Código]],TB_Produtos[Código],TB_Produtos[Categoria])</f>
        <v>Periféricos</v>
      </c>
      <c r="D1807" s="1">
        <v>2</v>
      </c>
      <c r="E1807" s="36">
        <f>_xlfn.XLOOKUP(TB_Vendas[[#This Row],[Código]],TB_Produtos[Código],TB_Produtos[Preço Unitário])</f>
        <v>1200</v>
      </c>
      <c r="F1807" s="41">
        <f>INDEX(desc_tabela,MATCH(TB_Vendas[[#This Row],[Qtde]],desc_quantidade,1),MATCH(_xlfn.XLOOKUP(TB_Vendas[[#This Row],[Código]],TB_Produtos[Código],TB_Produtos[Categoria]),desc_categorias,0))</f>
        <v>0.05</v>
      </c>
      <c r="G1807" s="41" cm="1">
        <f t="array" ref="G1807">_xlfn.XLOOKUP(TB_Vendas[[#This Row],[Vendedor]],TB_Vendedores[[#All],[Código]],TB_Vendedores[[#All],[Desc. Máximo]])</f>
        <v>7.0000000000000007E-2</v>
      </c>
      <c r="H1807" s="41">
        <f>IF(TB_Vendas[[#This Row],[Desc.]]&gt;TB_Vendas[[#This Row],[Desc. Vend.]],TB_Vendas[[#This Row],[Desc. Vend.]],TB_Vendas[[#This Row],[Desc.]])</f>
        <v>0.05</v>
      </c>
      <c r="I1807" s="9">
        <f>TB_Vendas[[#This Row],[Preço Unitário]]*TB_Vendas[[#This Row],[Qtde]]</f>
        <v>2400</v>
      </c>
      <c r="J1807" s="9">
        <f>TB_Vendas[[#This Row],[Total]]-(TB_Vendas[[#This Row],[Total]]*TB_Vendas[[#This Row],[Desconto]])</f>
        <v>2280</v>
      </c>
      <c r="K1807" s="9" t="s">
        <v>119</v>
      </c>
    </row>
    <row r="1808" spans="1:11" x14ac:dyDescent="0.25">
      <c r="A1808" s="8">
        <v>45590</v>
      </c>
      <c r="B1808" t="s">
        <v>43</v>
      </c>
      <c r="C1808" t="str">
        <f>_xlfn.XLOOKUP(TB_Vendas[[#This Row],[Código]],TB_Produtos[Código],TB_Produtos[Categoria])</f>
        <v>Eletrônicos Gerais</v>
      </c>
      <c r="D1808" s="1">
        <v>4</v>
      </c>
      <c r="E1808" s="36">
        <f>_xlfn.XLOOKUP(TB_Vendas[[#This Row],[Código]],TB_Produtos[Código],TB_Produtos[Preço Unitário])</f>
        <v>4500</v>
      </c>
      <c r="F1808" s="41">
        <f>INDEX(desc_tabela,MATCH(TB_Vendas[[#This Row],[Qtde]],desc_quantidade,1),MATCH(_xlfn.XLOOKUP(TB_Vendas[[#This Row],[Código]],TB_Produtos[Código],TB_Produtos[Categoria]),desc_categorias,0))</f>
        <v>0.2</v>
      </c>
      <c r="G1808" s="41" cm="1">
        <f t="array" ref="G1808">_xlfn.XLOOKUP(TB_Vendas[[#This Row],[Vendedor]],TB_Vendedores[[#All],[Código]],TB_Vendedores[[#All],[Desc. Máximo]])</f>
        <v>0.18</v>
      </c>
      <c r="H1808" s="41">
        <f>IF(TB_Vendas[[#This Row],[Desc.]]&gt;TB_Vendas[[#This Row],[Desc. Vend.]],TB_Vendas[[#This Row],[Desc. Vend.]],TB_Vendas[[#This Row],[Desc.]])</f>
        <v>0.18</v>
      </c>
      <c r="I1808" s="9">
        <f>TB_Vendas[[#This Row],[Preço Unitário]]*TB_Vendas[[#This Row],[Qtde]]</f>
        <v>18000</v>
      </c>
      <c r="J1808" s="9">
        <f>TB_Vendas[[#This Row],[Total]]-(TB_Vendas[[#This Row],[Total]]*TB_Vendas[[#This Row],[Desconto]])</f>
        <v>14760</v>
      </c>
      <c r="K1808" s="9" t="s">
        <v>117</v>
      </c>
    </row>
    <row r="1809" spans="1:11" x14ac:dyDescent="0.25">
      <c r="A1809" s="8">
        <v>45590</v>
      </c>
      <c r="B1809" t="s">
        <v>20</v>
      </c>
      <c r="C1809" t="str">
        <f>_xlfn.XLOOKUP(TB_Vendas[[#This Row],[Código]],TB_Produtos[Código],TB_Produtos[Categoria])</f>
        <v>Acessórios</v>
      </c>
      <c r="D1809" s="1">
        <v>5</v>
      </c>
      <c r="E1809" s="36">
        <f>_xlfn.XLOOKUP(TB_Vendas[[#This Row],[Código]],TB_Produtos[Código],TB_Produtos[Preço Unitário])</f>
        <v>250</v>
      </c>
      <c r="F1809" s="41">
        <f>INDEX(desc_tabela,MATCH(TB_Vendas[[#This Row],[Qtde]],desc_quantidade,1),MATCH(_xlfn.XLOOKUP(TB_Vendas[[#This Row],[Código]],TB_Produtos[Código],TB_Produtos[Categoria]),desc_categorias,0))</f>
        <v>0.25</v>
      </c>
      <c r="G1809" s="41" cm="1">
        <f t="array" ref="G1809">_xlfn.XLOOKUP(TB_Vendas[[#This Row],[Vendedor]],TB_Vendedores[[#All],[Código]],TB_Vendedores[[#All],[Desc. Máximo]])</f>
        <v>7.0000000000000007E-2</v>
      </c>
      <c r="H1809" s="41">
        <f>IF(TB_Vendas[[#This Row],[Desc.]]&gt;TB_Vendas[[#This Row],[Desc. Vend.]],TB_Vendas[[#This Row],[Desc. Vend.]],TB_Vendas[[#This Row],[Desc.]])</f>
        <v>7.0000000000000007E-2</v>
      </c>
      <c r="I1809" s="9">
        <f>TB_Vendas[[#This Row],[Preço Unitário]]*TB_Vendas[[#This Row],[Qtde]]</f>
        <v>1250</v>
      </c>
      <c r="J1809" s="9">
        <f>TB_Vendas[[#This Row],[Total]]-(TB_Vendas[[#This Row],[Total]]*TB_Vendas[[#This Row],[Desconto]])</f>
        <v>1162.5</v>
      </c>
      <c r="K1809" s="9" t="s">
        <v>119</v>
      </c>
    </row>
    <row r="1810" spans="1:11" x14ac:dyDescent="0.25">
      <c r="A1810" s="8">
        <v>45591</v>
      </c>
      <c r="B1810" t="s">
        <v>14</v>
      </c>
      <c r="C1810" t="str">
        <f>_xlfn.XLOOKUP(TB_Vendas[[#This Row],[Código]],TB_Produtos[Código],TB_Produtos[Categoria])</f>
        <v>Acessórios</v>
      </c>
      <c r="D1810" s="1">
        <v>5</v>
      </c>
      <c r="E1810" s="36">
        <f>_xlfn.XLOOKUP(TB_Vendas[[#This Row],[Código]],TB_Produtos[Código],TB_Produtos[Preço Unitário])</f>
        <v>80</v>
      </c>
      <c r="F1810" s="41">
        <f>INDEX(desc_tabela,MATCH(TB_Vendas[[#This Row],[Qtde]],desc_quantidade,1),MATCH(_xlfn.XLOOKUP(TB_Vendas[[#This Row],[Código]],TB_Produtos[Código],TB_Produtos[Categoria]),desc_categorias,0))</f>
        <v>0.25</v>
      </c>
      <c r="G1810" s="41" cm="1">
        <f t="array" ref="G1810">_xlfn.XLOOKUP(TB_Vendas[[#This Row],[Vendedor]],TB_Vendedores[[#All],[Código]],TB_Vendedores[[#All],[Desc. Máximo]])</f>
        <v>0.17</v>
      </c>
      <c r="H1810" s="41">
        <f>IF(TB_Vendas[[#This Row],[Desc.]]&gt;TB_Vendas[[#This Row],[Desc. Vend.]],TB_Vendas[[#This Row],[Desc. Vend.]],TB_Vendas[[#This Row],[Desc.]])</f>
        <v>0.17</v>
      </c>
      <c r="I1810" s="9">
        <f>TB_Vendas[[#This Row],[Preço Unitário]]*TB_Vendas[[#This Row],[Qtde]]</f>
        <v>400</v>
      </c>
      <c r="J1810" s="9">
        <f>TB_Vendas[[#This Row],[Total]]-(TB_Vendas[[#This Row],[Total]]*TB_Vendas[[#This Row],[Desconto]])</f>
        <v>332</v>
      </c>
      <c r="K1810" s="9" t="s">
        <v>105</v>
      </c>
    </row>
    <row r="1811" spans="1:11" x14ac:dyDescent="0.25">
      <c r="A1811" s="8">
        <v>45591</v>
      </c>
      <c r="B1811" t="s">
        <v>56</v>
      </c>
      <c r="C1811" t="str">
        <f>_xlfn.XLOOKUP(TB_Vendas[[#This Row],[Código]],TB_Produtos[Código],TB_Produtos[Categoria])</f>
        <v>Periféricos</v>
      </c>
      <c r="D1811" s="1">
        <v>5</v>
      </c>
      <c r="E1811" s="36">
        <f>_xlfn.XLOOKUP(TB_Vendas[[#This Row],[Código]],TB_Produtos[Código],TB_Produtos[Preço Unitário])</f>
        <v>200</v>
      </c>
      <c r="F1811" s="41">
        <f>INDEX(desc_tabela,MATCH(TB_Vendas[[#This Row],[Qtde]],desc_quantidade,1),MATCH(_xlfn.XLOOKUP(TB_Vendas[[#This Row],[Código]],TB_Produtos[Código],TB_Produtos[Categoria]),desc_categorias,0))</f>
        <v>0.25</v>
      </c>
      <c r="G1811" s="41" cm="1">
        <f t="array" ref="G1811">_xlfn.XLOOKUP(TB_Vendas[[#This Row],[Vendedor]],TB_Vendedores[[#All],[Código]],TB_Vendedores[[#All],[Desc. Máximo]])</f>
        <v>0.19</v>
      </c>
      <c r="H1811" s="41">
        <f>IF(TB_Vendas[[#This Row],[Desc.]]&gt;TB_Vendas[[#This Row],[Desc. Vend.]],TB_Vendas[[#This Row],[Desc. Vend.]],TB_Vendas[[#This Row],[Desc.]])</f>
        <v>0.19</v>
      </c>
      <c r="I1811" s="9">
        <f>TB_Vendas[[#This Row],[Preço Unitário]]*TB_Vendas[[#This Row],[Qtde]]</f>
        <v>1000</v>
      </c>
      <c r="J1811" s="9">
        <f>TB_Vendas[[#This Row],[Total]]-(TB_Vendas[[#This Row],[Total]]*TB_Vendas[[#This Row],[Desconto]])</f>
        <v>810</v>
      </c>
      <c r="K1811" s="9" t="s">
        <v>109</v>
      </c>
    </row>
    <row r="1812" spans="1:11" x14ac:dyDescent="0.25">
      <c r="A1812" s="8">
        <v>45591</v>
      </c>
      <c r="B1812" t="s">
        <v>37</v>
      </c>
      <c r="C1812" t="str">
        <f>_xlfn.XLOOKUP(TB_Vendas[[#This Row],[Código]],TB_Produtos[Código],TB_Produtos[Categoria])</f>
        <v>Notebooks</v>
      </c>
      <c r="D1812" s="1">
        <v>1</v>
      </c>
      <c r="E1812" s="36">
        <f>_xlfn.XLOOKUP(TB_Vendas[[#This Row],[Código]],TB_Produtos[Código],TB_Produtos[Preço Unitário])</f>
        <v>4000</v>
      </c>
      <c r="F1812" s="41">
        <f>INDEX(desc_tabela,MATCH(TB_Vendas[[#This Row],[Qtde]],desc_quantidade,1),MATCH(_xlfn.XLOOKUP(TB_Vendas[[#This Row],[Código]],TB_Produtos[Código],TB_Produtos[Categoria]),desc_categorias,0))</f>
        <v>0</v>
      </c>
      <c r="G1812" s="41" cm="1">
        <f t="array" ref="G1812">_xlfn.XLOOKUP(TB_Vendas[[#This Row],[Vendedor]],TB_Vendedores[[#All],[Código]],TB_Vendedores[[#All],[Desc. Máximo]])</f>
        <v>0.08</v>
      </c>
      <c r="H1812" s="41">
        <f>IF(TB_Vendas[[#This Row],[Desc.]]&gt;TB_Vendas[[#This Row],[Desc. Vend.]],TB_Vendas[[#This Row],[Desc. Vend.]],TB_Vendas[[#This Row],[Desc.]])</f>
        <v>0</v>
      </c>
      <c r="I1812" s="9">
        <f>TB_Vendas[[#This Row],[Preço Unitário]]*TB_Vendas[[#This Row],[Qtde]]</f>
        <v>4000</v>
      </c>
      <c r="J1812" s="9">
        <f>TB_Vendas[[#This Row],[Total]]-(TB_Vendas[[#This Row],[Total]]*TB_Vendas[[#This Row],[Desconto]])</f>
        <v>4000</v>
      </c>
      <c r="K1812" s="9" t="s">
        <v>100</v>
      </c>
    </row>
    <row r="1813" spans="1:11" x14ac:dyDescent="0.25">
      <c r="A1813" s="8">
        <v>45592</v>
      </c>
      <c r="B1813" t="s">
        <v>50</v>
      </c>
      <c r="C1813" t="str">
        <f>_xlfn.XLOOKUP(TB_Vendas[[#This Row],[Código]],TB_Produtos[Código],TB_Produtos[Categoria])</f>
        <v>Periféricos</v>
      </c>
      <c r="D1813" s="1">
        <v>4</v>
      </c>
      <c r="E1813" s="36">
        <f>_xlfn.XLOOKUP(TB_Vendas[[#This Row],[Código]],TB_Produtos[Código],TB_Produtos[Preço Unitário])</f>
        <v>300</v>
      </c>
      <c r="F1813" s="41">
        <f>INDEX(desc_tabela,MATCH(TB_Vendas[[#This Row],[Qtde]],desc_quantidade,1),MATCH(_xlfn.XLOOKUP(TB_Vendas[[#This Row],[Código]],TB_Produtos[Código],TB_Produtos[Categoria]),desc_categorias,0))</f>
        <v>0.15</v>
      </c>
      <c r="G1813" s="41" cm="1">
        <f t="array" ref="G1813">_xlfn.XLOOKUP(TB_Vendas[[#This Row],[Vendedor]],TB_Vendedores[[#All],[Código]],TB_Vendedores[[#All],[Desc. Máximo]])</f>
        <v>0.17</v>
      </c>
      <c r="H1813" s="41">
        <f>IF(TB_Vendas[[#This Row],[Desc.]]&gt;TB_Vendas[[#This Row],[Desc. Vend.]],TB_Vendas[[#This Row],[Desc. Vend.]],TB_Vendas[[#This Row],[Desc.]])</f>
        <v>0.15</v>
      </c>
      <c r="I1813" s="9">
        <f>TB_Vendas[[#This Row],[Preço Unitário]]*TB_Vendas[[#This Row],[Qtde]]</f>
        <v>1200</v>
      </c>
      <c r="J1813" s="9">
        <f>TB_Vendas[[#This Row],[Total]]-(TB_Vendas[[#This Row],[Total]]*TB_Vendas[[#This Row],[Desconto]])</f>
        <v>1020</v>
      </c>
      <c r="K1813" s="9" t="s">
        <v>105</v>
      </c>
    </row>
    <row r="1814" spans="1:11" x14ac:dyDescent="0.25">
      <c r="A1814" s="8">
        <v>45592</v>
      </c>
      <c r="B1814" t="s">
        <v>28</v>
      </c>
      <c r="C1814" t="str">
        <f>_xlfn.XLOOKUP(TB_Vendas[[#This Row],[Código]],TB_Produtos[Código],TB_Produtos[Categoria])</f>
        <v>Periféricos</v>
      </c>
      <c r="D1814" s="1">
        <v>1</v>
      </c>
      <c r="E1814" s="36">
        <f>_xlfn.XLOOKUP(TB_Vendas[[#This Row],[Código]],TB_Produtos[Código],TB_Produtos[Preço Unitário])</f>
        <v>1200</v>
      </c>
      <c r="F1814" s="41">
        <f>INDEX(desc_tabela,MATCH(TB_Vendas[[#This Row],[Qtde]],desc_quantidade,1),MATCH(_xlfn.XLOOKUP(TB_Vendas[[#This Row],[Código]],TB_Produtos[Código],TB_Produtos[Categoria]),desc_categorias,0))</f>
        <v>0</v>
      </c>
      <c r="G1814" s="41" cm="1">
        <f t="array" ref="G1814">_xlfn.XLOOKUP(TB_Vendas[[#This Row],[Vendedor]],TB_Vendedores[[#All],[Código]],TB_Vendedores[[#All],[Desc. Máximo]])</f>
        <v>0.09</v>
      </c>
      <c r="H1814" s="41">
        <f>IF(TB_Vendas[[#This Row],[Desc.]]&gt;TB_Vendas[[#This Row],[Desc. Vend.]],TB_Vendas[[#This Row],[Desc. Vend.]],TB_Vendas[[#This Row],[Desc.]])</f>
        <v>0</v>
      </c>
      <c r="I1814" s="9">
        <f>TB_Vendas[[#This Row],[Preço Unitário]]*TB_Vendas[[#This Row],[Qtde]]</f>
        <v>1200</v>
      </c>
      <c r="J1814" s="9">
        <f>TB_Vendas[[#This Row],[Total]]-(TB_Vendas[[#This Row],[Total]]*TB_Vendas[[#This Row],[Desconto]])</f>
        <v>1200</v>
      </c>
      <c r="K1814" s="9" t="s">
        <v>113</v>
      </c>
    </row>
    <row r="1815" spans="1:11" x14ac:dyDescent="0.25">
      <c r="A1815" s="8">
        <v>45593</v>
      </c>
      <c r="B1815" t="s">
        <v>77</v>
      </c>
      <c r="C1815" t="str">
        <f>_xlfn.XLOOKUP(TB_Vendas[[#This Row],[Código]],TB_Produtos[Código],TB_Produtos[Categoria])</f>
        <v>Smartphones e Tablets</v>
      </c>
      <c r="D1815" s="1">
        <v>5</v>
      </c>
      <c r="E1815" s="36">
        <f>_xlfn.XLOOKUP(TB_Vendas[[#This Row],[Código]],TB_Produtos[Código],TB_Produtos[Preço Unitário])</f>
        <v>5000</v>
      </c>
      <c r="F1815" s="41">
        <f>INDEX(desc_tabela,MATCH(TB_Vendas[[#This Row],[Qtde]],desc_quantidade,1),MATCH(_xlfn.XLOOKUP(TB_Vendas[[#This Row],[Código]],TB_Produtos[Código],TB_Produtos[Categoria]),desc_categorias,0))</f>
        <v>0.25</v>
      </c>
      <c r="G1815" s="41" cm="1">
        <f t="array" ref="G1815">_xlfn.XLOOKUP(TB_Vendas[[#This Row],[Vendedor]],TB_Vendedores[[#All],[Código]],TB_Vendedores[[#All],[Desc. Máximo]])</f>
        <v>7.0000000000000007E-2</v>
      </c>
      <c r="H1815" s="41">
        <f>IF(TB_Vendas[[#This Row],[Desc.]]&gt;TB_Vendas[[#This Row],[Desc. Vend.]],TB_Vendas[[#This Row],[Desc. Vend.]],TB_Vendas[[#This Row],[Desc.]])</f>
        <v>7.0000000000000007E-2</v>
      </c>
      <c r="I1815" s="9">
        <f>TB_Vendas[[#This Row],[Preço Unitário]]*TB_Vendas[[#This Row],[Qtde]]</f>
        <v>25000</v>
      </c>
      <c r="J1815" s="9">
        <f>TB_Vendas[[#This Row],[Total]]-(TB_Vendas[[#This Row],[Total]]*TB_Vendas[[#This Row],[Desconto]])</f>
        <v>23250</v>
      </c>
      <c r="K1815" s="9" t="s">
        <v>119</v>
      </c>
    </row>
    <row r="1816" spans="1:11" x14ac:dyDescent="0.25">
      <c r="A1816" s="8">
        <v>45593</v>
      </c>
      <c r="B1816" t="s">
        <v>68</v>
      </c>
      <c r="C1816" t="str">
        <f>_xlfn.XLOOKUP(TB_Vendas[[#This Row],[Código]],TB_Produtos[Código],TB_Produtos[Categoria])</f>
        <v>Smartphones e Tablets</v>
      </c>
      <c r="D1816" s="1">
        <v>3</v>
      </c>
      <c r="E1816" s="36">
        <f>_xlfn.XLOOKUP(TB_Vendas[[#This Row],[Código]],TB_Produtos[Código],TB_Produtos[Preço Unitário])</f>
        <v>4500</v>
      </c>
      <c r="F1816" s="41">
        <f>INDEX(desc_tabela,MATCH(TB_Vendas[[#This Row],[Qtde]],desc_quantidade,1),MATCH(_xlfn.XLOOKUP(TB_Vendas[[#This Row],[Código]],TB_Produtos[Código],TB_Produtos[Categoria]),desc_categorias,0))</f>
        <v>0.15</v>
      </c>
      <c r="G1816" s="41" cm="1">
        <f t="array" ref="G1816">_xlfn.XLOOKUP(TB_Vendas[[#This Row],[Vendedor]],TB_Vendedores[[#All],[Código]],TB_Vendedores[[#All],[Desc. Máximo]])</f>
        <v>0.17</v>
      </c>
      <c r="H1816" s="41">
        <f>IF(TB_Vendas[[#This Row],[Desc.]]&gt;TB_Vendas[[#This Row],[Desc. Vend.]],TB_Vendas[[#This Row],[Desc. Vend.]],TB_Vendas[[#This Row],[Desc.]])</f>
        <v>0.15</v>
      </c>
      <c r="I1816" s="9">
        <f>TB_Vendas[[#This Row],[Preço Unitário]]*TB_Vendas[[#This Row],[Qtde]]</f>
        <v>13500</v>
      </c>
      <c r="J1816" s="9">
        <f>TB_Vendas[[#This Row],[Total]]-(TB_Vendas[[#This Row],[Total]]*TB_Vendas[[#This Row],[Desconto]])</f>
        <v>11475</v>
      </c>
      <c r="K1816" s="9" t="s">
        <v>105</v>
      </c>
    </row>
    <row r="1817" spans="1:11" x14ac:dyDescent="0.25">
      <c r="A1817" s="8">
        <v>45594</v>
      </c>
      <c r="B1817" t="s">
        <v>56</v>
      </c>
      <c r="C1817" t="str">
        <f>_xlfn.XLOOKUP(TB_Vendas[[#This Row],[Código]],TB_Produtos[Código],TB_Produtos[Categoria])</f>
        <v>Periféricos</v>
      </c>
      <c r="D1817" s="1">
        <v>5</v>
      </c>
      <c r="E1817" s="36">
        <f>_xlfn.XLOOKUP(TB_Vendas[[#This Row],[Código]],TB_Produtos[Código],TB_Produtos[Preço Unitário])</f>
        <v>200</v>
      </c>
      <c r="F1817" s="41">
        <f>INDEX(desc_tabela,MATCH(TB_Vendas[[#This Row],[Qtde]],desc_quantidade,1),MATCH(_xlfn.XLOOKUP(TB_Vendas[[#This Row],[Código]],TB_Produtos[Código],TB_Produtos[Categoria]),desc_categorias,0))</f>
        <v>0.25</v>
      </c>
      <c r="G1817" s="41" cm="1">
        <f t="array" ref="G1817">_xlfn.XLOOKUP(TB_Vendas[[#This Row],[Vendedor]],TB_Vendedores[[#All],[Código]],TB_Vendedores[[#All],[Desc. Máximo]])</f>
        <v>0.14000000000000001</v>
      </c>
      <c r="H1817" s="41">
        <f>IF(TB_Vendas[[#This Row],[Desc.]]&gt;TB_Vendas[[#This Row],[Desc. Vend.]],TB_Vendas[[#This Row],[Desc. Vend.]],TB_Vendas[[#This Row],[Desc.]])</f>
        <v>0.14000000000000001</v>
      </c>
      <c r="I1817" s="9">
        <f>TB_Vendas[[#This Row],[Preço Unitário]]*TB_Vendas[[#This Row],[Qtde]]</f>
        <v>1000</v>
      </c>
      <c r="J1817" s="9">
        <f>TB_Vendas[[#This Row],[Total]]-(TB_Vendas[[#This Row],[Total]]*TB_Vendas[[#This Row],[Desconto]])</f>
        <v>860</v>
      </c>
      <c r="K1817" s="9" t="s">
        <v>107</v>
      </c>
    </row>
    <row r="1818" spans="1:11" x14ac:dyDescent="0.25">
      <c r="A1818" s="8">
        <v>45594</v>
      </c>
      <c r="B1818" t="s">
        <v>17</v>
      </c>
      <c r="C1818" t="str">
        <f>_xlfn.XLOOKUP(TB_Vendas[[#This Row],[Código]],TB_Produtos[Código],TB_Produtos[Categoria])</f>
        <v>Acessórios</v>
      </c>
      <c r="D1818" s="1">
        <v>1</v>
      </c>
      <c r="E1818" s="36">
        <f>_xlfn.XLOOKUP(TB_Vendas[[#This Row],[Código]],TB_Produtos[Código],TB_Produtos[Preço Unitário])</f>
        <v>800</v>
      </c>
      <c r="F1818" s="41">
        <f>INDEX(desc_tabela,MATCH(TB_Vendas[[#This Row],[Qtde]],desc_quantidade,1),MATCH(_xlfn.XLOOKUP(TB_Vendas[[#This Row],[Código]],TB_Produtos[Código],TB_Produtos[Categoria]),desc_categorias,0))</f>
        <v>0</v>
      </c>
      <c r="G1818" s="41" cm="1">
        <f t="array" ref="G1818">_xlfn.XLOOKUP(TB_Vendas[[#This Row],[Vendedor]],TB_Vendedores[[#All],[Código]],TB_Vendedores[[#All],[Desc. Máximo]])</f>
        <v>0.13</v>
      </c>
      <c r="H1818" s="41">
        <f>IF(TB_Vendas[[#This Row],[Desc.]]&gt;TB_Vendas[[#This Row],[Desc. Vend.]],TB_Vendas[[#This Row],[Desc. Vend.]],TB_Vendas[[#This Row],[Desc.]])</f>
        <v>0</v>
      </c>
      <c r="I1818" s="9">
        <f>TB_Vendas[[#This Row],[Preço Unitário]]*TB_Vendas[[#This Row],[Qtde]]</f>
        <v>800</v>
      </c>
      <c r="J1818" s="9">
        <f>TB_Vendas[[#This Row],[Total]]-(TB_Vendas[[#This Row],[Total]]*TB_Vendas[[#This Row],[Desconto]])</f>
        <v>800</v>
      </c>
      <c r="K1818" s="9" t="s">
        <v>97</v>
      </c>
    </row>
    <row r="1819" spans="1:11" x14ac:dyDescent="0.25">
      <c r="A1819" s="8">
        <v>45594</v>
      </c>
      <c r="B1819" t="s">
        <v>31</v>
      </c>
      <c r="C1819" t="str">
        <f>_xlfn.XLOOKUP(TB_Vendas[[#This Row],[Código]],TB_Produtos[Código],TB_Produtos[Categoria])</f>
        <v>Notebooks</v>
      </c>
      <c r="D1819" s="1">
        <v>2</v>
      </c>
      <c r="E1819" s="36">
        <f>_xlfn.XLOOKUP(TB_Vendas[[#This Row],[Código]],TB_Produtos[Código],TB_Produtos[Preço Unitário])</f>
        <v>4200</v>
      </c>
      <c r="F1819" s="41">
        <f>INDEX(desc_tabela,MATCH(TB_Vendas[[#This Row],[Qtde]],desc_quantidade,1),MATCH(_xlfn.XLOOKUP(TB_Vendas[[#This Row],[Código]],TB_Produtos[Código],TB_Produtos[Categoria]),desc_categorias,0))</f>
        <v>0.1</v>
      </c>
      <c r="G1819" s="41" cm="1">
        <f t="array" ref="G1819">_xlfn.XLOOKUP(TB_Vendas[[#This Row],[Vendedor]],TB_Vendedores[[#All],[Código]],TB_Vendedores[[#All],[Desc. Máximo]])</f>
        <v>0.09</v>
      </c>
      <c r="H1819" s="41">
        <f>IF(TB_Vendas[[#This Row],[Desc.]]&gt;TB_Vendas[[#This Row],[Desc. Vend.]],TB_Vendas[[#This Row],[Desc. Vend.]],TB_Vendas[[#This Row],[Desc.]])</f>
        <v>0.09</v>
      </c>
      <c r="I1819" s="9">
        <f>TB_Vendas[[#This Row],[Preço Unitário]]*TB_Vendas[[#This Row],[Qtde]]</f>
        <v>8400</v>
      </c>
      <c r="J1819" s="9">
        <f>TB_Vendas[[#This Row],[Total]]-(TB_Vendas[[#This Row],[Total]]*TB_Vendas[[#This Row],[Desconto]])</f>
        <v>7644</v>
      </c>
      <c r="K1819" s="9" t="s">
        <v>113</v>
      </c>
    </row>
    <row r="1820" spans="1:11" x14ac:dyDescent="0.25">
      <c r="A1820" s="8">
        <v>45594</v>
      </c>
      <c r="B1820" t="s">
        <v>11</v>
      </c>
      <c r="C1820" t="str">
        <f>_xlfn.XLOOKUP(TB_Vendas[[#This Row],[Código]],TB_Produtos[Código],TB_Produtos[Categoria])</f>
        <v>Acessórios</v>
      </c>
      <c r="D1820" s="1">
        <v>3</v>
      </c>
      <c r="E1820" s="36">
        <f>_xlfn.XLOOKUP(TB_Vendas[[#This Row],[Código]],TB_Produtos[Código],TB_Produtos[Preço Unitário])</f>
        <v>150</v>
      </c>
      <c r="F1820" s="41">
        <f>INDEX(desc_tabela,MATCH(TB_Vendas[[#This Row],[Qtde]],desc_quantidade,1),MATCH(_xlfn.XLOOKUP(TB_Vendas[[#This Row],[Código]],TB_Produtos[Código],TB_Produtos[Categoria]),desc_categorias,0))</f>
        <v>0.15</v>
      </c>
      <c r="G1820" s="41" cm="1">
        <f t="array" ref="G1820">_xlfn.XLOOKUP(TB_Vendas[[#This Row],[Vendedor]],TB_Vendedores[[#All],[Código]],TB_Vendedores[[#All],[Desc. Máximo]])</f>
        <v>0.18</v>
      </c>
      <c r="H1820" s="41">
        <f>IF(TB_Vendas[[#This Row],[Desc.]]&gt;TB_Vendas[[#This Row],[Desc. Vend.]],TB_Vendas[[#This Row],[Desc. Vend.]],TB_Vendas[[#This Row],[Desc.]])</f>
        <v>0.15</v>
      </c>
      <c r="I1820" s="9">
        <f>TB_Vendas[[#This Row],[Preço Unitário]]*TB_Vendas[[#This Row],[Qtde]]</f>
        <v>450</v>
      </c>
      <c r="J1820" s="9">
        <f>TB_Vendas[[#This Row],[Total]]-(TB_Vendas[[#This Row],[Total]]*TB_Vendas[[#This Row],[Desconto]])</f>
        <v>382.5</v>
      </c>
      <c r="K1820" s="9" t="s">
        <v>117</v>
      </c>
    </row>
    <row r="1821" spans="1:11" x14ac:dyDescent="0.25">
      <c r="A1821" s="8">
        <v>45595</v>
      </c>
      <c r="B1821" t="s">
        <v>86</v>
      </c>
      <c r="C1821" t="str">
        <f>_xlfn.XLOOKUP(TB_Vendas[[#This Row],[Código]],TB_Produtos[Código],TB_Produtos[Categoria])</f>
        <v>Wearables</v>
      </c>
      <c r="D1821" s="1">
        <v>3</v>
      </c>
      <c r="E1821" s="36">
        <f>_xlfn.XLOOKUP(TB_Vendas[[#This Row],[Código]],TB_Produtos[Código],TB_Produtos[Preço Unitário])</f>
        <v>1500</v>
      </c>
      <c r="F1821" s="41">
        <f>INDEX(desc_tabela,MATCH(TB_Vendas[[#This Row],[Qtde]],desc_quantidade,1),MATCH(_xlfn.XLOOKUP(TB_Vendas[[#This Row],[Código]],TB_Produtos[Código],TB_Produtos[Categoria]),desc_categorias,0))</f>
        <v>0.15</v>
      </c>
      <c r="G1821" s="41" cm="1">
        <f t="array" ref="G1821">_xlfn.XLOOKUP(TB_Vendas[[#This Row],[Vendedor]],TB_Vendedores[[#All],[Código]],TB_Vendedores[[#All],[Desc. Máximo]])</f>
        <v>0.08</v>
      </c>
      <c r="H1821" s="41">
        <f>IF(TB_Vendas[[#This Row],[Desc.]]&gt;TB_Vendas[[#This Row],[Desc. Vend.]],TB_Vendas[[#This Row],[Desc. Vend.]],TB_Vendas[[#This Row],[Desc.]])</f>
        <v>0.08</v>
      </c>
      <c r="I1821" s="9">
        <f>TB_Vendas[[#This Row],[Preço Unitário]]*TB_Vendas[[#This Row],[Qtde]]</f>
        <v>4500</v>
      </c>
      <c r="J1821" s="9">
        <f>TB_Vendas[[#This Row],[Total]]-(TB_Vendas[[#This Row],[Total]]*TB_Vendas[[#This Row],[Desconto]])</f>
        <v>4140</v>
      </c>
      <c r="K1821" s="9" t="s">
        <v>100</v>
      </c>
    </row>
    <row r="1822" spans="1:11" x14ac:dyDescent="0.25">
      <c r="A1822" s="8">
        <v>45595</v>
      </c>
      <c r="B1822" t="s">
        <v>60</v>
      </c>
      <c r="C1822" t="str">
        <f>_xlfn.XLOOKUP(TB_Vendas[[#This Row],[Código]],TB_Produtos[Código],TB_Produtos[Categoria])</f>
        <v>Redes e Conectividade</v>
      </c>
      <c r="D1822" s="1">
        <v>2</v>
      </c>
      <c r="E1822" s="36">
        <f>_xlfn.XLOOKUP(TB_Vendas[[#This Row],[Código]],TB_Produtos[Código],TB_Produtos[Preço Unitário])</f>
        <v>100</v>
      </c>
      <c r="F1822" s="41">
        <f>INDEX(desc_tabela,MATCH(TB_Vendas[[#This Row],[Qtde]],desc_quantidade,1),MATCH(_xlfn.XLOOKUP(TB_Vendas[[#This Row],[Código]],TB_Produtos[Código],TB_Produtos[Categoria]),desc_categorias,0))</f>
        <v>0.15</v>
      </c>
      <c r="G1822" s="41" cm="1">
        <f t="array" ref="G1822">_xlfn.XLOOKUP(TB_Vendas[[#This Row],[Vendedor]],TB_Vendedores[[#All],[Código]],TB_Vendedores[[#All],[Desc. Máximo]])</f>
        <v>7.0000000000000007E-2</v>
      </c>
      <c r="H1822" s="41">
        <f>IF(TB_Vendas[[#This Row],[Desc.]]&gt;TB_Vendas[[#This Row],[Desc. Vend.]],TB_Vendas[[#This Row],[Desc. Vend.]],TB_Vendas[[#This Row],[Desc.]])</f>
        <v>7.0000000000000007E-2</v>
      </c>
      <c r="I1822" s="9">
        <f>TB_Vendas[[#This Row],[Preço Unitário]]*TB_Vendas[[#This Row],[Qtde]]</f>
        <v>200</v>
      </c>
      <c r="J1822" s="9">
        <f>TB_Vendas[[#This Row],[Total]]-(TB_Vendas[[#This Row],[Total]]*TB_Vendas[[#This Row],[Desconto]])</f>
        <v>186</v>
      </c>
      <c r="K1822" s="9" t="s">
        <v>119</v>
      </c>
    </row>
    <row r="1823" spans="1:11" x14ac:dyDescent="0.25">
      <c r="A1823" s="8">
        <v>45596</v>
      </c>
      <c r="B1823" t="s">
        <v>88</v>
      </c>
      <c r="C1823" t="str">
        <f>_xlfn.XLOOKUP(TB_Vendas[[#This Row],[Código]],TB_Produtos[Código],TB_Produtos[Categoria])</f>
        <v>Wearables</v>
      </c>
      <c r="D1823" s="1">
        <v>4</v>
      </c>
      <c r="E1823" s="36">
        <f>_xlfn.XLOOKUP(TB_Vendas[[#This Row],[Código]],TB_Produtos[Código],TB_Produtos[Preço Unitário])</f>
        <v>2800</v>
      </c>
      <c r="F1823" s="41">
        <f>INDEX(desc_tabela,MATCH(TB_Vendas[[#This Row],[Qtde]],desc_quantidade,1),MATCH(_xlfn.XLOOKUP(TB_Vendas[[#This Row],[Código]],TB_Produtos[Código],TB_Produtos[Categoria]),desc_categorias,0))</f>
        <v>0.15</v>
      </c>
      <c r="G1823" s="41" cm="1">
        <f t="array" ref="G1823">_xlfn.XLOOKUP(TB_Vendas[[#This Row],[Vendedor]],TB_Vendedores[[#All],[Código]],TB_Vendedores[[#All],[Desc. Máximo]])</f>
        <v>0.12</v>
      </c>
      <c r="H1823" s="41">
        <f>IF(TB_Vendas[[#This Row],[Desc.]]&gt;TB_Vendas[[#This Row],[Desc. Vend.]],TB_Vendas[[#This Row],[Desc. Vend.]],TB_Vendas[[#This Row],[Desc.]])</f>
        <v>0.12</v>
      </c>
      <c r="I1823" s="9">
        <f>TB_Vendas[[#This Row],[Preço Unitário]]*TB_Vendas[[#This Row],[Qtde]]</f>
        <v>11200</v>
      </c>
      <c r="J1823" s="9">
        <f>TB_Vendas[[#This Row],[Total]]-(TB_Vendas[[#This Row],[Total]]*TB_Vendas[[#This Row],[Desconto]])</f>
        <v>9856</v>
      </c>
      <c r="K1823" s="9" t="s">
        <v>103</v>
      </c>
    </row>
    <row r="1824" spans="1:11" x14ac:dyDescent="0.25">
      <c r="A1824" s="8">
        <v>45596</v>
      </c>
      <c r="B1824" t="s">
        <v>43</v>
      </c>
      <c r="C1824" t="str">
        <f>_xlfn.XLOOKUP(TB_Vendas[[#This Row],[Código]],TB_Produtos[Código],TB_Produtos[Categoria])</f>
        <v>Eletrônicos Gerais</v>
      </c>
      <c r="D1824" s="1">
        <v>3</v>
      </c>
      <c r="E1824" s="36">
        <f>_xlfn.XLOOKUP(TB_Vendas[[#This Row],[Código]],TB_Produtos[Código],TB_Produtos[Preço Unitário])</f>
        <v>4500</v>
      </c>
      <c r="F1824" s="41">
        <f>INDEX(desc_tabela,MATCH(TB_Vendas[[#This Row],[Qtde]],desc_quantidade,1),MATCH(_xlfn.XLOOKUP(TB_Vendas[[#This Row],[Código]],TB_Produtos[Código],TB_Produtos[Categoria]),desc_categorias,0))</f>
        <v>0.2</v>
      </c>
      <c r="G1824" s="41" cm="1">
        <f t="array" ref="G1824">_xlfn.XLOOKUP(TB_Vendas[[#This Row],[Vendedor]],TB_Vendedores[[#All],[Código]],TB_Vendedores[[#All],[Desc. Máximo]])</f>
        <v>0.17</v>
      </c>
      <c r="H1824" s="41">
        <f>IF(TB_Vendas[[#This Row],[Desc.]]&gt;TB_Vendas[[#This Row],[Desc. Vend.]],TB_Vendas[[#This Row],[Desc. Vend.]],TB_Vendas[[#This Row],[Desc.]])</f>
        <v>0.17</v>
      </c>
      <c r="I1824" s="9">
        <f>TB_Vendas[[#This Row],[Preço Unitário]]*TB_Vendas[[#This Row],[Qtde]]</f>
        <v>13500</v>
      </c>
      <c r="J1824" s="9">
        <f>TB_Vendas[[#This Row],[Total]]-(TB_Vendas[[#This Row],[Total]]*TB_Vendas[[#This Row],[Desconto]])</f>
        <v>11205</v>
      </c>
      <c r="K1824" s="9" t="s">
        <v>105</v>
      </c>
    </row>
    <row r="1825" spans="1:11" x14ac:dyDescent="0.25">
      <c r="A1825" s="8">
        <v>45596</v>
      </c>
      <c r="B1825" t="s">
        <v>20</v>
      </c>
      <c r="C1825" t="str">
        <f>_xlfn.XLOOKUP(TB_Vendas[[#This Row],[Código]],TB_Produtos[Código],TB_Produtos[Categoria])</f>
        <v>Acessórios</v>
      </c>
      <c r="D1825" s="1">
        <v>3</v>
      </c>
      <c r="E1825" s="36">
        <f>_xlfn.XLOOKUP(TB_Vendas[[#This Row],[Código]],TB_Produtos[Código],TB_Produtos[Preço Unitário])</f>
        <v>250</v>
      </c>
      <c r="F1825" s="41">
        <f>INDEX(desc_tabela,MATCH(TB_Vendas[[#This Row],[Qtde]],desc_quantidade,1),MATCH(_xlfn.XLOOKUP(TB_Vendas[[#This Row],[Código]],TB_Produtos[Código],TB_Produtos[Categoria]),desc_categorias,0))</f>
        <v>0.15</v>
      </c>
      <c r="G1825" s="41" cm="1">
        <f t="array" ref="G1825">_xlfn.XLOOKUP(TB_Vendas[[#This Row],[Vendedor]],TB_Vendedores[[#All],[Código]],TB_Vendedores[[#All],[Desc. Máximo]])</f>
        <v>0.11</v>
      </c>
      <c r="H1825" s="41">
        <f>IF(TB_Vendas[[#This Row],[Desc.]]&gt;TB_Vendas[[#This Row],[Desc. Vend.]],TB_Vendas[[#This Row],[Desc. Vend.]],TB_Vendas[[#This Row],[Desc.]])</f>
        <v>0.11</v>
      </c>
      <c r="I1825" s="9">
        <f>TB_Vendas[[#This Row],[Preço Unitário]]*TB_Vendas[[#This Row],[Qtde]]</f>
        <v>750</v>
      </c>
      <c r="J1825" s="9">
        <f>TB_Vendas[[#This Row],[Total]]-(TB_Vendas[[#This Row],[Total]]*TB_Vendas[[#This Row],[Desconto]])</f>
        <v>667.5</v>
      </c>
      <c r="K1825" s="9" t="s">
        <v>115</v>
      </c>
    </row>
    <row r="1826" spans="1:11" x14ac:dyDescent="0.25">
      <c r="A1826" s="8">
        <v>45596</v>
      </c>
      <c r="B1826" t="s">
        <v>56</v>
      </c>
      <c r="C1826" t="str">
        <f>_xlfn.XLOOKUP(TB_Vendas[[#This Row],[Código]],TB_Produtos[Código],TB_Produtos[Categoria])</f>
        <v>Periféricos</v>
      </c>
      <c r="D1826" s="1">
        <v>3</v>
      </c>
      <c r="E1826" s="36">
        <f>_xlfn.XLOOKUP(TB_Vendas[[#This Row],[Código]],TB_Produtos[Código],TB_Produtos[Preço Unitário])</f>
        <v>200</v>
      </c>
      <c r="F1826" s="41">
        <f>INDEX(desc_tabela,MATCH(TB_Vendas[[#This Row],[Qtde]],desc_quantidade,1),MATCH(_xlfn.XLOOKUP(TB_Vendas[[#This Row],[Código]],TB_Produtos[Código],TB_Produtos[Categoria]),desc_categorias,0))</f>
        <v>0.15</v>
      </c>
      <c r="G1826" s="41" cm="1">
        <f t="array" ref="G1826">_xlfn.XLOOKUP(TB_Vendas[[#This Row],[Vendedor]],TB_Vendedores[[#All],[Código]],TB_Vendedores[[#All],[Desc. Máximo]])</f>
        <v>0.14000000000000001</v>
      </c>
      <c r="H1826" s="41">
        <f>IF(TB_Vendas[[#This Row],[Desc.]]&gt;TB_Vendas[[#This Row],[Desc. Vend.]],TB_Vendas[[#This Row],[Desc. Vend.]],TB_Vendas[[#This Row],[Desc.]])</f>
        <v>0.14000000000000001</v>
      </c>
      <c r="I1826" s="9">
        <f>TB_Vendas[[#This Row],[Preço Unitário]]*TB_Vendas[[#This Row],[Qtde]]</f>
        <v>600</v>
      </c>
      <c r="J1826" s="9">
        <f>TB_Vendas[[#This Row],[Total]]-(TB_Vendas[[#This Row],[Total]]*TB_Vendas[[#This Row],[Desconto]])</f>
        <v>516</v>
      </c>
      <c r="K1826" s="9" t="s">
        <v>107</v>
      </c>
    </row>
    <row r="1827" spans="1:11" x14ac:dyDescent="0.25">
      <c r="A1827" s="8">
        <v>45597</v>
      </c>
      <c r="B1827" t="s">
        <v>7</v>
      </c>
      <c r="C1827" t="str">
        <f>_xlfn.XLOOKUP(TB_Vendas[[#This Row],[Código]],TB_Produtos[Código],TB_Produtos[Categoria])</f>
        <v>Acessórios</v>
      </c>
      <c r="D1827" s="1">
        <v>3</v>
      </c>
      <c r="E1827" s="36">
        <f>_xlfn.XLOOKUP(TB_Vendas[[#This Row],[Código]],TB_Produtos[Código],TB_Produtos[Preço Unitário])</f>
        <v>50</v>
      </c>
      <c r="F1827" s="41">
        <f>INDEX(desc_tabela,MATCH(TB_Vendas[[#This Row],[Qtde]],desc_quantidade,1),MATCH(_xlfn.XLOOKUP(TB_Vendas[[#This Row],[Código]],TB_Produtos[Código],TB_Produtos[Categoria]),desc_categorias,0))</f>
        <v>0.15</v>
      </c>
      <c r="G1827" s="41" cm="1">
        <f t="array" ref="G1827">_xlfn.XLOOKUP(TB_Vendas[[#This Row],[Vendedor]],TB_Vendedores[[#All],[Código]],TB_Vendedores[[#All],[Desc. Máximo]])</f>
        <v>0.08</v>
      </c>
      <c r="H1827" s="41">
        <f>IF(TB_Vendas[[#This Row],[Desc.]]&gt;TB_Vendas[[#This Row],[Desc. Vend.]],TB_Vendas[[#This Row],[Desc. Vend.]],TB_Vendas[[#This Row],[Desc.]])</f>
        <v>0.08</v>
      </c>
      <c r="I1827" s="9">
        <f>TB_Vendas[[#This Row],[Preço Unitário]]*TB_Vendas[[#This Row],[Qtde]]</f>
        <v>150</v>
      </c>
      <c r="J1827" s="9">
        <f>TB_Vendas[[#This Row],[Total]]-(TB_Vendas[[#This Row],[Total]]*TB_Vendas[[#This Row],[Desconto]])</f>
        <v>138</v>
      </c>
      <c r="K1827" s="9" t="s">
        <v>100</v>
      </c>
    </row>
    <row r="1828" spans="1:11" x14ac:dyDescent="0.25">
      <c r="A1828" s="8">
        <v>45597</v>
      </c>
      <c r="B1828" t="s">
        <v>56</v>
      </c>
      <c r="C1828" t="str">
        <f>_xlfn.XLOOKUP(TB_Vendas[[#This Row],[Código]],TB_Produtos[Código],TB_Produtos[Categoria])</f>
        <v>Periféricos</v>
      </c>
      <c r="D1828" s="1">
        <v>4</v>
      </c>
      <c r="E1828" s="36">
        <f>_xlfn.XLOOKUP(TB_Vendas[[#This Row],[Código]],TB_Produtos[Código],TB_Produtos[Preço Unitário])</f>
        <v>200</v>
      </c>
      <c r="F1828" s="41">
        <f>INDEX(desc_tabela,MATCH(TB_Vendas[[#This Row],[Qtde]],desc_quantidade,1),MATCH(_xlfn.XLOOKUP(TB_Vendas[[#This Row],[Código]],TB_Produtos[Código],TB_Produtos[Categoria]),desc_categorias,0))</f>
        <v>0.15</v>
      </c>
      <c r="G1828" s="41" cm="1">
        <f t="array" ref="G1828">_xlfn.XLOOKUP(TB_Vendas[[#This Row],[Vendedor]],TB_Vendedores[[#All],[Código]],TB_Vendedores[[#All],[Desc. Máximo]])</f>
        <v>0.3</v>
      </c>
      <c r="H1828" s="41">
        <f>IF(TB_Vendas[[#This Row],[Desc.]]&gt;TB_Vendas[[#This Row],[Desc. Vend.]],TB_Vendas[[#This Row],[Desc. Vend.]],TB_Vendas[[#This Row],[Desc.]])</f>
        <v>0.15</v>
      </c>
      <c r="I1828" s="9">
        <f>TB_Vendas[[#This Row],[Preço Unitário]]*TB_Vendas[[#This Row],[Qtde]]</f>
        <v>800</v>
      </c>
      <c r="J1828" s="9">
        <f>TB_Vendas[[#This Row],[Total]]-(TB_Vendas[[#This Row],[Total]]*TB_Vendas[[#This Row],[Desconto]])</f>
        <v>680</v>
      </c>
      <c r="K1828" s="9" t="s">
        <v>121</v>
      </c>
    </row>
    <row r="1829" spans="1:11" x14ac:dyDescent="0.25">
      <c r="A1829" s="8">
        <v>45597</v>
      </c>
      <c r="B1829" t="s">
        <v>79</v>
      </c>
      <c r="C1829" t="str">
        <f>_xlfn.XLOOKUP(TB_Vendas[[#This Row],[Código]],TB_Produtos[Código],TB_Produtos[Categoria])</f>
        <v>Wearables</v>
      </c>
      <c r="D1829" s="1">
        <v>3</v>
      </c>
      <c r="E1829" s="36">
        <f>_xlfn.XLOOKUP(TB_Vendas[[#This Row],[Código]],TB_Produtos[Código],TB_Produtos[Preço Unitário])</f>
        <v>400</v>
      </c>
      <c r="F1829" s="41">
        <f>INDEX(desc_tabela,MATCH(TB_Vendas[[#This Row],[Qtde]],desc_quantidade,1),MATCH(_xlfn.XLOOKUP(TB_Vendas[[#This Row],[Código]],TB_Produtos[Código],TB_Produtos[Categoria]),desc_categorias,0))</f>
        <v>0.15</v>
      </c>
      <c r="G1829" s="41" cm="1">
        <f t="array" ref="G1829">_xlfn.XLOOKUP(TB_Vendas[[#This Row],[Vendedor]],TB_Vendedores[[#All],[Código]],TB_Vendedores[[#All],[Desc. Máximo]])</f>
        <v>0.18</v>
      </c>
      <c r="H1829" s="41">
        <f>IF(TB_Vendas[[#This Row],[Desc.]]&gt;TB_Vendas[[#This Row],[Desc. Vend.]],TB_Vendas[[#This Row],[Desc. Vend.]],TB_Vendas[[#This Row],[Desc.]])</f>
        <v>0.15</v>
      </c>
      <c r="I1829" s="9">
        <f>TB_Vendas[[#This Row],[Preço Unitário]]*TB_Vendas[[#This Row],[Qtde]]</f>
        <v>1200</v>
      </c>
      <c r="J1829" s="9">
        <f>TB_Vendas[[#This Row],[Total]]-(TB_Vendas[[#This Row],[Total]]*TB_Vendas[[#This Row],[Desconto]])</f>
        <v>1020</v>
      </c>
      <c r="K1829" s="9" t="s">
        <v>117</v>
      </c>
    </row>
    <row r="1830" spans="1:11" x14ac:dyDescent="0.25">
      <c r="A1830" s="8">
        <v>45598</v>
      </c>
      <c r="B1830" t="s">
        <v>7</v>
      </c>
      <c r="C1830" t="str">
        <f>_xlfn.XLOOKUP(TB_Vendas[[#This Row],[Código]],TB_Produtos[Código],TB_Produtos[Categoria])</f>
        <v>Acessórios</v>
      </c>
      <c r="D1830" s="1">
        <v>3</v>
      </c>
      <c r="E1830" s="36">
        <f>_xlfn.XLOOKUP(TB_Vendas[[#This Row],[Código]],TB_Produtos[Código],TB_Produtos[Preço Unitário])</f>
        <v>50</v>
      </c>
      <c r="F1830" s="41">
        <f>INDEX(desc_tabela,MATCH(TB_Vendas[[#This Row],[Qtde]],desc_quantidade,1),MATCH(_xlfn.XLOOKUP(TB_Vendas[[#This Row],[Código]],TB_Produtos[Código],TB_Produtos[Categoria]),desc_categorias,0))</f>
        <v>0.15</v>
      </c>
      <c r="G1830" s="41" cm="1">
        <f t="array" ref="G1830">_xlfn.XLOOKUP(TB_Vendas[[#This Row],[Vendedor]],TB_Vendedores[[#All],[Código]],TB_Vendedores[[#All],[Desc. Máximo]])</f>
        <v>0.13</v>
      </c>
      <c r="H1830" s="41">
        <f>IF(TB_Vendas[[#This Row],[Desc.]]&gt;TB_Vendas[[#This Row],[Desc. Vend.]],TB_Vendas[[#This Row],[Desc. Vend.]],TB_Vendas[[#This Row],[Desc.]])</f>
        <v>0.13</v>
      </c>
      <c r="I1830" s="9">
        <f>TB_Vendas[[#This Row],[Preço Unitário]]*TB_Vendas[[#This Row],[Qtde]]</f>
        <v>150</v>
      </c>
      <c r="J1830" s="9">
        <f>TB_Vendas[[#This Row],[Total]]-(TB_Vendas[[#This Row],[Total]]*TB_Vendas[[#This Row],[Desconto]])</f>
        <v>130.5</v>
      </c>
      <c r="K1830" s="9" t="s">
        <v>97</v>
      </c>
    </row>
    <row r="1831" spans="1:11" x14ac:dyDescent="0.25">
      <c r="A1831" s="8">
        <v>45598</v>
      </c>
      <c r="B1831" t="s">
        <v>22</v>
      </c>
      <c r="C1831" t="str">
        <f>_xlfn.XLOOKUP(TB_Vendas[[#This Row],[Código]],TB_Produtos[Código],TB_Produtos[Categoria])</f>
        <v>Acessórios</v>
      </c>
      <c r="D1831" s="1">
        <v>4</v>
      </c>
      <c r="E1831" s="36">
        <f>_xlfn.XLOOKUP(TB_Vendas[[#This Row],[Código]],TB_Produtos[Código],TB_Produtos[Preço Unitário])</f>
        <v>1400</v>
      </c>
      <c r="F1831" s="41">
        <f>INDEX(desc_tabela,MATCH(TB_Vendas[[#This Row],[Qtde]],desc_quantidade,1),MATCH(_xlfn.XLOOKUP(TB_Vendas[[#This Row],[Código]],TB_Produtos[Código],TB_Produtos[Categoria]),desc_categorias,0))</f>
        <v>0.15</v>
      </c>
      <c r="G1831" s="41" cm="1">
        <f t="array" ref="G1831">_xlfn.XLOOKUP(TB_Vendas[[#This Row],[Vendedor]],TB_Vendedores[[#All],[Código]],TB_Vendedores[[#All],[Desc. Máximo]])</f>
        <v>0.17</v>
      </c>
      <c r="H1831" s="41">
        <f>IF(TB_Vendas[[#This Row],[Desc.]]&gt;TB_Vendas[[#This Row],[Desc. Vend.]],TB_Vendas[[#This Row],[Desc. Vend.]],TB_Vendas[[#This Row],[Desc.]])</f>
        <v>0.15</v>
      </c>
      <c r="I1831" s="9">
        <f>TB_Vendas[[#This Row],[Preço Unitário]]*TB_Vendas[[#This Row],[Qtde]]</f>
        <v>5600</v>
      </c>
      <c r="J1831" s="9">
        <f>TB_Vendas[[#This Row],[Total]]-(TB_Vendas[[#This Row],[Total]]*TB_Vendas[[#This Row],[Desconto]])</f>
        <v>4760</v>
      </c>
      <c r="K1831" s="9" t="s">
        <v>105</v>
      </c>
    </row>
    <row r="1832" spans="1:11" x14ac:dyDescent="0.25">
      <c r="A1832" s="8">
        <v>45598</v>
      </c>
      <c r="B1832" t="s">
        <v>17</v>
      </c>
      <c r="C1832" t="str">
        <f>_xlfn.XLOOKUP(TB_Vendas[[#This Row],[Código]],TB_Produtos[Código],TB_Produtos[Categoria])</f>
        <v>Acessórios</v>
      </c>
      <c r="D1832" s="1">
        <v>3</v>
      </c>
      <c r="E1832" s="36">
        <f>_xlfn.XLOOKUP(TB_Vendas[[#This Row],[Código]],TB_Produtos[Código],TB_Produtos[Preço Unitário])</f>
        <v>800</v>
      </c>
      <c r="F1832" s="41">
        <f>INDEX(desc_tabela,MATCH(TB_Vendas[[#This Row],[Qtde]],desc_quantidade,1),MATCH(_xlfn.XLOOKUP(TB_Vendas[[#This Row],[Código]],TB_Produtos[Código],TB_Produtos[Categoria]),desc_categorias,0))</f>
        <v>0.15</v>
      </c>
      <c r="G1832" s="41" cm="1">
        <f t="array" ref="G1832">_xlfn.XLOOKUP(TB_Vendas[[#This Row],[Vendedor]],TB_Vendedores[[#All],[Código]],TB_Vendedores[[#All],[Desc. Máximo]])</f>
        <v>0.12</v>
      </c>
      <c r="H1832" s="41">
        <f>IF(TB_Vendas[[#This Row],[Desc.]]&gt;TB_Vendas[[#This Row],[Desc. Vend.]],TB_Vendas[[#This Row],[Desc. Vend.]],TB_Vendas[[#This Row],[Desc.]])</f>
        <v>0.12</v>
      </c>
      <c r="I1832" s="9">
        <f>TB_Vendas[[#This Row],[Preço Unitário]]*TB_Vendas[[#This Row],[Qtde]]</f>
        <v>2400</v>
      </c>
      <c r="J1832" s="9">
        <f>TB_Vendas[[#This Row],[Total]]-(TB_Vendas[[#This Row],[Total]]*TB_Vendas[[#This Row],[Desconto]])</f>
        <v>2112</v>
      </c>
      <c r="K1832" s="9" t="s">
        <v>103</v>
      </c>
    </row>
    <row r="1833" spans="1:11" x14ac:dyDescent="0.25">
      <c r="A1833" s="8">
        <v>45599</v>
      </c>
      <c r="B1833" t="s">
        <v>58</v>
      </c>
      <c r="C1833" t="str">
        <f>_xlfn.XLOOKUP(TB_Vendas[[#This Row],[Código]],TB_Produtos[Código],TB_Produtos[Categoria])</f>
        <v>Periféricos</v>
      </c>
      <c r="D1833" s="1">
        <v>4</v>
      </c>
      <c r="E1833" s="36">
        <f>_xlfn.XLOOKUP(TB_Vendas[[#This Row],[Código]],TB_Produtos[Código],TB_Produtos[Preço Unitário])</f>
        <v>450</v>
      </c>
      <c r="F1833" s="41">
        <f>INDEX(desc_tabela,MATCH(TB_Vendas[[#This Row],[Qtde]],desc_quantidade,1),MATCH(_xlfn.XLOOKUP(TB_Vendas[[#This Row],[Código]],TB_Produtos[Código],TB_Produtos[Categoria]),desc_categorias,0))</f>
        <v>0.15</v>
      </c>
      <c r="G1833" s="41" cm="1">
        <f t="array" ref="G1833">_xlfn.XLOOKUP(TB_Vendas[[#This Row],[Vendedor]],TB_Vendedores[[#All],[Código]],TB_Vendedores[[#All],[Desc. Máximo]])</f>
        <v>0.14000000000000001</v>
      </c>
      <c r="H1833" s="41">
        <f>IF(TB_Vendas[[#This Row],[Desc.]]&gt;TB_Vendas[[#This Row],[Desc. Vend.]],TB_Vendas[[#This Row],[Desc. Vend.]],TB_Vendas[[#This Row],[Desc.]])</f>
        <v>0.14000000000000001</v>
      </c>
      <c r="I1833" s="9">
        <f>TB_Vendas[[#This Row],[Preço Unitário]]*TB_Vendas[[#This Row],[Qtde]]</f>
        <v>1800</v>
      </c>
      <c r="J1833" s="9">
        <f>TB_Vendas[[#This Row],[Total]]-(TB_Vendas[[#This Row],[Total]]*TB_Vendas[[#This Row],[Desconto]])</f>
        <v>1548</v>
      </c>
      <c r="K1833" s="9" t="s">
        <v>107</v>
      </c>
    </row>
    <row r="1834" spans="1:11" x14ac:dyDescent="0.25">
      <c r="A1834" s="8">
        <v>45599</v>
      </c>
      <c r="B1834" t="s">
        <v>64</v>
      </c>
      <c r="C1834" t="str">
        <f>_xlfn.XLOOKUP(TB_Vendas[[#This Row],[Código]],TB_Produtos[Código],TB_Produtos[Categoria])</f>
        <v>Redes e Conectividade</v>
      </c>
      <c r="D1834" s="1">
        <v>3</v>
      </c>
      <c r="E1834" s="36">
        <f>_xlfn.XLOOKUP(TB_Vendas[[#This Row],[Código]],TB_Produtos[Código],TB_Produtos[Preço Unitário])</f>
        <v>250</v>
      </c>
      <c r="F1834" s="41">
        <f>INDEX(desc_tabela,MATCH(TB_Vendas[[#This Row],[Qtde]],desc_quantidade,1),MATCH(_xlfn.XLOOKUP(TB_Vendas[[#This Row],[Código]],TB_Produtos[Código],TB_Produtos[Categoria]),desc_categorias,0))</f>
        <v>0.2</v>
      </c>
      <c r="G1834" s="41" cm="1">
        <f t="array" ref="G1834">_xlfn.XLOOKUP(TB_Vendas[[#This Row],[Vendedor]],TB_Vendedores[[#All],[Código]],TB_Vendedores[[#All],[Desc. Máximo]])</f>
        <v>0.09</v>
      </c>
      <c r="H1834" s="41">
        <f>IF(TB_Vendas[[#This Row],[Desc.]]&gt;TB_Vendas[[#This Row],[Desc. Vend.]],TB_Vendas[[#This Row],[Desc. Vend.]],TB_Vendas[[#This Row],[Desc.]])</f>
        <v>0.09</v>
      </c>
      <c r="I1834" s="9">
        <f>TB_Vendas[[#This Row],[Preço Unitário]]*TB_Vendas[[#This Row],[Qtde]]</f>
        <v>750</v>
      </c>
      <c r="J1834" s="9">
        <f>TB_Vendas[[#This Row],[Total]]-(TB_Vendas[[#This Row],[Total]]*TB_Vendas[[#This Row],[Desconto]])</f>
        <v>682.5</v>
      </c>
      <c r="K1834" s="9" t="s">
        <v>113</v>
      </c>
    </row>
    <row r="1835" spans="1:11" x14ac:dyDescent="0.25">
      <c r="A1835" s="8">
        <v>45599</v>
      </c>
      <c r="B1835" t="s">
        <v>31</v>
      </c>
      <c r="C1835" t="str">
        <f>_xlfn.XLOOKUP(TB_Vendas[[#This Row],[Código]],TB_Produtos[Código],TB_Produtos[Categoria])</f>
        <v>Notebooks</v>
      </c>
      <c r="D1835" s="1">
        <v>3</v>
      </c>
      <c r="E1835" s="36">
        <f>_xlfn.XLOOKUP(TB_Vendas[[#This Row],[Código]],TB_Produtos[Código],TB_Produtos[Preço Unitário])</f>
        <v>4200</v>
      </c>
      <c r="F1835" s="41">
        <f>INDEX(desc_tabela,MATCH(TB_Vendas[[#This Row],[Qtde]],desc_quantidade,1),MATCH(_xlfn.XLOOKUP(TB_Vendas[[#This Row],[Código]],TB_Produtos[Código],TB_Produtos[Categoria]),desc_categorias,0))</f>
        <v>0.15</v>
      </c>
      <c r="G1835" s="41" cm="1">
        <f t="array" ref="G1835">_xlfn.XLOOKUP(TB_Vendas[[#This Row],[Vendedor]],TB_Vendedores[[#All],[Código]],TB_Vendedores[[#All],[Desc. Máximo]])</f>
        <v>0.13</v>
      </c>
      <c r="H1835" s="41">
        <f>IF(TB_Vendas[[#This Row],[Desc.]]&gt;TB_Vendas[[#This Row],[Desc. Vend.]],TB_Vendas[[#This Row],[Desc. Vend.]],TB_Vendas[[#This Row],[Desc.]])</f>
        <v>0.13</v>
      </c>
      <c r="I1835" s="9">
        <f>TB_Vendas[[#This Row],[Preço Unitário]]*TB_Vendas[[#This Row],[Qtde]]</f>
        <v>12600</v>
      </c>
      <c r="J1835" s="9">
        <f>TB_Vendas[[#This Row],[Total]]-(TB_Vendas[[#This Row],[Total]]*TB_Vendas[[#This Row],[Desconto]])</f>
        <v>10962</v>
      </c>
      <c r="K1835" s="9" t="s">
        <v>94</v>
      </c>
    </row>
    <row r="1836" spans="1:11" x14ac:dyDescent="0.25">
      <c r="A1836" s="8">
        <v>45599</v>
      </c>
      <c r="B1836" t="s">
        <v>43</v>
      </c>
      <c r="C1836" t="str">
        <f>_xlfn.XLOOKUP(TB_Vendas[[#This Row],[Código]],TB_Produtos[Código],TB_Produtos[Categoria])</f>
        <v>Eletrônicos Gerais</v>
      </c>
      <c r="D1836" s="1">
        <v>1</v>
      </c>
      <c r="E1836" s="36">
        <f>_xlfn.XLOOKUP(TB_Vendas[[#This Row],[Código]],TB_Produtos[Código],TB_Produtos[Preço Unitário])</f>
        <v>4500</v>
      </c>
      <c r="F1836" s="41">
        <f>INDEX(desc_tabela,MATCH(TB_Vendas[[#This Row],[Qtde]],desc_quantidade,1),MATCH(_xlfn.XLOOKUP(TB_Vendas[[#This Row],[Código]],TB_Produtos[Código],TB_Produtos[Categoria]),desc_categorias,0))</f>
        <v>0.1</v>
      </c>
      <c r="G1836" s="41" cm="1">
        <f t="array" ref="G1836">_xlfn.XLOOKUP(TB_Vendas[[#This Row],[Vendedor]],TB_Vendedores[[#All],[Código]],TB_Vendedores[[#All],[Desc. Máximo]])</f>
        <v>0.13</v>
      </c>
      <c r="H1836" s="41">
        <f>IF(TB_Vendas[[#This Row],[Desc.]]&gt;TB_Vendas[[#This Row],[Desc. Vend.]],TB_Vendas[[#This Row],[Desc. Vend.]],TB_Vendas[[#This Row],[Desc.]])</f>
        <v>0.1</v>
      </c>
      <c r="I1836" s="9">
        <f>TB_Vendas[[#This Row],[Preço Unitário]]*TB_Vendas[[#This Row],[Qtde]]</f>
        <v>4500</v>
      </c>
      <c r="J1836" s="9">
        <f>TB_Vendas[[#This Row],[Total]]-(TB_Vendas[[#This Row],[Total]]*TB_Vendas[[#This Row],[Desconto]])</f>
        <v>4050</v>
      </c>
      <c r="K1836" s="9" t="s">
        <v>97</v>
      </c>
    </row>
    <row r="1837" spans="1:11" x14ac:dyDescent="0.25">
      <c r="A1837" s="8">
        <v>45599</v>
      </c>
      <c r="B1837" t="s">
        <v>75</v>
      </c>
      <c r="C1837" t="str">
        <f>_xlfn.XLOOKUP(TB_Vendas[[#This Row],[Código]],TB_Produtos[Código],TB_Produtos[Categoria])</f>
        <v>Smartphones e Tablets</v>
      </c>
      <c r="D1837" s="1">
        <v>3</v>
      </c>
      <c r="E1837" s="36">
        <f>_xlfn.XLOOKUP(TB_Vendas[[#This Row],[Código]],TB_Produtos[Código],TB_Produtos[Preço Unitário])</f>
        <v>3800</v>
      </c>
      <c r="F1837" s="41">
        <f>INDEX(desc_tabela,MATCH(TB_Vendas[[#This Row],[Qtde]],desc_quantidade,1),MATCH(_xlfn.XLOOKUP(TB_Vendas[[#This Row],[Código]],TB_Produtos[Código],TB_Produtos[Categoria]),desc_categorias,0))</f>
        <v>0.15</v>
      </c>
      <c r="G1837" s="41" cm="1">
        <f t="array" ref="G1837">_xlfn.XLOOKUP(TB_Vendas[[#This Row],[Vendedor]],TB_Vendedores[[#All],[Código]],TB_Vendedores[[#All],[Desc. Máximo]])</f>
        <v>0.13</v>
      </c>
      <c r="H1837" s="41">
        <f>IF(TB_Vendas[[#This Row],[Desc.]]&gt;TB_Vendas[[#This Row],[Desc. Vend.]],TB_Vendas[[#This Row],[Desc. Vend.]],TB_Vendas[[#This Row],[Desc.]])</f>
        <v>0.13</v>
      </c>
      <c r="I1837" s="9">
        <f>TB_Vendas[[#This Row],[Preço Unitário]]*TB_Vendas[[#This Row],[Qtde]]</f>
        <v>11400</v>
      </c>
      <c r="J1837" s="9">
        <f>TB_Vendas[[#This Row],[Total]]-(TB_Vendas[[#This Row],[Total]]*TB_Vendas[[#This Row],[Desconto]])</f>
        <v>9918</v>
      </c>
      <c r="K1837" s="9" t="s">
        <v>97</v>
      </c>
    </row>
    <row r="1838" spans="1:11" x14ac:dyDescent="0.25">
      <c r="A1838" s="8">
        <v>45599</v>
      </c>
      <c r="B1838" t="s">
        <v>75</v>
      </c>
      <c r="C1838" t="str">
        <f>_xlfn.XLOOKUP(TB_Vendas[[#This Row],[Código]],TB_Produtos[Código],TB_Produtos[Categoria])</f>
        <v>Smartphones e Tablets</v>
      </c>
      <c r="D1838" s="1">
        <v>3</v>
      </c>
      <c r="E1838" s="36">
        <f>_xlfn.XLOOKUP(TB_Vendas[[#This Row],[Código]],TB_Produtos[Código],TB_Produtos[Preço Unitário])</f>
        <v>3800</v>
      </c>
      <c r="F1838" s="41">
        <f>INDEX(desc_tabela,MATCH(TB_Vendas[[#This Row],[Qtde]],desc_quantidade,1),MATCH(_xlfn.XLOOKUP(TB_Vendas[[#This Row],[Código]],TB_Produtos[Código],TB_Produtos[Categoria]),desc_categorias,0))</f>
        <v>0.15</v>
      </c>
      <c r="G1838" s="41" cm="1">
        <f t="array" ref="G1838">_xlfn.XLOOKUP(TB_Vendas[[#This Row],[Vendedor]],TB_Vendedores[[#All],[Código]],TB_Vendedores[[#All],[Desc. Máximo]])</f>
        <v>0.17</v>
      </c>
      <c r="H1838" s="41">
        <f>IF(TB_Vendas[[#This Row],[Desc.]]&gt;TB_Vendas[[#This Row],[Desc. Vend.]],TB_Vendas[[#This Row],[Desc. Vend.]],TB_Vendas[[#This Row],[Desc.]])</f>
        <v>0.15</v>
      </c>
      <c r="I1838" s="9">
        <f>TB_Vendas[[#This Row],[Preço Unitário]]*TB_Vendas[[#This Row],[Qtde]]</f>
        <v>11400</v>
      </c>
      <c r="J1838" s="9">
        <f>TB_Vendas[[#This Row],[Total]]-(TB_Vendas[[#This Row],[Total]]*TB_Vendas[[#This Row],[Desconto]])</f>
        <v>9690</v>
      </c>
      <c r="K1838" s="9" t="s">
        <v>105</v>
      </c>
    </row>
    <row r="1839" spans="1:11" x14ac:dyDescent="0.25">
      <c r="A1839" s="8">
        <v>45600</v>
      </c>
      <c r="B1839" t="s">
        <v>50</v>
      </c>
      <c r="C1839" t="str">
        <f>_xlfn.XLOOKUP(TB_Vendas[[#This Row],[Código]],TB_Produtos[Código],TB_Produtos[Categoria])</f>
        <v>Periféricos</v>
      </c>
      <c r="D1839" s="1">
        <v>4</v>
      </c>
      <c r="E1839" s="36">
        <f>_xlfn.XLOOKUP(TB_Vendas[[#This Row],[Código]],TB_Produtos[Código],TB_Produtos[Preço Unitário])</f>
        <v>300</v>
      </c>
      <c r="F1839" s="41">
        <f>INDEX(desc_tabela,MATCH(TB_Vendas[[#This Row],[Qtde]],desc_quantidade,1),MATCH(_xlfn.XLOOKUP(TB_Vendas[[#This Row],[Código]],TB_Produtos[Código],TB_Produtos[Categoria]),desc_categorias,0))</f>
        <v>0.15</v>
      </c>
      <c r="G1839" s="41" cm="1">
        <f t="array" ref="G1839">_xlfn.XLOOKUP(TB_Vendas[[#This Row],[Vendedor]],TB_Vendedores[[#All],[Código]],TB_Vendedores[[#All],[Desc. Máximo]])</f>
        <v>0.11</v>
      </c>
      <c r="H1839" s="41">
        <f>IF(TB_Vendas[[#This Row],[Desc.]]&gt;TB_Vendas[[#This Row],[Desc. Vend.]],TB_Vendas[[#This Row],[Desc. Vend.]],TB_Vendas[[#This Row],[Desc.]])</f>
        <v>0.11</v>
      </c>
      <c r="I1839" s="9">
        <f>TB_Vendas[[#This Row],[Preço Unitário]]*TB_Vendas[[#This Row],[Qtde]]</f>
        <v>1200</v>
      </c>
      <c r="J1839" s="9">
        <f>TB_Vendas[[#This Row],[Total]]-(TB_Vendas[[#This Row],[Total]]*TB_Vendas[[#This Row],[Desconto]])</f>
        <v>1068</v>
      </c>
      <c r="K1839" s="9" t="s">
        <v>115</v>
      </c>
    </row>
    <row r="1840" spans="1:11" x14ac:dyDescent="0.25">
      <c r="A1840" s="8">
        <v>45601</v>
      </c>
      <c r="B1840" t="s">
        <v>40</v>
      </c>
      <c r="C1840" t="str">
        <f>_xlfn.XLOOKUP(TB_Vendas[[#This Row],[Código]],TB_Produtos[Código],TB_Produtos[Categoria])</f>
        <v>Eletrônicos Gerais</v>
      </c>
      <c r="D1840" s="1">
        <v>5</v>
      </c>
      <c r="E1840" s="36">
        <f>_xlfn.XLOOKUP(TB_Vendas[[#This Row],[Código]],TB_Produtos[Código],TB_Produtos[Preço Unitário])</f>
        <v>4800</v>
      </c>
      <c r="F1840" s="41">
        <f>INDEX(desc_tabela,MATCH(TB_Vendas[[#This Row],[Qtde]],desc_quantidade,1),MATCH(_xlfn.XLOOKUP(TB_Vendas[[#This Row],[Código]],TB_Produtos[Código],TB_Produtos[Categoria]),desc_categorias,0))</f>
        <v>0.25</v>
      </c>
      <c r="G1840" s="41" cm="1">
        <f t="array" ref="G1840">_xlfn.XLOOKUP(TB_Vendas[[#This Row],[Vendedor]],TB_Vendedores[[#All],[Código]],TB_Vendedores[[#All],[Desc. Máximo]])</f>
        <v>0.08</v>
      </c>
      <c r="H1840" s="41">
        <f>IF(TB_Vendas[[#This Row],[Desc.]]&gt;TB_Vendas[[#This Row],[Desc. Vend.]],TB_Vendas[[#This Row],[Desc. Vend.]],TB_Vendas[[#This Row],[Desc.]])</f>
        <v>0.08</v>
      </c>
      <c r="I1840" s="9">
        <f>TB_Vendas[[#This Row],[Preço Unitário]]*TB_Vendas[[#This Row],[Qtde]]</f>
        <v>24000</v>
      </c>
      <c r="J1840" s="9">
        <f>TB_Vendas[[#This Row],[Total]]-(TB_Vendas[[#This Row],[Total]]*TB_Vendas[[#This Row],[Desconto]])</f>
        <v>22080</v>
      </c>
      <c r="K1840" s="9" t="s">
        <v>111</v>
      </c>
    </row>
    <row r="1841" spans="1:11" x14ac:dyDescent="0.25">
      <c r="A1841" s="8">
        <v>45601</v>
      </c>
      <c r="B1841" t="s">
        <v>40</v>
      </c>
      <c r="C1841" t="str">
        <f>_xlfn.XLOOKUP(TB_Vendas[[#This Row],[Código]],TB_Produtos[Código],TB_Produtos[Categoria])</f>
        <v>Eletrônicos Gerais</v>
      </c>
      <c r="D1841" s="1">
        <v>5</v>
      </c>
      <c r="E1841" s="36">
        <f>_xlfn.XLOOKUP(TB_Vendas[[#This Row],[Código]],TB_Produtos[Código],TB_Produtos[Preço Unitário])</f>
        <v>4800</v>
      </c>
      <c r="F1841" s="41">
        <f>INDEX(desc_tabela,MATCH(TB_Vendas[[#This Row],[Qtde]],desc_quantidade,1),MATCH(_xlfn.XLOOKUP(TB_Vendas[[#This Row],[Código]],TB_Produtos[Código],TB_Produtos[Categoria]),desc_categorias,0))</f>
        <v>0.25</v>
      </c>
      <c r="G1841" s="41" cm="1">
        <f t="array" ref="G1841">_xlfn.XLOOKUP(TB_Vendas[[#This Row],[Vendedor]],TB_Vendedores[[#All],[Código]],TB_Vendedores[[#All],[Desc. Máximo]])</f>
        <v>7.0000000000000007E-2</v>
      </c>
      <c r="H1841" s="41">
        <f>IF(TB_Vendas[[#This Row],[Desc.]]&gt;TB_Vendas[[#This Row],[Desc. Vend.]],TB_Vendas[[#This Row],[Desc. Vend.]],TB_Vendas[[#This Row],[Desc.]])</f>
        <v>7.0000000000000007E-2</v>
      </c>
      <c r="I1841" s="9">
        <f>TB_Vendas[[#This Row],[Preço Unitário]]*TB_Vendas[[#This Row],[Qtde]]</f>
        <v>24000</v>
      </c>
      <c r="J1841" s="9">
        <f>TB_Vendas[[#This Row],[Total]]-(TB_Vendas[[#This Row],[Total]]*TB_Vendas[[#This Row],[Desconto]])</f>
        <v>22320</v>
      </c>
      <c r="K1841" s="9" t="s">
        <v>119</v>
      </c>
    </row>
    <row r="1842" spans="1:11" x14ac:dyDescent="0.25">
      <c r="A1842" s="8">
        <v>45602</v>
      </c>
      <c r="B1842" t="s">
        <v>46</v>
      </c>
      <c r="C1842" t="str">
        <f>_xlfn.XLOOKUP(TB_Vendas[[#This Row],[Código]],TB_Produtos[Código],TB_Produtos[Categoria])</f>
        <v>Eletrônicos Gerais</v>
      </c>
      <c r="D1842" s="1">
        <v>3</v>
      </c>
      <c r="E1842" s="36">
        <f>_xlfn.XLOOKUP(TB_Vendas[[#This Row],[Código]],TB_Produtos[Código],TB_Produtos[Preço Unitário])</f>
        <v>2800</v>
      </c>
      <c r="F1842" s="41">
        <f>INDEX(desc_tabela,MATCH(TB_Vendas[[#This Row],[Qtde]],desc_quantidade,1),MATCH(_xlfn.XLOOKUP(TB_Vendas[[#This Row],[Código]],TB_Produtos[Código],TB_Produtos[Categoria]),desc_categorias,0))</f>
        <v>0.2</v>
      </c>
      <c r="G1842" s="41" cm="1">
        <f t="array" ref="G1842">_xlfn.XLOOKUP(TB_Vendas[[#This Row],[Vendedor]],TB_Vendedores[[#All],[Código]],TB_Vendedores[[#All],[Desc. Máximo]])</f>
        <v>0.3</v>
      </c>
      <c r="H1842" s="41">
        <f>IF(TB_Vendas[[#This Row],[Desc.]]&gt;TB_Vendas[[#This Row],[Desc. Vend.]],TB_Vendas[[#This Row],[Desc. Vend.]],TB_Vendas[[#This Row],[Desc.]])</f>
        <v>0.2</v>
      </c>
      <c r="I1842" s="9">
        <f>TB_Vendas[[#This Row],[Preço Unitário]]*TB_Vendas[[#This Row],[Qtde]]</f>
        <v>8400</v>
      </c>
      <c r="J1842" s="9">
        <f>TB_Vendas[[#This Row],[Total]]-(TB_Vendas[[#This Row],[Total]]*TB_Vendas[[#This Row],[Desconto]])</f>
        <v>6720</v>
      </c>
      <c r="K1842" s="9" t="s">
        <v>121</v>
      </c>
    </row>
    <row r="1843" spans="1:11" x14ac:dyDescent="0.25">
      <c r="A1843" s="8">
        <v>45602</v>
      </c>
      <c r="B1843" t="s">
        <v>88</v>
      </c>
      <c r="C1843" t="str">
        <f>_xlfn.XLOOKUP(TB_Vendas[[#This Row],[Código]],TB_Produtos[Código],TB_Produtos[Categoria])</f>
        <v>Wearables</v>
      </c>
      <c r="D1843" s="1">
        <v>3</v>
      </c>
      <c r="E1843" s="36">
        <f>_xlfn.XLOOKUP(TB_Vendas[[#This Row],[Código]],TB_Produtos[Código],TB_Produtos[Preço Unitário])</f>
        <v>2800</v>
      </c>
      <c r="F1843" s="41">
        <f>INDEX(desc_tabela,MATCH(TB_Vendas[[#This Row],[Qtde]],desc_quantidade,1),MATCH(_xlfn.XLOOKUP(TB_Vendas[[#This Row],[Código]],TB_Produtos[Código],TB_Produtos[Categoria]),desc_categorias,0))</f>
        <v>0.15</v>
      </c>
      <c r="G1843" s="41" cm="1">
        <f t="array" ref="G1843">_xlfn.XLOOKUP(TB_Vendas[[#This Row],[Vendedor]],TB_Vendedores[[#All],[Código]],TB_Vendedores[[#All],[Desc. Máximo]])</f>
        <v>0.17</v>
      </c>
      <c r="H1843" s="41">
        <f>IF(TB_Vendas[[#This Row],[Desc.]]&gt;TB_Vendas[[#This Row],[Desc. Vend.]],TB_Vendas[[#This Row],[Desc. Vend.]],TB_Vendas[[#This Row],[Desc.]])</f>
        <v>0.15</v>
      </c>
      <c r="I1843" s="9">
        <f>TB_Vendas[[#This Row],[Preço Unitário]]*TB_Vendas[[#This Row],[Qtde]]</f>
        <v>8400</v>
      </c>
      <c r="J1843" s="9">
        <f>TB_Vendas[[#This Row],[Total]]-(TB_Vendas[[#This Row],[Total]]*TB_Vendas[[#This Row],[Desconto]])</f>
        <v>7140</v>
      </c>
      <c r="K1843" s="9" t="s">
        <v>105</v>
      </c>
    </row>
    <row r="1844" spans="1:11" x14ac:dyDescent="0.25">
      <c r="A1844" s="8">
        <v>45602</v>
      </c>
      <c r="B1844" t="s">
        <v>43</v>
      </c>
      <c r="C1844" t="str">
        <f>_xlfn.XLOOKUP(TB_Vendas[[#This Row],[Código]],TB_Produtos[Código],TB_Produtos[Categoria])</f>
        <v>Eletrônicos Gerais</v>
      </c>
      <c r="D1844" s="1">
        <v>4</v>
      </c>
      <c r="E1844" s="36">
        <f>_xlfn.XLOOKUP(TB_Vendas[[#This Row],[Código]],TB_Produtos[Código],TB_Produtos[Preço Unitário])</f>
        <v>4500</v>
      </c>
      <c r="F1844" s="41">
        <f>INDEX(desc_tabela,MATCH(TB_Vendas[[#This Row],[Qtde]],desc_quantidade,1),MATCH(_xlfn.XLOOKUP(TB_Vendas[[#This Row],[Código]],TB_Produtos[Código],TB_Produtos[Categoria]),desc_categorias,0))</f>
        <v>0.2</v>
      </c>
      <c r="G1844" s="41" cm="1">
        <f t="array" ref="G1844">_xlfn.XLOOKUP(TB_Vendas[[#This Row],[Vendedor]],TB_Vendedores[[#All],[Código]],TB_Vendedores[[#All],[Desc. Máximo]])</f>
        <v>0.09</v>
      </c>
      <c r="H1844" s="41">
        <f>IF(TB_Vendas[[#This Row],[Desc.]]&gt;TB_Vendas[[#This Row],[Desc. Vend.]],TB_Vendas[[#This Row],[Desc. Vend.]],TB_Vendas[[#This Row],[Desc.]])</f>
        <v>0.09</v>
      </c>
      <c r="I1844" s="9">
        <f>TB_Vendas[[#This Row],[Preço Unitário]]*TB_Vendas[[#This Row],[Qtde]]</f>
        <v>18000</v>
      </c>
      <c r="J1844" s="9">
        <f>TB_Vendas[[#This Row],[Total]]-(TB_Vendas[[#This Row],[Total]]*TB_Vendas[[#This Row],[Desconto]])</f>
        <v>16380</v>
      </c>
      <c r="K1844" s="9" t="s">
        <v>113</v>
      </c>
    </row>
    <row r="1845" spans="1:11" x14ac:dyDescent="0.25">
      <c r="A1845" s="8">
        <v>45602</v>
      </c>
      <c r="B1845" t="s">
        <v>60</v>
      </c>
      <c r="C1845" t="str">
        <f>_xlfn.XLOOKUP(TB_Vendas[[#This Row],[Código]],TB_Produtos[Código],TB_Produtos[Categoria])</f>
        <v>Redes e Conectividade</v>
      </c>
      <c r="D1845" s="1">
        <v>2</v>
      </c>
      <c r="E1845" s="36">
        <f>_xlfn.XLOOKUP(TB_Vendas[[#This Row],[Código]],TB_Produtos[Código],TB_Produtos[Preço Unitário])</f>
        <v>100</v>
      </c>
      <c r="F1845" s="41">
        <f>INDEX(desc_tabela,MATCH(TB_Vendas[[#This Row],[Qtde]],desc_quantidade,1),MATCH(_xlfn.XLOOKUP(TB_Vendas[[#This Row],[Código]],TB_Produtos[Código],TB_Produtos[Categoria]),desc_categorias,0))</f>
        <v>0.15</v>
      </c>
      <c r="G1845" s="41" cm="1">
        <f t="array" ref="G1845">_xlfn.XLOOKUP(TB_Vendas[[#This Row],[Vendedor]],TB_Vendedores[[#All],[Código]],TB_Vendedores[[#All],[Desc. Máximo]])</f>
        <v>0.18</v>
      </c>
      <c r="H1845" s="41">
        <f>IF(TB_Vendas[[#This Row],[Desc.]]&gt;TB_Vendas[[#This Row],[Desc. Vend.]],TB_Vendas[[#This Row],[Desc. Vend.]],TB_Vendas[[#This Row],[Desc.]])</f>
        <v>0.15</v>
      </c>
      <c r="I1845" s="9">
        <f>TB_Vendas[[#This Row],[Preço Unitário]]*TB_Vendas[[#This Row],[Qtde]]</f>
        <v>200</v>
      </c>
      <c r="J1845" s="9">
        <f>TB_Vendas[[#This Row],[Total]]-(TB_Vendas[[#This Row],[Total]]*TB_Vendas[[#This Row],[Desconto]])</f>
        <v>170</v>
      </c>
      <c r="K1845" s="9" t="s">
        <v>117</v>
      </c>
    </row>
    <row r="1846" spans="1:11" x14ac:dyDescent="0.25">
      <c r="A1846" s="8">
        <v>45603</v>
      </c>
      <c r="B1846" t="s">
        <v>71</v>
      </c>
      <c r="C1846" t="str">
        <f>_xlfn.XLOOKUP(TB_Vendas[[#This Row],[Código]],TB_Produtos[Código],TB_Produtos[Categoria])</f>
        <v>Smartphones e Tablets</v>
      </c>
      <c r="D1846" s="1">
        <v>3</v>
      </c>
      <c r="E1846" s="36">
        <f>_xlfn.XLOOKUP(TB_Vendas[[#This Row],[Código]],TB_Produtos[Código],TB_Produtos[Preço Unitário])</f>
        <v>7500</v>
      </c>
      <c r="F1846" s="41">
        <f>INDEX(desc_tabela,MATCH(TB_Vendas[[#This Row],[Qtde]],desc_quantidade,1),MATCH(_xlfn.XLOOKUP(TB_Vendas[[#This Row],[Código]],TB_Produtos[Código],TB_Produtos[Categoria]),desc_categorias,0))</f>
        <v>0.15</v>
      </c>
      <c r="G1846" s="41" cm="1">
        <f t="array" ref="G1846">_xlfn.XLOOKUP(TB_Vendas[[#This Row],[Vendedor]],TB_Vendedores[[#All],[Código]],TB_Vendedores[[#All],[Desc. Máximo]])</f>
        <v>0.08</v>
      </c>
      <c r="H1846" s="41">
        <f>IF(TB_Vendas[[#This Row],[Desc.]]&gt;TB_Vendas[[#This Row],[Desc. Vend.]],TB_Vendas[[#This Row],[Desc. Vend.]],TB_Vendas[[#This Row],[Desc.]])</f>
        <v>0.08</v>
      </c>
      <c r="I1846" s="9">
        <f>TB_Vendas[[#This Row],[Preço Unitário]]*TB_Vendas[[#This Row],[Qtde]]</f>
        <v>22500</v>
      </c>
      <c r="J1846" s="9">
        <f>TB_Vendas[[#This Row],[Total]]-(TB_Vendas[[#This Row],[Total]]*TB_Vendas[[#This Row],[Desconto]])</f>
        <v>20700</v>
      </c>
      <c r="K1846" s="9" t="s">
        <v>111</v>
      </c>
    </row>
    <row r="1847" spans="1:11" x14ac:dyDescent="0.25">
      <c r="A1847" s="8">
        <v>45603</v>
      </c>
      <c r="B1847" t="s">
        <v>28</v>
      </c>
      <c r="C1847" t="str">
        <f>_xlfn.XLOOKUP(TB_Vendas[[#This Row],[Código]],TB_Produtos[Código],TB_Produtos[Categoria])</f>
        <v>Periféricos</v>
      </c>
      <c r="D1847" s="1">
        <v>5</v>
      </c>
      <c r="E1847" s="36">
        <f>_xlfn.XLOOKUP(TB_Vendas[[#This Row],[Código]],TB_Produtos[Código],TB_Produtos[Preço Unitário])</f>
        <v>1200</v>
      </c>
      <c r="F1847" s="41">
        <f>INDEX(desc_tabela,MATCH(TB_Vendas[[#This Row],[Qtde]],desc_quantidade,1),MATCH(_xlfn.XLOOKUP(TB_Vendas[[#This Row],[Código]],TB_Produtos[Código],TB_Produtos[Categoria]),desc_categorias,0))</f>
        <v>0.25</v>
      </c>
      <c r="G1847" s="41" cm="1">
        <f t="array" ref="G1847">_xlfn.XLOOKUP(TB_Vendas[[#This Row],[Vendedor]],TB_Vendedores[[#All],[Código]],TB_Vendedores[[#All],[Desc. Máximo]])</f>
        <v>0.08</v>
      </c>
      <c r="H1847" s="41">
        <f>IF(TB_Vendas[[#This Row],[Desc.]]&gt;TB_Vendas[[#This Row],[Desc. Vend.]],TB_Vendas[[#This Row],[Desc. Vend.]],TB_Vendas[[#This Row],[Desc.]])</f>
        <v>0.08</v>
      </c>
      <c r="I1847" s="9">
        <f>TB_Vendas[[#This Row],[Preço Unitário]]*TB_Vendas[[#This Row],[Qtde]]</f>
        <v>6000</v>
      </c>
      <c r="J1847" s="9">
        <f>TB_Vendas[[#This Row],[Total]]-(TB_Vendas[[#This Row],[Total]]*TB_Vendas[[#This Row],[Desconto]])</f>
        <v>5520</v>
      </c>
      <c r="K1847" s="9" t="s">
        <v>100</v>
      </c>
    </row>
    <row r="1848" spans="1:11" x14ac:dyDescent="0.25">
      <c r="A1848" s="8">
        <v>45603</v>
      </c>
      <c r="B1848" t="s">
        <v>48</v>
      </c>
      <c r="C1848" t="str">
        <f>_xlfn.XLOOKUP(TB_Vendas[[#This Row],[Código]],TB_Produtos[Código],TB_Produtos[Categoria])</f>
        <v>Eletrônicos Gerais</v>
      </c>
      <c r="D1848" s="1">
        <v>1</v>
      </c>
      <c r="E1848" s="36">
        <f>_xlfn.XLOOKUP(TB_Vendas[[#This Row],[Código]],TB_Produtos[Código],TB_Produtos[Preço Unitário])</f>
        <v>5500</v>
      </c>
      <c r="F1848" s="41">
        <f>INDEX(desc_tabela,MATCH(TB_Vendas[[#This Row],[Qtde]],desc_quantidade,1),MATCH(_xlfn.XLOOKUP(TB_Vendas[[#This Row],[Código]],TB_Produtos[Código],TB_Produtos[Categoria]),desc_categorias,0))</f>
        <v>0.1</v>
      </c>
      <c r="G1848" s="41" cm="1">
        <f t="array" ref="G1848">_xlfn.XLOOKUP(TB_Vendas[[#This Row],[Vendedor]],TB_Vendedores[[#All],[Código]],TB_Vendedores[[#All],[Desc. Máximo]])</f>
        <v>0.09</v>
      </c>
      <c r="H1848" s="41">
        <f>IF(TB_Vendas[[#This Row],[Desc.]]&gt;TB_Vendas[[#This Row],[Desc. Vend.]],TB_Vendas[[#This Row],[Desc. Vend.]],TB_Vendas[[#This Row],[Desc.]])</f>
        <v>0.09</v>
      </c>
      <c r="I1848" s="9">
        <f>TB_Vendas[[#This Row],[Preço Unitário]]*TB_Vendas[[#This Row],[Qtde]]</f>
        <v>5500</v>
      </c>
      <c r="J1848" s="9">
        <f>TB_Vendas[[#This Row],[Total]]-(TB_Vendas[[#This Row],[Total]]*TB_Vendas[[#This Row],[Desconto]])</f>
        <v>5005</v>
      </c>
      <c r="K1848" s="9" t="s">
        <v>113</v>
      </c>
    </row>
    <row r="1849" spans="1:11" x14ac:dyDescent="0.25">
      <c r="A1849" s="8">
        <v>45603</v>
      </c>
      <c r="B1849" t="s">
        <v>43</v>
      </c>
      <c r="C1849" t="str">
        <f>_xlfn.XLOOKUP(TB_Vendas[[#This Row],[Código]],TB_Produtos[Código],TB_Produtos[Categoria])</f>
        <v>Eletrônicos Gerais</v>
      </c>
      <c r="D1849" s="1">
        <v>5</v>
      </c>
      <c r="E1849" s="36">
        <f>_xlfn.XLOOKUP(TB_Vendas[[#This Row],[Código]],TB_Produtos[Código],TB_Produtos[Preço Unitário])</f>
        <v>4500</v>
      </c>
      <c r="F1849" s="41">
        <f>INDEX(desc_tabela,MATCH(TB_Vendas[[#This Row],[Qtde]],desc_quantidade,1),MATCH(_xlfn.XLOOKUP(TB_Vendas[[#This Row],[Código]],TB_Produtos[Código],TB_Produtos[Categoria]),desc_categorias,0))</f>
        <v>0.25</v>
      </c>
      <c r="G1849" s="41" cm="1">
        <f t="array" ref="G1849">_xlfn.XLOOKUP(TB_Vendas[[#This Row],[Vendedor]],TB_Vendedores[[#All],[Código]],TB_Vendedores[[#All],[Desc. Máximo]])</f>
        <v>0.08</v>
      </c>
      <c r="H1849" s="41">
        <f>IF(TB_Vendas[[#This Row],[Desc.]]&gt;TB_Vendas[[#This Row],[Desc. Vend.]],TB_Vendas[[#This Row],[Desc. Vend.]],TB_Vendas[[#This Row],[Desc.]])</f>
        <v>0.08</v>
      </c>
      <c r="I1849" s="9">
        <f>TB_Vendas[[#This Row],[Preço Unitário]]*TB_Vendas[[#This Row],[Qtde]]</f>
        <v>22500</v>
      </c>
      <c r="J1849" s="9">
        <f>TB_Vendas[[#This Row],[Total]]-(TB_Vendas[[#This Row],[Total]]*TB_Vendas[[#This Row],[Desconto]])</f>
        <v>20700</v>
      </c>
      <c r="K1849" s="9" t="s">
        <v>111</v>
      </c>
    </row>
    <row r="1850" spans="1:11" x14ac:dyDescent="0.25">
      <c r="A1850" s="8">
        <v>45604</v>
      </c>
      <c r="B1850" t="s">
        <v>20</v>
      </c>
      <c r="C1850" t="str">
        <f>_xlfn.XLOOKUP(TB_Vendas[[#This Row],[Código]],TB_Produtos[Código],TB_Produtos[Categoria])</f>
        <v>Acessórios</v>
      </c>
      <c r="D1850" s="1">
        <v>1</v>
      </c>
      <c r="E1850" s="36">
        <f>_xlfn.XLOOKUP(TB_Vendas[[#This Row],[Código]],TB_Produtos[Código],TB_Produtos[Preço Unitário])</f>
        <v>250</v>
      </c>
      <c r="F1850" s="41">
        <f>INDEX(desc_tabela,MATCH(TB_Vendas[[#This Row],[Qtde]],desc_quantidade,1),MATCH(_xlfn.XLOOKUP(TB_Vendas[[#This Row],[Código]],TB_Produtos[Código],TB_Produtos[Categoria]),desc_categorias,0))</f>
        <v>0</v>
      </c>
      <c r="G1850" s="41" cm="1">
        <f t="array" ref="G1850">_xlfn.XLOOKUP(TB_Vendas[[#This Row],[Vendedor]],TB_Vendedores[[#All],[Código]],TB_Vendedores[[#All],[Desc. Máximo]])</f>
        <v>7.0000000000000007E-2</v>
      </c>
      <c r="H1850" s="41">
        <f>IF(TB_Vendas[[#This Row],[Desc.]]&gt;TB_Vendas[[#This Row],[Desc. Vend.]],TB_Vendas[[#This Row],[Desc. Vend.]],TB_Vendas[[#This Row],[Desc.]])</f>
        <v>0</v>
      </c>
      <c r="I1850" s="9">
        <f>TB_Vendas[[#This Row],[Preço Unitário]]*TB_Vendas[[#This Row],[Qtde]]</f>
        <v>250</v>
      </c>
      <c r="J1850" s="9">
        <f>TB_Vendas[[#This Row],[Total]]-(TB_Vendas[[#This Row],[Total]]*TB_Vendas[[#This Row],[Desconto]])</f>
        <v>250</v>
      </c>
      <c r="K1850" s="9" t="s">
        <v>119</v>
      </c>
    </row>
    <row r="1851" spans="1:11" x14ac:dyDescent="0.25">
      <c r="A1851" s="8">
        <v>45605</v>
      </c>
      <c r="B1851" t="s">
        <v>50</v>
      </c>
      <c r="C1851" t="str">
        <f>_xlfn.XLOOKUP(TB_Vendas[[#This Row],[Código]],TB_Produtos[Código],TB_Produtos[Categoria])</f>
        <v>Periféricos</v>
      </c>
      <c r="D1851" s="1">
        <v>1</v>
      </c>
      <c r="E1851" s="36">
        <f>_xlfn.XLOOKUP(TB_Vendas[[#This Row],[Código]],TB_Produtos[Código],TB_Produtos[Preço Unitário])</f>
        <v>300</v>
      </c>
      <c r="F1851" s="41">
        <f>INDEX(desc_tabela,MATCH(TB_Vendas[[#This Row],[Qtde]],desc_quantidade,1),MATCH(_xlfn.XLOOKUP(TB_Vendas[[#This Row],[Código]],TB_Produtos[Código],TB_Produtos[Categoria]),desc_categorias,0))</f>
        <v>0</v>
      </c>
      <c r="G1851" s="41" cm="1">
        <f t="array" ref="G1851">_xlfn.XLOOKUP(TB_Vendas[[#This Row],[Vendedor]],TB_Vendedores[[#All],[Código]],TB_Vendedores[[#All],[Desc. Máximo]])</f>
        <v>0.3</v>
      </c>
      <c r="H1851" s="41">
        <f>IF(TB_Vendas[[#This Row],[Desc.]]&gt;TB_Vendas[[#This Row],[Desc. Vend.]],TB_Vendas[[#This Row],[Desc. Vend.]],TB_Vendas[[#This Row],[Desc.]])</f>
        <v>0</v>
      </c>
      <c r="I1851" s="9">
        <f>TB_Vendas[[#This Row],[Preço Unitário]]*TB_Vendas[[#This Row],[Qtde]]</f>
        <v>300</v>
      </c>
      <c r="J1851" s="9">
        <f>TB_Vendas[[#This Row],[Total]]-(TB_Vendas[[#This Row],[Total]]*TB_Vendas[[#This Row],[Desconto]])</f>
        <v>300</v>
      </c>
      <c r="K1851" s="9" t="s">
        <v>121</v>
      </c>
    </row>
    <row r="1852" spans="1:11" x14ac:dyDescent="0.25">
      <c r="A1852" s="8">
        <v>45606</v>
      </c>
      <c r="B1852" t="s">
        <v>17</v>
      </c>
      <c r="C1852" t="str">
        <f>_xlfn.XLOOKUP(TB_Vendas[[#This Row],[Código]],TB_Produtos[Código],TB_Produtos[Categoria])</f>
        <v>Acessórios</v>
      </c>
      <c r="D1852" s="1">
        <v>5</v>
      </c>
      <c r="E1852" s="36">
        <f>_xlfn.XLOOKUP(TB_Vendas[[#This Row],[Código]],TB_Produtos[Código],TB_Produtos[Preço Unitário])</f>
        <v>800</v>
      </c>
      <c r="F1852" s="41">
        <f>INDEX(desc_tabela,MATCH(TB_Vendas[[#This Row],[Qtde]],desc_quantidade,1),MATCH(_xlfn.XLOOKUP(TB_Vendas[[#This Row],[Código]],TB_Produtos[Código],TB_Produtos[Categoria]),desc_categorias,0))</f>
        <v>0.25</v>
      </c>
      <c r="G1852" s="41" cm="1">
        <f t="array" ref="G1852">_xlfn.XLOOKUP(TB_Vendas[[#This Row],[Vendedor]],TB_Vendedores[[#All],[Código]],TB_Vendedores[[#All],[Desc. Máximo]])</f>
        <v>0.08</v>
      </c>
      <c r="H1852" s="41">
        <f>IF(TB_Vendas[[#This Row],[Desc.]]&gt;TB_Vendas[[#This Row],[Desc. Vend.]],TB_Vendas[[#This Row],[Desc. Vend.]],TB_Vendas[[#This Row],[Desc.]])</f>
        <v>0.08</v>
      </c>
      <c r="I1852" s="9">
        <f>TB_Vendas[[#This Row],[Preço Unitário]]*TB_Vendas[[#This Row],[Qtde]]</f>
        <v>4000</v>
      </c>
      <c r="J1852" s="9">
        <f>TB_Vendas[[#This Row],[Total]]-(TB_Vendas[[#This Row],[Total]]*TB_Vendas[[#This Row],[Desconto]])</f>
        <v>3680</v>
      </c>
      <c r="K1852" s="9" t="s">
        <v>111</v>
      </c>
    </row>
    <row r="1853" spans="1:11" x14ac:dyDescent="0.25">
      <c r="A1853" s="8">
        <v>45606</v>
      </c>
      <c r="B1853" t="s">
        <v>17</v>
      </c>
      <c r="C1853" t="str">
        <f>_xlfn.XLOOKUP(TB_Vendas[[#This Row],[Código]],TB_Produtos[Código],TB_Produtos[Categoria])</f>
        <v>Acessórios</v>
      </c>
      <c r="D1853" s="1">
        <v>1</v>
      </c>
      <c r="E1853" s="36">
        <f>_xlfn.XLOOKUP(TB_Vendas[[#This Row],[Código]],TB_Produtos[Código],TB_Produtos[Preço Unitário])</f>
        <v>800</v>
      </c>
      <c r="F1853" s="41">
        <f>INDEX(desc_tabela,MATCH(TB_Vendas[[#This Row],[Qtde]],desc_quantidade,1),MATCH(_xlfn.XLOOKUP(TB_Vendas[[#This Row],[Código]],TB_Produtos[Código],TB_Produtos[Categoria]),desc_categorias,0))</f>
        <v>0</v>
      </c>
      <c r="G1853" s="41" cm="1">
        <f t="array" ref="G1853">_xlfn.XLOOKUP(TB_Vendas[[#This Row],[Vendedor]],TB_Vendedores[[#All],[Código]],TB_Vendedores[[#All],[Desc. Máximo]])</f>
        <v>7.0000000000000007E-2</v>
      </c>
      <c r="H1853" s="41">
        <f>IF(TB_Vendas[[#This Row],[Desc.]]&gt;TB_Vendas[[#This Row],[Desc. Vend.]],TB_Vendas[[#This Row],[Desc. Vend.]],TB_Vendas[[#This Row],[Desc.]])</f>
        <v>0</v>
      </c>
      <c r="I1853" s="9">
        <f>TB_Vendas[[#This Row],[Preço Unitário]]*TB_Vendas[[#This Row],[Qtde]]</f>
        <v>800</v>
      </c>
      <c r="J1853" s="9">
        <f>TB_Vendas[[#This Row],[Total]]-(TB_Vendas[[#This Row],[Total]]*TB_Vendas[[#This Row],[Desconto]])</f>
        <v>800</v>
      </c>
      <c r="K1853" s="9" t="s">
        <v>119</v>
      </c>
    </row>
    <row r="1854" spans="1:11" x14ac:dyDescent="0.25">
      <c r="A1854" s="8">
        <v>45607</v>
      </c>
      <c r="B1854" t="s">
        <v>22</v>
      </c>
      <c r="C1854" t="str">
        <f>_xlfn.XLOOKUP(TB_Vendas[[#This Row],[Código]],TB_Produtos[Código],TB_Produtos[Categoria])</f>
        <v>Acessórios</v>
      </c>
      <c r="D1854" s="1">
        <v>4</v>
      </c>
      <c r="E1854" s="36">
        <f>_xlfn.XLOOKUP(TB_Vendas[[#This Row],[Código]],TB_Produtos[Código],TB_Produtos[Preço Unitário])</f>
        <v>1400</v>
      </c>
      <c r="F1854" s="41">
        <f>INDEX(desc_tabela,MATCH(TB_Vendas[[#This Row],[Qtde]],desc_quantidade,1),MATCH(_xlfn.XLOOKUP(TB_Vendas[[#This Row],[Código]],TB_Produtos[Código],TB_Produtos[Categoria]),desc_categorias,0))</f>
        <v>0.15</v>
      </c>
      <c r="G1854" s="41" cm="1">
        <f t="array" ref="G1854">_xlfn.XLOOKUP(TB_Vendas[[#This Row],[Vendedor]],TB_Vendedores[[#All],[Código]],TB_Vendedores[[#All],[Desc. Máximo]])</f>
        <v>0.17</v>
      </c>
      <c r="H1854" s="41">
        <f>IF(TB_Vendas[[#This Row],[Desc.]]&gt;TB_Vendas[[#This Row],[Desc. Vend.]],TB_Vendas[[#This Row],[Desc. Vend.]],TB_Vendas[[#This Row],[Desc.]])</f>
        <v>0.15</v>
      </c>
      <c r="I1854" s="9">
        <f>TB_Vendas[[#This Row],[Preço Unitário]]*TB_Vendas[[#This Row],[Qtde]]</f>
        <v>5600</v>
      </c>
      <c r="J1854" s="9">
        <f>TB_Vendas[[#This Row],[Total]]-(TB_Vendas[[#This Row],[Total]]*TB_Vendas[[#This Row],[Desconto]])</f>
        <v>4760</v>
      </c>
      <c r="K1854" s="9" t="s">
        <v>105</v>
      </c>
    </row>
    <row r="1855" spans="1:11" x14ac:dyDescent="0.25">
      <c r="A1855" s="8">
        <v>45607</v>
      </c>
      <c r="B1855" t="s">
        <v>83</v>
      </c>
      <c r="C1855" t="str">
        <f>_xlfn.XLOOKUP(TB_Vendas[[#This Row],[Código]],TB_Produtos[Código],TB_Produtos[Categoria])</f>
        <v>Wearables</v>
      </c>
      <c r="D1855" s="1">
        <v>4</v>
      </c>
      <c r="E1855" s="36">
        <f>_xlfn.XLOOKUP(TB_Vendas[[#This Row],[Código]],TB_Produtos[Código],TB_Produtos[Preço Unitário])</f>
        <v>350</v>
      </c>
      <c r="F1855" s="41">
        <f>INDEX(desc_tabela,MATCH(TB_Vendas[[#This Row],[Qtde]],desc_quantidade,1),MATCH(_xlfn.XLOOKUP(TB_Vendas[[#This Row],[Código]],TB_Produtos[Código],TB_Produtos[Categoria]),desc_categorias,0))</f>
        <v>0.15</v>
      </c>
      <c r="G1855" s="41" cm="1">
        <f t="array" ref="G1855">_xlfn.XLOOKUP(TB_Vendas[[#This Row],[Vendedor]],TB_Vendedores[[#All],[Código]],TB_Vendedores[[#All],[Desc. Máximo]])</f>
        <v>0.08</v>
      </c>
      <c r="H1855" s="41">
        <f>IF(TB_Vendas[[#This Row],[Desc.]]&gt;TB_Vendas[[#This Row],[Desc. Vend.]],TB_Vendas[[#This Row],[Desc. Vend.]],TB_Vendas[[#This Row],[Desc.]])</f>
        <v>0.08</v>
      </c>
      <c r="I1855" s="9">
        <f>TB_Vendas[[#This Row],[Preço Unitário]]*TB_Vendas[[#This Row],[Qtde]]</f>
        <v>1400</v>
      </c>
      <c r="J1855" s="9">
        <f>TB_Vendas[[#This Row],[Total]]-(TB_Vendas[[#This Row],[Total]]*TB_Vendas[[#This Row],[Desconto]])</f>
        <v>1288</v>
      </c>
      <c r="K1855" s="9" t="s">
        <v>111</v>
      </c>
    </row>
    <row r="1856" spans="1:11" x14ac:dyDescent="0.25">
      <c r="A1856" s="8">
        <v>45608</v>
      </c>
      <c r="B1856" t="s">
        <v>68</v>
      </c>
      <c r="C1856" t="str">
        <f>_xlfn.XLOOKUP(TB_Vendas[[#This Row],[Código]],TB_Produtos[Código],TB_Produtos[Categoria])</f>
        <v>Smartphones e Tablets</v>
      </c>
      <c r="D1856" s="1">
        <v>1</v>
      </c>
      <c r="E1856" s="36">
        <f>_xlfn.XLOOKUP(TB_Vendas[[#This Row],[Código]],TB_Produtos[Código],TB_Produtos[Preço Unitário])</f>
        <v>4500</v>
      </c>
      <c r="F1856" s="41">
        <f>INDEX(desc_tabela,MATCH(TB_Vendas[[#This Row],[Qtde]],desc_quantidade,1),MATCH(_xlfn.XLOOKUP(TB_Vendas[[#This Row],[Código]],TB_Produtos[Código],TB_Produtos[Categoria]),desc_categorias,0))</f>
        <v>0</v>
      </c>
      <c r="G1856" s="41" cm="1">
        <f t="array" ref="G1856">_xlfn.XLOOKUP(TB_Vendas[[#This Row],[Vendedor]],TB_Vendedores[[#All],[Código]],TB_Vendedores[[#All],[Desc. Máximo]])</f>
        <v>0.11</v>
      </c>
      <c r="H1856" s="41">
        <f>IF(TB_Vendas[[#This Row],[Desc.]]&gt;TB_Vendas[[#This Row],[Desc. Vend.]],TB_Vendas[[#This Row],[Desc. Vend.]],TB_Vendas[[#This Row],[Desc.]])</f>
        <v>0</v>
      </c>
      <c r="I1856" s="9">
        <f>TB_Vendas[[#This Row],[Preço Unitário]]*TB_Vendas[[#This Row],[Qtde]]</f>
        <v>4500</v>
      </c>
      <c r="J1856" s="9">
        <f>TB_Vendas[[#This Row],[Total]]-(TB_Vendas[[#This Row],[Total]]*TB_Vendas[[#This Row],[Desconto]])</f>
        <v>4500</v>
      </c>
      <c r="K1856" s="9" t="s">
        <v>115</v>
      </c>
    </row>
    <row r="1857" spans="1:11" x14ac:dyDescent="0.25">
      <c r="A1857" s="8">
        <v>45608</v>
      </c>
      <c r="B1857" t="s">
        <v>17</v>
      </c>
      <c r="C1857" t="str">
        <f>_xlfn.XLOOKUP(TB_Vendas[[#This Row],[Código]],TB_Produtos[Código],TB_Produtos[Categoria])</f>
        <v>Acessórios</v>
      </c>
      <c r="D1857" s="1">
        <v>2</v>
      </c>
      <c r="E1857" s="36">
        <f>_xlfn.XLOOKUP(TB_Vendas[[#This Row],[Código]],TB_Produtos[Código],TB_Produtos[Preço Unitário])</f>
        <v>800</v>
      </c>
      <c r="F1857" s="41">
        <f>INDEX(desc_tabela,MATCH(TB_Vendas[[#This Row],[Qtde]],desc_quantidade,1),MATCH(_xlfn.XLOOKUP(TB_Vendas[[#This Row],[Código]],TB_Produtos[Código],TB_Produtos[Categoria]),desc_categorias,0))</f>
        <v>0.05</v>
      </c>
      <c r="G1857" s="41" cm="1">
        <f t="array" ref="G1857">_xlfn.XLOOKUP(TB_Vendas[[#This Row],[Vendedor]],TB_Vendedores[[#All],[Código]],TB_Vendedores[[#All],[Desc. Máximo]])</f>
        <v>0.14000000000000001</v>
      </c>
      <c r="H1857" s="41">
        <f>IF(TB_Vendas[[#This Row],[Desc.]]&gt;TB_Vendas[[#This Row],[Desc. Vend.]],TB_Vendas[[#This Row],[Desc. Vend.]],TB_Vendas[[#This Row],[Desc.]])</f>
        <v>0.05</v>
      </c>
      <c r="I1857" s="9">
        <f>TB_Vendas[[#This Row],[Preço Unitário]]*TB_Vendas[[#This Row],[Qtde]]</f>
        <v>1600</v>
      </c>
      <c r="J1857" s="9">
        <f>TB_Vendas[[#This Row],[Total]]-(TB_Vendas[[#This Row],[Total]]*TB_Vendas[[#This Row],[Desconto]])</f>
        <v>1520</v>
      </c>
      <c r="K1857" s="9" t="s">
        <v>107</v>
      </c>
    </row>
    <row r="1858" spans="1:11" x14ac:dyDescent="0.25">
      <c r="A1858" s="8">
        <v>45608</v>
      </c>
      <c r="B1858" t="s">
        <v>40</v>
      </c>
      <c r="C1858" t="str">
        <f>_xlfn.XLOOKUP(TB_Vendas[[#This Row],[Código]],TB_Produtos[Código],TB_Produtos[Categoria])</f>
        <v>Eletrônicos Gerais</v>
      </c>
      <c r="D1858" s="1">
        <v>5</v>
      </c>
      <c r="E1858" s="36">
        <f>_xlfn.XLOOKUP(TB_Vendas[[#This Row],[Código]],TB_Produtos[Código],TB_Produtos[Preço Unitário])</f>
        <v>4800</v>
      </c>
      <c r="F1858" s="41">
        <f>INDEX(desc_tabela,MATCH(TB_Vendas[[#This Row],[Qtde]],desc_quantidade,1),MATCH(_xlfn.XLOOKUP(TB_Vendas[[#This Row],[Código]],TB_Produtos[Código],TB_Produtos[Categoria]),desc_categorias,0))</f>
        <v>0.25</v>
      </c>
      <c r="G1858" s="41" cm="1">
        <f t="array" ref="G1858">_xlfn.XLOOKUP(TB_Vendas[[#This Row],[Vendedor]],TB_Vendedores[[#All],[Código]],TB_Vendedores[[#All],[Desc. Máximo]])</f>
        <v>0.13</v>
      </c>
      <c r="H1858" s="41">
        <f>IF(TB_Vendas[[#This Row],[Desc.]]&gt;TB_Vendas[[#This Row],[Desc. Vend.]],TB_Vendas[[#This Row],[Desc. Vend.]],TB_Vendas[[#This Row],[Desc.]])</f>
        <v>0.13</v>
      </c>
      <c r="I1858" s="9">
        <f>TB_Vendas[[#This Row],[Preço Unitário]]*TB_Vendas[[#This Row],[Qtde]]</f>
        <v>24000</v>
      </c>
      <c r="J1858" s="9">
        <f>TB_Vendas[[#This Row],[Total]]-(TB_Vendas[[#This Row],[Total]]*TB_Vendas[[#This Row],[Desconto]])</f>
        <v>20880</v>
      </c>
      <c r="K1858" s="9" t="s">
        <v>97</v>
      </c>
    </row>
    <row r="1859" spans="1:11" x14ac:dyDescent="0.25">
      <c r="A1859" s="8">
        <v>45609</v>
      </c>
      <c r="B1859" t="s">
        <v>14</v>
      </c>
      <c r="C1859" t="str">
        <f>_xlfn.XLOOKUP(TB_Vendas[[#This Row],[Código]],TB_Produtos[Código],TB_Produtos[Categoria])</f>
        <v>Acessórios</v>
      </c>
      <c r="D1859" s="1">
        <v>1</v>
      </c>
      <c r="E1859" s="36">
        <f>_xlfn.XLOOKUP(TB_Vendas[[#This Row],[Código]],TB_Produtos[Código],TB_Produtos[Preço Unitário])</f>
        <v>80</v>
      </c>
      <c r="F1859" s="41">
        <f>INDEX(desc_tabela,MATCH(TB_Vendas[[#This Row],[Qtde]],desc_quantidade,1),MATCH(_xlfn.XLOOKUP(TB_Vendas[[#This Row],[Código]],TB_Produtos[Código],TB_Produtos[Categoria]),desc_categorias,0))</f>
        <v>0</v>
      </c>
      <c r="G1859" s="41" cm="1">
        <f t="array" ref="G1859">_xlfn.XLOOKUP(TB_Vendas[[#This Row],[Vendedor]],TB_Vendedores[[#All],[Código]],TB_Vendedores[[#All],[Desc. Máximo]])</f>
        <v>0.14000000000000001</v>
      </c>
      <c r="H1859" s="41">
        <f>IF(TB_Vendas[[#This Row],[Desc.]]&gt;TB_Vendas[[#This Row],[Desc. Vend.]],TB_Vendas[[#This Row],[Desc. Vend.]],TB_Vendas[[#This Row],[Desc.]])</f>
        <v>0</v>
      </c>
      <c r="I1859" s="9">
        <f>TB_Vendas[[#This Row],[Preço Unitário]]*TB_Vendas[[#This Row],[Qtde]]</f>
        <v>80</v>
      </c>
      <c r="J1859" s="9">
        <f>TB_Vendas[[#This Row],[Total]]-(TB_Vendas[[#This Row],[Total]]*TB_Vendas[[#This Row],[Desconto]])</f>
        <v>80</v>
      </c>
      <c r="K1859" s="9" t="s">
        <v>107</v>
      </c>
    </row>
    <row r="1860" spans="1:11" x14ac:dyDescent="0.25">
      <c r="A1860" s="8">
        <v>45610</v>
      </c>
      <c r="B1860" t="s">
        <v>35</v>
      </c>
      <c r="C1860" t="str">
        <f>_xlfn.XLOOKUP(TB_Vendas[[#This Row],[Código]],TB_Produtos[Código],TB_Produtos[Categoria])</f>
        <v>Notebooks</v>
      </c>
      <c r="D1860" s="1">
        <v>2</v>
      </c>
      <c r="E1860" s="36">
        <f>_xlfn.XLOOKUP(TB_Vendas[[#This Row],[Código]],TB_Produtos[Código],TB_Produtos[Preço Unitário])</f>
        <v>12000</v>
      </c>
      <c r="F1860" s="41">
        <f>INDEX(desc_tabela,MATCH(TB_Vendas[[#This Row],[Qtde]],desc_quantidade,1),MATCH(_xlfn.XLOOKUP(TB_Vendas[[#This Row],[Código]],TB_Produtos[Código],TB_Produtos[Categoria]),desc_categorias,0))</f>
        <v>0.1</v>
      </c>
      <c r="G1860" s="41" cm="1">
        <f t="array" ref="G1860">_xlfn.XLOOKUP(TB_Vendas[[#This Row],[Vendedor]],TB_Vendedores[[#All],[Código]],TB_Vendedores[[#All],[Desc. Máximo]])</f>
        <v>0.19</v>
      </c>
      <c r="H1860" s="41">
        <f>IF(TB_Vendas[[#This Row],[Desc.]]&gt;TB_Vendas[[#This Row],[Desc. Vend.]],TB_Vendas[[#This Row],[Desc. Vend.]],TB_Vendas[[#This Row],[Desc.]])</f>
        <v>0.1</v>
      </c>
      <c r="I1860" s="9">
        <f>TB_Vendas[[#This Row],[Preço Unitário]]*TB_Vendas[[#This Row],[Qtde]]</f>
        <v>24000</v>
      </c>
      <c r="J1860" s="9">
        <f>TB_Vendas[[#This Row],[Total]]-(TB_Vendas[[#This Row],[Total]]*TB_Vendas[[#This Row],[Desconto]])</f>
        <v>21600</v>
      </c>
      <c r="K1860" s="9" t="s">
        <v>109</v>
      </c>
    </row>
    <row r="1861" spans="1:11" x14ac:dyDescent="0.25">
      <c r="A1861" s="8">
        <v>45610</v>
      </c>
      <c r="B1861" t="s">
        <v>75</v>
      </c>
      <c r="C1861" t="str">
        <f>_xlfn.XLOOKUP(TB_Vendas[[#This Row],[Código]],TB_Produtos[Código],TB_Produtos[Categoria])</f>
        <v>Smartphones e Tablets</v>
      </c>
      <c r="D1861" s="1">
        <v>5</v>
      </c>
      <c r="E1861" s="36">
        <f>_xlfn.XLOOKUP(TB_Vendas[[#This Row],[Código]],TB_Produtos[Código],TB_Produtos[Preço Unitário])</f>
        <v>3800</v>
      </c>
      <c r="F1861" s="41">
        <f>INDEX(desc_tabela,MATCH(TB_Vendas[[#This Row],[Qtde]],desc_quantidade,1),MATCH(_xlfn.XLOOKUP(TB_Vendas[[#This Row],[Código]],TB_Produtos[Código],TB_Produtos[Categoria]),desc_categorias,0))</f>
        <v>0.25</v>
      </c>
      <c r="G1861" s="41" cm="1">
        <f t="array" ref="G1861">_xlfn.XLOOKUP(TB_Vendas[[#This Row],[Vendedor]],TB_Vendedores[[#All],[Código]],TB_Vendedores[[#All],[Desc. Máximo]])</f>
        <v>0.08</v>
      </c>
      <c r="H1861" s="41">
        <f>IF(TB_Vendas[[#This Row],[Desc.]]&gt;TB_Vendas[[#This Row],[Desc. Vend.]],TB_Vendas[[#This Row],[Desc. Vend.]],TB_Vendas[[#This Row],[Desc.]])</f>
        <v>0.08</v>
      </c>
      <c r="I1861" s="9">
        <f>TB_Vendas[[#This Row],[Preço Unitário]]*TB_Vendas[[#This Row],[Qtde]]</f>
        <v>19000</v>
      </c>
      <c r="J1861" s="9">
        <f>TB_Vendas[[#This Row],[Total]]-(TB_Vendas[[#This Row],[Total]]*TB_Vendas[[#This Row],[Desconto]])</f>
        <v>17480</v>
      </c>
      <c r="K1861" s="9" t="s">
        <v>100</v>
      </c>
    </row>
    <row r="1862" spans="1:11" x14ac:dyDescent="0.25">
      <c r="A1862" s="8">
        <v>45610</v>
      </c>
      <c r="B1862" t="s">
        <v>35</v>
      </c>
      <c r="C1862" t="str">
        <f>_xlfn.XLOOKUP(TB_Vendas[[#This Row],[Código]],TB_Produtos[Código],TB_Produtos[Categoria])</f>
        <v>Notebooks</v>
      </c>
      <c r="D1862" s="1">
        <v>3</v>
      </c>
      <c r="E1862" s="36">
        <f>_xlfn.XLOOKUP(TB_Vendas[[#This Row],[Código]],TB_Produtos[Código],TB_Produtos[Preço Unitário])</f>
        <v>12000</v>
      </c>
      <c r="F1862" s="41">
        <f>INDEX(desc_tabela,MATCH(TB_Vendas[[#This Row],[Qtde]],desc_quantidade,1),MATCH(_xlfn.XLOOKUP(TB_Vendas[[#This Row],[Código]],TB_Produtos[Código],TB_Produtos[Categoria]),desc_categorias,0))</f>
        <v>0.15</v>
      </c>
      <c r="G1862" s="41" cm="1">
        <f t="array" ref="G1862">_xlfn.XLOOKUP(TB_Vendas[[#This Row],[Vendedor]],TB_Vendedores[[#All],[Código]],TB_Vendedores[[#All],[Desc. Máximo]])</f>
        <v>0.17</v>
      </c>
      <c r="H1862" s="41">
        <f>IF(TB_Vendas[[#This Row],[Desc.]]&gt;TB_Vendas[[#This Row],[Desc. Vend.]],TB_Vendas[[#This Row],[Desc. Vend.]],TB_Vendas[[#This Row],[Desc.]])</f>
        <v>0.15</v>
      </c>
      <c r="I1862" s="9">
        <f>TB_Vendas[[#This Row],[Preço Unitário]]*TB_Vendas[[#This Row],[Qtde]]</f>
        <v>36000</v>
      </c>
      <c r="J1862" s="9">
        <f>TB_Vendas[[#This Row],[Total]]-(TB_Vendas[[#This Row],[Total]]*TB_Vendas[[#This Row],[Desconto]])</f>
        <v>30600</v>
      </c>
      <c r="K1862" s="9" t="s">
        <v>105</v>
      </c>
    </row>
    <row r="1863" spans="1:11" x14ac:dyDescent="0.25">
      <c r="A1863" s="8">
        <v>45610</v>
      </c>
      <c r="B1863" t="s">
        <v>68</v>
      </c>
      <c r="C1863" t="str">
        <f>_xlfn.XLOOKUP(TB_Vendas[[#This Row],[Código]],TB_Produtos[Código],TB_Produtos[Categoria])</f>
        <v>Smartphones e Tablets</v>
      </c>
      <c r="D1863" s="1">
        <v>3</v>
      </c>
      <c r="E1863" s="36">
        <f>_xlfn.XLOOKUP(TB_Vendas[[#This Row],[Código]],TB_Produtos[Código],TB_Produtos[Preço Unitário])</f>
        <v>4500</v>
      </c>
      <c r="F1863" s="41">
        <f>INDEX(desc_tabela,MATCH(TB_Vendas[[#This Row],[Qtde]],desc_quantidade,1),MATCH(_xlfn.XLOOKUP(TB_Vendas[[#This Row],[Código]],TB_Produtos[Código],TB_Produtos[Categoria]),desc_categorias,0))</f>
        <v>0.15</v>
      </c>
      <c r="G1863" s="41" cm="1">
        <f t="array" ref="G1863">_xlfn.XLOOKUP(TB_Vendas[[#This Row],[Vendedor]],TB_Vendedores[[#All],[Código]],TB_Vendedores[[#All],[Desc. Máximo]])</f>
        <v>0.19</v>
      </c>
      <c r="H1863" s="41">
        <f>IF(TB_Vendas[[#This Row],[Desc.]]&gt;TB_Vendas[[#This Row],[Desc. Vend.]],TB_Vendas[[#This Row],[Desc. Vend.]],TB_Vendas[[#This Row],[Desc.]])</f>
        <v>0.15</v>
      </c>
      <c r="I1863" s="9">
        <f>TB_Vendas[[#This Row],[Preço Unitário]]*TB_Vendas[[#This Row],[Qtde]]</f>
        <v>13500</v>
      </c>
      <c r="J1863" s="9">
        <f>TB_Vendas[[#This Row],[Total]]-(TB_Vendas[[#This Row],[Total]]*TB_Vendas[[#This Row],[Desconto]])</f>
        <v>11475</v>
      </c>
      <c r="K1863" s="9" t="s">
        <v>109</v>
      </c>
    </row>
    <row r="1864" spans="1:11" x14ac:dyDescent="0.25">
      <c r="A1864" s="8">
        <v>45610</v>
      </c>
      <c r="B1864" t="s">
        <v>43</v>
      </c>
      <c r="C1864" t="str">
        <f>_xlfn.XLOOKUP(TB_Vendas[[#This Row],[Código]],TB_Produtos[Código],TB_Produtos[Categoria])</f>
        <v>Eletrônicos Gerais</v>
      </c>
      <c r="D1864" s="1">
        <v>2</v>
      </c>
      <c r="E1864" s="36">
        <f>_xlfn.XLOOKUP(TB_Vendas[[#This Row],[Código]],TB_Produtos[Código],TB_Produtos[Preço Unitário])</f>
        <v>4500</v>
      </c>
      <c r="F1864" s="41">
        <f>INDEX(desc_tabela,MATCH(TB_Vendas[[#This Row],[Qtde]],desc_quantidade,1),MATCH(_xlfn.XLOOKUP(TB_Vendas[[#This Row],[Código]],TB_Produtos[Código],TB_Produtos[Categoria]),desc_categorias,0))</f>
        <v>0.15</v>
      </c>
      <c r="G1864" s="41" cm="1">
        <f t="array" ref="G1864">_xlfn.XLOOKUP(TB_Vendas[[#This Row],[Vendedor]],TB_Vendedores[[#All],[Código]],TB_Vendedores[[#All],[Desc. Máximo]])</f>
        <v>0.13</v>
      </c>
      <c r="H1864" s="41">
        <f>IF(TB_Vendas[[#This Row],[Desc.]]&gt;TB_Vendas[[#This Row],[Desc. Vend.]],TB_Vendas[[#This Row],[Desc. Vend.]],TB_Vendas[[#This Row],[Desc.]])</f>
        <v>0.13</v>
      </c>
      <c r="I1864" s="9">
        <f>TB_Vendas[[#This Row],[Preço Unitário]]*TB_Vendas[[#This Row],[Qtde]]</f>
        <v>9000</v>
      </c>
      <c r="J1864" s="9">
        <f>TB_Vendas[[#This Row],[Total]]-(TB_Vendas[[#This Row],[Total]]*TB_Vendas[[#This Row],[Desconto]])</f>
        <v>7830</v>
      </c>
      <c r="K1864" s="9" t="s">
        <v>94</v>
      </c>
    </row>
    <row r="1865" spans="1:11" x14ac:dyDescent="0.25">
      <c r="A1865" s="8">
        <v>45611</v>
      </c>
      <c r="B1865" t="s">
        <v>77</v>
      </c>
      <c r="C1865" t="str">
        <f>_xlfn.XLOOKUP(TB_Vendas[[#This Row],[Código]],TB_Produtos[Código],TB_Produtos[Categoria])</f>
        <v>Smartphones e Tablets</v>
      </c>
      <c r="D1865" s="1">
        <v>5</v>
      </c>
      <c r="E1865" s="36">
        <f>_xlfn.XLOOKUP(TB_Vendas[[#This Row],[Código]],TB_Produtos[Código],TB_Produtos[Preço Unitário])</f>
        <v>5000</v>
      </c>
      <c r="F1865" s="41">
        <f>INDEX(desc_tabela,MATCH(TB_Vendas[[#This Row],[Qtde]],desc_quantidade,1),MATCH(_xlfn.XLOOKUP(TB_Vendas[[#This Row],[Código]],TB_Produtos[Código],TB_Produtos[Categoria]),desc_categorias,0))</f>
        <v>0.25</v>
      </c>
      <c r="G1865" s="41" cm="1">
        <f t="array" ref="G1865">_xlfn.XLOOKUP(TB_Vendas[[#This Row],[Vendedor]],TB_Vendedores[[#All],[Código]],TB_Vendedores[[#All],[Desc. Máximo]])</f>
        <v>0.13</v>
      </c>
      <c r="H1865" s="41">
        <f>IF(TB_Vendas[[#This Row],[Desc.]]&gt;TB_Vendas[[#This Row],[Desc. Vend.]],TB_Vendas[[#This Row],[Desc. Vend.]],TB_Vendas[[#This Row],[Desc.]])</f>
        <v>0.13</v>
      </c>
      <c r="I1865" s="9">
        <f>TB_Vendas[[#This Row],[Preço Unitário]]*TB_Vendas[[#This Row],[Qtde]]</f>
        <v>25000</v>
      </c>
      <c r="J1865" s="9">
        <f>TB_Vendas[[#This Row],[Total]]-(TB_Vendas[[#This Row],[Total]]*TB_Vendas[[#This Row],[Desconto]])</f>
        <v>21750</v>
      </c>
      <c r="K1865" s="9" t="s">
        <v>94</v>
      </c>
    </row>
    <row r="1866" spans="1:11" x14ac:dyDescent="0.25">
      <c r="A1866" s="8">
        <v>45611</v>
      </c>
      <c r="B1866" t="s">
        <v>20</v>
      </c>
      <c r="C1866" t="str">
        <f>_xlfn.XLOOKUP(TB_Vendas[[#This Row],[Código]],TB_Produtos[Código],TB_Produtos[Categoria])</f>
        <v>Acessórios</v>
      </c>
      <c r="D1866" s="1">
        <v>4</v>
      </c>
      <c r="E1866" s="36">
        <f>_xlfn.XLOOKUP(TB_Vendas[[#This Row],[Código]],TB_Produtos[Código],TB_Produtos[Preço Unitário])</f>
        <v>250</v>
      </c>
      <c r="F1866" s="41">
        <f>INDEX(desc_tabela,MATCH(TB_Vendas[[#This Row],[Qtde]],desc_quantidade,1),MATCH(_xlfn.XLOOKUP(TB_Vendas[[#This Row],[Código]],TB_Produtos[Código],TB_Produtos[Categoria]),desc_categorias,0))</f>
        <v>0.15</v>
      </c>
      <c r="G1866" s="41" cm="1">
        <f t="array" ref="G1866">_xlfn.XLOOKUP(TB_Vendas[[#This Row],[Vendedor]],TB_Vendedores[[#All],[Código]],TB_Vendedores[[#All],[Desc. Máximo]])</f>
        <v>0.08</v>
      </c>
      <c r="H1866" s="41">
        <f>IF(TB_Vendas[[#This Row],[Desc.]]&gt;TB_Vendas[[#This Row],[Desc. Vend.]],TB_Vendas[[#This Row],[Desc. Vend.]],TB_Vendas[[#This Row],[Desc.]])</f>
        <v>0.08</v>
      </c>
      <c r="I1866" s="9">
        <f>TB_Vendas[[#This Row],[Preço Unitário]]*TB_Vendas[[#This Row],[Qtde]]</f>
        <v>1000</v>
      </c>
      <c r="J1866" s="9">
        <f>TB_Vendas[[#This Row],[Total]]-(TB_Vendas[[#This Row],[Total]]*TB_Vendas[[#This Row],[Desconto]])</f>
        <v>920</v>
      </c>
      <c r="K1866" s="9" t="s">
        <v>100</v>
      </c>
    </row>
    <row r="1867" spans="1:11" x14ac:dyDescent="0.25">
      <c r="A1867" s="8">
        <v>45611</v>
      </c>
      <c r="B1867" t="s">
        <v>14</v>
      </c>
      <c r="C1867" t="str">
        <f>_xlfn.XLOOKUP(TB_Vendas[[#This Row],[Código]],TB_Produtos[Código],TB_Produtos[Categoria])</f>
        <v>Acessórios</v>
      </c>
      <c r="D1867" s="1">
        <v>3</v>
      </c>
      <c r="E1867" s="36">
        <f>_xlfn.XLOOKUP(TB_Vendas[[#This Row],[Código]],TB_Produtos[Código],TB_Produtos[Preço Unitário])</f>
        <v>80</v>
      </c>
      <c r="F1867" s="41">
        <f>INDEX(desc_tabela,MATCH(TB_Vendas[[#This Row],[Qtde]],desc_quantidade,1),MATCH(_xlfn.XLOOKUP(TB_Vendas[[#This Row],[Código]],TB_Produtos[Código],TB_Produtos[Categoria]),desc_categorias,0))</f>
        <v>0.15</v>
      </c>
      <c r="G1867" s="41" cm="1">
        <f t="array" ref="G1867">_xlfn.XLOOKUP(TB_Vendas[[#This Row],[Vendedor]],TB_Vendedores[[#All],[Código]],TB_Vendedores[[#All],[Desc. Máximo]])</f>
        <v>0.11</v>
      </c>
      <c r="H1867" s="41">
        <f>IF(TB_Vendas[[#This Row],[Desc.]]&gt;TB_Vendas[[#This Row],[Desc. Vend.]],TB_Vendas[[#This Row],[Desc. Vend.]],TB_Vendas[[#This Row],[Desc.]])</f>
        <v>0.11</v>
      </c>
      <c r="I1867" s="9">
        <f>TB_Vendas[[#This Row],[Preço Unitário]]*TB_Vendas[[#This Row],[Qtde]]</f>
        <v>240</v>
      </c>
      <c r="J1867" s="9">
        <f>TB_Vendas[[#This Row],[Total]]-(TB_Vendas[[#This Row],[Total]]*TB_Vendas[[#This Row],[Desconto]])</f>
        <v>213.6</v>
      </c>
      <c r="K1867" s="9" t="s">
        <v>115</v>
      </c>
    </row>
    <row r="1868" spans="1:11" x14ac:dyDescent="0.25">
      <c r="A1868" s="8">
        <v>45611</v>
      </c>
      <c r="B1868" t="s">
        <v>83</v>
      </c>
      <c r="C1868" t="str">
        <f>_xlfn.XLOOKUP(TB_Vendas[[#This Row],[Código]],TB_Produtos[Código],TB_Produtos[Categoria])</f>
        <v>Wearables</v>
      </c>
      <c r="D1868" s="1">
        <v>2</v>
      </c>
      <c r="E1868" s="36">
        <f>_xlfn.XLOOKUP(TB_Vendas[[#This Row],[Código]],TB_Produtos[Código],TB_Produtos[Preço Unitário])</f>
        <v>350</v>
      </c>
      <c r="F1868" s="41">
        <f>INDEX(desc_tabela,MATCH(TB_Vendas[[#This Row],[Qtde]],desc_quantidade,1),MATCH(_xlfn.XLOOKUP(TB_Vendas[[#This Row],[Código]],TB_Produtos[Código],TB_Produtos[Categoria]),desc_categorias,0))</f>
        <v>0.05</v>
      </c>
      <c r="G1868" s="41" cm="1">
        <f t="array" ref="G1868">_xlfn.XLOOKUP(TB_Vendas[[#This Row],[Vendedor]],TB_Vendedores[[#All],[Código]],TB_Vendedores[[#All],[Desc. Máximo]])</f>
        <v>0.08</v>
      </c>
      <c r="H1868" s="41">
        <f>IF(TB_Vendas[[#This Row],[Desc.]]&gt;TB_Vendas[[#This Row],[Desc. Vend.]],TB_Vendas[[#This Row],[Desc. Vend.]],TB_Vendas[[#This Row],[Desc.]])</f>
        <v>0.05</v>
      </c>
      <c r="I1868" s="9">
        <f>TB_Vendas[[#This Row],[Preço Unitário]]*TB_Vendas[[#This Row],[Qtde]]</f>
        <v>700</v>
      </c>
      <c r="J1868" s="9">
        <f>TB_Vendas[[#This Row],[Total]]-(TB_Vendas[[#This Row],[Total]]*TB_Vendas[[#This Row],[Desconto]])</f>
        <v>665</v>
      </c>
      <c r="K1868" s="9" t="s">
        <v>100</v>
      </c>
    </row>
    <row r="1869" spans="1:11" x14ac:dyDescent="0.25">
      <c r="A1869" s="8">
        <v>45611</v>
      </c>
      <c r="B1869" t="s">
        <v>64</v>
      </c>
      <c r="C1869" t="str">
        <f>_xlfn.XLOOKUP(TB_Vendas[[#This Row],[Código]],TB_Produtos[Código],TB_Produtos[Categoria])</f>
        <v>Redes e Conectividade</v>
      </c>
      <c r="D1869" s="1">
        <v>1</v>
      </c>
      <c r="E1869" s="36">
        <f>_xlfn.XLOOKUP(TB_Vendas[[#This Row],[Código]],TB_Produtos[Código],TB_Produtos[Preço Unitário])</f>
        <v>250</v>
      </c>
      <c r="F1869" s="41">
        <f>INDEX(desc_tabela,MATCH(TB_Vendas[[#This Row],[Qtde]],desc_quantidade,1),MATCH(_xlfn.XLOOKUP(TB_Vendas[[#This Row],[Código]],TB_Produtos[Código],TB_Produtos[Categoria]),desc_categorias,0))</f>
        <v>0.1</v>
      </c>
      <c r="G1869" s="41" cm="1">
        <f t="array" ref="G1869">_xlfn.XLOOKUP(TB_Vendas[[#This Row],[Vendedor]],TB_Vendedores[[#All],[Código]],TB_Vendedores[[#All],[Desc. Máximo]])</f>
        <v>0.13</v>
      </c>
      <c r="H1869" s="41">
        <f>IF(TB_Vendas[[#This Row],[Desc.]]&gt;TB_Vendas[[#This Row],[Desc. Vend.]],TB_Vendas[[#This Row],[Desc. Vend.]],TB_Vendas[[#This Row],[Desc.]])</f>
        <v>0.1</v>
      </c>
      <c r="I1869" s="9">
        <f>TB_Vendas[[#This Row],[Preço Unitário]]*TB_Vendas[[#This Row],[Qtde]]</f>
        <v>250</v>
      </c>
      <c r="J1869" s="9">
        <f>TB_Vendas[[#This Row],[Total]]-(TB_Vendas[[#This Row],[Total]]*TB_Vendas[[#This Row],[Desconto]])</f>
        <v>225</v>
      </c>
      <c r="K1869" s="9" t="s">
        <v>94</v>
      </c>
    </row>
    <row r="1870" spans="1:11" x14ac:dyDescent="0.25">
      <c r="A1870" s="8">
        <v>45611</v>
      </c>
      <c r="B1870" t="s">
        <v>53</v>
      </c>
      <c r="C1870" t="str">
        <f>_xlfn.XLOOKUP(TB_Vendas[[#This Row],[Código]],TB_Produtos[Código],TB_Produtos[Categoria])</f>
        <v>Periféricos</v>
      </c>
      <c r="D1870" s="1">
        <v>1</v>
      </c>
      <c r="E1870" s="36">
        <f>_xlfn.XLOOKUP(TB_Vendas[[#This Row],[Código]],TB_Produtos[Código],TB_Produtos[Preço Unitário])</f>
        <v>350</v>
      </c>
      <c r="F1870" s="41">
        <f>INDEX(desc_tabela,MATCH(TB_Vendas[[#This Row],[Qtde]],desc_quantidade,1),MATCH(_xlfn.XLOOKUP(TB_Vendas[[#This Row],[Código]],TB_Produtos[Código],TB_Produtos[Categoria]),desc_categorias,0))</f>
        <v>0</v>
      </c>
      <c r="G1870" s="41" cm="1">
        <f t="array" ref="G1870">_xlfn.XLOOKUP(TB_Vendas[[#This Row],[Vendedor]],TB_Vendedores[[#All],[Código]],TB_Vendedores[[#All],[Desc. Máximo]])</f>
        <v>0.18</v>
      </c>
      <c r="H1870" s="41">
        <f>IF(TB_Vendas[[#This Row],[Desc.]]&gt;TB_Vendas[[#This Row],[Desc. Vend.]],TB_Vendas[[#This Row],[Desc. Vend.]],TB_Vendas[[#This Row],[Desc.]])</f>
        <v>0</v>
      </c>
      <c r="I1870" s="9">
        <f>TB_Vendas[[#This Row],[Preço Unitário]]*TB_Vendas[[#This Row],[Qtde]]</f>
        <v>350</v>
      </c>
      <c r="J1870" s="9">
        <f>TB_Vendas[[#This Row],[Total]]-(TB_Vendas[[#This Row],[Total]]*TB_Vendas[[#This Row],[Desconto]])</f>
        <v>350</v>
      </c>
      <c r="K1870" s="9" t="s">
        <v>117</v>
      </c>
    </row>
    <row r="1871" spans="1:11" x14ac:dyDescent="0.25">
      <c r="A1871" s="8">
        <v>45611</v>
      </c>
      <c r="B1871" t="s">
        <v>86</v>
      </c>
      <c r="C1871" t="str">
        <f>_xlfn.XLOOKUP(TB_Vendas[[#This Row],[Código]],TB_Produtos[Código],TB_Produtos[Categoria])</f>
        <v>Wearables</v>
      </c>
      <c r="D1871" s="1">
        <v>3</v>
      </c>
      <c r="E1871" s="36">
        <f>_xlfn.XLOOKUP(TB_Vendas[[#This Row],[Código]],TB_Produtos[Código],TB_Produtos[Preço Unitário])</f>
        <v>1500</v>
      </c>
      <c r="F1871" s="41">
        <f>INDEX(desc_tabela,MATCH(TB_Vendas[[#This Row],[Qtde]],desc_quantidade,1),MATCH(_xlfn.XLOOKUP(TB_Vendas[[#This Row],[Código]],TB_Produtos[Código],TB_Produtos[Categoria]),desc_categorias,0))</f>
        <v>0.15</v>
      </c>
      <c r="G1871" s="41" cm="1">
        <f t="array" ref="G1871">_xlfn.XLOOKUP(TB_Vendas[[#This Row],[Vendedor]],TB_Vendedores[[#All],[Código]],TB_Vendedores[[#All],[Desc. Máximo]])</f>
        <v>0.19</v>
      </c>
      <c r="H1871" s="41">
        <f>IF(TB_Vendas[[#This Row],[Desc.]]&gt;TB_Vendas[[#This Row],[Desc. Vend.]],TB_Vendas[[#This Row],[Desc. Vend.]],TB_Vendas[[#This Row],[Desc.]])</f>
        <v>0.15</v>
      </c>
      <c r="I1871" s="9">
        <f>TB_Vendas[[#This Row],[Preço Unitário]]*TB_Vendas[[#This Row],[Qtde]]</f>
        <v>4500</v>
      </c>
      <c r="J1871" s="9">
        <f>TB_Vendas[[#This Row],[Total]]-(TB_Vendas[[#This Row],[Total]]*TB_Vendas[[#This Row],[Desconto]])</f>
        <v>3825</v>
      </c>
      <c r="K1871" s="9" t="s">
        <v>109</v>
      </c>
    </row>
    <row r="1872" spans="1:11" x14ac:dyDescent="0.25">
      <c r="A1872" s="8">
        <v>45612</v>
      </c>
      <c r="B1872" t="s">
        <v>14</v>
      </c>
      <c r="C1872" t="str">
        <f>_xlfn.XLOOKUP(TB_Vendas[[#This Row],[Código]],TB_Produtos[Código],TB_Produtos[Categoria])</f>
        <v>Acessórios</v>
      </c>
      <c r="D1872" s="1">
        <v>3</v>
      </c>
      <c r="E1872" s="36">
        <f>_xlfn.XLOOKUP(TB_Vendas[[#This Row],[Código]],TB_Produtos[Código],TB_Produtos[Preço Unitário])</f>
        <v>80</v>
      </c>
      <c r="F1872" s="41">
        <f>INDEX(desc_tabela,MATCH(TB_Vendas[[#This Row],[Qtde]],desc_quantidade,1),MATCH(_xlfn.XLOOKUP(TB_Vendas[[#This Row],[Código]],TB_Produtos[Código],TB_Produtos[Categoria]),desc_categorias,0))</f>
        <v>0.15</v>
      </c>
      <c r="G1872" s="41" cm="1">
        <f t="array" ref="G1872">_xlfn.XLOOKUP(TB_Vendas[[#This Row],[Vendedor]],TB_Vendedores[[#All],[Código]],TB_Vendedores[[#All],[Desc. Máximo]])</f>
        <v>0.18</v>
      </c>
      <c r="H1872" s="41">
        <f>IF(TB_Vendas[[#This Row],[Desc.]]&gt;TB_Vendas[[#This Row],[Desc. Vend.]],TB_Vendas[[#This Row],[Desc. Vend.]],TB_Vendas[[#This Row],[Desc.]])</f>
        <v>0.15</v>
      </c>
      <c r="I1872" s="9">
        <f>TB_Vendas[[#This Row],[Preço Unitário]]*TB_Vendas[[#This Row],[Qtde]]</f>
        <v>240</v>
      </c>
      <c r="J1872" s="9">
        <f>TB_Vendas[[#This Row],[Total]]-(TB_Vendas[[#This Row],[Total]]*TB_Vendas[[#This Row],[Desconto]])</f>
        <v>204</v>
      </c>
      <c r="K1872" s="9" t="s">
        <v>117</v>
      </c>
    </row>
    <row r="1873" spans="1:11" x14ac:dyDescent="0.25">
      <c r="A1873" s="8">
        <v>45612</v>
      </c>
      <c r="B1873" t="s">
        <v>60</v>
      </c>
      <c r="C1873" t="str">
        <f>_xlfn.XLOOKUP(TB_Vendas[[#This Row],[Código]],TB_Produtos[Código],TB_Produtos[Categoria])</f>
        <v>Redes e Conectividade</v>
      </c>
      <c r="D1873" s="1">
        <v>4</v>
      </c>
      <c r="E1873" s="36">
        <f>_xlfn.XLOOKUP(TB_Vendas[[#This Row],[Código]],TB_Produtos[Código],TB_Produtos[Preço Unitário])</f>
        <v>100</v>
      </c>
      <c r="F1873" s="41">
        <f>INDEX(desc_tabela,MATCH(TB_Vendas[[#This Row],[Qtde]],desc_quantidade,1),MATCH(_xlfn.XLOOKUP(TB_Vendas[[#This Row],[Código]],TB_Produtos[Código],TB_Produtos[Categoria]),desc_categorias,0))</f>
        <v>0.2</v>
      </c>
      <c r="G1873" s="41" cm="1">
        <f t="array" ref="G1873">_xlfn.XLOOKUP(TB_Vendas[[#This Row],[Vendedor]],TB_Vendedores[[#All],[Código]],TB_Vendedores[[#All],[Desc. Máximo]])</f>
        <v>0.19</v>
      </c>
      <c r="H1873" s="41">
        <f>IF(TB_Vendas[[#This Row],[Desc.]]&gt;TB_Vendas[[#This Row],[Desc. Vend.]],TB_Vendas[[#This Row],[Desc. Vend.]],TB_Vendas[[#This Row],[Desc.]])</f>
        <v>0.19</v>
      </c>
      <c r="I1873" s="9">
        <f>TB_Vendas[[#This Row],[Preço Unitário]]*TB_Vendas[[#This Row],[Qtde]]</f>
        <v>400</v>
      </c>
      <c r="J1873" s="9">
        <f>TB_Vendas[[#This Row],[Total]]-(TB_Vendas[[#This Row],[Total]]*TB_Vendas[[#This Row],[Desconto]])</f>
        <v>324</v>
      </c>
      <c r="K1873" s="9" t="s">
        <v>109</v>
      </c>
    </row>
    <row r="1874" spans="1:11" x14ac:dyDescent="0.25">
      <c r="A1874" s="8">
        <v>45612</v>
      </c>
      <c r="B1874" t="s">
        <v>20</v>
      </c>
      <c r="C1874" t="str">
        <f>_xlfn.XLOOKUP(TB_Vendas[[#This Row],[Código]],TB_Produtos[Código],TB_Produtos[Categoria])</f>
        <v>Acessórios</v>
      </c>
      <c r="D1874" s="1">
        <v>2</v>
      </c>
      <c r="E1874" s="36">
        <f>_xlfn.XLOOKUP(TB_Vendas[[#This Row],[Código]],TB_Produtos[Código],TB_Produtos[Preço Unitário])</f>
        <v>250</v>
      </c>
      <c r="F1874" s="41">
        <f>INDEX(desc_tabela,MATCH(TB_Vendas[[#This Row],[Qtde]],desc_quantidade,1),MATCH(_xlfn.XLOOKUP(TB_Vendas[[#This Row],[Código]],TB_Produtos[Código],TB_Produtos[Categoria]),desc_categorias,0))</f>
        <v>0.05</v>
      </c>
      <c r="G1874" s="41" cm="1">
        <f t="array" ref="G1874">_xlfn.XLOOKUP(TB_Vendas[[#This Row],[Vendedor]],TB_Vendedores[[#All],[Código]],TB_Vendedores[[#All],[Desc. Máximo]])</f>
        <v>0.18</v>
      </c>
      <c r="H1874" s="41">
        <f>IF(TB_Vendas[[#This Row],[Desc.]]&gt;TB_Vendas[[#This Row],[Desc. Vend.]],TB_Vendas[[#This Row],[Desc. Vend.]],TB_Vendas[[#This Row],[Desc.]])</f>
        <v>0.05</v>
      </c>
      <c r="I1874" s="9">
        <f>TB_Vendas[[#This Row],[Preço Unitário]]*TB_Vendas[[#This Row],[Qtde]]</f>
        <v>500</v>
      </c>
      <c r="J1874" s="9">
        <f>TB_Vendas[[#This Row],[Total]]-(TB_Vendas[[#This Row],[Total]]*TB_Vendas[[#This Row],[Desconto]])</f>
        <v>475</v>
      </c>
      <c r="K1874" s="9" t="s">
        <v>117</v>
      </c>
    </row>
    <row r="1875" spans="1:11" x14ac:dyDescent="0.25">
      <c r="A1875" s="8">
        <v>45614</v>
      </c>
      <c r="B1875" t="s">
        <v>75</v>
      </c>
      <c r="C1875" t="str">
        <f>_xlfn.XLOOKUP(TB_Vendas[[#This Row],[Código]],TB_Produtos[Código],TB_Produtos[Categoria])</f>
        <v>Smartphones e Tablets</v>
      </c>
      <c r="D1875" s="1">
        <v>4</v>
      </c>
      <c r="E1875" s="36">
        <f>_xlfn.XLOOKUP(TB_Vendas[[#This Row],[Código]],TB_Produtos[Código],TB_Produtos[Preço Unitário])</f>
        <v>3800</v>
      </c>
      <c r="F1875" s="41">
        <f>INDEX(desc_tabela,MATCH(TB_Vendas[[#This Row],[Qtde]],desc_quantidade,1),MATCH(_xlfn.XLOOKUP(TB_Vendas[[#This Row],[Código]],TB_Produtos[Código],TB_Produtos[Categoria]),desc_categorias,0))</f>
        <v>0.15</v>
      </c>
      <c r="G1875" s="41" cm="1">
        <f t="array" ref="G1875">_xlfn.XLOOKUP(TB_Vendas[[#This Row],[Vendedor]],TB_Vendedores[[#All],[Código]],TB_Vendedores[[#All],[Desc. Máximo]])</f>
        <v>7.0000000000000007E-2</v>
      </c>
      <c r="H1875" s="41">
        <f>IF(TB_Vendas[[#This Row],[Desc.]]&gt;TB_Vendas[[#This Row],[Desc. Vend.]],TB_Vendas[[#This Row],[Desc. Vend.]],TB_Vendas[[#This Row],[Desc.]])</f>
        <v>7.0000000000000007E-2</v>
      </c>
      <c r="I1875" s="9">
        <f>TB_Vendas[[#This Row],[Preço Unitário]]*TB_Vendas[[#This Row],[Qtde]]</f>
        <v>15200</v>
      </c>
      <c r="J1875" s="9">
        <f>TB_Vendas[[#This Row],[Total]]-(TB_Vendas[[#This Row],[Total]]*TB_Vendas[[#This Row],[Desconto]])</f>
        <v>14136</v>
      </c>
      <c r="K1875" s="9" t="s">
        <v>119</v>
      </c>
    </row>
    <row r="1876" spans="1:11" x14ac:dyDescent="0.25">
      <c r="A1876" s="8">
        <v>45614</v>
      </c>
      <c r="B1876" t="s">
        <v>17</v>
      </c>
      <c r="C1876" t="str">
        <f>_xlfn.XLOOKUP(TB_Vendas[[#This Row],[Código]],TB_Produtos[Código],TB_Produtos[Categoria])</f>
        <v>Acessórios</v>
      </c>
      <c r="D1876" s="1">
        <v>5</v>
      </c>
      <c r="E1876" s="36">
        <f>_xlfn.XLOOKUP(TB_Vendas[[#This Row],[Código]],TB_Produtos[Código],TB_Produtos[Preço Unitário])</f>
        <v>800</v>
      </c>
      <c r="F1876" s="41">
        <f>INDEX(desc_tabela,MATCH(TB_Vendas[[#This Row],[Qtde]],desc_quantidade,1),MATCH(_xlfn.XLOOKUP(TB_Vendas[[#This Row],[Código]],TB_Produtos[Código],TB_Produtos[Categoria]),desc_categorias,0))</f>
        <v>0.25</v>
      </c>
      <c r="G1876" s="41" cm="1">
        <f t="array" ref="G1876">_xlfn.XLOOKUP(TB_Vendas[[#This Row],[Vendedor]],TB_Vendedores[[#All],[Código]],TB_Vendedores[[#All],[Desc. Máximo]])</f>
        <v>0.13</v>
      </c>
      <c r="H1876" s="41">
        <f>IF(TB_Vendas[[#This Row],[Desc.]]&gt;TB_Vendas[[#This Row],[Desc. Vend.]],TB_Vendas[[#This Row],[Desc. Vend.]],TB_Vendas[[#This Row],[Desc.]])</f>
        <v>0.13</v>
      </c>
      <c r="I1876" s="9">
        <f>TB_Vendas[[#This Row],[Preço Unitário]]*TB_Vendas[[#This Row],[Qtde]]</f>
        <v>4000</v>
      </c>
      <c r="J1876" s="9">
        <f>TB_Vendas[[#This Row],[Total]]-(TB_Vendas[[#This Row],[Total]]*TB_Vendas[[#This Row],[Desconto]])</f>
        <v>3480</v>
      </c>
      <c r="K1876" s="9" t="s">
        <v>97</v>
      </c>
    </row>
    <row r="1877" spans="1:11" x14ac:dyDescent="0.25">
      <c r="A1877" s="8">
        <v>45614</v>
      </c>
      <c r="B1877" t="s">
        <v>64</v>
      </c>
      <c r="C1877" t="str">
        <f>_xlfn.XLOOKUP(TB_Vendas[[#This Row],[Código]],TB_Produtos[Código],TB_Produtos[Categoria])</f>
        <v>Redes e Conectividade</v>
      </c>
      <c r="D1877" s="1">
        <v>3</v>
      </c>
      <c r="E1877" s="36">
        <f>_xlfn.XLOOKUP(TB_Vendas[[#This Row],[Código]],TB_Produtos[Código],TB_Produtos[Preço Unitário])</f>
        <v>250</v>
      </c>
      <c r="F1877" s="41">
        <f>INDEX(desc_tabela,MATCH(TB_Vendas[[#This Row],[Qtde]],desc_quantidade,1),MATCH(_xlfn.XLOOKUP(TB_Vendas[[#This Row],[Código]],TB_Produtos[Código],TB_Produtos[Categoria]),desc_categorias,0))</f>
        <v>0.2</v>
      </c>
      <c r="G1877" s="41" cm="1">
        <f t="array" ref="G1877">_xlfn.XLOOKUP(TB_Vendas[[#This Row],[Vendedor]],TB_Vendedores[[#All],[Código]],TB_Vendedores[[#All],[Desc. Máximo]])</f>
        <v>0.13</v>
      </c>
      <c r="H1877" s="41">
        <f>IF(TB_Vendas[[#This Row],[Desc.]]&gt;TB_Vendas[[#This Row],[Desc. Vend.]],TB_Vendas[[#This Row],[Desc. Vend.]],TB_Vendas[[#This Row],[Desc.]])</f>
        <v>0.13</v>
      </c>
      <c r="I1877" s="9">
        <f>TB_Vendas[[#This Row],[Preço Unitário]]*TB_Vendas[[#This Row],[Qtde]]</f>
        <v>750</v>
      </c>
      <c r="J1877" s="9">
        <f>TB_Vendas[[#This Row],[Total]]-(TB_Vendas[[#This Row],[Total]]*TB_Vendas[[#This Row],[Desconto]])</f>
        <v>652.5</v>
      </c>
      <c r="K1877" s="9" t="s">
        <v>97</v>
      </c>
    </row>
    <row r="1878" spans="1:11" x14ac:dyDescent="0.25">
      <c r="A1878" s="8">
        <v>45614</v>
      </c>
      <c r="B1878" t="s">
        <v>66</v>
      </c>
      <c r="C1878" t="str">
        <f>_xlfn.XLOOKUP(TB_Vendas[[#This Row],[Código]],TB_Produtos[Código],TB_Produtos[Categoria])</f>
        <v>Redes e Conectividade</v>
      </c>
      <c r="D1878" s="1">
        <v>1</v>
      </c>
      <c r="E1878" s="36">
        <f>_xlfn.XLOOKUP(TB_Vendas[[#This Row],[Código]],TB_Produtos[Código],TB_Produtos[Preço Unitário])</f>
        <v>500</v>
      </c>
      <c r="F1878" s="41">
        <f>INDEX(desc_tabela,MATCH(TB_Vendas[[#This Row],[Qtde]],desc_quantidade,1),MATCH(_xlfn.XLOOKUP(TB_Vendas[[#This Row],[Código]],TB_Produtos[Código],TB_Produtos[Categoria]),desc_categorias,0))</f>
        <v>0.1</v>
      </c>
      <c r="G1878" s="41" cm="1">
        <f t="array" ref="G1878">_xlfn.XLOOKUP(TB_Vendas[[#This Row],[Vendedor]],TB_Vendedores[[#All],[Código]],TB_Vendedores[[#All],[Desc. Máximo]])</f>
        <v>0.19</v>
      </c>
      <c r="H1878" s="41">
        <f>IF(TB_Vendas[[#This Row],[Desc.]]&gt;TB_Vendas[[#This Row],[Desc. Vend.]],TB_Vendas[[#This Row],[Desc. Vend.]],TB_Vendas[[#This Row],[Desc.]])</f>
        <v>0.1</v>
      </c>
      <c r="I1878" s="9">
        <f>TB_Vendas[[#This Row],[Preço Unitário]]*TB_Vendas[[#This Row],[Qtde]]</f>
        <v>500</v>
      </c>
      <c r="J1878" s="9">
        <f>TB_Vendas[[#This Row],[Total]]-(TB_Vendas[[#This Row],[Total]]*TB_Vendas[[#This Row],[Desconto]])</f>
        <v>450</v>
      </c>
      <c r="K1878" s="9" t="s">
        <v>109</v>
      </c>
    </row>
    <row r="1879" spans="1:11" x14ac:dyDescent="0.25">
      <c r="A1879" s="8">
        <v>45615</v>
      </c>
      <c r="B1879" t="s">
        <v>73</v>
      </c>
      <c r="C1879" t="str">
        <f>_xlfn.XLOOKUP(TB_Vendas[[#This Row],[Código]],TB_Produtos[Código],TB_Produtos[Categoria])</f>
        <v>Smartphones e Tablets</v>
      </c>
      <c r="D1879" s="1">
        <v>4</v>
      </c>
      <c r="E1879" s="36">
        <f>_xlfn.XLOOKUP(TB_Vendas[[#This Row],[Código]],TB_Produtos[Código],TB_Produtos[Preço Unitário])</f>
        <v>2200</v>
      </c>
      <c r="F1879" s="41">
        <f>INDEX(desc_tabela,MATCH(TB_Vendas[[#This Row],[Qtde]],desc_quantidade,1),MATCH(_xlfn.XLOOKUP(TB_Vendas[[#This Row],[Código]],TB_Produtos[Código],TB_Produtos[Categoria]),desc_categorias,0))</f>
        <v>0.15</v>
      </c>
      <c r="G1879" s="41" cm="1">
        <f t="array" ref="G1879">_xlfn.XLOOKUP(TB_Vendas[[#This Row],[Vendedor]],TB_Vendedores[[#All],[Código]],TB_Vendedores[[#All],[Desc. Máximo]])</f>
        <v>0.11</v>
      </c>
      <c r="H1879" s="41">
        <f>IF(TB_Vendas[[#This Row],[Desc.]]&gt;TB_Vendas[[#This Row],[Desc. Vend.]],TB_Vendas[[#This Row],[Desc. Vend.]],TB_Vendas[[#This Row],[Desc.]])</f>
        <v>0.11</v>
      </c>
      <c r="I1879" s="9">
        <f>TB_Vendas[[#This Row],[Preço Unitário]]*TB_Vendas[[#This Row],[Qtde]]</f>
        <v>8800</v>
      </c>
      <c r="J1879" s="9">
        <f>TB_Vendas[[#This Row],[Total]]-(TB_Vendas[[#This Row],[Total]]*TB_Vendas[[#This Row],[Desconto]])</f>
        <v>7832</v>
      </c>
      <c r="K1879" s="9" t="s">
        <v>115</v>
      </c>
    </row>
    <row r="1880" spans="1:11" x14ac:dyDescent="0.25">
      <c r="A1880" s="8">
        <v>45615</v>
      </c>
      <c r="B1880" t="s">
        <v>22</v>
      </c>
      <c r="C1880" t="str">
        <f>_xlfn.XLOOKUP(TB_Vendas[[#This Row],[Código]],TB_Produtos[Código],TB_Produtos[Categoria])</f>
        <v>Acessórios</v>
      </c>
      <c r="D1880" s="1">
        <v>1</v>
      </c>
      <c r="E1880" s="36">
        <f>_xlfn.XLOOKUP(TB_Vendas[[#This Row],[Código]],TB_Produtos[Código],TB_Produtos[Preço Unitário])</f>
        <v>1400</v>
      </c>
      <c r="F1880" s="41">
        <f>INDEX(desc_tabela,MATCH(TB_Vendas[[#This Row],[Qtde]],desc_quantidade,1),MATCH(_xlfn.XLOOKUP(TB_Vendas[[#This Row],[Código]],TB_Produtos[Código],TB_Produtos[Categoria]),desc_categorias,0))</f>
        <v>0</v>
      </c>
      <c r="G1880" s="41" cm="1">
        <f t="array" ref="G1880">_xlfn.XLOOKUP(TB_Vendas[[#This Row],[Vendedor]],TB_Vendedores[[#All],[Código]],TB_Vendedores[[#All],[Desc. Máximo]])</f>
        <v>0.08</v>
      </c>
      <c r="H1880" s="41">
        <f>IF(TB_Vendas[[#This Row],[Desc.]]&gt;TB_Vendas[[#This Row],[Desc. Vend.]],TB_Vendas[[#This Row],[Desc. Vend.]],TB_Vendas[[#This Row],[Desc.]])</f>
        <v>0</v>
      </c>
      <c r="I1880" s="9">
        <f>TB_Vendas[[#This Row],[Preço Unitário]]*TB_Vendas[[#This Row],[Qtde]]</f>
        <v>1400</v>
      </c>
      <c r="J1880" s="9">
        <f>TB_Vendas[[#This Row],[Total]]-(TB_Vendas[[#This Row],[Total]]*TB_Vendas[[#This Row],[Desconto]])</f>
        <v>1400</v>
      </c>
      <c r="K1880" s="9" t="s">
        <v>111</v>
      </c>
    </row>
    <row r="1881" spans="1:11" x14ac:dyDescent="0.25">
      <c r="A1881" s="8">
        <v>45615</v>
      </c>
      <c r="B1881" t="s">
        <v>60</v>
      </c>
      <c r="C1881" t="str">
        <f>_xlfn.XLOOKUP(TB_Vendas[[#This Row],[Código]],TB_Produtos[Código],TB_Produtos[Categoria])</f>
        <v>Redes e Conectividade</v>
      </c>
      <c r="D1881" s="1">
        <v>4</v>
      </c>
      <c r="E1881" s="36">
        <f>_xlfn.XLOOKUP(TB_Vendas[[#This Row],[Código]],TB_Produtos[Código],TB_Produtos[Preço Unitário])</f>
        <v>100</v>
      </c>
      <c r="F1881" s="41">
        <f>INDEX(desc_tabela,MATCH(TB_Vendas[[#This Row],[Qtde]],desc_quantidade,1),MATCH(_xlfn.XLOOKUP(TB_Vendas[[#This Row],[Código]],TB_Produtos[Código],TB_Produtos[Categoria]),desc_categorias,0))</f>
        <v>0.2</v>
      </c>
      <c r="G1881" s="41" cm="1">
        <f t="array" ref="G1881">_xlfn.XLOOKUP(TB_Vendas[[#This Row],[Vendedor]],TB_Vendedores[[#All],[Código]],TB_Vendedores[[#All],[Desc. Máximo]])</f>
        <v>0.13</v>
      </c>
      <c r="H1881" s="41">
        <f>IF(TB_Vendas[[#This Row],[Desc.]]&gt;TB_Vendas[[#This Row],[Desc. Vend.]],TB_Vendas[[#This Row],[Desc. Vend.]],TB_Vendas[[#This Row],[Desc.]])</f>
        <v>0.13</v>
      </c>
      <c r="I1881" s="9">
        <f>TB_Vendas[[#This Row],[Preço Unitário]]*TB_Vendas[[#This Row],[Qtde]]</f>
        <v>400</v>
      </c>
      <c r="J1881" s="9">
        <f>TB_Vendas[[#This Row],[Total]]-(TB_Vendas[[#This Row],[Total]]*TB_Vendas[[#This Row],[Desconto]])</f>
        <v>348</v>
      </c>
      <c r="K1881" s="9" t="s">
        <v>94</v>
      </c>
    </row>
    <row r="1882" spans="1:11" x14ac:dyDescent="0.25">
      <c r="A1882" s="8">
        <v>45615</v>
      </c>
      <c r="B1882" t="s">
        <v>86</v>
      </c>
      <c r="C1882" t="str">
        <f>_xlfn.XLOOKUP(TB_Vendas[[#This Row],[Código]],TB_Produtos[Código],TB_Produtos[Categoria])</f>
        <v>Wearables</v>
      </c>
      <c r="D1882" s="1">
        <v>2</v>
      </c>
      <c r="E1882" s="36">
        <f>_xlfn.XLOOKUP(TB_Vendas[[#This Row],[Código]],TB_Produtos[Código],TB_Produtos[Preço Unitário])</f>
        <v>1500</v>
      </c>
      <c r="F1882" s="41">
        <f>INDEX(desc_tabela,MATCH(TB_Vendas[[#This Row],[Qtde]],desc_quantidade,1),MATCH(_xlfn.XLOOKUP(TB_Vendas[[#This Row],[Código]],TB_Produtos[Código],TB_Produtos[Categoria]),desc_categorias,0))</f>
        <v>0.05</v>
      </c>
      <c r="G1882" s="41" cm="1">
        <f t="array" ref="G1882">_xlfn.XLOOKUP(TB_Vendas[[#This Row],[Vendedor]],TB_Vendedores[[#All],[Código]],TB_Vendedores[[#All],[Desc. Máximo]])</f>
        <v>0.08</v>
      </c>
      <c r="H1882" s="41">
        <f>IF(TB_Vendas[[#This Row],[Desc.]]&gt;TB_Vendas[[#This Row],[Desc. Vend.]],TB_Vendas[[#This Row],[Desc. Vend.]],TB_Vendas[[#This Row],[Desc.]])</f>
        <v>0.05</v>
      </c>
      <c r="I1882" s="9">
        <f>TB_Vendas[[#This Row],[Preço Unitário]]*TB_Vendas[[#This Row],[Qtde]]</f>
        <v>3000</v>
      </c>
      <c r="J1882" s="9">
        <f>TB_Vendas[[#This Row],[Total]]-(TB_Vendas[[#This Row],[Total]]*TB_Vendas[[#This Row],[Desconto]])</f>
        <v>2850</v>
      </c>
      <c r="K1882" s="9" t="s">
        <v>111</v>
      </c>
    </row>
    <row r="1883" spans="1:11" x14ac:dyDescent="0.25">
      <c r="A1883" s="8">
        <v>45615</v>
      </c>
      <c r="B1883" t="s">
        <v>31</v>
      </c>
      <c r="C1883" t="str">
        <f>_xlfn.XLOOKUP(TB_Vendas[[#This Row],[Código]],TB_Produtos[Código],TB_Produtos[Categoria])</f>
        <v>Notebooks</v>
      </c>
      <c r="D1883" s="1">
        <v>3</v>
      </c>
      <c r="E1883" s="36">
        <f>_xlfn.XLOOKUP(TB_Vendas[[#This Row],[Código]],TB_Produtos[Código],TB_Produtos[Preço Unitário])</f>
        <v>4200</v>
      </c>
      <c r="F1883" s="41">
        <f>INDEX(desc_tabela,MATCH(TB_Vendas[[#This Row],[Qtde]],desc_quantidade,1),MATCH(_xlfn.XLOOKUP(TB_Vendas[[#This Row],[Código]],TB_Produtos[Código],TB_Produtos[Categoria]),desc_categorias,0))</f>
        <v>0.15</v>
      </c>
      <c r="G1883" s="41" cm="1">
        <f t="array" ref="G1883">_xlfn.XLOOKUP(TB_Vendas[[#This Row],[Vendedor]],TB_Vendedores[[#All],[Código]],TB_Vendedores[[#All],[Desc. Máximo]])</f>
        <v>0.18</v>
      </c>
      <c r="H1883" s="41">
        <f>IF(TB_Vendas[[#This Row],[Desc.]]&gt;TB_Vendas[[#This Row],[Desc. Vend.]],TB_Vendas[[#This Row],[Desc. Vend.]],TB_Vendas[[#This Row],[Desc.]])</f>
        <v>0.15</v>
      </c>
      <c r="I1883" s="9">
        <f>TB_Vendas[[#This Row],[Preço Unitário]]*TB_Vendas[[#This Row],[Qtde]]</f>
        <v>12600</v>
      </c>
      <c r="J1883" s="9">
        <f>TB_Vendas[[#This Row],[Total]]-(TB_Vendas[[#This Row],[Total]]*TB_Vendas[[#This Row],[Desconto]])</f>
        <v>10710</v>
      </c>
      <c r="K1883" s="9" t="s">
        <v>117</v>
      </c>
    </row>
    <row r="1884" spans="1:11" x14ac:dyDescent="0.25">
      <c r="A1884" s="8">
        <v>45617</v>
      </c>
      <c r="B1884" t="s">
        <v>64</v>
      </c>
      <c r="C1884" t="str">
        <f>_xlfn.XLOOKUP(TB_Vendas[[#This Row],[Código]],TB_Produtos[Código],TB_Produtos[Categoria])</f>
        <v>Redes e Conectividade</v>
      </c>
      <c r="D1884" s="1">
        <v>5</v>
      </c>
      <c r="E1884" s="36">
        <f>_xlfn.XLOOKUP(TB_Vendas[[#This Row],[Código]],TB_Produtos[Código],TB_Produtos[Preço Unitário])</f>
        <v>250</v>
      </c>
      <c r="F1884" s="41">
        <f>INDEX(desc_tabela,MATCH(TB_Vendas[[#This Row],[Qtde]],desc_quantidade,1),MATCH(_xlfn.XLOOKUP(TB_Vendas[[#This Row],[Código]],TB_Produtos[Código],TB_Produtos[Categoria]),desc_categorias,0))</f>
        <v>0.25</v>
      </c>
      <c r="G1884" s="41" cm="1">
        <f t="array" ref="G1884">_xlfn.XLOOKUP(TB_Vendas[[#This Row],[Vendedor]],TB_Vendedores[[#All],[Código]],TB_Vendedores[[#All],[Desc. Máximo]])</f>
        <v>0.18</v>
      </c>
      <c r="H1884" s="41">
        <f>IF(TB_Vendas[[#This Row],[Desc.]]&gt;TB_Vendas[[#This Row],[Desc. Vend.]],TB_Vendas[[#This Row],[Desc. Vend.]],TB_Vendas[[#This Row],[Desc.]])</f>
        <v>0.18</v>
      </c>
      <c r="I1884" s="9">
        <f>TB_Vendas[[#This Row],[Preço Unitário]]*TB_Vendas[[#This Row],[Qtde]]</f>
        <v>1250</v>
      </c>
      <c r="J1884" s="9">
        <f>TB_Vendas[[#This Row],[Total]]-(TB_Vendas[[#This Row],[Total]]*TB_Vendas[[#This Row],[Desconto]])</f>
        <v>1025</v>
      </c>
      <c r="K1884" s="9" t="s">
        <v>117</v>
      </c>
    </row>
    <row r="1885" spans="1:11" x14ac:dyDescent="0.25">
      <c r="A1885" s="8">
        <v>45617</v>
      </c>
      <c r="B1885" t="s">
        <v>56</v>
      </c>
      <c r="C1885" t="str">
        <f>_xlfn.XLOOKUP(TB_Vendas[[#This Row],[Código]],TB_Produtos[Código],TB_Produtos[Categoria])</f>
        <v>Periféricos</v>
      </c>
      <c r="D1885" s="1">
        <v>5</v>
      </c>
      <c r="E1885" s="36">
        <f>_xlfn.XLOOKUP(TB_Vendas[[#This Row],[Código]],TB_Produtos[Código],TB_Produtos[Preço Unitário])</f>
        <v>200</v>
      </c>
      <c r="F1885" s="41">
        <f>INDEX(desc_tabela,MATCH(TB_Vendas[[#This Row],[Qtde]],desc_quantidade,1),MATCH(_xlfn.XLOOKUP(TB_Vendas[[#This Row],[Código]],TB_Produtos[Código],TB_Produtos[Categoria]),desc_categorias,0))</f>
        <v>0.25</v>
      </c>
      <c r="G1885" s="41" cm="1">
        <f t="array" ref="G1885">_xlfn.XLOOKUP(TB_Vendas[[#This Row],[Vendedor]],TB_Vendedores[[#All],[Código]],TB_Vendedores[[#All],[Desc. Máximo]])</f>
        <v>0.19</v>
      </c>
      <c r="H1885" s="41">
        <f>IF(TB_Vendas[[#This Row],[Desc.]]&gt;TB_Vendas[[#This Row],[Desc. Vend.]],TB_Vendas[[#This Row],[Desc. Vend.]],TB_Vendas[[#This Row],[Desc.]])</f>
        <v>0.19</v>
      </c>
      <c r="I1885" s="9">
        <f>TB_Vendas[[#This Row],[Preço Unitário]]*TB_Vendas[[#This Row],[Qtde]]</f>
        <v>1000</v>
      </c>
      <c r="J1885" s="9">
        <f>TB_Vendas[[#This Row],[Total]]-(TB_Vendas[[#This Row],[Total]]*TB_Vendas[[#This Row],[Desconto]])</f>
        <v>810</v>
      </c>
      <c r="K1885" s="9" t="s">
        <v>109</v>
      </c>
    </row>
    <row r="1886" spans="1:11" x14ac:dyDescent="0.25">
      <c r="A1886" s="8">
        <v>45617</v>
      </c>
      <c r="B1886" t="s">
        <v>88</v>
      </c>
      <c r="C1886" t="str">
        <f>_xlfn.XLOOKUP(TB_Vendas[[#This Row],[Código]],TB_Produtos[Código],TB_Produtos[Categoria])</f>
        <v>Wearables</v>
      </c>
      <c r="D1886" s="1">
        <v>1</v>
      </c>
      <c r="E1886" s="36">
        <f>_xlfn.XLOOKUP(TB_Vendas[[#This Row],[Código]],TB_Produtos[Código],TB_Produtos[Preço Unitário])</f>
        <v>2800</v>
      </c>
      <c r="F1886" s="41">
        <f>INDEX(desc_tabela,MATCH(TB_Vendas[[#This Row],[Qtde]],desc_quantidade,1),MATCH(_xlfn.XLOOKUP(TB_Vendas[[#This Row],[Código]],TB_Produtos[Código],TB_Produtos[Categoria]),desc_categorias,0))</f>
        <v>0</v>
      </c>
      <c r="G1886" s="41" cm="1">
        <f t="array" ref="G1886">_xlfn.XLOOKUP(TB_Vendas[[#This Row],[Vendedor]],TB_Vendedores[[#All],[Código]],TB_Vendedores[[#All],[Desc. Máximo]])</f>
        <v>0.3</v>
      </c>
      <c r="H1886" s="41">
        <f>IF(TB_Vendas[[#This Row],[Desc.]]&gt;TB_Vendas[[#This Row],[Desc. Vend.]],TB_Vendas[[#This Row],[Desc. Vend.]],TB_Vendas[[#This Row],[Desc.]])</f>
        <v>0</v>
      </c>
      <c r="I1886" s="9">
        <f>TB_Vendas[[#This Row],[Preço Unitário]]*TB_Vendas[[#This Row],[Qtde]]</f>
        <v>2800</v>
      </c>
      <c r="J1886" s="9">
        <f>TB_Vendas[[#This Row],[Total]]-(TB_Vendas[[#This Row],[Total]]*TB_Vendas[[#This Row],[Desconto]])</f>
        <v>2800</v>
      </c>
      <c r="K1886" s="9" t="s">
        <v>121</v>
      </c>
    </row>
    <row r="1887" spans="1:11" x14ac:dyDescent="0.25">
      <c r="A1887" s="8">
        <v>45617</v>
      </c>
      <c r="B1887" t="s">
        <v>88</v>
      </c>
      <c r="C1887" t="str">
        <f>_xlfn.XLOOKUP(TB_Vendas[[#This Row],[Código]],TB_Produtos[Código],TB_Produtos[Categoria])</f>
        <v>Wearables</v>
      </c>
      <c r="D1887" s="1">
        <v>3</v>
      </c>
      <c r="E1887" s="36">
        <f>_xlfn.XLOOKUP(TB_Vendas[[#This Row],[Código]],TB_Produtos[Código],TB_Produtos[Preço Unitário])</f>
        <v>2800</v>
      </c>
      <c r="F1887" s="41">
        <f>INDEX(desc_tabela,MATCH(TB_Vendas[[#This Row],[Qtde]],desc_quantidade,1),MATCH(_xlfn.XLOOKUP(TB_Vendas[[#This Row],[Código]],TB_Produtos[Código],TB_Produtos[Categoria]),desc_categorias,0))</f>
        <v>0.15</v>
      </c>
      <c r="G1887" s="41" cm="1">
        <f t="array" ref="G1887">_xlfn.XLOOKUP(TB_Vendas[[#This Row],[Vendedor]],TB_Vendedores[[#All],[Código]],TB_Vendedores[[#All],[Desc. Máximo]])</f>
        <v>0.13</v>
      </c>
      <c r="H1887" s="41">
        <f>IF(TB_Vendas[[#This Row],[Desc.]]&gt;TB_Vendas[[#This Row],[Desc. Vend.]],TB_Vendas[[#This Row],[Desc. Vend.]],TB_Vendas[[#This Row],[Desc.]])</f>
        <v>0.13</v>
      </c>
      <c r="I1887" s="9">
        <f>TB_Vendas[[#This Row],[Preço Unitário]]*TB_Vendas[[#This Row],[Qtde]]</f>
        <v>8400</v>
      </c>
      <c r="J1887" s="9">
        <f>TB_Vendas[[#This Row],[Total]]-(TB_Vendas[[#This Row],[Total]]*TB_Vendas[[#This Row],[Desconto]])</f>
        <v>7308</v>
      </c>
      <c r="K1887" s="9" t="s">
        <v>97</v>
      </c>
    </row>
    <row r="1888" spans="1:11" x14ac:dyDescent="0.25">
      <c r="A1888" s="8">
        <v>45617</v>
      </c>
      <c r="B1888" t="s">
        <v>68</v>
      </c>
      <c r="C1888" t="str">
        <f>_xlfn.XLOOKUP(TB_Vendas[[#This Row],[Código]],TB_Produtos[Código],TB_Produtos[Categoria])</f>
        <v>Smartphones e Tablets</v>
      </c>
      <c r="D1888" s="1">
        <v>3</v>
      </c>
      <c r="E1888" s="36">
        <f>_xlfn.XLOOKUP(TB_Vendas[[#This Row],[Código]],TB_Produtos[Código],TB_Produtos[Preço Unitário])</f>
        <v>4500</v>
      </c>
      <c r="F1888" s="41">
        <f>INDEX(desc_tabela,MATCH(TB_Vendas[[#This Row],[Qtde]],desc_quantidade,1),MATCH(_xlfn.XLOOKUP(TB_Vendas[[#This Row],[Código]],TB_Produtos[Código],TB_Produtos[Categoria]),desc_categorias,0))</f>
        <v>0.15</v>
      </c>
      <c r="G1888" s="41" cm="1">
        <f t="array" ref="G1888">_xlfn.XLOOKUP(TB_Vendas[[#This Row],[Vendedor]],TB_Vendedores[[#All],[Código]],TB_Vendedores[[#All],[Desc. Máximo]])</f>
        <v>0.08</v>
      </c>
      <c r="H1888" s="41">
        <f>IF(TB_Vendas[[#This Row],[Desc.]]&gt;TB_Vendas[[#This Row],[Desc. Vend.]],TB_Vendas[[#This Row],[Desc. Vend.]],TB_Vendas[[#This Row],[Desc.]])</f>
        <v>0.08</v>
      </c>
      <c r="I1888" s="9">
        <f>TB_Vendas[[#This Row],[Preço Unitário]]*TB_Vendas[[#This Row],[Qtde]]</f>
        <v>13500</v>
      </c>
      <c r="J1888" s="9">
        <f>TB_Vendas[[#This Row],[Total]]-(TB_Vendas[[#This Row],[Total]]*TB_Vendas[[#This Row],[Desconto]])</f>
        <v>12420</v>
      </c>
      <c r="K1888" s="9" t="s">
        <v>111</v>
      </c>
    </row>
    <row r="1889" spans="1:11" x14ac:dyDescent="0.25">
      <c r="A1889" s="8">
        <v>45618</v>
      </c>
      <c r="B1889" t="s">
        <v>17</v>
      </c>
      <c r="C1889" t="str">
        <f>_xlfn.XLOOKUP(TB_Vendas[[#This Row],[Código]],TB_Produtos[Código],TB_Produtos[Categoria])</f>
        <v>Acessórios</v>
      </c>
      <c r="D1889" s="1">
        <v>5</v>
      </c>
      <c r="E1889" s="36">
        <f>_xlfn.XLOOKUP(TB_Vendas[[#This Row],[Código]],TB_Produtos[Código],TB_Produtos[Preço Unitário])</f>
        <v>800</v>
      </c>
      <c r="F1889" s="41">
        <f>INDEX(desc_tabela,MATCH(TB_Vendas[[#This Row],[Qtde]],desc_quantidade,1),MATCH(_xlfn.XLOOKUP(TB_Vendas[[#This Row],[Código]],TB_Produtos[Código],TB_Produtos[Categoria]),desc_categorias,0))</f>
        <v>0.25</v>
      </c>
      <c r="G1889" s="41" cm="1">
        <f t="array" ref="G1889">_xlfn.XLOOKUP(TB_Vendas[[#This Row],[Vendedor]],TB_Vendedores[[#All],[Código]],TB_Vendedores[[#All],[Desc. Máximo]])</f>
        <v>0.14000000000000001</v>
      </c>
      <c r="H1889" s="41">
        <f>IF(TB_Vendas[[#This Row],[Desc.]]&gt;TB_Vendas[[#This Row],[Desc. Vend.]],TB_Vendas[[#This Row],[Desc. Vend.]],TB_Vendas[[#This Row],[Desc.]])</f>
        <v>0.14000000000000001</v>
      </c>
      <c r="I1889" s="9">
        <f>TB_Vendas[[#This Row],[Preço Unitário]]*TB_Vendas[[#This Row],[Qtde]]</f>
        <v>4000</v>
      </c>
      <c r="J1889" s="9">
        <f>TB_Vendas[[#This Row],[Total]]-(TB_Vendas[[#This Row],[Total]]*TB_Vendas[[#This Row],[Desconto]])</f>
        <v>3440</v>
      </c>
      <c r="K1889" s="9" t="s">
        <v>107</v>
      </c>
    </row>
    <row r="1890" spans="1:11" x14ac:dyDescent="0.25">
      <c r="A1890" s="8">
        <v>45618</v>
      </c>
      <c r="B1890" t="s">
        <v>7</v>
      </c>
      <c r="C1890" t="str">
        <f>_xlfn.XLOOKUP(TB_Vendas[[#This Row],[Código]],TB_Produtos[Código],TB_Produtos[Categoria])</f>
        <v>Acessórios</v>
      </c>
      <c r="D1890" s="1">
        <v>5</v>
      </c>
      <c r="E1890" s="36">
        <f>_xlfn.XLOOKUP(TB_Vendas[[#This Row],[Código]],TB_Produtos[Código],TB_Produtos[Preço Unitário])</f>
        <v>50</v>
      </c>
      <c r="F1890" s="41">
        <f>INDEX(desc_tabela,MATCH(TB_Vendas[[#This Row],[Qtde]],desc_quantidade,1),MATCH(_xlfn.XLOOKUP(TB_Vendas[[#This Row],[Código]],TB_Produtos[Código],TB_Produtos[Categoria]),desc_categorias,0))</f>
        <v>0.25</v>
      </c>
      <c r="G1890" s="41" cm="1">
        <f t="array" ref="G1890">_xlfn.XLOOKUP(TB_Vendas[[#This Row],[Vendedor]],TB_Vendedores[[#All],[Código]],TB_Vendedores[[#All],[Desc. Máximo]])</f>
        <v>0.3</v>
      </c>
      <c r="H1890" s="41">
        <f>IF(TB_Vendas[[#This Row],[Desc.]]&gt;TB_Vendas[[#This Row],[Desc. Vend.]],TB_Vendas[[#This Row],[Desc. Vend.]],TB_Vendas[[#This Row],[Desc.]])</f>
        <v>0.25</v>
      </c>
      <c r="I1890" s="9">
        <f>TB_Vendas[[#This Row],[Preço Unitário]]*TB_Vendas[[#This Row],[Qtde]]</f>
        <v>250</v>
      </c>
      <c r="J1890" s="9">
        <f>TB_Vendas[[#This Row],[Total]]-(TB_Vendas[[#This Row],[Total]]*TB_Vendas[[#This Row],[Desconto]])</f>
        <v>187.5</v>
      </c>
      <c r="K1890" s="9" t="s">
        <v>121</v>
      </c>
    </row>
    <row r="1891" spans="1:11" x14ac:dyDescent="0.25">
      <c r="A1891" s="8">
        <v>45618</v>
      </c>
      <c r="B1891" t="s">
        <v>22</v>
      </c>
      <c r="C1891" t="str">
        <f>_xlfn.XLOOKUP(TB_Vendas[[#This Row],[Código]],TB_Produtos[Código],TB_Produtos[Categoria])</f>
        <v>Acessórios</v>
      </c>
      <c r="D1891" s="1">
        <v>1</v>
      </c>
      <c r="E1891" s="36">
        <f>_xlfn.XLOOKUP(TB_Vendas[[#This Row],[Código]],TB_Produtos[Código],TB_Produtos[Preço Unitário])</f>
        <v>1400</v>
      </c>
      <c r="F1891" s="41">
        <f>INDEX(desc_tabela,MATCH(TB_Vendas[[#This Row],[Qtde]],desc_quantidade,1),MATCH(_xlfn.XLOOKUP(TB_Vendas[[#This Row],[Código]],TB_Produtos[Código],TB_Produtos[Categoria]),desc_categorias,0))</f>
        <v>0</v>
      </c>
      <c r="G1891" s="41" cm="1">
        <f t="array" ref="G1891">_xlfn.XLOOKUP(TB_Vendas[[#This Row],[Vendedor]],TB_Vendedores[[#All],[Código]],TB_Vendedores[[#All],[Desc. Máximo]])</f>
        <v>0.09</v>
      </c>
      <c r="H1891" s="41">
        <f>IF(TB_Vendas[[#This Row],[Desc.]]&gt;TB_Vendas[[#This Row],[Desc. Vend.]],TB_Vendas[[#This Row],[Desc. Vend.]],TB_Vendas[[#This Row],[Desc.]])</f>
        <v>0</v>
      </c>
      <c r="I1891" s="9">
        <f>TB_Vendas[[#This Row],[Preço Unitário]]*TB_Vendas[[#This Row],[Qtde]]</f>
        <v>1400</v>
      </c>
      <c r="J1891" s="9">
        <f>TB_Vendas[[#This Row],[Total]]-(TB_Vendas[[#This Row],[Total]]*TB_Vendas[[#This Row],[Desconto]])</f>
        <v>1400</v>
      </c>
      <c r="K1891" s="9" t="s">
        <v>113</v>
      </c>
    </row>
    <row r="1892" spans="1:11" x14ac:dyDescent="0.25">
      <c r="A1892" s="8">
        <v>45619</v>
      </c>
      <c r="B1892" t="s">
        <v>66</v>
      </c>
      <c r="C1892" t="str">
        <f>_xlfn.XLOOKUP(TB_Vendas[[#This Row],[Código]],TB_Produtos[Código],TB_Produtos[Categoria])</f>
        <v>Redes e Conectividade</v>
      </c>
      <c r="D1892" s="1">
        <v>3</v>
      </c>
      <c r="E1892" s="36">
        <f>_xlfn.XLOOKUP(TB_Vendas[[#This Row],[Código]],TB_Produtos[Código],TB_Produtos[Preço Unitário])</f>
        <v>500</v>
      </c>
      <c r="F1892" s="41">
        <f>INDEX(desc_tabela,MATCH(TB_Vendas[[#This Row],[Qtde]],desc_quantidade,1),MATCH(_xlfn.XLOOKUP(TB_Vendas[[#This Row],[Código]],TB_Produtos[Código],TB_Produtos[Categoria]),desc_categorias,0))</f>
        <v>0.2</v>
      </c>
      <c r="G1892" s="41" cm="1">
        <f t="array" ref="G1892">_xlfn.XLOOKUP(TB_Vendas[[#This Row],[Vendedor]],TB_Vendedores[[#All],[Código]],TB_Vendedores[[#All],[Desc. Máximo]])</f>
        <v>0.12</v>
      </c>
      <c r="H1892" s="41">
        <f>IF(TB_Vendas[[#This Row],[Desc.]]&gt;TB_Vendas[[#This Row],[Desc. Vend.]],TB_Vendas[[#This Row],[Desc. Vend.]],TB_Vendas[[#This Row],[Desc.]])</f>
        <v>0.12</v>
      </c>
      <c r="I1892" s="9">
        <f>TB_Vendas[[#This Row],[Preço Unitário]]*TB_Vendas[[#This Row],[Qtde]]</f>
        <v>1500</v>
      </c>
      <c r="J1892" s="9">
        <f>TB_Vendas[[#This Row],[Total]]-(TB_Vendas[[#This Row],[Total]]*TB_Vendas[[#This Row],[Desconto]])</f>
        <v>1320</v>
      </c>
      <c r="K1892" s="9" t="s">
        <v>103</v>
      </c>
    </row>
    <row r="1893" spans="1:11" x14ac:dyDescent="0.25">
      <c r="A1893" s="8">
        <v>45620</v>
      </c>
      <c r="B1893" t="s">
        <v>53</v>
      </c>
      <c r="C1893" t="str">
        <f>_xlfn.XLOOKUP(TB_Vendas[[#This Row],[Código]],TB_Produtos[Código],TB_Produtos[Categoria])</f>
        <v>Periféricos</v>
      </c>
      <c r="D1893" s="1">
        <v>2</v>
      </c>
      <c r="E1893" s="36">
        <f>_xlfn.XLOOKUP(TB_Vendas[[#This Row],[Código]],TB_Produtos[Código],TB_Produtos[Preço Unitário])</f>
        <v>350</v>
      </c>
      <c r="F1893" s="41">
        <f>INDEX(desc_tabela,MATCH(TB_Vendas[[#This Row],[Qtde]],desc_quantidade,1),MATCH(_xlfn.XLOOKUP(TB_Vendas[[#This Row],[Código]],TB_Produtos[Código],TB_Produtos[Categoria]),desc_categorias,0))</f>
        <v>0.05</v>
      </c>
      <c r="G1893" s="41" cm="1">
        <f t="array" ref="G1893">_xlfn.XLOOKUP(TB_Vendas[[#This Row],[Vendedor]],TB_Vendedores[[#All],[Código]],TB_Vendedores[[#All],[Desc. Máximo]])</f>
        <v>0.09</v>
      </c>
      <c r="H1893" s="41">
        <f>IF(TB_Vendas[[#This Row],[Desc.]]&gt;TB_Vendas[[#This Row],[Desc. Vend.]],TB_Vendas[[#This Row],[Desc. Vend.]],TB_Vendas[[#This Row],[Desc.]])</f>
        <v>0.05</v>
      </c>
      <c r="I1893" s="9">
        <f>TB_Vendas[[#This Row],[Preço Unitário]]*TB_Vendas[[#This Row],[Qtde]]</f>
        <v>700</v>
      </c>
      <c r="J1893" s="9">
        <f>TB_Vendas[[#This Row],[Total]]-(TB_Vendas[[#This Row],[Total]]*TB_Vendas[[#This Row],[Desconto]])</f>
        <v>665</v>
      </c>
      <c r="K1893" s="9" t="s">
        <v>113</v>
      </c>
    </row>
    <row r="1894" spans="1:11" x14ac:dyDescent="0.25">
      <c r="A1894" s="8">
        <v>45621</v>
      </c>
      <c r="B1894" t="s">
        <v>46</v>
      </c>
      <c r="C1894" t="str">
        <f>_xlfn.XLOOKUP(TB_Vendas[[#This Row],[Código]],TB_Produtos[Código],TB_Produtos[Categoria])</f>
        <v>Eletrônicos Gerais</v>
      </c>
      <c r="D1894" s="1">
        <v>1</v>
      </c>
      <c r="E1894" s="36">
        <f>_xlfn.XLOOKUP(TB_Vendas[[#This Row],[Código]],TB_Produtos[Código],TB_Produtos[Preço Unitário])</f>
        <v>2800</v>
      </c>
      <c r="F1894" s="41">
        <f>INDEX(desc_tabela,MATCH(TB_Vendas[[#This Row],[Qtde]],desc_quantidade,1),MATCH(_xlfn.XLOOKUP(TB_Vendas[[#This Row],[Código]],TB_Produtos[Código],TB_Produtos[Categoria]),desc_categorias,0))</f>
        <v>0.1</v>
      </c>
      <c r="G1894" s="41" cm="1">
        <f t="array" ref="G1894">_xlfn.XLOOKUP(TB_Vendas[[#This Row],[Vendedor]],TB_Vendedores[[#All],[Código]],TB_Vendedores[[#All],[Desc. Máximo]])</f>
        <v>7.0000000000000007E-2</v>
      </c>
      <c r="H1894" s="41">
        <f>IF(TB_Vendas[[#This Row],[Desc.]]&gt;TB_Vendas[[#This Row],[Desc. Vend.]],TB_Vendas[[#This Row],[Desc. Vend.]],TB_Vendas[[#This Row],[Desc.]])</f>
        <v>7.0000000000000007E-2</v>
      </c>
      <c r="I1894" s="9">
        <f>TB_Vendas[[#This Row],[Preço Unitário]]*TB_Vendas[[#This Row],[Qtde]]</f>
        <v>2800</v>
      </c>
      <c r="J1894" s="9">
        <f>TB_Vendas[[#This Row],[Total]]-(TB_Vendas[[#This Row],[Total]]*TB_Vendas[[#This Row],[Desconto]])</f>
        <v>2604</v>
      </c>
      <c r="K1894" s="9" t="s">
        <v>119</v>
      </c>
    </row>
    <row r="1895" spans="1:11" x14ac:dyDescent="0.25">
      <c r="A1895" s="8">
        <v>45622</v>
      </c>
      <c r="B1895" t="s">
        <v>40</v>
      </c>
      <c r="C1895" t="str">
        <f>_xlfn.XLOOKUP(TB_Vendas[[#This Row],[Código]],TB_Produtos[Código],TB_Produtos[Categoria])</f>
        <v>Eletrônicos Gerais</v>
      </c>
      <c r="D1895" s="1">
        <v>2</v>
      </c>
      <c r="E1895" s="36">
        <f>_xlfn.XLOOKUP(TB_Vendas[[#This Row],[Código]],TB_Produtos[Código],TB_Produtos[Preço Unitário])</f>
        <v>4800</v>
      </c>
      <c r="F1895" s="41">
        <f>INDEX(desc_tabela,MATCH(TB_Vendas[[#This Row],[Qtde]],desc_quantidade,1),MATCH(_xlfn.XLOOKUP(TB_Vendas[[#This Row],[Código]],TB_Produtos[Código],TB_Produtos[Categoria]),desc_categorias,0))</f>
        <v>0.15</v>
      </c>
      <c r="G1895" s="41" cm="1">
        <f t="array" ref="G1895">_xlfn.XLOOKUP(TB_Vendas[[#This Row],[Vendedor]],TB_Vendedores[[#All],[Código]],TB_Vendedores[[#All],[Desc. Máximo]])</f>
        <v>0.09</v>
      </c>
      <c r="H1895" s="41">
        <f>IF(TB_Vendas[[#This Row],[Desc.]]&gt;TB_Vendas[[#This Row],[Desc. Vend.]],TB_Vendas[[#This Row],[Desc. Vend.]],TB_Vendas[[#This Row],[Desc.]])</f>
        <v>0.09</v>
      </c>
      <c r="I1895" s="9">
        <f>TB_Vendas[[#This Row],[Preço Unitário]]*TB_Vendas[[#This Row],[Qtde]]</f>
        <v>9600</v>
      </c>
      <c r="J1895" s="9">
        <f>TB_Vendas[[#This Row],[Total]]-(TB_Vendas[[#This Row],[Total]]*TB_Vendas[[#This Row],[Desconto]])</f>
        <v>8736</v>
      </c>
      <c r="K1895" s="9" t="s">
        <v>113</v>
      </c>
    </row>
    <row r="1896" spans="1:11" x14ac:dyDescent="0.25">
      <c r="A1896" s="8">
        <v>45623</v>
      </c>
      <c r="B1896" t="s">
        <v>79</v>
      </c>
      <c r="C1896" t="str">
        <f>_xlfn.XLOOKUP(TB_Vendas[[#This Row],[Código]],TB_Produtos[Código],TB_Produtos[Categoria])</f>
        <v>Wearables</v>
      </c>
      <c r="D1896" s="1">
        <v>1</v>
      </c>
      <c r="E1896" s="36">
        <f>_xlfn.XLOOKUP(TB_Vendas[[#This Row],[Código]],TB_Produtos[Código],TB_Produtos[Preço Unitário])</f>
        <v>400</v>
      </c>
      <c r="F1896" s="41">
        <f>INDEX(desc_tabela,MATCH(TB_Vendas[[#This Row],[Qtde]],desc_quantidade,1),MATCH(_xlfn.XLOOKUP(TB_Vendas[[#This Row],[Código]],TB_Produtos[Código],TB_Produtos[Categoria]),desc_categorias,0))</f>
        <v>0</v>
      </c>
      <c r="G1896" s="41" cm="1">
        <f t="array" ref="G1896">_xlfn.XLOOKUP(TB_Vendas[[#This Row],[Vendedor]],TB_Vendedores[[#All],[Código]],TB_Vendedores[[#All],[Desc. Máximo]])</f>
        <v>0.13</v>
      </c>
      <c r="H1896" s="41">
        <f>IF(TB_Vendas[[#This Row],[Desc.]]&gt;TB_Vendas[[#This Row],[Desc. Vend.]],TB_Vendas[[#This Row],[Desc. Vend.]],TB_Vendas[[#This Row],[Desc.]])</f>
        <v>0</v>
      </c>
      <c r="I1896" s="9">
        <f>TB_Vendas[[#This Row],[Preço Unitário]]*TB_Vendas[[#This Row],[Qtde]]</f>
        <v>400</v>
      </c>
      <c r="J1896" s="9">
        <f>TB_Vendas[[#This Row],[Total]]-(TB_Vendas[[#This Row],[Total]]*TB_Vendas[[#This Row],[Desconto]])</f>
        <v>400</v>
      </c>
      <c r="K1896" s="9" t="s">
        <v>94</v>
      </c>
    </row>
    <row r="1897" spans="1:11" x14ac:dyDescent="0.25">
      <c r="A1897" s="8">
        <v>45623</v>
      </c>
      <c r="B1897" t="s">
        <v>79</v>
      </c>
      <c r="C1897" t="str">
        <f>_xlfn.XLOOKUP(TB_Vendas[[#This Row],[Código]],TB_Produtos[Código],TB_Produtos[Categoria])</f>
        <v>Wearables</v>
      </c>
      <c r="D1897" s="1">
        <v>3</v>
      </c>
      <c r="E1897" s="36">
        <f>_xlfn.XLOOKUP(TB_Vendas[[#This Row],[Código]],TB_Produtos[Código],TB_Produtos[Preço Unitário])</f>
        <v>400</v>
      </c>
      <c r="F1897" s="41">
        <f>INDEX(desc_tabela,MATCH(TB_Vendas[[#This Row],[Qtde]],desc_quantidade,1),MATCH(_xlfn.XLOOKUP(TB_Vendas[[#This Row],[Código]],TB_Produtos[Código],TB_Produtos[Categoria]),desc_categorias,0))</f>
        <v>0.15</v>
      </c>
      <c r="G1897" s="41" cm="1">
        <f t="array" ref="G1897">_xlfn.XLOOKUP(TB_Vendas[[#This Row],[Vendedor]],TB_Vendedores[[#All],[Código]],TB_Vendedores[[#All],[Desc. Máximo]])</f>
        <v>0.11</v>
      </c>
      <c r="H1897" s="41">
        <f>IF(TB_Vendas[[#This Row],[Desc.]]&gt;TB_Vendas[[#This Row],[Desc. Vend.]],TB_Vendas[[#This Row],[Desc. Vend.]],TB_Vendas[[#This Row],[Desc.]])</f>
        <v>0.11</v>
      </c>
      <c r="I1897" s="9">
        <f>TB_Vendas[[#This Row],[Preço Unitário]]*TB_Vendas[[#This Row],[Qtde]]</f>
        <v>1200</v>
      </c>
      <c r="J1897" s="9">
        <f>TB_Vendas[[#This Row],[Total]]-(TB_Vendas[[#This Row],[Total]]*TB_Vendas[[#This Row],[Desconto]])</f>
        <v>1068</v>
      </c>
      <c r="K1897" s="9" t="s">
        <v>115</v>
      </c>
    </row>
    <row r="1898" spans="1:11" x14ac:dyDescent="0.25">
      <c r="A1898" s="8">
        <v>45623</v>
      </c>
      <c r="B1898" t="s">
        <v>28</v>
      </c>
      <c r="C1898" t="str">
        <f>_xlfn.XLOOKUP(TB_Vendas[[#This Row],[Código]],TB_Produtos[Código],TB_Produtos[Categoria])</f>
        <v>Periféricos</v>
      </c>
      <c r="D1898" s="1">
        <v>3</v>
      </c>
      <c r="E1898" s="36">
        <f>_xlfn.XLOOKUP(TB_Vendas[[#This Row],[Código]],TB_Produtos[Código],TB_Produtos[Preço Unitário])</f>
        <v>1200</v>
      </c>
      <c r="F1898" s="41">
        <f>INDEX(desc_tabela,MATCH(TB_Vendas[[#This Row],[Qtde]],desc_quantidade,1),MATCH(_xlfn.XLOOKUP(TB_Vendas[[#This Row],[Código]],TB_Produtos[Código],TB_Produtos[Categoria]),desc_categorias,0))</f>
        <v>0.15</v>
      </c>
      <c r="G1898" s="41" cm="1">
        <f t="array" ref="G1898">_xlfn.XLOOKUP(TB_Vendas[[#This Row],[Vendedor]],TB_Vendedores[[#All],[Código]],TB_Vendedores[[#All],[Desc. Máximo]])</f>
        <v>0.08</v>
      </c>
      <c r="H1898" s="41">
        <f>IF(TB_Vendas[[#This Row],[Desc.]]&gt;TB_Vendas[[#This Row],[Desc. Vend.]],TB_Vendas[[#This Row],[Desc. Vend.]],TB_Vendas[[#This Row],[Desc.]])</f>
        <v>0.08</v>
      </c>
      <c r="I1898" s="9">
        <f>TB_Vendas[[#This Row],[Preço Unitário]]*TB_Vendas[[#This Row],[Qtde]]</f>
        <v>3600</v>
      </c>
      <c r="J1898" s="9">
        <f>TB_Vendas[[#This Row],[Total]]-(TB_Vendas[[#This Row],[Total]]*TB_Vendas[[#This Row],[Desconto]])</f>
        <v>3312</v>
      </c>
      <c r="K1898" s="9" t="s">
        <v>100</v>
      </c>
    </row>
    <row r="1899" spans="1:11" x14ac:dyDescent="0.25">
      <c r="A1899" s="8">
        <v>45623</v>
      </c>
      <c r="B1899" t="s">
        <v>46</v>
      </c>
      <c r="C1899" t="str">
        <f>_xlfn.XLOOKUP(TB_Vendas[[#This Row],[Código]],TB_Produtos[Código],TB_Produtos[Categoria])</f>
        <v>Eletrônicos Gerais</v>
      </c>
      <c r="D1899" s="1">
        <v>1</v>
      </c>
      <c r="E1899" s="36">
        <f>_xlfn.XLOOKUP(TB_Vendas[[#This Row],[Código]],TB_Produtos[Código],TB_Produtos[Preço Unitário])</f>
        <v>2800</v>
      </c>
      <c r="F1899" s="41">
        <f>INDEX(desc_tabela,MATCH(TB_Vendas[[#This Row],[Qtde]],desc_quantidade,1),MATCH(_xlfn.XLOOKUP(TB_Vendas[[#This Row],[Código]],TB_Produtos[Código],TB_Produtos[Categoria]),desc_categorias,0))</f>
        <v>0.1</v>
      </c>
      <c r="G1899" s="41" cm="1">
        <f t="array" ref="G1899">_xlfn.XLOOKUP(TB_Vendas[[#This Row],[Vendedor]],TB_Vendedores[[#All],[Código]],TB_Vendedores[[#All],[Desc. Máximo]])</f>
        <v>0.11</v>
      </c>
      <c r="H1899" s="41">
        <f>IF(TB_Vendas[[#This Row],[Desc.]]&gt;TB_Vendas[[#This Row],[Desc. Vend.]],TB_Vendas[[#This Row],[Desc. Vend.]],TB_Vendas[[#This Row],[Desc.]])</f>
        <v>0.1</v>
      </c>
      <c r="I1899" s="9">
        <f>TB_Vendas[[#This Row],[Preço Unitário]]*TB_Vendas[[#This Row],[Qtde]]</f>
        <v>2800</v>
      </c>
      <c r="J1899" s="9">
        <f>TB_Vendas[[#This Row],[Total]]-(TB_Vendas[[#This Row],[Total]]*TB_Vendas[[#This Row],[Desconto]])</f>
        <v>2520</v>
      </c>
      <c r="K1899" s="9" t="s">
        <v>115</v>
      </c>
    </row>
    <row r="1900" spans="1:11" x14ac:dyDescent="0.25">
      <c r="A1900" s="8">
        <v>45623</v>
      </c>
      <c r="B1900" t="s">
        <v>48</v>
      </c>
      <c r="C1900" t="str">
        <f>_xlfn.XLOOKUP(TB_Vendas[[#This Row],[Código]],TB_Produtos[Código],TB_Produtos[Categoria])</f>
        <v>Eletrônicos Gerais</v>
      </c>
      <c r="D1900" s="1">
        <v>2</v>
      </c>
      <c r="E1900" s="36">
        <f>_xlfn.XLOOKUP(TB_Vendas[[#This Row],[Código]],TB_Produtos[Código],TB_Produtos[Preço Unitário])</f>
        <v>5500</v>
      </c>
      <c r="F1900" s="41">
        <f>INDEX(desc_tabela,MATCH(TB_Vendas[[#This Row],[Qtde]],desc_quantidade,1),MATCH(_xlfn.XLOOKUP(TB_Vendas[[#This Row],[Código]],TB_Produtos[Código],TB_Produtos[Categoria]),desc_categorias,0))</f>
        <v>0.15</v>
      </c>
      <c r="G1900" s="41" cm="1">
        <f t="array" ref="G1900">_xlfn.XLOOKUP(TB_Vendas[[#This Row],[Vendedor]],TB_Vendedores[[#All],[Código]],TB_Vendedores[[#All],[Desc. Máximo]])</f>
        <v>0.13</v>
      </c>
      <c r="H1900" s="41">
        <f>IF(TB_Vendas[[#This Row],[Desc.]]&gt;TB_Vendas[[#This Row],[Desc. Vend.]],TB_Vendas[[#This Row],[Desc. Vend.]],TB_Vendas[[#This Row],[Desc.]])</f>
        <v>0.13</v>
      </c>
      <c r="I1900" s="9">
        <f>TB_Vendas[[#This Row],[Preço Unitário]]*TB_Vendas[[#This Row],[Qtde]]</f>
        <v>11000</v>
      </c>
      <c r="J1900" s="9">
        <f>TB_Vendas[[#This Row],[Total]]-(TB_Vendas[[#This Row],[Total]]*TB_Vendas[[#This Row],[Desconto]])</f>
        <v>9570</v>
      </c>
      <c r="K1900" s="9" t="s">
        <v>94</v>
      </c>
    </row>
    <row r="1901" spans="1:11" x14ac:dyDescent="0.25">
      <c r="A1901" s="8">
        <v>45624</v>
      </c>
      <c r="B1901" t="s">
        <v>86</v>
      </c>
      <c r="C1901" t="str">
        <f>_xlfn.XLOOKUP(TB_Vendas[[#This Row],[Código]],TB_Produtos[Código],TB_Produtos[Categoria])</f>
        <v>Wearables</v>
      </c>
      <c r="D1901" s="1">
        <v>3</v>
      </c>
      <c r="E1901" s="36">
        <f>_xlfn.XLOOKUP(TB_Vendas[[#This Row],[Código]],TB_Produtos[Código],TB_Produtos[Preço Unitário])</f>
        <v>1500</v>
      </c>
      <c r="F1901" s="41">
        <f>INDEX(desc_tabela,MATCH(TB_Vendas[[#This Row],[Qtde]],desc_quantidade,1),MATCH(_xlfn.XLOOKUP(TB_Vendas[[#This Row],[Código]],TB_Produtos[Código],TB_Produtos[Categoria]),desc_categorias,0))</f>
        <v>0.15</v>
      </c>
      <c r="G1901" s="41" cm="1">
        <f t="array" ref="G1901">_xlfn.XLOOKUP(TB_Vendas[[#This Row],[Vendedor]],TB_Vendedores[[#All],[Código]],TB_Vendedores[[#All],[Desc. Máximo]])</f>
        <v>0.11</v>
      </c>
      <c r="H1901" s="41">
        <f>IF(TB_Vendas[[#This Row],[Desc.]]&gt;TB_Vendas[[#This Row],[Desc. Vend.]],TB_Vendas[[#This Row],[Desc. Vend.]],TB_Vendas[[#This Row],[Desc.]])</f>
        <v>0.11</v>
      </c>
      <c r="I1901" s="9">
        <f>TB_Vendas[[#This Row],[Preço Unitário]]*TB_Vendas[[#This Row],[Qtde]]</f>
        <v>4500</v>
      </c>
      <c r="J1901" s="9">
        <f>TB_Vendas[[#This Row],[Total]]-(TB_Vendas[[#This Row],[Total]]*TB_Vendas[[#This Row],[Desconto]])</f>
        <v>4005</v>
      </c>
      <c r="K1901" s="9" t="s">
        <v>115</v>
      </c>
    </row>
    <row r="1902" spans="1:11" x14ac:dyDescent="0.25">
      <c r="A1902" s="8">
        <v>45624</v>
      </c>
      <c r="B1902" t="s">
        <v>31</v>
      </c>
      <c r="C1902" t="str">
        <f>_xlfn.XLOOKUP(TB_Vendas[[#This Row],[Código]],TB_Produtos[Código],TB_Produtos[Categoria])</f>
        <v>Notebooks</v>
      </c>
      <c r="D1902" s="1">
        <v>2</v>
      </c>
      <c r="E1902" s="36">
        <f>_xlfn.XLOOKUP(TB_Vendas[[#This Row],[Código]],TB_Produtos[Código],TB_Produtos[Preço Unitário])</f>
        <v>4200</v>
      </c>
      <c r="F1902" s="41">
        <f>INDEX(desc_tabela,MATCH(TB_Vendas[[#This Row],[Qtde]],desc_quantidade,1),MATCH(_xlfn.XLOOKUP(TB_Vendas[[#This Row],[Código]],TB_Produtos[Código],TB_Produtos[Categoria]),desc_categorias,0))</f>
        <v>0.1</v>
      </c>
      <c r="G1902" s="41" cm="1">
        <f t="array" ref="G1902">_xlfn.XLOOKUP(TB_Vendas[[#This Row],[Vendedor]],TB_Vendedores[[#All],[Código]],TB_Vendedores[[#All],[Desc. Máximo]])</f>
        <v>0.3</v>
      </c>
      <c r="H1902" s="41">
        <f>IF(TB_Vendas[[#This Row],[Desc.]]&gt;TB_Vendas[[#This Row],[Desc. Vend.]],TB_Vendas[[#This Row],[Desc. Vend.]],TB_Vendas[[#This Row],[Desc.]])</f>
        <v>0.1</v>
      </c>
      <c r="I1902" s="9">
        <f>TB_Vendas[[#This Row],[Preço Unitário]]*TB_Vendas[[#This Row],[Qtde]]</f>
        <v>8400</v>
      </c>
      <c r="J1902" s="9">
        <f>TB_Vendas[[#This Row],[Total]]-(TB_Vendas[[#This Row],[Total]]*TB_Vendas[[#This Row],[Desconto]])</f>
        <v>7560</v>
      </c>
      <c r="K1902" s="9" t="s">
        <v>121</v>
      </c>
    </row>
    <row r="1903" spans="1:11" x14ac:dyDescent="0.25">
      <c r="A1903" s="8">
        <v>45624</v>
      </c>
      <c r="B1903" t="s">
        <v>46</v>
      </c>
      <c r="C1903" t="str">
        <f>_xlfn.XLOOKUP(TB_Vendas[[#This Row],[Código]],TB_Produtos[Código],TB_Produtos[Categoria])</f>
        <v>Eletrônicos Gerais</v>
      </c>
      <c r="D1903" s="1">
        <v>1</v>
      </c>
      <c r="E1903" s="36">
        <f>_xlfn.XLOOKUP(TB_Vendas[[#This Row],[Código]],TB_Produtos[Código],TB_Produtos[Preço Unitário])</f>
        <v>2800</v>
      </c>
      <c r="F1903" s="41">
        <f>INDEX(desc_tabela,MATCH(TB_Vendas[[#This Row],[Qtde]],desc_quantidade,1),MATCH(_xlfn.XLOOKUP(TB_Vendas[[#This Row],[Código]],TB_Produtos[Código],TB_Produtos[Categoria]),desc_categorias,0))</f>
        <v>0.1</v>
      </c>
      <c r="G1903" s="41" cm="1">
        <f t="array" ref="G1903">_xlfn.XLOOKUP(TB_Vendas[[#This Row],[Vendedor]],TB_Vendedores[[#All],[Código]],TB_Vendedores[[#All],[Desc. Máximo]])</f>
        <v>0.17</v>
      </c>
      <c r="H1903" s="41">
        <f>IF(TB_Vendas[[#This Row],[Desc.]]&gt;TB_Vendas[[#This Row],[Desc. Vend.]],TB_Vendas[[#This Row],[Desc. Vend.]],TB_Vendas[[#This Row],[Desc.]])</f>
        <v>0.1</v>
      </c>
      <c r="I1903" s="9">
        <f>TB_Vendas[[#This Row],[Preço Unitário]]*TB_Vendas[[#This Row],[Qtde]]</f>
        <v>2800</v>
      </c>
      <c r="J1903" s="9">
        <f>TB_Vendas[[#This Row],[Total]]-(TB_Vendas[[#This Row],[Total]]*TB_Vendas[[#This Row],[Desconto]])</f>
        <v>2520</v>
      </c>
      <c r="K1903" s="9" t="s">
        <v>105</v>
      </c>
    </row>
    <row r="1904" spans="1:11" x14ac:dyDescent="0.25">
      <c r="A1904" s="8">
        <v>45624</v>
      </c>
      <c r="B1904" t="s">
        <v>58</v>
      </c>
      <c r="C1904" t="str">
        <f>_xlfn.XLOOKUP(TB_Vendas[[#This Row],[Código]],TB_Produtos[Código],TB_Produtos[Categoria])</f>
        <v>Periféricos</v>
      </c>
      <c r="D1904" s="1">
        <v>5</v>
      </c>
      <c r="E1904" s="36">
        <f>_xlfn.XLOOKUP(TB_Vendas[[#This Row],[Código]],TB_Produtos[Código],TB_Produtos[Preço Unitário])</f>
        <v>450</v>
      </c>
      <c r="F1904" s="41">
        <f>INDEX(desc_tabela,MATCH(TB_Vendas[[#This Row],[Qtde]],desc_quantidade,1),MATCH(_xlfn.XLOOKUP(TB_Vendas[[#This Row],[Código]],TB_Produtos[Código],TB_Produtos[Categoria]),desc_categorias,0))</f>
        <v>0.25</v>
      </c>
      <c r="G1904" s="41" cm="1">
        <f t="array" ref="G1904">_xlfn.XLOOKUP(TB_Vendas[[#This Row],[Vendedor]],TB_Vendedores[[#All],[Código]],TB_Vendedores[[#All],[Desc. Máximo]])</f>
        <v>0.12</v>
      </c>
      <c r="H1904" s="41">
        <f>IF(TB_Vendas[[#This Row],[Desc.]]&gt;TB_Vendas[[#This Row],[Desc. Vend.]],TB_Vendas[[#This Row],[Desc. Vend.]],TB_Vendas[[#This Row],[Desc.]])</f>
        <v>0.12</v>
      </c>
      <c r="I1904" s="9">
        <f>TB_Vendas[[#This Row],[Preço Unitário]]*TB_Vendas[[#This Row],[Qtde]]</f>
        <v>2250</v>
      </c>
      <c r="J1904" s="9">
        <f>TB_Vendas[[#This Row],[Total]]-(TB_Vendas[[#This Row],[Total]]*TB_Vendas[[#This Row],[Desconto]])</f>
        <v>1980</v>
      </c>
      <c r="K1904" s="9" t="s">
        <v>103</v>
      </c>
    </row>
    <row r="1905" spans="1:11" x14ac:dyDescent="0.25">
      <c r="A1905" s="8">
        <v>45625</v>
      </c>
      <c r="B1905" t="s">
        <v>83</v>
      </c>
      <c r="C1905" t="str">
        <f>_xlfn.XLOOKUP(TB_Vendas[[#This Row],[Código]],TB_Produtos[Código],TB_Produtos[Categoria])</f>
        <v>Wearables</v>
      </c>
      <c r="D1905" s="1">
        <v>4</v>
      </c>
      <c r="E1905" s="36">
        <f>_xlfn.XLOOKUP(TB_Vendas[[#This Row],[Código]],TB_Produtos[Código],TB_Produtos[Preço Unitário])</f>
        <v>350</v>
      </c>
      <c r="F1905" s="41">
        <f>INDEX(desc_tabela,MATCH(TB_Vendas[[#This Row],[Qtde]],desc_quantidade,1),MATCH(_xlfn.XLOOKUP(TB_Vendas[[#This Row],[Código]],TB_Produtos[Código],TB_Produtos[Categoria]),desc_categorias,0))</f>
        <v>0.15</v>
      </c>
      <c r="G1905" s="41" cm="1">
        <f t="array" ref="G1905">_xlfn.XLOOKUP(TB_Vendas[[#This Row],[Vendedor]],TB_Vendedores[[#All],[Código]],TB_Vendedores[[#All],[Desc. Máximo]])</f>
        <v>0.08</v>
      </c>
      <c r="H1905" s="41">
        <f>IF(TB_Vendas[[#This Row],[Desc.]]&gt;TB_Vendas[[#This Row],[Desc. Vend.]],TB_Vendas[[#This Row],[Desc. Vend.]],TB_Vendas[[#This Row],[Desc.]])</f>
        <v>0.08</v>
      </c>
      <c r="I1905" s="9">
        <f>TB_Vendas[[#This Row],[Preço Unitário]]*TB_Vendas[[#This Row],[Qtde]]</f>
        <v>1400</v>
      </c>
      <c r="J1905" s="9">
        <f>TB_Vendas[[#This Row],[Total]]-(TB_Vendas[[#This Row],[Total]]*TB_Vendas[[#This Row],[Desconto]])</f>
        <v>1288</v>
      </c>
      <c r="K1905" s="9" t="s">
        <v>100</v>
      </c>
    </row>
    <row r="1906" spans="1:11" x14ac:dyDescent="0.25">
      <c r="A1906" s="8">
        <v>45627</v>
      </c>
      <c r="B1906" t="s">
        <v>50</v>
      </c>
      <c r="C1906" t="str">
        <f>_xlfn.XLOOKUP(TB_Vendas[[#This Row],[Código]],TB_Produtos[Código],TB_Produtos[Categoria])</f>
        <v>Periféricos</v>
      </c>
      <c r="D1906" s="1">
        <v>3</v>
      </c>
      <c r="E1906" s="36">
        <f>_xlfn.XLOOKUP(TB_Vendas[[#This Row],[Código]],TB_Produtos[Código],TB_Produtos[Preço Unitário])</f>
        <v>300</v>
      </c>
      <c r="F1906" s="41">
        <f>INDEX(desc_tabela,MATCH(TB_Vendas[[#This Row],[Qtde]],desc_quantidade,1),MATCH(_xlfn.XLOOKUP(TB_Vendas[[#This Row],[Código]],TB_Produtos[Código],TB_Produtos[Categoria]),desc_categorias,0))</f>
        <v>0.15</v>
      </c>
      <c r="G1906" s="41" cm="1">
        <f t="array" ref="G1906">_xlfn.XLOOKUP(TB_Vendas[[#This Row],[Vendedor]],TB_Vendedores[[#All],[Código]],TB_Vendedores[[#All],[Desc. Máximo]])</f>
        <v>0.09</v>
      </c>
      <c r="H1906" s="41">
        <f>IF(TB_Vendas[[#This Row],[Desc.]]&gt;TB_Vendas[[#This Row],[Desc. Vend.]],TB_Vendas[[#This Row],[Desc. Vend.]],TB_Vendas[[#This Row],[Desc.]])</f>
        <v>0.09</v>
      </c>
      <c r="I1906" s="9">
        <f>TB_Vendas[[#This Row],[Preço Unitário]]*TB_Vendas[[#This Row],[Qtde]]</f>
        <v>900</v>
      </c>
      <c r="J1906" s="9">
        <f>TB_Vendas[[#This Row],[Total]]-(TB_Vendas[[#This Row],[Total]]*TB_Vendas[[#This Row],[Desconto]])</f>
        <v>819</v>
      </c>
      <c r="K1906" s="9" t="s">
        <v>113</v>
      </c>
    </row>
    <row r="1907" spans="1:11" x14ac:dyDescent="0.25">
      <c r="A1907" s="8">
        <v>45627</v>
      </c>
      <c r="B1907" t="s">
        <v>7</v>
      </c>
      <c r="C1907" t="str">
        <f>_xlfn.XLOOKUP(TB_Vendas[[#This Row],[Código]],TB_Produtos[Código],TB_Produtos[Categoria])</f>
        <v>Acessórios</v>
      </c>
      <c r="D1907" s="1">
        <v>5</v>
      </c>
      <c r="E1907" s="36">
        <f>_xlfn.XLOOKUP(TB_Vendas[[#This Row],[Código]],TB_Produtos[Código],TB_Produtos[Preço Unitário])</f>
        <v>50</v>
      </c>
      <c r="F1907" s="41">
        <f>INDEX(desc_tabela,MATCH(TB_Vendas[[#This Row],[Qtde]],desc_quantidade,1),MATCH(_xlfn.XLOOKUP(TB_Vendas[[#This Row],[Código]],TB_Produtos[Código],TB_Produtos[Categoria]),desc_categorias,0))</f>
        <v>0.25</v>
      </c>
      <c r="G1907" s="41" cm="1">
        <f t="array" ref="G1907">_xlfn.XLOOKUP(TB_Vendas[[#This Row],[Vendedor]],TB_Vendedores[[#All],[Código]],TB_Vendedores[[#All],[Desc. Máximo]])</f>
        <v>0.12</v>
      </c>
      <c r="H1907" s="41">
        <f>IF(TB_Vendas[[#This Row],[Desc.]]&gt;TB_Vendas[[#This Row],[Desc. Vend.]],TB_Vendas[[#This Row],[Desc. Vend.]],TB_Vendas[[#This Row],[Desc.]])</f>
        <v>0.12</v>
      </c>
      <c r="I1907" s="9">
        <f>TB_Vendas[[#This Row],[Preço Unitário]]*TB_Vendas[[#This Row],[Qtde]]</f>
        <v>250</v>
      </c>
      <c r="J1907" s="9">
        <f>TB_Vendas[[#This Row],[Total]]-(TB_Vendas[[#This Row],[Total]]*TB_Vendas[[#This Row],[Desconto]])</f>
        <v>220</v>
      </c>
      <c r="K1907" s="9" t="s">
        <v>103</v>
      </c>
    </row>
    <row r="1908" spans="1:11" x14ac:dyDescent="0.25">
      <c r="A1908" s="8">
        <v>45628</v>
      </c>
      <c r="B1908" t="s">
        <v>73</v>
      </c>
      <c r="C1908" t="str">
        <f>_xlfn.XLOOKUP(TB_Vendas[[#This Row],[Código]],TB_Produtos[Código],TB_Produtos[Categoria])</f>
        <v>Smartphones e Tablets</v>
      </c>
      <c r="D1908" s="1">
        <v>1</v>
      </c>
      <c r="E1908" s="36">
        <f>_xlfn.XLOOKUP(TB_Vendas[[#This Row],[Código]],TB_Produtos[Código],TB_Produtos[Preço Unitário])</f>
        <v>2200</v>
      </c>
      <c r="F1908" s="41">
        <f>INDEX(desc_tabela,MATCH(TB_Vendas[[#This Row],[Qtde]],desc_quantidade,1),MATCH(_xlfn.XLOOKUP(TB_Vendas[[#This Row],[Código]],TB_Produtos[Código],TB_Produtos[Categoria]),desc_categorias,0))</f>
        <v>0</v>
      </c>
      <c r="G1908" s="41" cm="1">
        <f t="array" ref="G1908">_xlfn.XLOOKUP(TB_Vendas[[#This Row],[Vendedor]],TB_Vendedores[[#All],[Código]],TB_Vendedores[[#All],[Desc. Máximo]])</f>
        <v>0.09</v>
      </c>
      <c r="H1908" s="41">
        <f>IF(TB_Vendas[[#This Row],[Desc.]]&gt;TB_Vendas[[#This Row],[Desc. Vend.]],TB_Vendas[[#This Row],[Desc. Vend.]],TB_Vendas[[#This Row],[Desc.]])</f>
        <v>0</v>
      </c>
      <c r="I1908" s="9">
        <f>TB_Vendas[[#This Row],[Preço Unitário]]*TB_Vendas[[#This Row],[Qtde]]</f>
        <v>2200</v>
      </c>
      <c r="J1908" s="9">
        <f>TB_Vendas[[#This Row],[Total]]-(TB_Vendas[[#This Row],[Total]]*TB_Vendas[[#This Row],[Desconto]])</f>
        <v>2200</v>
      </c>
      <c r="K1908" s="9" t="s">
        <v>113</v>
      </c>
    </row>
    <row r="1909" spans="1:11" x14ac:dyDescent="0.25">
      <c r="A1909" s="8">
        <v>45628</v>
      </c>
      <c r="B1909" t="s">
        <v>40</v>
      </c>
      <c r="C1909" t="str">
        <f>_xlfn.XLOOKUP(TB_Vendas[[#This Row],[Código]],TB_Produtos[Código],TB_Produtos[Categoria])</f>
        <v>Eletrônicos Gerais</v>
      </c>
      <c r="D1909" s="1">
        <v>2</v>
      </c>
      <c r="E1909" s="36">
        <f>_xlfn.XLOOKUP(TB_Vendas[[#This Row],[Código]],TB_Produtos[Código],TB_Produtos[Preço Unitário])</f>
        <v>4800</v>
      </c>
      <c r="F1909" s="41">
        <f>INDEX(desc_tabela,MATCH(TB_Vendas[[#This Row],[Qtde]],desc_quantidade,1),MATCH(_xlfn.XLOOKUP(TB_Vendas[[#This Row],[Código]],TB_Produtos[Código],TB_Produtos[Categoria]),desc_categorias,0))</f>
        <v>0.15</v>
      </c>
      <c r="G1909" s="41" cm="1">
        <f t="array" ref="G1909">_xlfn.XLOOKUP(TB_Vendas[[#This Row],[Vendedor]],TB_Vendedores[[#All],[Código]],TB_Vendedores[[#All],[Desc. Máximo]])</f>
        <v>0.09</v>
      </c>
      <c r="H1909" s="41">
        <f>IF(TB_Vendas[[#This Row],[Desc.]]&gt;TB_Vendas[[#This Row],[Desc. Vend.]],TB_Vendas[[#This Row],[Desc. Vend.]],TB_Vendas[[#This Row],[Desc.]])</f>
        <v>0.09</v>
      </c>
      <c r="I1909" s="9">
        <f>TB_Vendas[[#This Row],[Preço Unitário]]*TB_Vendas[[#This Row],[Qtde]]</f>
        <v>9600</v>
      </c>
      <c r="J1909" s="9">
        <f>TB_Vendas[[#This Row],[Total]]-(TB_Vendas[[#This Row],[Total]]*TB_Vendas[[#This Row],[Desconto]])</f>
        <v>8736</v>
      </c>
      <c r="K1909" s="9" t="s">
        <v>113</v>
      </c>
    </row>
    <row r="1910" spans="1:11" x14ac:dyDescent="0.25">
      <c r="A1910" s="8">
        <v>45628</v>
      </c>
      <c r="B1910" t="s">
        <v>50</v>
      </c>
      <c r="C1910" t="str">
        <f>_xlfn.XLOOKUP(TB_Vendas[[#This Row],[Código]],TB_Produtos[Código],TB_Produtos[Categoria])</f>
        <v>Periféricos</v>
      </c>
      <c r="D1910" s="1">
        <v>1</v>
      </c>
      <c r="E1910" s="36">
        <f>_xlfn.XLOOKUP(TB_Vendas[[#This Row],[Código]],TB_Produtos[Código],TB_Produtos[Preço Unitário])</f>
        <v>300</v>
      </c>
      <c r="F1910" s="41">
        <f>INDEX(desc_tabela,MATCH(TB_Vendas[[#This Row],[Qtde]],desc_quantidade,1),MATCH(_xlfn.XLOOKUP(TB_Vendas[[#This Row],[Código]],TB_Produtos[Código],TB_Produtos[Categoria]),desc_categorias,0))</f>
        <v>0</v>
      </c>
      <c r="G1910" s="41" cm="1">
        <f t="array" ref="G1910">_xlfn.XLOOKUP(TB_Vendas[[#This Row],[Vendedor]],TB_Vendedores[[#All],[Código]],TB_Vendedores[[#All],[Desc. Máximo]])</f>
        <v>0.14000000000000001</v>
      </c>
      <c r="H1910" s="41">
        <f>IF(TB_Vendas[[#This Row],[Desc.]]&gt;TB_Vendas[[#This Row],[Desc. Vend.]],TB_Vendas[[#This Row],[Desc. Vend.]],TB_Vendas[[#This Row],[Desc.]])</f>
        <v>0</v>
      </c>
      <c r="I1910" s="9">
        <f>TB_Vendas[[#This Row],[Preço Unitário]]*TB_Vendas[[#This Row],[Qtde]]</f>
        <v>300</v>
      </c>
      <c r="J1910" s="9">
        <f>TB_Vendas[[#This Row],[Total]]-(TB_Vendas[[#This Row],[Total]]*TB_Vendas[[#This Row],[Desconto]])</f>
        <v>300</v>
      </c>
      <c r="K1910" s="9" t="s">
        <v>107</v>
      </c>
    </row>
    <row r="1911" spans="1:11" x14ac:dyDescent="0.25">
      <c r="A1911" s="8">
        <v>45628</v>
      </c>
      <c r="B1911" t="s">
        <v>25</v>
      </c>
      <c r="C1911" t="str">
        <f>_xlfn.XLOOKUP(TB_Vendas[[#This Row],[Código]],TB_Produtos[Código],TB_Produtos[Categoria])</f>
        <v>Periféricos</v>
      </c>
      <c r="D1911" s="1">
        <v>2</v>
      </c>
      <c r="E1911" s="36">
        <f>_xlfn.XLOOKUP(TB_Vendas[[#This Row],[Código]],TB_Produtos[Código],TB_Produtos[Preço Unitário])</f>
        <v>900</v>
      </c>
      <c r="F1911" s="41">
        <f>INDEX(desc_tabela,MATCH(TB_Vendas[[#This Row],[Qtde]],desc_quantidade,1),MATCH(_xlfn.XLOOKUP(TB_Vendas[[#This Row],[Código]],TB_Produtos[Código],TB_Produtos[Categoria]),desc_categorias,0))</f>
        <v>0.05</v>
      </c>
      <c r="G1911" s="41" cm="1">
        <f t="array" ref="G1911">_xlfn.XLOOKUP(TB_Vendas[[#This Row],[Vendedor]],TB_Vendedores[[#All],[Código]],TB_Vendedores[[#All],[Desc. Máximo]])</f>
        <v>0.08</v>
      </c>
      <c r="H1911" s="41">
        <f>IF(TB_Vendas[[#This Row],[Desc.]]&gt;TB_Vendas[[#This Row],[Desc. Vend.]],TB_Vendas[[#This Row],[Desc. Vend.]],TB_Vendas[[#This Row],[Desc.]])</f>
        <v>0.05</v>
      </c>
      <c r="I1911" s="9">
        <f>TB_Vendas[[#This Row],[Preço Unitário]]*TB_Vendas[[#This Row],[Qtde]]</f>
        <v>1800</v>
      </c>
      <c r="J1911" s="9">
        <f>TB_Vendas[[#This Row],[Total]]-(TB_Vendas[[#This Row],[Total]]*TB_Vendas[[#This Row],[Desconto]])</f>
        <v>1710</v>
      </c>
      <c r="K1911" s="9" t="s">
        <v>100</v>
      </c>
    </row>
    <row r="1912" spans="1:11" x14ac:dyDescent="0.25">
      <c r="A1912" s="8">
        <v>45628</v>
      </c>
      <c r="B1912" t="s">
        <v>11</v>
      </c>
      <c r="C1912" t="str">
        <f>_xlfn.XLOOKUP(TB_Vendas[[#This Row],[Código]],TB_Produtos[Código],TB_Produtos[Categoria])</f>
        <v>Acessórios</v>
      </c>
      <c r="D1912" s="1">
        <v>3</v>
      </c>
      <c r="E1912" s="36">
        <f>_xlfn.XLOOKUP(TB_Vendas[[#This Row],[Código]],TB_Produtos[Código],TB_Produtos[Preço Unitário])</f>
        <v>150</v>
      </c>
      <c r="F1912" s="41">
        <f>INDEX(desc_tabela,MATCH(TB_Vendas[[#This Row],[Qtde]],desc_quantidade,1),MATCH(_xlfn.XLOOKUP(TB_Vendas[[#This Row],[Código]],TB_Produtos[Código],TB_Produtos[Categoria]),desc_categorias,0))</f>
        <v>0.15</v>
      </c>
      <c r="G1912" s="41" cm="1">
        <f t="array" ref="G1912">_xlfn.XLOOKUP(TB_Vendas[[#This Row],[Vendedor]],TB_Vendedores[[#All],[Código]],TB_Vendedores[[#All],[Desc. Máximo]])</f>
        <v>0.18</v>
      </c>
      <c r="H1912" s="41">
        <f>IF(TB_Vendas[[#This Row],[Desc.]]&gt;TB_Vendas[[#This Row],[Desc. Vend.]],TB_Vendas[[#This Row],[Desc. Vend.]],TB_Vendas[[#This Row],[Desc.]])</f>
        <v>0.15</v>
      </c>
      <c r="I1912" s="9">
        <f>TB_Vendas[[#This Row],[Preço Unitário]]*TB_Vendas[[#This Row],[Qtde]]</f>
        <v>450</v>
      </c>
      <c r="J1912" s="9">
        <f>TB_Vendas[[#This Row],[Total]]-(TB_Vendas[[#This Row],[Total]]*TB_Vendas[[#This Row],[Desconto]])</f>
        <v>382.5</v>
      </c>
      <c r="K1912" s="9" t="s">
        <v>117</v>
      </c>
    </row>
    <row r="1913" spans="1:11" x14ac:dyDescent="0.25">
      <c r="A1913" s="8">
        <v>45628</v>
      </c>
      <c r="B1913" t="s">
        <v>79</v>
      </c>
      <c r="C1913" t="str">
        <f>_xlfn.XLOOKUP(TB_Vendas[[#This Row],[Código]],TB_Produtos[Código],TB_Produtos[Categoria])</f>
        <v>Wearables</v>
      </c>
      <c r="D1913" s="1">
        <v>4</v>
      </c>
      <c r="E1913" s="36">
        <f>_xlfn.XLOOKUP(TB_Vendas[[#This Row],[Código]],TB_Produtos[Código],TB_Produtos[Preço Unitário])</f>
        <v>400</v>
      </c>
      <c r="F1913" s="41">
        <f>INDEX(desc_tabela,MATCH(TB_Vendas[[#This Row],[Qtde]],desc_quantidade,1),MATCH(_xlfn.XLOOKUP(TB_Vendas[[#This Row],[Código]],TB_Produtos[Código],TB_Produtos[Categoria]),desc_categorias,0))</f>
        <v>0.15</v>
      </c>
      <c r="G1913" s="41" cm="1">
        <f t="array" ref="G1913">_xlfn.XLOOKUP(TB_Vendas[[#This Row],[Vendedor]],TB_Vendedores[[#All],[Código]],TB_Vendedores[[#All],[Desc. Máximo]])</f>
        <v>0.11</v>
      </c>
      <c r="H1913" s="41">
        <f>IF(TB_Vendas[[#This Row],[Desc.]]&gt;TB_Vendas[[#This Row],[Desc. Vend.]],TB_Vendas[[#This Row],[Desc. Vend.]],TB_Vendas[[#This Row],[Desc.]])</f>
        <v>0.11</v>
      </c>
      <c r="I1913" s="9">
        <f>TB_Vendas[[#This Row],[Preço Unitário]]*TB_Vendas[[#This Row],[Qtde]]</f>
        <v>1600</v>
      </c>
      <c r="J1913" s="9">
        <f>TB_Vendas[[#This Row],[Total]]-(TB_Vendas[[#This Row],[Total]]*TB_Vendas[[#This Row],[Desconto]])</f>
        <v>1424</v>
      </c>
      <c r="K1913" s="9" t="s">
        <v>115</v>
      </c>
    </row>
    <row r="1914" spans="1:11" x14ac:dyDescent="0.25">
      <c r="A1914" s="8">
        <v>45629</v>
      </c>
      <c r="B1914" t="s">
        <v>50</v>
      </c>
      <c r="C1914" t="str">
        <f>_xlfn.XLOOKUP(TB_Vendas[[#This Row],[Código]],TB_Produtos[Código],TB_Produtos[Categoria])</f>
        <v>Periféricos</v>
      </c>
      <c r="D1914" s="1">
        <v>3</v>
      </c>
      <c r="E1914" s="36">
        <f>_xlfn.XLOOKUP(TB_Vendas[[#This Row],[Código]],TB_Produtos[Código],TB_Produtos[Preço Unitário])</f>
        <v>300</v>
      </c>
      <c r="F1914" s="41">
        <f>INDEX(desc_tabela,MATCH(TB_Vendas[[#This Row],[Qtde]],desc_quantidade,1),MATCH(_xlfn.XLOOKUP(TB_Vendas[[#This Row],[Código]],TB_Produtos[Código],TB_Produtos[Categoria]),desc_categorias,0))</f>
        <v>0.15</v>
      </c>
      <c r="G1914" s="41" cm="1">
        <f t="array" ref="G1914">_xlfn.XLOOKUP(TB_Vendas[[#This Row],[Vendedor]],TB_Vendedores[[#All],[Código]],TB_Vendedores[[#All],[Desc. Máximo]])</f>
        <v>0.08</v>
      </c>
      <c r="H1914" s="41">
        <f>IF(TB_Vendas[[#This Row],[Desc.]]&gt;TB_Vendas[[#This Row],[Desc. Vend.]],TB_Vendas[[#This Row],[Desc. Vend.]],TB_Vendas[[#This Row],[Desc.]])</f>
        <v>0.08</v>
      </c>
      <c r="I1914" s="9">
        <f>TB_Vendas[[#This Row],[Preço Unitário]]*TB_Vendas[[#This Row],[Qtde]]</f>
        <v>900</v>
      </c>
      <c r="J1914" s="9">
        <f>TB_Vendas[[#This Row],[Total]]-(TB_Vendas[[#This Row],[Total]]*TB_Vendas[[#This Row],[Desconto]])</f>
        <v>828</v>
      </c>
      <c r="K1914" s="9" t="s">
        <v>111</v>
      </c>
    </row>
    <row r="1915" spans="1:11" x14ac:dyDescent="0.25">
      <c r="A1915" s="8">
        <v>45629</v>
      </c>
      <c r="B1915" t="s">
        <v>58</v>
      </c>
      <c r="C1915" t="str">
        <f>_xlfn.XLOOKUP(TB_Vendas[[#This Row],[Código]],TB_Produtos[Código],TB_Produtos[Categoria])</f>
        <v>Periféricos</v>
      </c>
      <c r="D1915" s="1">
        <v>1</v>
      </c>
      <c r="E1915" s="36">
        <f>_xlfn.XLOOKUP(TB_Vendas[[#This Row],[Código]],TB_Produtos[Código],TB_Produtos[Preço Unitário])</f>
        <v>450</v>
      </c>
      <c r="F1915" s="41">
        <f>INDEX(desc_tabela,MATCH(TB_Vendas[[#This Row],[Qtde]],desc_quantidade,1),MATCH(_xlfn.XLOOKUP(TB_Vendas[[#This Row],[Código]],TB_Produtos[Código],TB_Produtos[Categoria]),desc_categorias,0))</f>
        <v>0</v>
      </c>
      <c r="G1915" s="41" cm="1">
        <f t="array" ref="G1915">_xlfn.XLOOKUP(TB_Vendas[[#This Row],[Vendedor]],TB_Vendedores[[#All],[Código]],TB_Vendedores[[#All],[Desc. Máximo]])</f>
        <v>0.19</v>
      </c>
      <c r="H1915" s="41">
        <f>IF(TB_Vendas[[#This Row],[Desc.]]&gt;TB_Vendas[[#This Row],[Desc. Vend.]],TB_Vendas[[#This Row],[Desc. Vend.]],TB_Vendas[[#This Row],[Desc.]])</f>
        <v>0</v>
      </c>
      <c r="I1915" s="9">
        <f>TB_Vendas[[#This Row],[Preço Unitário]]*TB_Vendas[[#This Row],[Qtde]]</f>
        <v>450</v>
      </c>
      <c r="J1915" s="9">
        <f>TB_Vendas[[#This Row],[Total]]-(TB_Vendas[[#This Row],[Total]]*TB_Vendas[[#This Row],[Desconto]])</f>
        <v>450</v>
      </c>
      <c r="K1915" s="9" t="s">
        <v>109</v>
      </c>
    </row>
    <row r="1916" spans="1:11" x14ac:dyDescent="0.25">
      <c r="A1916" s="8">
        <v>45629</v>
      </c>
      <c r="B1916" t="s">
        <v>20</v>
      </c>
      <c r="C1916" t="str">
        <f>_xlfn.XLOOKUP(TB_Vendas[[#This Row],[Código]],TB_Produtos[Código],TB_Produtos[Categoria])</f>
        <v>Acessórios</v>
      </c>
      <c r="D1916" s="1">
        <v>5</v>
      </c>
      <c r="E1916" s="36">
        <f>_xlfn.XLOOKUP(TB_Vendas[[#This Row],[Código]],TB_Produtos[Código],TB_Produtos[Preço Unitário])</f>
        <v>250</v>
      </c>
      <c r="F1916" s="41">
        <f>INDEX(desc_tabela,MATCH(TB_Vendas[[#This Row],[Qtde]],desc_quantidade,1),MATCH(_xlfn.XLOOKUP(TB_Vendas[[#This Row],[Código]],TB_Produtos[Código],TB_Produtos[Categoria]),desc_categorias,0))</f>
        <v>0.25</v>
      </c>
      <c r="G1916" s="41" cm="1">
        <f t="array" ref="G1916">_xlfn.XLOOKUP(TB_Vendas[[#This Row],[Vendedor]],TB_Vendedores[[#All],[Código]],TB_Vendedores[[#All],[Desc. Máximo]])</f>
        <v>0.08</v>
      </c>
      <c r="H1916" s="41">
        <f>IF(TB_Vendas[[#This Row],[Desc.]]&gt;TB_Vendas[[#This Row],[Desc. Vend.]],TB_Vendas[[#This Row],[Desc. Vend.]],TB_Vendas[[#This Row],[Desc.]])</f>
        <v>0.08</v>
      </c>
      <c r="I1916" s="9">
        <f>TB_Vendas[[#This Row],[Preço Unitário]]*TB_Vendas[[#This Row],[Qtde]]</f>
        <v>1250</v>
      </c>
      <c r="J1916" s="9">
        <f>TB_Vendas[[#This Row],[Total]]-(TB_Vendas[[#This Row],[Total]]*TB_Vendas[[#This Row],[Desconto]])</f>
        <v>1150</v>
      </c>
      <c r="K1916" s="9" t="s">
        <v>111</v>
      </c>
    </row>
    <row r="1917" spans="1:11" x14ac:dyDescent="0.25">
      <c r="A1917" s="8">
        <v>45630</v>
      </c>
      <c r="B1917" t="s">
        <v>31</v>
      </c>
      <c r="C1917" t="str">
        <f>_xlfn.XLOOKUP(TB_Vendas[[#This Row],[Código]],TB_Produtos[Código],TB_Produtos[Categoria])</f>
        <v>Notebooks</v>
      </c>
      <c r="D1917" s="1">
        <v>5</v>
      </c>
      <c r="E1917" s="36">
        <f>_xlfn.XLOOKUP(TB_Vendas[[#This Row],[Código]],TB_Produtos[Código],TB_Produtos[Preço Unitário])</f>
        <v>4200</v>
      </c>
      <c r="F1917" s="41">
        <f>INDEX(desc_tabela,MATCH(TB_Vendas[[#This Row],[Qtde]],desc_quantidade,1),MATCH(_xlfn.XLOOKUP(TB_Vendas[[#This Row],[Código]],TB_Produtos[Código],TB_Produtos[Categoria]),desc_categorias,0))</f>
        <v>0.25</v>
      </c>
      <c r="G1917" s="41" cm="1">
        <f t="array" ref="G1917">_xlfn.XLOOKUP(TB_Vendas[[#This Row],[Vendedor]],TB_Vendedores[[#All],[Código]],TB_Vendedores[[#All],[Desc. Máximo]])</f>
        <v>0.09</v>
      </c>
      <c r="H1917" s="41">
        <f>IF(TB_Vendas[[#This Row],[Desc.]]&gt;TB_Vendas[[#This Row],[Desc. Vend.]],TB_Vendas[[#This Row],[Desc. Vend.]],TB_Vendas[[#This Row],[Desc.]])</f>
        <v>0.09</v>
      </c>
      <c r="I1917" s="9">
        <f>TB_Vendas[[#This Row],[Preço Unitário]]*TB_Vendas[[#This Row],[Qtde]]</f>
        <v>21000</v>
      </c>
      <c r="J1917" s="9">
        <f>TB_Vendas[[#This Row],[Total]]-(TB_Vendas[[#This Row],[Total]]*TB_Vendas[[#This Row],[Desconto]])</f>
        <v>19110</v>
      </c>
      <c r="K1917" s="9" t="s">
        <v>113</v>
      </c>
    </row>
    <row r="1918" spans="1:11" x14ac:dyDescent="0.25">
      <c r="A1918" s="8">
        <v>45630</v>
      </c>
      <c r="B1918" t="s">
        <v>11</v>
      </c>
      <c r="C1918" t="str">
        <f>_xlfn.XLOOKUP(TB_Vendas[[#This Row],[Código]],TB_Produtos[Código],TB_Produtos[Categoria])</f>
        <v>Acessórios</v>
      </c>
      <c r="D1918" s="1">
        <v>1</v>
      </c>
      <c r="E1918" s="36">
        <f>_xlfn.XLOOKUP(TB_Vendas[[#This Row],[Código]],TB_Produtos[Código],TB_Produtos[Preço Unitário])</f>
        <v>150</v>
      </c>
      <c r="F1918" s="41">
        <f>INDEX(desc_tabela,MATCH(TB_Vendas[[#This Row],[Qtde]],desc_quantidade,1),MATCH(_xlfn.XLOOKUP(TB_Vendas[[#This Row],[Código]],TB_Produtos[Código],TB_Produtos[Categoria]),desc_categorias,0))</f>
        <v>0</v>
      </c>
      <c r="G1918" s="41" cm="1">
        <f t="array" ref="G1918">_xlfn.XLOOKUP(TB_Vendas[[#This Row],[Vendedor]],TB_Vendedores[[#All],[Código]],TB_Vendedores[[#All],[Desc. Máximo]])</f>
        <v>0.08</v>
      </c>
      <c r="H1918" s="41">
        <f>IF(TB_Vendas[[#This Row],[Desc.]]&gt;TB_Vendas[[#This Row],[Desc. Vend.]],TB_Vendas[[#This Row],[Desc. Vend.]],TB_Vendas[[#This Row],[Desc.]])</f>
        <v>0</v>
      </c>
      <c r="I1918" s="9">
        <f>TB_Vendas[[#This Row],[Preço Unitário]]*TB_Vendas[[#This Row],[Qtde]]</f>
        <v>150</v>
      </c>
      <c r="J1918" s="9">
        <f>TB_Vendas[[#This Row],[Total]]-(TB_Vendas[[#This Row],[Total]]*TB_Vendas[[#This Row],[Desconto]])</f>
        <v>150</v>
      </c>
      <c r="K1918" s="9" t="s">
        <v>100</v>
      </c>
    </row>
    <row r="1919" spans="1:11" x14ac:dyDescent="0.25">
      <c r="A1919" s="8">
        <v>45630</v>
      </c>
      <c r="B1919" t="s">
        <v>7</v>
      </c>
      <c r="C1919" t="str">
        <f>_xlfn.XLOOKUP(TB_Vendas[[#This Row],[Código]],TB_Produtos[Código],TB_Produtos[Categoria])</f>
        <v>Acessórios</v>
      </c>
      <c r="D1919" s="1">
        <v>2</v>
      </c>
      <c r="E1919" s="36">
        <f>_xlfn.XLOOKUP(TB_Vendas[[#This Row],[Código]],TB_Produtos[Código],TB_Produtos[Preço Unitário])</f>
        <v>50</v>
      </c>
      <c r="F1919" s="41">
        <f>INDEX(desc_tabela,MATCH(TB_Vendas[[#This Row],[Qtde]],desc_quantidade,1),MATCH(_xlfn.XLOOKUP(TB_Vendas[[#This Row],[Código]],TB_Produtos[Código],TB_Produtos[Categoria]),desc_categorias,0))</f>
        <v>0.05</v>
      </c>
      <c r="G1919" s="41" cm="1">
        <f t="array" ref="G1919">_xlfn.XLOOKUP(TB_Vendas[[#This Row],[Vendedor]],TB_Vendedores[[#All],[Código]],TB_Vendedores[[#All],[Desc. Máximo]])</f>
        <v>0.09</v>
      </c>
      <c r="H1919" s="41">
        <f>IF(TB_Vendas[[#This Row],[Desc.]]&gt;TB_Vendas[[#This Row],[Desc. Vend.]],TB_Vendas[[#This Row],[Desc. Vend.]],TB_Vendas[[#This Row],[Desc.]])</f>
        <v>0.05</v>
      </c>
      <c r="I1919" s="9">
        <f>TB_Vendas[[#This Row],[Preço Unitário]]*TB_Vendas[[#This Row],[Qtde]]</f>
        <v>100</v>
      </c>
      <c r="J1919" s="9">
        <f>TB_Vendas[[#This Row],[Total]]-(TB_Vendas[[#This Row],[Total]]*TB_Vendas[[#This Row],[Desconto]])</f>
        <v>95</v>
      </c>
      <c r="K1919" s="9" t="s">
        <v>113</v>
      </c>
    </row>
    <row r="1920" spans="1:11" x14ac:dyDescent="0.25">
      <c r="A1920" s="8">
        <v>45630</v>
      </c>
      <c r="B1920" t="s">
        <v>31</v>
      </c>
      <c r="C1920" t="str">
        <f>_xlfn.XLOOKUP(TB_Vendas[[#This Row],[Código]],TB_Produtos[Código],TB_Produtos[Categoria])</f>
        <v>Notebooks</v>
      </c>
      <c r="D1920" s="1">
        <v>3</v>
      </c>
      <c r="E1920" s="36">
        <f>_xlfn.XLOOKUP(TB_Vendas[[#This Row],[Código]],TB_Produtos[Código],TB_Produtos[Preço Unitário])</f>
        <v>4200</v>
      </c>
      <c r="F1920" s="41">
        <f>INDEX(desc_tabela,MATCH(TB_Vendas[[#This Row],[Qtde]],desc_quantidade,1),MATCH(_xlfn.XLOOKUP(TB_Vendas[[#This Row],[Código]],TB_Produtos[Código],TB_Produtos[Categoria]),desc_categorias,0))</f>
        <v>0.15</v>
      </c>
      <c r="G1920" s="41" cm="1">
        <f t="array" ref="G1920">_xlfn.XLOOKUP(TB_Vendas[[#This Row],[Vendedor]],TB_Vendedores[[#All],[Código]],TB_Vendedores[[#All],[Desc. Máximo]])</f>
        <v>0.08</v>
      </c>
      <c r="H1920" s="41">
        <f>IF(TB_Vendas[[#This Row],[Desc.]]&gt;TB_Vendas[[#This Row],[Desc. Vend.]],TB_Vendas[[#This Row],[Desc. Vend.]],TB_Vendas[[#This Row],[Desc.]])</f>
        <v>0.08</v>
      </c>
      <c r="I1920" s="9">
        <f>TB_Vendas[[#This Row],[Preço Unitário]]*TB_Vendas[[#This Row],[Qtde]]</f>
        <v>12600</v>
      </c>
      <c r="J1920" s="9">
        <f>TB_Vendas[[#This Row],[Total]]-(TB_Vendas[[#This Row],[Total]]*TB_Vendas[[#This Row],[Desconto]])</f>
        <v>11592</v>
      </c>
      <c r="K1920" s="9" t="s">
        <v>111</v>
      </c>
    </row>
    <row r="1921" spans="1:11" x14ac:dyDescent="0.25">
      <c r="A1921" s="8">
        <v>45630</v>
      </c>
      <c r="B1921" t="s">
        <v>75</v>
      </c>
      <c r="C1921" t="str">
        <f>_xlfn.XLOOKUP(TB_Vendas[[#This Row],[Código]],TB_Produtos[Código],TB_Produtos[Categoria])</f>
        <v>Smartphones e Tablets</v>
      </c>
      <c r="D1921" s="1">
        <v>5</v>
      </c>
      <c r="E1921" s="36">
        <f>_xlfn.XLOOKUP(TB_Vendas[[#This Row],[Código]],TB_Produtos[Código],TB_Produtos[Preço Unitário])</f>
        <v>3800</v>
      </c>
      <c r="F1921" s="41">
        <f>INDEX(desc_tabela,MATCH(TB_Vendas[[#This Row],[Qtde]],desc_quantidade,1),MATCH(_xlfn.XLOOKUP(TB_Vendas[[#This Row],[Código]],TB_Produtos[Código],TB_Produtos[Categoria]),desc_categorias,0))</f>
        <v>0.25</v>
      </c>
      <c r="G1921" s="41" cm="1">
        <f t="array" ref="G1921">_xlfn.XLOOKUP(TB_Vendas[[#This Row],[Vendedor]],TB_Vendedores[[#All],[Código]],TB_Vendedores[[#All],[Desc. Máximo]])</f>
        <v>0.13</v>
      </c>
      <c r="H1921" s="41">
        <f>IF(TB_Vendas[[#This Row],[Desc.]]&gt;TB_Vendas[[#This Row],[Desc. Vend.]],TB_Vendas[[#This Row],[Desc. Vend.]],TB_Vendas[[#This Row],[Desc.]])</f>
        <v>0.13</v>
      </c>
      <c r="I1921" s="9">
        <f>TB_Vendas[[#This Row],[Preço Unitário]]*TB_Vendas[[#This Row],[Qtde]]</f>
        <v>19000</v>
      </c>
      <c r="J1921" s="9">
        <f>TB_Vendas[[#This Row],[Total]]-(TB_Vendas[[#This Row],[Total]]*TB_Vendas[[#This Row],[Desconto]])</f>
        <v>16530</v>
      </c>
      <c r="K1921" s="9" t="s">
        <v>97</v>
      </c>
    </row>
    <row r="1922" spans="1:11" x14ac:dyDescent="0.25">
      <c r="A1922" s="8">
        <v>45630</v>
      </c>
      <c r="B1922" t="s">
        <v>20</v>
      </c>
      <c r="C1922" t="str">
        <f>_xlfn.XLOOKUP(TB_Vendas[[#This Row],[Código]],TB_Produtos[Código],TB_Produtos[Categoria])</f>
        <v>Acessórios</v>
      </c>
      <c r="D1922" s="1">
        <v>3</v>
      </c>
      <c r="E1922" s="36">
        <f>_xlfn.XLOOKUP(TB_Vendas[[#This Row],[Código]],TB_Produtos[Código],TB_Produtos[Preço Unitário])</f>
        <v>250</v>
      </c>
      <c r="F1922" s="41">
        <f>INDEX(desc_tabela,MATCH(TB_Vendas[[#This Row],[Qtde]],desc_quantidade,1),MATCH(_xlfn.XLOOKUP(TB_Vendas[[#This Row],[Código]],TB_Produtos[Código],TB_Produtos[Categoria]),desc_categorias,0))</f>
        <v>0.15</v>
      </c>
      <c r="G1922" s="41" cm="1">
        <f t="array" ref="G1922">_xlfn.XLOOKUP(TB_Vendas[[#This Row],[Vendedor]],TB_Vendedores[[#All],[Código]],TB_Vendedores[[#All],[Desc. Máximo]])</f>
        <v>0.12</v>
      </c>
      <c r="H1922" s="41">
        <f>IF(TB_Vendas[[#This Row],[Desc.]]&gt;TB_Vendas[[#This Row],[Desc. Vend.]],TB_Vendas[[#This Row],[Desc. Vend.]],TB_Vendas[[#This Row],[Desc.]])</f>
        <v>0.12</v>
      </c>
      <c r="I1922" s="9">
        <f>TB_Vendas[[#This Row],[Preço Unitário]]*TB_Vendas[[#This Row],[Qtde]]</f>
        <v>750</v>
      </c>
      <c r="J1922" s="9">
        <f>TB_Vendas[[#This Row],[Total]]-(TB_Vendas[[#This Row],[Total]]*TB_Vendas[[#This Row],[Desconto]])</f>
        <v>660</v>
      </c>
      <c r="K1922" s="9" t="s">
        <v>103</v>
      </c>
    </row>
    <row r="1923" spans="1:11" x14ac:dyDescent="0.25">
      <c r="A1923" s="8">
        <v>45630</v>
      </c>
      <c r="B1923" t="s">
        <v>43</v>
      </c>
      <c r="C1923" t="str">
        <f>_xlfn.XLOOKUP(TB_Vendas[[#This Row],[Código]],TB_Produtos[Código],TB_Produtos[Categoria])</f>
        <v>Eletrônicos Gerais</v>
      </c>
      <c r="D1923" s="1">
        <v>3</v>
      </c>
      <c r="E1923" s="36">
        <f>_xlfn.XLOOKUP(TB_Vendas[[#This Row],[Código]],TB_Produtos[Código],TB_Produtos[Preço Unitário])</f>
        <v>4500</v>
      </c>
      <c r="F1923" s="41">
        <f>INDEX(desc_tabela,MATCH(TB_Vendas[[#This Row],[Qtde]],desc_quantidade,1),MATCH(_xlfn.XLOOKUP(TB_Vendas[[#This Row],[Código]],TB_Produtos[Código],TB_Produtos[Categoria]),desc_categorias,0))</f>
        <v>0.2</v>
      </c>
      <c r="G1923" s="41" cm="1">
        <f t="array" ref="G1923">_xlfn.XLOOKUP(TB_Vendas[[#This Row],[Vendedor]],TB_Vendedores[[#All],[Código]],TB_Vendedores[[#All],[Desc. Máximo]])</f>
        <v>0.19</v>
      </c>
      <c r="H1923" s="41">
        <f>IF(TB_Vendas[[#This Row],[Desc.]]&gt;TB_Vendas[[#This Row],[Desc. Vend.]],TB_Vendas[[#This Row],[Desc. Vend.]],TB_Vendas[[#This Row],[Desc.]])</f>
        <v>0.19</v>
      </c>
      <c r="I1923" s="9">
        <f>TB_Vendas[[#This Row],[Preço Unitário]]*TB_Vendas[[#This Row],[Qtde]]</f>
        <v>13500</v>
      </c>
      <c r="J1923" s="9">
        <f>TB_Vendas[[#This Row],[Total]]-(TB_Vendas[[#This Row],[Total]]*TB_Vendas[[#This Row],[Desconto]])</f>
        <v>10935</v>
      </c>
      <c r="K1923" s="9" t="s">
        <v>109</v>
      </c>
    </row>
    <row r="1924" spans="1:11" x14ac:dyDescent="0.25">
      <c r="A1924" s="8">
        <v>45631</v>
      </c>
      <c r="B1924" t="s">
        <v>46</v>
      </c>
      <c r="C1924" t="str">
        <f>_xlfn.XLOOKUP(TB_Vendas[[#This Row],[Código]],TB_Produtos[Código],TB_Produtos[Categoria])</f>
        <v>Eletrônicos Gerais</v>
      </c>
      <c r="D1924" s="1">
        <v>3</v>
      </c>
      <c r="E1924" s="36">
        <f>_xlfn.XLOOKUP(TB_Vendas[[#This Row],[Código]],TB_Produtos[Código],TB_Produtos[Preço Unitário])</f>
        <v>2800</v>
      </c>
      <c r="F1924" s="41">
        <f>INDEX(desc_tabela,MATCH(TB_Vendas[[#This Row],[Qtde]],desc_quantidade,1),MATCH(_xlfn.XLOOKUP(TB_Vendas[[#This Row],[Código]],TB_Produtos[Código],TB_Produtos[Categoria]),desc_categorias,0))</f>
        <v>0.2</v>
      </c>
      <c r="G1924" s="41" cm="1">
        <f t="array" ref="G1924">_xlfn.XLOOKUP(TB_Vendas[[#This Row],[Vendedor]],TB_Vendedores[[#All],[Código]],TB_Vendedores[[#All],[Desc. Máximo]])</f>
        <v>0.08</v>
      </c>
      <c r="H1924" s="41">
        <f>IF(TB_Vendas[[#This Row],[Desc.]]&gt;TB_Vendas[[#This Row],[Desc. Vend.]],TB_Vendas[[#This Row],[Desc. Vend.]],TB_Vendas[[#This Row],[Desc.]])</f>
        <v>0.08</v>
      </c>
      <c r="I1924" s="9">
        <f>TB_Vendas[[#This Row],[Preço Unitário]]*TB_Vendas[[#This Row],[Qtde]]</f>
        <v>8400</v>
      </c>
      <c r="J1924" s="9">
        <f>TB_Vendas[[#This Row],[Total]]-(TB_Vendas[[#This Row],[Total]]*TB_Vendas[[#This Row],[Desconto]])</f>
        <v>7728</v>
      </c>
      <c r="K1924" s="9" t="s">
        <v>111</v>
      </c>
    </row>
    <row r="1925" spans="1:11" x14ac:dyDescent="0.25">
      <c r="A1925" s="8">
        <v>45631</v>
      </c>
      <c r="B1925" t="s">
        <v>83</v>
      </c>
      <c r="C1925" t="str">
        <f>_xlfn.XLOOKUP(TB_Vendas[[#This Row],[Código]],TB_Produtos[Código],TB_Produtos[Categoria])</f>
        <v>Wearables</v>
      </c>
      <c r="D1925" s="1">
        <v>3</v>
      </c>
      <c r="E1925" s="36">
        <f>_xlfn.XLOOKUP(TB_Vendas[[#This Row],[Código]],TB_Produtos[Código],TB_Produtos[Preço Unitário])</f>
        <v>350</v>
      </c>
      <c r="F1925" s="41">
        <f>INDEX(desc_tabela,MATCH(TB_Vendas[[#This Row],[Qtde]],desc_quantidade,1),MATCH(_xlfn.XLOOKUP(TB_Vendas[[#This Row],[Código]],TB_Produtos[Código],TB_Produtos[Categoria]),desc_categorias,0))</f>
        <v>0.15</v>
      </c>
      <c r="G1925" s="41" cm="1">
        <f t="array" ref="G1925">_xlfn.XLOOKUP(TB_Vendas[[#This Row],[Vendedor]],TB_Vendedores[[#All],[Código]],TB_Vendedores[[#All],[Desc. Máximo]])</f>
        <v>0.14000000000000001</v>
      </c>
      <c r="H1925" s="41">
        <f>IF(TB_Vendas[[#This Row],[Desc.]]&gt;TB_Vendas[[#This Row],[Desc. Vend.]],TB_Vendas[[#This Row],[Desc. Vend.]],TB_Vendas[[#This Row],[Desc.]])</f>
        <v>0.14000000000000001</v>
      </c>
      <c r="I1925" s="9">
        <f>TB_Vendas[[#This Row],[Preço Unitário]]*TB_Vendas[[#This Row],[Qtde]]</f>
        <v>1050</v>
      </c>
      <c r="J1925" s="9">
        <f>TB_Vendas[[#This Row],[Total]]-(TB_Vendas[[#This Row],[Total]]*TB_Vendas[[#This Row],[Desconto]])</f>
        <v>903</v>
      </c>
      <c r="K1925" s="9" t="s">
        <v>107</v>
      </c>
    </row>
    <row r="1926" spans="1:11" x14ac:dyDescent="0.25">
      <c r="A1926" s="8">
        <v>45631</v>
      </c>
      <c r="B1926" t="s">
        <v>28</v>
      </c>
      <c r="C1926" t="str">
        <f>_xlfn.XLOOKUP(TB_Vendas[[#This Row],[Código]],TB_Produtos[Código],TB_Produtos[Categoria])</f>
        <v>Periféricos</v>
      </c>
      <c r="D1926" s="1">
        <v>2</v>
      </c>
      <c r="E1926" s="36">
        <f>_xlfn.XLOOKUP(TB_Vendas[[#This Row],[Código]],TB_Produtos[Código],TB_Produtos[Preço Unitário])</f>
        <v>1200</v>
      </c>
      <c r="F1926" s="41">
        <f>INDEX(desc_tabela,MATCH(TB_Vendas[[#This Row],[Qtde]],desc_quantidade,1),MATCH(_xlfn.XLOOKUP(TB_Vendas[[#This Row],[Código]],TB_Produtos[Código],TB_Produtos[Categoria]),desc_categorias,0))</f>
        <v>0.05</v>
      </c>
      <c r="G1926" s="41" cm="1">
        <f t="array" ref="G1926">_xlfn.XLOOKUP(TB_Vendas[[#This Row],[Vendedor]],TB_Vendedores[[#All],[Código]],TB_Vendedores[[#All],[Desc. Máximo]])</f>
        <v>0.14000000000000001</v>
      </c>
      <c r="H1926" s="41">
        <f>IF(TB_Vendas[[#This Row],[Desc.]]&gt;TB_Vendas[[#This Row],[Desc. Vend.]],TB_Vendas[[#This Row],[Desc. Vend.]],TB_Vendas[[#This Row],[Desc.]])</f>
        <v>0.05</v>
      </c>
      <c r="I1926" s="9">
        <f>TB_Vendas[[#This Row],[Preço Unitário]]*TB_Vendas[[#This Row],[Qtde]]</f>
        <v>2400</v>
      </c>
      <c r="J1926" s="9">
        <f>TB_Vendas[[#This Row],[Total]]-(TB_Vendas[[#This Row],[Total]]*TB_Vendas[[#This Row],[Desconto]])</f>
        <v>2280</v>
      </c>
      <c r="K1926" s="9" t="s">
        <v>107</v>
      </c>
    </row>
    <row r="1927" spans="1:11" x14ac:dyDescent="0.25">
      <c r="A1927" s="8">
        <v>45631</v>
      </c>
      <c r="B1927" t="s">
        <v>86</v>
      </c>
      <c r="C1927" t="str">
        <f>_xlfn.XLOOKUP(TB_Vendas[[#This Row],[Código]],TB_Produtos[Código],TB_Produtos[Categoria])</f>
        <v>Wearables</v>
      </c>
      <c r="D1927" s="1">
        <v>1</v>
      </c>
      <c r="E1927" s="36">
        <f>_xlfn.XLOOKUP(TB_Vendas[[#This Row],[Código]],TB_Produtos[Código],TB_Produtos[Preço Unitário])</f>
        <v>1500</v>
      </c>
      <c r="F1927" s="41">
        <f>INDEX(desc_tabela,MATCH(TB_Vendas[[#This Row],[Qtde]],desc_quantidade,1),MATCH(_xlfn.XLOOKUP(TB_Vendas[[#This Row],[Código]],TB_Produtos[Código],TB_Produtos[Categoria]),desc_categorias,0))</f>
        <v>0</v>
      </c>
      <c r="G1927" s="41" cm="1">
        <f t="array" ref="G1927">_xlfn.XLOOKUP(TB_Vendas[[#This Row],[Vendedor]],TB_Vendedores[[#All],[Código]],TB_Vendedores[[#All],[Desc. Máximo]])</f>
        <v>0.17</v>
      </c>
      <c r="H1927" s="41">
        <f>IF(TB_Vendas[[#This Row],[Desc.]]&gt;TB_Vendas[[#This Row],[Desc. Vend.]],TB_Vendas[[#This Row],[Desc. Vend.]],TB_Vendas[[#This Row],[Desc.]])</f>
        <v>0</v>
      </c>
      <c r="I1927" s="9">
        <f>TB_Vendas[[#This Row],[Preço Unitário]]*TB_Vendas[[#This Row],[Qtde]]</f>
        <v>1500</v>
      </c>
      <c r="J1927" s="9">
        <f>TB_Vendas[[#This Row],[Total]]-(TB_Vendas[[#This Row],[Total]]*TB_Vendas[[#This Row],[Desconto]])</f>
        <v>1500</v>
      </c>
      <c r="K1927" s="9" t="s">
        <v>105</v>
      </c>
    </row>
    <row r="1928" spans="1:11" x14ac:dyDescent="0.25">
      <c r="A1928" s="8">
        <v>45633</v>
      </c>
      <c r="B1928" t="s">
        <v>50</v>
      </c>
      <c r="C1928" t="str">
        <f>_xlfn.XLOOKUP(TB_Vendas[[#This Row],[Código]],TB_Produtos[Código],TB_Produtos[Categoria])</f>
        <v>Periféricos</v>
      </c>
      <c r="D1928" s="1">
        <v>2</v>
      </c>
      <c r="E1928" s="36">
        <f>_xlfn.XLOOKUP(TB_Vendas[[#This Row],[Código]],TB_Produtos[Código],TB_Produtos[Preço Unitário])</f>
        <v>300</v>
      </c>
      <c r="F1928" s="41">
        <f>INDEX(desc_tabela,MATCH(TB_Vendas[[#This Row],[Qtde]],desc_quantidade,1),MATCH(_xlfn.XLOOKUP(TB_Vendas[[#This Row],[Código]],TB_Produtos[Código],TB_Produtos[Categoria]),desc_categorias,0))</f>
        <v>0.05</v>
      </c>
      <c r="G1928" s="41" cm="1">
        <f t="array" ref="G1928">_xlfn.XLOOKUP(TB_Vendas[[#This Row],[Vendedor]],TB_Vendedores[[#All],[Código]],TB_Vendedores[[#All],[Desc. Máximo]])</f>
        <v>0.13</v>
      </c>
      <c r="H1928" s="41">
        <f>IF(TB_Vendas[[#This Row],[Desc.]]&gt;TB_Vendas[[#This Row],[Desc. Vend.]],TB_Vendas[[#This Row],[Desc. Vend.]],TB_Vendas[[#This Row],[Desc.]])</f>
        <v>0.05</v>
      </c>
      <c r="I1928" s="9">
        <f>TB_Vendas[[#This Row],[Preço Unitário]]*TB_Vendas[[#This Row],[Qtde]]</f>
        <v>600</v>
      </c>
      <c r="J1928" s="9">
        <f>TB_Vendas[[#This Row],[Total]]-(TB_Vendas[[#This Row],[Total]]*TB_Vendas[[#This Row],[Desconto]])</f>
        <v>570</v>
      </c>
      <c r="K1928" s="9" t="s">
        <v>97</v>
      </c>
    </row>
    <row r="1929" spans="1:11" x14ac:dyDescent="0.25">
      <c r="A1929" s="8">
        <v>45633</v>
      </c>
      <c r="B1929" t="s">
        <v>11</v>
      </c>
      <c r="C1929" t="str">
        <f>_xlfn.XLOOKUP(TB_Vendas[[#This Row],[Código]],TB_Produtos[Código],TB_Produtos[Categoria])</f>
        <v>Acessórios</v>
      </c>
      <c r="D1929" s="1">
        <v>2</v>
      </c>
      <c r="E1929" s="36">
        <f>_xlfn.XLOOKUP(TB_Vendas[[#This Row],[Código]],TB_Produtos[Código],TB_Produtos[Preço Unitário])</f>
        <v>150</v>
      </c>
      <c r="F1929" s="41">
        <f>INDEX(desc_tabela,MATCH(TB_Vendas[[#This Row],[Qtde]],desc_quantidade,1),MATCH(_xlfn.XLOOKUP(TB_Vendas[[#This Row],[Código]],TB_Produtos[Código],TB_Produtos[Categoria]),desc_categorias,0))</f>
        <v>0.05</v>
      </c>
      <c r="G1929" s="41" cm="1">
        <f t="array" ref="G1929">_xlfn.XLOOKUP(TB_Vendas[[#This Row],[Vendedor]],TB_Vendedores[[#All],[Código]],TB_Vendedores[[#All],[Desc. Máximo]])</f>
        <v>0.11</v>
      </c>
      <c r="H1929" s="41">
        <f>IF(TB_Vendas[[#This Row],[Desc.]]&gt;TB_Vendas[[#This Row],[Desc. Vend.]],TB_Vendas[[#This Row],[Desc. Vend.]],TB_Vendas[[#This Row],[Desc.]])</f>
        <v>0.05</v>
      </c>
      <c r="I1929" s="9">
        <f>TB_Vendas[[#This Row],[Preço Unitário]]*TB_Vendas[[#This Row],[Qtde]]</f>
        <v>300</v>
      </c>
      <c r="J1929" s="9">
        <f>TB_Vendas[[#This Row],[Total]]-(TB_Vendas[[#This Row],[Total]]*TB_Vendas[[#This Row],[Desconto]])</f>
        <v>285</v>
      </c>
      <c r="K1929" s="9" t="s">
        <v>115</v>
      </c>
    </row>
    <row r="1930" spans="1:11" x14ac:dyDescent="0.25">
      <c r="A1930" s="8">
        <v>45633</v>
      </c>
      <c r="B1930" t="s">
        <v>7</v>
      </c>
      <c r="C1930" t="str">
        <f>_xlfn.XLOOKUP(TB_Vendas[[#This Row],[Código]],TB_Produtos[Código],TB_Produtos[Categoria])</f>
        <v>Acessórios</v>
      </c>
      <c r="D1930" s="1">
        <v>3</v>
      </c>
      <c r="E1930" s="36">
        <f>_xlfn.XLOOKUP(TB_Vendas[[#This Row],[Código]],TB_Produtos[Código],TB_Produtos[Preço Unitário])</f>
        <v>50</v>
      </c>
      <c r="F1930" s="41">
        <f>INDEX(desc_tabela,MATCH(TB_Vendas[[#This Row],[Qtde]],desc_quantidade,1),MATCH(_xlfn.XLOOKUP(TB_Vendas[[#This Row],[Código]],TB_Produtos[Código],TB_Produtos[Categoria]),desc_categorias,0))</f>
        <v>0.15</v>
      </c>
      <c r="G1930" s="41" cm="1">
        <f t="array" ref="G1930">_xlfn.XLOOKUP(TB_Vendas[[#This Row],[Vendedor]],TB_Vendedores[[#All],[Código]],TB_Vendedores[[#All],[Desc. Máximo]])</f>
        <v>0.12</v>
      </c>
      <c r="H1930" s="41">
        <f>IF(TB_Vendas[[#This Row],[Desc.]]&gt;TB_Vendas[[#This Row],[Desc. Vend.]],TB_Vendas[[#This Row],[Desc. Vend.]],TB_Vendas[[#This Row],[Desc.]])</f>
        <v>0.12</v>
      </c>
      <c r="I1930" s="9">
        <f>TB_Vendas[[#This Row],[Preço Unitário]]*TB_Vendas[[#This Row],[Qtde]]</f>
        <v>150</v>
      </c>
      <c r="J1930" s="9">
        <f>TB_Vendas[[#This Row],[Total]]-(TB_Vendas[[#This Row],[Total]]*TB_Vendas[[#This Row],[Desconto]])</f>
        <v>132</v>
      </c>
      <c r="K1930" s="9" t="s">
        <v>103</v>
      </c>
    </row>
    <row r="1931" spans="1:11" x14ac:dyDescent="0.25">
      <c r="A1931" s="8">
        <v>45634</v>
      </c>
      <c r="B1931" t="s">
        <v>53</v>
      </c>
      <c r="C1931" t="str">
        <f>_xlfn.XLOOKUP(TB_Vendas[[#This Row],[Código]],TB_Produtos[Código],TB_Produtos[Categoria])</f>
        <v>Periféricos</v>
      </c>
      <c r="D1931" s="1">
        <v>2</v>
      </c>
      <c r="E1931" s="36">
        <f>_xlfn.XLOOKUP(TB_Vendas[[#This Row],[Código]],TB_Produtos[Código],TB_Produtos[Preço Unitário])</f>
        <v>350</v>
      </c>
      <c r="F1931" s="41">
        <f>INDEX(desc_tabela,MATCH(TB_Vendas[[#This Row],[Qtde]],desc_quantidade,1),MATCH(_xlfn.XLOOKUP(TB_Vendas[[#This Row],[Código]],TB_Produtos[Código],TB_Produtos[Categoria]),desc_categorias,0))</f>
        <v>0.05</v>
      </c>
      <c r="G1931" s="41" cm="1">
        <f t="array" ref="G1931">_xlfn.XLOOKUP(TB_Vendas[[#This Row],[Vendedor]],TB_Vendedores[[#All],[Código]],TB_Vendedores[[#All],[Desc. Máximo]])</f>
        <v>0.11</v>
      </c>
      <c r="H1931" s="41">
        <f>IF(TB_Vendas[[#This Row],[Desc.]]&gt;TB_Vendas[[#This Row],[Desc. Vend.]],TB_Vendas[[#This Row],[Desc. Vend.]],TB_Vendas[[#This Row],[Desc.]])</f>
        <v>0.05</v>
      </c>
      <c r="I1931" s="9">
        <f>TB_Vendas[[#This Row],[Preço Unitário]]*TB_Vendas[[#This Row],[Qtde]]</f>
        <v>700</v>
      </c>
      <c r="J1931" s="9">
        <f>TB_Vendas[[#This Row],[Total]]-(TB_Vendas[[#This Row],[Total]]*TB_Vendas[[#This Row],[Desconto]])</f>
        <v>665</v>
      </c>
      <c r="K1931" s="9" t="s">
        <v>115</v>
      </c>
    </row>
    <row r="1932" spans="1:11" x14ac:dyDescent="0.25">
      <c r="A1932" s="8">
        <v>45634</v>
      </c>
      <c r="B1932" t="s">
        <v>46</v>
      </c>
      <c r="C1932" t="str">
        <f>_xlfn.XLOOKUP(TB_Vendas[[#This Row],[Código]],TB_Produtos[Código],TB_Produtos[Categoria])</f>
        <v>Eletrônicos Gerais</v>
      </c>
      <c r="D1932" s="1">
        <v>4</v>
      </c>
      <c r="E1932" s="36">
        <f>_xlfn.XLOOKUP(TB_Vendas[[#This Row],[Código]],TB_Produtos[Código],TB_Produtos[Preço Unitário])</f>
        <v>2800</v>
      </c>
      <c r="F1932" s="41">
        <f>INDEX(desc_tabela,MATCH(TB_Vendas[[#This Row],[Qtde]],desc_quantidade,1),MATCH(_xlfn.XLOOKUP(TB_Vendas[[#This Row],[Código]],TB_Produtos[Código],TB_Produtos[Categoria]),desc_categorias,0))</f>
        <v>0.2</v>
      </c>
      <c r="G1932" s="41" cm="1">
        <f t="array" ref="G1932">_xlfn.XLOOKUP(TB_Vendas[[#This Row],[Vendedor]],TB_Vendedores[[#All],[Código]],TB_Vendedores[[#All],[Desc. Máximo]])</f>
        <v>0.19</v>
      </c>
      <c r="H1932" s="41">
        <f>IF(TB_Vendas[[#This Row],[Desc.]]&gt;TB_Vendas[[#This Row],[Desc. Vend.]],TB_Vendas[[#This Row],[Desc. Vend.]],TB_Vendas[[#This Row],[Desc.]])</f>
        <v>0.19</v>
      </c>
      <c r="I1932" s="9">
        <f>TB_Vendas[[#This Row],[Preço Unitário]]*TB_Vendas[[#This Row],[Qtde]]</f>
        <v>11200</v>
      </c>
      <c r="J1932" s="9">
        <f>TB_Vendas[[#This Row],[Total]]-(TB_Vendas[[#This Row],[Total]]*TB_Vendas[[#This Row],[Desconto]])</f>
        <v>9072</v>
      </c>
      <c r="K1932" s="9" t="s">
        <v>109</v>
      </c>
    </row>
    <row r="1933" spans="1:11" x14ac:dyDescent="0.25">
      <c r="A1933" s="8">
        <v>45634</v>
      </c>
      <c r="B1933" t="s">
        <v>71</v>
      </c>
      <c r="C1933" t="str">
        <f>_xlfn.XLOOKUP(TB_Vendas[[#This Row],[Código]],TB_Produtos[Código],TB_Produtos[Categoria])</f>
        <v>Smartphones e Tablets</v>
      </c>
      <c r="D1933" s="1">
        <v>3</v>
      </c>
      <c r="E1933" s="36">
        <f>_xlfn.XLOOKUP(TB_Vendas[[#This Row],[Código]],TB_Produtos[Código],TB_Produtos[Preço Unitário])</f>
        <v>7500</v>
      </c>
      <c r="F1933" s="41">
        <f>INDEX(desc_tabela,MATCH(TB_Vendas[[#This Row],[Qtde]],desc_quantidade,1),MATCH(_xlfn.XLOOKUP(TB_Vendas[[#This Row],[Código]],TB_Produtos[Código],TB_Produtos[Categoria]),desc_categorias,0))</f>
        <v>0.15</v>
      </c>
      <c r="G1933" s="41" cm="1">
        <f t="array" ref="G1933">_xlfn.XLOOKUP(TB_Vendas[[#This Row],[Vendedor]],TB_Vendedores[[#All],[Código]],TB_Vendedores[[#All],[Desc. Máximo]])</f>
        <v>0.08</v>
      </c>
      <c r="H1933" s="41">
        <f>IF(TB_Vendas[[#This Row],[Desc.]]&gt;TB_Vendas[[#This Row],[Desc. Vend.]],TB_Vendas[[#This Row],[Desc. Vend.]],TB_Vendas[[#This Row],[Desc.]])</f>
        <v>0.08</v>
      </c>
      <c r="I1933" s="9">
        <f>TB_Vendas[[#This Row],[Preço Unitário]]*TB_Vendas[[#This Row],[Qtde]]</f>
        <v>22500</v>
      </c>
      <c r="J1933" s="9">
        <f>TB_Vendas[[#This Row],[Total]]-(TB_Vendas[[#This Row],[Total]]*TB_Vendas[[#This Row],[Desconto]])</f>
        <v>20700</v>
      </c>
      <c r="K1933" s="9" t="s">
        <v>100</v>
      </c>
    </row>
    <row r="1934" spans="1:11" x14ac:dyDescent="0.25">
      <c r="A1934" s="8">
        <v>45635</v>
      </c>
      <c r="B1934" t="s">
        <v>75</v>
      </c>
      <c r="C1934" t="str">
        <f>_xlfn.XLOOKUP(TB_Vendas[[#This Row],[Código]],TB_Produtos[Código],TB_Produtos[Categoria])</f>
        <v>Smartphones e Tablets</v>
      </c>
      <c r="D1934" s="1">
        <v>1</v>
      </c>
      <c r="E1934" s="36">
        <f>_xlfn.XLOOKUP(TB_Vendas[[#This Row],[Código]],TB_Produtos[Código],TB_Produtos[Preço Unitário])</f>
        <v>3800</v>
      </c>
      <c r="F1934" s="41">
        <f>INDEX(desc_tabela,MATCH(TB_Vendas[[#This Row],[Qtde]],desc_quantidade,1),MATCH(_xlfn.XLOOKUP(TB_Vendas[[#This Row],[Código]],TB_Produtos[Código],TB_Produtos[Categoria]),desc_categorias,0))</f>
        <v>0</v>
      </c>
      <c r="G1934" s="41" cm="1">
        <f t="array" ref="G1934">_xlfn.XLOOKUP(TB_Vendas[[#This Row],[Vendedor]],TB_Vendedores[[#All],[Código]],TB_Vendedores[[#All],[Desc. Máximo]])</f>
        <v>0.13</v>
      </c>
      <c r="H1934" s="41">
        <f>IF(TB_Vendas[[#This Row],[Desc.]]&gt;TB_Vendas[[#This Row],[Desc. Vend.]],TB_Vendas[[#This Row],[Desc. Vend.]],TB_Vendas[[#This Row],[Desc.]])</f>
        <v>0</v>
      </c>
      <c r="I1934" s="9">
        <f>TB_Vendas[[#This Row],[Preço Unitário]]*TB_Vendas[[#This Row],[Qtde]]</f>
        <v>3800</v>
      </c>
      <c r="J1934" s="9">
        <f>TB_Vendas[[#This Row],[Total]]-(TB_Vendas[[#This Row],[Total]]*TB_Vendas[[#This Row],[Desconto]])</f>
        <v>3800</v>
      </c>
      <c r="K1934" s="9" t="s">
        <v>94</v>
      </c>
    </row>
    <row r="1935" spans="1:11" x14ac:dyDescent="0.25">
      <c r="A1935" s="8">
        <v>45635</v>
      </c>
      <c r="B1935" t="s">
        <v>53</v>
      </c>
      <c r="C1935" t="str">
        <f>_xlfn.XLOOKUP(TB_Vendas[[#This Row],[Código]],TB_Produtos[Código],TB_Produtos[Categoria])</f>
        <v>Periféricos</v>
      </c>
      <c r="D1935" s="1">
        <v>3</v>
      </c>
      <c r="E1935" s="36">
        <f>_xlfn.XLOOKUP(TB_Vendas[[#This Row],[Código]],TB_Produtos[Código],TB_Produtos[Preço Unitário])</f>
        <v>350</v>
      </c>
      <c r="F1935" s="41">
        <f>INDEX(desc_tabela,MATCH(TB_Vendas[[#This Row],[Qtde]],desc_quantidade,1),MATCH(_xlfn.XLOOKUP(TB_Vendas[[#This Row],[Código]],TB_Produtos[Código],TB_Produtos[Categoria]),desc_categorias,0))</f>
        <v>0.15</v>
      </c>
      <c r="G1935" s="41" cm="1">
        <f t="array" ref="G1935">_xlfn.XLOOKUP(TB_Vendas[[#This Row],[Vendedor]],TB_Vendedores[[#All],[Código]],TB_Vendedores[[#All],[Desc. Máximo]])</f>
        <v>0.3</v>
      </c>
      <c r="H1935" s="41">
        <f>IF(TB_Vendas[[#This Row],[Desc.]]&gt;TB_Vendas[[#This Row],[Desc. Vend.]],TB_Vendas[[#This Row],[Desc. Vend.]],TB_Vendas[[#This Row],[Desc.]])</f>
        <v>0.15</v>
      </c>
      <c r="I1935" s="9">
        <f>TB_Vendas[[#This Row],[Preço Unitário]]*TB_Vendas[[#This Row],[Qtde]]</f>
        <v>1050</v>
      </c>
      <c r="J1935" s="9">
        <f>TB_Vendas[[#This Row],[Total]]-(TB_Vendas[[#This Row],[Total]]*TB_Vendas[[#This Row],[Desconto]])</f>
        <v>892.5</v>
      </c>
      <c r="K1935" s="9" t="s">
        <v>121</v>
      </c>
    </row>
    <row r="1936" spans="1:11" x14ac:dyDescent="0.25">
      <c r="A1936" s="8">
        <v>45636</v>
      </c>
      <c r="B1936" t="s">
        <v>75</v>
      </c>
      <c r="C1936" t="str">
        <f>_xlfn.XLOOKUP(TB_Vendas[[#This Row],[Código]],TB_Produtos[Código],TB_Produtos[Categoria])</f>
        <v>Smartphones e Tablets</v>
      </c>
      <c r="D1936" s="1">
        <v>5</v>
      </c>
      <c r="E1936" s="36">
        <f>_xlfn.XLOOKUP(TB_Vendas[[#This Row],[Código]],TB_Produtos[Código],TB_Produtos[Preço Unitário])</f>
        <v>3800</v>
      </c>
      <c r="F1936" s="41">
        <f>INDEX(desc_tabela,MATCH(TB_Vendas[[#This Row],[Qtde]],desc_quantidade,1),MATCH(_xlfn.XLOOKUP(TB_Vendas[[#This Row],[Código]],TB_Produtos[Código],TB_Produtos[Categoria]),desc_categorias,0))</f>
        <v>0.25</v>
      </c>
      <c r="G1936" s="41" cm="1">
        <f t="array" ref="G1936">_xlfn.XLOOKUP(TB_Vendas[[#This Row],[Vendedor]],TB_Vendedores[[#All],[Código]],TB_Vendedores[[#All],[Desc. Máximo]])</f>
        <v>0.12</v>
      </c>
      <c r="H1936" s="41">
        <f>IF(TB_Vendas[[#This Row],[Desc.]]&gt;TB_Vendas[[#This Row],[Desc. Vend.]],TB_Vendas[[#This Row],[Desc. Vend.]],TB_Vendas[[#This Row],[Desc.]])</f>
        <v>0.12</v>
      </c>
      <c r="I1936" s="9">
        <f>TB_Vendas[[#This Row],[Preço Unitário]]*TB_Vendas[[#This Row],[Qtde]]</f>
        <v>19000</v>
      </c>
      <c r="J1936" s="9">
        <f>TB_Vendas[[#This Row],[Total]]-(TB_Vendas[[#This Row],[Total]]*TB_Vendas[[#This Row],[Desconto]])</f>
        <v>16720</v>
      </c>
      <c r="K1936" s="9" t="s">
        <v>103</v>
      </c>
    </row>
    <row r="1937" spans="1:11" x14ac:dyDescent="0.25">
      <c r="A1937" s="8">
        <v>45637</v>
      </c>
      <c r="B1937" t="s">
        <v>75</v>
      </c>
      <c r="C1937" t="str">
        <f>_xlfn.XLOOKUP(TB_Vendas[[#This Row],[Código]],TB_Produtos[Código],TB_Produtos[Categoria])</f>
        <v>Smartphones e Tablets</v>
      </c>
      <c r="D1937" s="1">
        <v>3</v>
      </c>
      <c r="E1937" s="36">
        <f>_xlfn.XLOOKUP(TB_Vendas[[#This Row],[Código]],TB_Produtos[Código],TB_Produtos[Preço Unitário])</f>
        <v>3800</v>
      </c>
      <c r="F1937" s="41">
        <f>INDEX(desc_tabela,MATCH(TB_Vendas[[#This Row],[Qtde]],desc_quantidade,1),MATCH(_xlfn.XLOOKUP(TB_Vendas[[#This Row],[Código]],TB_Produtos[Código],TB_Produtos[Categoria]),desc_categorias,0))</f>
        <v>0.15</v>
      </c>
      <c r="G1937" s="41" cm="1">
        <f t="array" ref="G1937">_xlfn.XLOOKUP(TB_Vendas[[#This Row],[Vendedor]],TB_Vendedores[[#All],[Código]],TB_Vendedores[[#All],[Desc. Máximo]])</f>
        <v>0.18</v>
      </c>
      <c r="H1937" s="41">
        <f>IF(TB_Vendas[[#This Row],[Desc.]]&gt;TB_Vendas[[#This Row],[Desc. Vend.]],TB_Vendas[[#This Row],[Desc. Vend.]],TB_Vendas[[#This Row],[Desc.]])</f>
        <v>0.15</v>
      </c>
      <c r="I1937" s="9">
        <f>TB_Vendas[[#This Row],[Preço Unitário]]*TB_Vendas[[#This Row],[Qtde]]</f>
        <v>11400</v>
      </c>
      <c r="J1937" s="9">
        <f>TB_Vendas[[#This Row],[Total]]-(TB_Vendas[[#This Row],[Total]]*TB_Vendas[[#This Row],[Desconto]])</f>
        <v>9690</v>
      </c>
      <c r="K1937" s="9" t="s">
        <v>117</v>
      </c>
    </row>
    <row r="1938" spans="1:11" x14ac:dyDescent="0.25">
      <c r="A1938" s="8">
        <v>45638</v>
      </c>
      <c r="B1938" t="s">
        <v>53</v>
      </c>
      <c r="C1938" t="str">
        <f>_xlfn.XLOOKUP(TB_Vendas[[#This Row],[Código]],TB_Produtos[Código],TB_Produtos[Categoria])</f>
        <v>Periféricos</v>
      </c>
      <c r="D1938" s="1">
        <v>4</v>
      </c>
      <c r="E1938" s="36">
        <f>_xlfn.XLOOKUP(TB_Vendas[[#This Row],[Código]],TB_Produtos[Código],TB_Produtos[Preço Unitário])</f>
        <v>350</v>
      </c>
      <c r="F1938" s="41">
        <f>INDEX(desc_tabela,MATCH(TB_Vendas[[#This Row],[Qtde]],desc_quantidade,1),MATCH(_xlfn.XLOOKUP(TB_Vendas[[#This Row],[Código]],TB_Produtos[Código],TB_Produtos[Categoria]),desc_categorias,0))</f>
        <v>0.15</v>
      </c>
      <c r="G1938" s="41" cm="1">
        <f t="array" ref="G1938">_xlfn.XLOOKUP(TB_Vendas[[#This Row],[Vendedor]],TB_Vendedores[[#All],[Código]],TB_Vendedores[[#All],[Desc. Máximo]])</f>
        <v>0.3</v>
      </c>
      <c r="H1938" s="41">
        <f>IF(TB_Vendas[[#This Row],[Desc.]]&gt;TB_Vendas[[#This Row],[Desc. Vend.]],TB_Vendas[[#This Row],[Desc. Vend.]],TB_Vendas[[#This Row],[Desc.]])</f>
        <v>0.15</v>
      </c>
      <c r="I1938" s="9">
        <f>TB_Vendas[[#This Row],[Preço Unitário]]*TB_Vendas[[#This Row],[Qtde]]</f>
        <v>1400</v>
      </c>
      <c r="J1938" s="9">
        <f>TB_Vendas[[#This Row],[Total]]-(TB_Vendas[[#This Row],[Total]]*TB_Vendas[[#This Row],[Desconto]])</f>
        <v>1190</v>
      </c>
      <c r="K1938" s="9" t="s">
        <v>121</v>
      </c>
    </row>
    <row r="1939" spans="1:11" x14ac:dyDescent="0.25">
      <c r="A1939" s="8">
        <v>45639</v>
      </c>
      <c r="B1939" t="s">
        <v>31</v>
      </c>
      <c r="C1939" t="str">
        <f>_xlfn.XLOOKUP(TB_Vendas[[#This Row],[Código]],TB_Produtos[Código],TB_Produtos[Categoria])</f>
        <v>Notebooks</v>
      </c>
      <c r="D1939" s="1">
        <v>5</v>
      </c>
      <c r="E1939" s="36">
        <f>_xlfn.XLOOKUP(TB_Vendas[[#This Row],[Código]],TB_Produtos[Código],TB_Produtos[Preço Unitário])</f>
        <v>4200</v>
      </c>
      <c r="F1939" s="41">
        <f>INDEX(desc_tabela,MATCH(TB_Vendas[[#This Row],[Qtde]],desc_quantidade,1),MATCH(_xlfn.XLOOKUP(TB_Vendas[[#This Row],[Código]],TB_Produtos[Código],TB_Produtos[Categoria]),desc_categorias,0))</f>
        <v>0.25</v>
      </c>
      <c r="G1939" s="41" cm="1">
        <f t="array" ref="G1939">_xlfn.XLOOKUP(TB_Vendas[[#This Row],[Vendedor]],TB_Vendedores[[#All],[Código]],TB_Vendedores[[#All],[Desc. Máximo]])</f>
        <v>0.09</v>
      </c>
      <c r="H1939" s="41">
        <f>IF(TB_Vendas[[#This Row],[Desc.]]&gt;TB_Vendas[[#This Row],[Desc. Vend.]],TB_Vendas[[#This Row],[Desc. Vend.]],TB_Vendas[[#This Row],[Desc.]])</f>
        <v>0.09</v>
      </c>
      <c r="I1939" s="9">
        <f>TB_Vendas[[#This Row],[Preço Unitário]]*TB_Vendas[[#This Row],[Qtde]]</f>
        <v>21000</v>
      </c>
      <c r="J1939" s="9">
        <f>TB_Vendas[[#This Row],[Total]]-(TB_Vendas[[#This Row],[Total]]*TB_Vendas[[#This Row],[Desconto]])</f>
        <v>19110</v>
      </c>
      <c r="K1939" s="9" t="s">
        <v>113</v>
      </c>
    </row>
    <row r="1940" spans="1:11" x14ac:dyDescent="0.25">
      <c r="A1940" s="8">
        <v>45639</v>
      </c>
      <c r="B1940" t="s">
        <v>20</v>
      </c>
      <c r="C1940" t="str">
        <f>_xlfn.XLOOKUP(TB_Vendas[[#This Row],[Código]],TB_Produtos[Código],TB_Produtos[Categoria])</f>
        <v>Acessórios</v>
      </c>
      <c r="D1940" s="1">
        <v>2</v>
      </c>
      <c r="E1940" s="36">
        <f>_xlfn.XLOOKUP(TB_Vendas[[#This Row],[Código]],TB_Produtos[Código],TB_Produtos[Preço Unitário])</f>
        <v>250</v>
      </c>
      <c r="F1940" s="41">
        <f>INDEX(desc_tabela,MATCH(TB_Vendas[[#This Row],[Qtde]],desc_quantidade,1),MATCH(_xlfn.XLOOKUP(TB_Vendas[[#This Row],[Código]],TB_Produtos[Código],TB_Produtos[Categoria]),desc_categorias,0))</f>
        <v>0.05</v>
      </c>
      <c r="G1940" s="41" cm="1">
        <f t="array" ref="G1940">_xlfn.XLOOKUP(TB_Vendas[[#This Row],[Vendedor]],TB_Vendedores[[#All],[Código]],TB_Vendedores[[#All],[Desc. Máximo]])</f>
        <v>0.18</v>
      </c>
      <c r="H1940" s="41">
        <f>IF(TB_Vendas[[#This Row],[Desc.]]&gt;TB_Vendas[[#This Row],[Desc. Vend.]],TB_Vendas[[#This Row],[Desc. Vend.]],TB_Vendas[[#This Row],[Desc.]])</f>
        <v>0.05</v>
      </c>
      <c r="I1940" s="9">
        <f>TB_Vendas[[#This Row],[Preço Unitário]]*TB_Vendas[[#This Row],[Qtde]]</f>
        <v>500</v>
      </c>
      <c r="J1940" s="9">
        <f>TB_Vendas[[#This Row],[Total]]-(TB_Vendas[[#This Row],[Total]]*TB_Vendas[[#This Row],[Desconto]])</f>
        <v>475</v>
      </c>
      <c r="K1940" s="9" t="s">
        <v>117</v>
      </c>
    </row>
    <row r="1941" spans="1:11" x14ac:dyDescent="0.25">
      <c r="A1941" s="8">
        <v>45639</v>
      </c>
      <c r="B1941" t="s">
        <v>86</v>
      </c>
      <c r="C1941" t="str">
        <f>_xlfn.XLOOKUP(TB_Vendas[[#This Row],[Código]],TB_Produtos[Código],TB_Produtos[Categoria])</f>
        <v>Wearables</v>
      </c>
      <c r="D1941" s="1">
        <v>2</v>
      </c>
      <c r="E1941" s="36">
        <f>_xlfn.XLOOKUP(TB_Vendas[[#This Row],[Código]],TB_Produtos[Código],TB_Produtos[Preço Unitário])</f>
        <v>1500</v>
      </c>
      <c r="F1941" s="41">
        <f>INDEX(desc_tabela,MATCH(TB_Vendas[[#This Row],[Qtde]],desc_quantidade,1),MATCH(_xlfn.XLOOKUP(TB_Vendas[[#This Row],[Código]],TB_Produtos[Código],TB_Produtos[Categoria]),desc_categorias,0))</f>
        <v>0.05</v>
      </c>
      <c r="G1941" s="41" cm="1">
        <f t="array" ref="G1941">_xlfn.XLOOKUP(TB_Vendas[[#This Row],[Vendedor]],TB_Vendedores[[#All],[Código]],TB_Vendedores[[#All],[Desc. Máximo]])</f>
        <v>0.3</v>
      </c>
      <c r="H1941" s="41">
        <f>IF(TB_Vendas[[#This Row],[Desc.]]&gt;TB_Vendas[[#This Row],[Desc. Vend.]],TB_Vendas[[#This Row],[Desc. Vend.]],TB_Vendas[[#This Row],[Desc.]])</f>
        <v>0.05</v>
      </c>
      <c r="I1941" s="9">
        <f>TB_Vendas[[#This Row],[Preço Unitário]]*TB_Vendas[[#This Row],[Qtde]]</f>
        <v>3000</v>
      </c>
      <c r="J1941" s="9">
        <f>TB_Vendas[[#This Row],[Total]]-(TB_Vendas[[#This Row],[Total]]*TB_Vendas[[#This Row],[Desconto]])</f>
        <v>2850</v>
      </c>
      <c r="K1941" s="9" t="s">
        <v>121</v>
      </c>
    </row>
    <row r="1942" spans="1:11" x14ac:dyDescent="0.25">
      <c r="A1942" s="8">
        <v>45639</v>
      </c>
      <c r="B1942" t="s">
        <v>22</v>
      </c>
      <c r="C1942" t="str">
        <f>_xlfn.XLOOKUP(TB_Vendas[[#This Row],[Código]],TB_Produtos[Código],TB_Produtos[Categoria])</f>
        <v>Acessórios</v>
      </c>
      <c r="D1942" s="1">
        <v>1</v>
      </c>
      <c r="E1942" s="36">
        <f>_xlfn.XLOOKUP(TB_Vendas[[#This Row],[Código]],TB_Produtos[Código],TB_Produtos[Preço Unitário])</f>
        <v>1400</v>
      </c>
      <c r="F1942" s="41">
        <f>INDEX(desc_tabela,MATCH(TB_Vendas[[#This Row],[Qtde]],desc_quantidade,1),MATCH(_xlfn.XLOOKUP(TB_Vendas[[#This Row],[Código]],TB_Produtos[Código],TB_Produtos[Categoria]),desc_categorias,0))</f>
        <v>0</v>
      </c>
      <c r="G1942" s="41" cm="1">
        <f t="array" ref="G1942">_xlfn.XLOOKUP(TB_Vendas[[#This Row],[Vendedor]],TB_Vendedores[[#All],[Código]],TB_Vendedores[[#All],[Desc. Máximo]])</f>
        <v>7.0000000000000007E-2</v>
      </c>
      <c r="H1942" s="41">
        <f>IF(TB_Vendas[[#This Row],[Desc.]]&gt;TB_Vendas[[#This Row],[Desc. Vend.]],TB_Vendas[[#This Row],[Desc. Vend.]],TB_Vendas[[#This Row],[Desc.]])</f>
        <v>0</v>
      </c>
      <c r="I1942" s="9">
        <f>TB_Vendas[[#This Row],[Preço Unitário]]*TB_Vendas[[#This Row],[Qtde]]</f>
        <v>1400</v>
      </c>
      <c r="J1942" s="9">
        <f>TB_Vendas[[#This Row],[Total]]-(TB_Vendas[[#This Row],[Total]]*TB_Vendas[[#This Row],[Desconto]])</f>
        <v>1400</v>
      </c>
      <c r="K1942" s="9" t="s">
        <v>119</v>
      </c>
    </row>
    <row r="1943" spans="1:11" x14ac:dyDescent="0.25">
      <c r="A1943" s="8">
        <v>45639</v>
      </c>
      <c r="B1943" t="s">
        <v>79</v>
      </c>
      <c r="C1943" t="str">
        <f>_xlfn.XLOOKUP(TB_Vendas[[#This Row],[Código]],TB_Produtos[Código],TB_Produtos[Categoria])</f>
        <v>Wearables</v>
      </c>
      <c r="D1943" s="1">
        <v>5</v>
      </c>
      <c r="E1943" s="36">
        <f>_xlfn.XLOOKUP(TB_Vendas[[#This Row],[Código]],TB_Produtos[Código],TB_Produtos[Preço Unitário])</f>
        <v>400</v>
      </c>
      <c r="F1943" s="41">
        <f>INDEX(desc_tabela,MATCH(TB_Vendas[[#This Row],[Qtde]],desc_quantidade,1),MATCH(_xlfn.XLOOKUP(TB_Vendas[[#This Row],[Código]],TB_Produtos[Código],TB_Produtos[Categoria]),desc_categorias,0))</f>
        <v>0.25</v>
      </c>
      <c r="G1943" s="41" cm="1">
        <f t="array" ref="G1943">_xlfn.XLOOKUP(TB_Vendas[[#This Row],[Vendedor]],TB_Vendedores[[#All],[Código]],TB_Vendedores[[#All],[Desc. Máximo]])</f>
        <v>0.14000000000000001</v>
      </c>
      <c r="H1943" s="41">
        <f>IF(TB_Vendas[[#This Row],[Desc.]]&gt;TB_Vendas[[#This Row],[Desc. Vend.]],TB_Vendas[[#This Row],[Desc. Vend.]],TB_Vendas[[#This Row],[Desc.]])</f>
        <v>0.14000000000000001</v>
      </c>
      <c r="I1943" s="9">
        <f>TB_Vendas[[#This Row],[Preço Unitário]]*TB_Vendas[[#This Row],[Qtde]]</f>
        <v>2000</v>
      </c>
      <c r="J1943" s="9">
        <f>TB_Vendas[[#This Row],[Total]]-(TB_Vendas[[#This Row],[Total]]*TB_Vendas[[#This Row],[Desconto]])</f>
        <v>1720</v>
      </c>
      <c r="K1943" s="9" t="s">
        <v>107</v>
      </c>
    </row>
    <row r="1944" spans="1:11" x14ac:dyDescent="0.25">
      <c r="A1944" s="8">
        <v>45640</v>
      </c>
      <c r="B1944" t="s">
        <v>22</v>
      </c>
      <c r="C1944" t="str">
        <f>_xlfn.XLOOKUP(TB_Vendas[[#This Row],[Código]],TB_Produtos[Código],TB_Produtos[Categoria])</f>
        <v>Acessórios</v>
      </c>
      <c r="D1944" s="1">
        <v>3</v>
      </c>
      <c r="E1944" s="36">
        <f>_xlfn.XLOOKUP(TB_Vendas[[#This Row],[Código]],TB_Produtos[Código],TB_Produtos[Preço Unitário])</f>
        <v>1400</v>
      </c>
      <c r="F1944" s="41">
        <f>INDEX(desc_tabela,MATCH(TB_Vendas[[#This Row],[Qtde]],desc_quantidade,1),MATCH(_xlfn.XLOOKUP(TB_Vendas[[#This Row],[Código]],TB_Produtos[Código],TB_Produtos[Categoria]),desc_categorias,0))</f>
        <v>0.15</v>
      </c>
      <c r="G1944" s="41" cm="1">
        <f t="array" ref="G1944">_xlfn.XLOOKUP(TB_Vendas[[#This Row],[Vendedor]],TB_Vendedores[[#All],[Código]],TB_Vendedores[[#All],[Desc. Máximo]])</f>
        <v>0.08</v>
      </c>
      <c r="H1944" s="41">
        <f>IF(TB_Vendas[[#This Row],[Desc.]]&gt;TB_Vendas[[#This Row],[Desc. Vend.]],TB_Vendas[[#This Row],[Desc. Vend.]],TB_Vendas[[#This Row],[Desc.]])</f>
        <v>0.08</v>
      </c>
      <c r="I1944" s="9">
        <f>TB_Vendas[[#This Row],[Preço Unitário]]*TB_Vendas[[#This Row],[Qtde]]</f>
        <v>4200</v>
      </c>
      <c r="J1944" s="9">
        <f>TB_Vendas[[#This Row],[Total]]-(TB_Vendas[[#This Row],[Total]]*TB_Vendas[[#This Row],[Desconto]])</f>
        <v>3864</v>
      </c>
      <c r="K1944" s="9" t="s">
        <v>100</v>
      </c>
    </row>
    <row r="1945" spans="1:11" x14ac:dyDescent="0.25">
      <c r="A1945" s="8">
        <v>45640</v>
      </c>
      <c r="B1945" t="s">
        <v>75</v>
      </c>
      <c r="C1945" t="str">
        <f>_xlfn.XLOOKUP(TB_Vendas[[#This Row],[Código]],TB_Produtos[Código],TB_Produtos[Categoria])</f>
        <v>Smartphones e Tablets</v>
      </c>
      <c r="D1945" s="1">
        <v>3</v>
      </c>
      <c r="E1945" s="36">
        <f>_xlfn.XLOOKUP(TB_Vendas[[#This Row],[Código]],TB_Produtos[Código],TB_Produtos[Preço Unitário])</f>
        <v>3800</v>
      </c>
      <c r="F1945" s="41">
        <f>INDEX(desc_tabela,MATCH(TB_Vendas[[#This Row],[Qtde]],desc_quantidade,1),MATCH(_xlfn.XLOOKUP(TB_Vendas[[#This Row],[Código]],TB_Produtos[Código],TB_Produtos[Categoria]),desc_categorias,0))</f>
        <v>0.15</v>
      </c>
      <c r="G1945" s="41" cm="1">
        <f t="array" ref="G1945">_xlfn.XLOOKUP(TB_Vendas[[#This Row],[Vendedor]],TB_Vendedores[[#All],[Código]],TB_Vendedores[[#All],[Desc. Máximo]])</f>
        <v>0.11</v>
      </c>
      <c r="H1945" s="41">
        <f>IF(TB_Vendas[[#This Row],[Desc.]]&gt;TB_Vendas[[#This Row],[Desc. Vend.]],TB_Vendas[[#This Row],[Desc. Vend.]],TB_Vendas[[#This Row],[Desc.]])</f>
        <v>0.11</v>
      </c>
      <c r="I1945" s="9">
        <f>TB_Vendas[[#This Row],[Preço Unitário]]*TB_Vendas[[#This Row],[Qtde]]</f>
        <v>11400</v>
      </c>
      <c r="J1945" s="9">
        <f>TB_Vendas[[#This Row],[Total]]-(TB_Vendas[[#This Row],[Total]]*TB_Vendas[[#This Row],[Desconto]])</f>
        <v>10146</v>
      </c>
      <c r="K1945" s="9" t="s">
        <v>115</v>
      </c>
    </row>
    <row r="1946" spans="1:11" x14ac:dyDescent="0.25">
      <c r="A1946" s="8">
        <v>45640</v>
      </c>
      <c r="B1946" t="s">
        <v>31</v>
      </c>
      <c r="C1946" t="str">
        <f>_xlfn.XLOOKUP(TB_Vendas[[#This Row],[Código]],TB_Produtos[Código],TB_Produtos[Categoria])</f>
        <v>Notebooks</v>
      </c>
      <c r="D1946" s="1">
        <v>2</v>
      </c>
      <c r="E1946" s="36">
        <f>_xlfn.XLOOKUP(TB_Vendas[[#This Row],[Código]],TB_Produtos[Código],TB_Produtos[Preço Unitário])</f>
        <v>4200</v>
      </c>
      <c r="F1946" s="41">
        <f>INDEX(desc_tabela,MATCH(TB_Vendas[[#This Row],[Qtde]],desc_quantidade,1),MATCH(_xlfn.XLOOKUP(TB_Vendas[[#This Row],[Código]],TB_Produtos[Código],TB_Produtos[Categoria]),desc_categorias,0))</f>
        <v>0.1</v>
      </c>
      <c r="G1946" s="41" cm="1">
        <f t="array" ref="G1946">_xlfn.XLOOKUP(TB_Vendas[[#This Row],[Vendedor]],TB_Vendedores[[#All],[Código]],TB_Vendedores[[#All],[Desc. Máximo]])</f>
        <v>0.13</v>
      </c>
      <c r="H1946" s="41">
        <f>IF(TB_Vendas[[#This Row],[Desc.]]&gt;TB_Vendas[[#This Row],[Desc. Vend.]],TB_Vendas[[#This Row],[Desc. Vend.]],TB_Vendas[[#This Row],[Desc.]])</f>
        <v>0.1</v>
      </c>
      <c r="I1946" s="9">
        <f>TB_Vendas[[#This Row],[Preço Unitário]]*TB_Vendas[[#This Row],[Qtde]]</f>
        <v>8400</v>
      </c>
      <c r="J1946" s="9">
        <f>TB_Vendas[[#This Row],[Total]]-(TB_Vendas[[#This Row],[Total]]*TB_Vendas[[#This Row],[Desconto]])</f>
        <v>7560</v>
      </c>
      <c r="K1946" s="9" t="s">
        <v>97</v>
      </c>
    </row>
    <row r="1947" spans="1:11" x14ac:dyDescent="0.25">
      <c r="A1947" s="8">
        <v>45642</v>
      </c>
      <c r="B1947" t="s">
        <v>43</v>
      </c>
      <c r="C1947" t="str">
        <f>_xlfn.XLOOKUP(TB_Vendas[[#This Row],[Código]],TB_Produtos[Código],TB_Produtos[Categoria])</f>
        <v>Eletrônicos Gerais</v>
      </c>
      <c r="D1947" s="1">
        <v>3</v>
      </c>
      <c r="E1947" s="36">
        <f>_xlfn.XLOOKUP(TB_Vendas[[#This Row],[Código]],TB_Produtos[Código],TB_Produtos[Preço Unitário])</f>
        <v>4500</v>
      </c>
      <c r="F1947" s="41">
        <f>INDEX(desc_tabela,MATCH(TB_Vendas[[#This Row],[Qtde]],desc_quantidade,1),MATCH(_xlfn.XLOOKUP(TB_Vendas[[#This Row],[Código]],TB_Produtos[Código],TB_Produtos[Categoria]),desc_categorias,0))</f>
        <v>0.2</v>
      </c>
      <c r="G1947" s="41" cm="1">
        <f t="array" ref="G1947">_xlfn.XLOOKUP(TB_Vendas[[#This Row],[Vendedor]],TB_Vendedores[[#All],[Código]],TB_Vendedores[[#All],[Desc. Máximo]])</f>
        <v>0.12</v>
      </c>
      <c r="H1947" s="41">
        <f>IF(TB_Vendas[[#This Row],[Desc.]]&gt;TB_Vendas[[#This Row],[Desc. Vend.]],TB_Vendas[[#This Row],[Desc. Vend.]],TB_Vendas[[#This Row],[Desc.]])</f>
        <v>0.12</v>
      </c>
      <c r="I1947" s="9">
        <f>TB_Vendas[[#This Row],[Preço Unitário]]*TB_Vendas[[#This Row],[Qtde]]</f>
        <v>13500</v>
      </c>
      <c r="J1947" s="9">
        <f>TB_Vendas[[#This Row],[Total]]-(TB_Vendas[[#This Row],[Total]]*TB_Vendas[[#This Row],[Desconto]])</f>
        <v>11880</v>
      </c>
      <c r="K1947" s="9" t="s">
        <v>103</v>
      </c>
    </row>
    <row r="1948" spans="1:11" x14ac:dyDescent="0.25">
      <c r="A1948" s="8">
        <v>45642</v>
      </c>
      <c r="B1948" t="s">
        <v>86</v>
      </c>
      <c r="C1948" t="str">
        <f>_xlfn.XLOOKUP(TB_Vendas[[#This Row],[Código]],TB_Produtos[Código],TB_Produtos[Categoria])</f>
        <v>Wearables</v>
      </c>
      <c r="D1948" s="1">
        <v>5</v>
      </c>
      <c r="E1948" s="36">
        <f>_xlfn.XLOOKUP(TB_Vendas[[#This Row],[Código]],TB_Produtos[Código],TB_Produtos[Preço Unitário])</f>
        <v>1500</v>
      </c>
      <c r="F1948" s="41">
        <f>INDEX(desc_tabela,MATCH(TB_Vendas[[#This Row],[Qtde]],desc_quantidade,1),MATCH(_xlfn.XLOOKUP(TB_Vendas[[#This Row],[Código]],TB_Produtos[Código],TB_Produtos[Categoria]),desc_categorias,0))</f>
        <v>0.25</v>
      </c>
      <c r="G1948" s="41" cm="1">
        <f t="array" ref="G1948">_xlfn.XLOOKUP(TB_Vendas[[#This Row],[Vendedor]],TB_Vendedores[[#All],[Código]],TB_Vendedores[[#All],[Desc. Máximo]])</f>
        <v>0.19</v>
      </c>
      <c r="H1948" s="41">
        <f>IF(TB_Vendas[[#This Row],[Desc.]]&gt;TB_Vendas[[#This Row],[Desc. Vend.]],TB_Vendas[[#This Row],[Desc. Vend.]],TB_Vendas[[#This Row],[Desc.]])</f>
        <v>0.19</v>
      </c>
      <c r="I1948" s="9">
        <f>TB_Vendas[[#This Row],[Preço Unitário]]*TB_Vendas[[#This Row],[Qtde]]</f>
        <v>7500</v>
      </c>
      <c r="J1948" s="9">
        <f>TB_Vendas[[#This Row],[Total]]-(TB_Vendas[[#This Row],[Total]]*TB_Vendas[[#This Row],[Desconto]])</f>
        <v>6075</v>
      </c>
      <c r="K1948" s="9" t="s">
        <v>109</v>
      </c>
    </row>
    <row r="1949" spans="1:11" x14ac:dyDescent="0.25">
      <c r="A1949" s="8">
        <v>45643</v>
      </c>
      <c r="B1949" t="s">
        <v>77</v>
      </c>
      <c r="C1949" t="str">
        <f>_xlfn.XLOOKUP(TB_Vendas[[#This Row],[Código]],TB_Produtos[Código],TB_Produtos[Categoria])</f>
        <v>Smartphones e Tablets</v>
      </c>
      <c r="D1949" s="1">
        <v>5</v>
      </c>
      <c r="E1949" s="36">
        <f>_xlfn.XLOOKUP(TB_Vendas[[#This Row],[Código]],TB_Produtos[Código],TB_Produtos[Preço Unitário])</f>
        <v>5000</v>
      </c>
      <c r="F1949" s="41">
        <f>INDEX(desc_tabela,MATCH(TB_Vendas[[#This Row],[Qtde]],desc_quantidade,1),MATCH(_xlfn.XLOOKUP(TB_Vendas[[#This Row],[Código]],TB_Produtos[Código],TB_Produtos[Categoria]),desc_categorias,0))</f>
        <v>0.25</v>
      </c>
      <c r="G1949" s="41" cm="1">
        <f t="array" ref="G1949">_xlfn.XLOOKUP(TB_Vendas[[#This Row],[Vendedor]],TB_Vendedores[[#All],[Código]],TB_Vendedores[[#All],[Desc. Máximo]])</f>
        <v>0.11</v>
      </c>
      <c r="H1949" s="41">
        <f>IF(TB_Vendas[[#This Row],[Desc.]]&gt;TB_Vendas[[#This Row],[Desc. Vend.]],TB_Vendas[[#This Row],[Desc. Vend.]],TB_Vendas[[#This Row],[Desc.]])</f>
        <v>0.11</v>
      </c>
      <c r="I1949" s="9">
        <f>TB_Vendas[[#This Row],[Preço Unitário]]*TB_Vendas[[#This Row],[Qtde]]</f>
        <v>25000</v>
      </c>
      <c r="J1949" s="9">
        <f>TB_Vendas[[#This Row],[Total]]-(TB_Vendas[[#This Row],[Total]]*TB_Vendas[[#This Row],[Desconto]])</f>
        <v>22250</v>
      </c>
      <c r="K1949" s="9" t="s">
        <v>115</v>
      </c>
    </row>
    <row r="1950" spans="1:11" x14ac:dyDescent="0.25">
      <c r="A1950" s="8">
        <v>45644</v>
      </c>
      <c r="B1950" t="s">
        <v>83</v>
      </c>
      <c r="C1950" t="str">
        <f>_xlfn.XLOOKUP(TB_Vendas[[#This Row],[Código]],TB_Produtos[Código],TB_Produtos[Categoria])</f>
        <v>Wearables</v>
      </c>
      <c r="D1950" s="1">
        <v>4</v>
      </c>
      <c r="E1950" s="36">
        <f>_xlfn.XLOOKUP(TB_Vendas[[#This Row],[Código]],TB_Produtos[Código],TB_Produtos[Preço Unitário])</f>
        <v>350</v>
      </c>
      <c r="F1950" s="41">
        <f>INDEX(desc_tabela,MATCH(TB_Vendas[[#This Row],[Qtde]],desc_quantidade,1),MATCH(_xlfn.XLOOKUP(TB_Vendas[[#This Row],[Código]],TB_Produtos[Código],TB_Produtos[Categoria]),desc_categorias,0))</f>
        <v>0.15</v>
      </c>
      <c r="G1950" s="41" cm="1">
        <f t="array" ref="G1950">_xlfn.XLOOKUP(TB_Vendas[[#This Row],[Vendedor]],TB_Vendedores[[#All],[Código]],TB_Vendedores[[#All],[Desc. Máximo]])</f>
        <v>0.13</v>
      </c>
      <c r="H1950" s="41">
        <f>IF(TB_Vendas[[#This Row],[Desc.]]&gt;TB_Vendas[[#This Row],[Desc. Vend.]],TB_Vendas[[#This Row],[Desc. Vend.]],TB_Vendas[[#This Row],[Desc.]])</f>
        <v>0.13</v>
      </c>
      <c r="I1950" s="9">
        <f>TB_Vendas[[#This Row],[Preço Unitário]]*TB_Vendas[[#This Row],[Qtde]]</f>
        <v>1400</v>
      </c>
      <c r="J1950" s="9">
        <f>TB_Vendas[[#This Row],[Total]]-(TB_Vendas[[#This Row],[Total]]*TB_Vendas[[#This Row],[Desconto]])</f>
        <v>1218</v>
      </c>
      <c r="K1950" s="9" t="s">
        <v>94</v>
      </c>
    </row>
    <row r="1951" spans="1:11" x14ac:dyDescent="0.25">
      <c r="A1951" s="8">
        <v>45644</v>
      </c>
      <c r="B1951" t="s">
        <v>28</v>
      </c>
      <c r="C1951" t="str">
        <f>_xlfn.XLOOKUP(TB_Vendas[[#This Row],[Código]],TB_Produtos[Código],TB_Produtos[Categoria])</f>
        <v>Periféricos</v>
      </c>
      <c r="D1951" s="1">
        <v>4</v>
      </c>
      <c r="E1951" s="36">
        <f>_xlfn.XLOOKUP(TB_Vendas[[#This Row],[Código]],TB_Produtos[Código],TB_Produtos[Preço Unitário])</f>
        <v>1200</v>
      </c>
      <c r="F1951" s="41">
        <f>INDEX(desc_tabela,MATCH(TB_Vendas[[#This Row],[Qtde]],desc_quantidade,1),MATCH(_xlfn.XLOOKUP(TB_Vendas[[#This Row],[Código]],TB_Produtos[Código],TB_Produtos[Categoria]),desc_categorias,0))</f>
        <v>0.15</v>
      </c>
      <c r="G1951" s="41" cm="1">
        <f t="array" ref="G1951">_xlfn.XLOOKUP(TB_Vendas[[#This Row],[Vendedor]],TB_Vendedores[[#All],[Código]],TB_Vendedores[[#All],[Desc. Máximo]])</f>
        <v>0.19</v>
      </c>
      <c r="H1951" s="41">
        <f>IF(TB_Vendas[[#This Row],[Desc.]]&gt;TB_Vendas[[#This Row],[Desc. Vend.]],TB_Vendas[[#This Row],[Desc. Vend.]],TB_Vendas[[#This Row],[Desc.]])</f>
        <v>0.15</v>
      </c>
      <c r="I1951" s="9">
        <f>TB_Vendas[[#This Row],[Preço Unitário]]*TB_Vendas[[#This Row],[Qtde]]</f>
        <v>4800</v>
      </c>
      <c r="J1951" s="9">
        <f>TB_Vendas[[#This Row],[Total]]-(TB_Vendas[[#This Row],[Total]]*TB_Vendas[[#This Row],[Desconto]])</f>
        <v>4080</v>
      </c>
      <c r="K1951" s="9" t="s">
        <v>109</v>
      </c>
    </row>
    <row r="1952" spans="1:11" x14ac:dyDescent="0.25">
      <c r="A1952" s="8">
        <v>45644</v>
      </c>
      <c r="B1952" t="s">
        <v>40</v>
      </c>
      <c r="C1952" t="str">
        <f>_xlfn.XLOOKUP(TB_Vendas[[#This Row],[Código]],TB_Produtos[Código],TB_Produtos[Categoria])</f>
        <v>Eletrônicos Gerais</v>
      </c>
      <c r="D1952" s="1">
        <v>3</v>
      </c>
      <c r="E1952" s="36">
        <f>_xlfn.XLOOKUP(TB_Vendas[[#This Row],[Código]],TB_Produtos[Código],TB_Produtos[Preço Unitário])</f>
        <v>4800</v>
      </c>
      <c r="F1952" s="41">
        <f>INDEX(desc_tabela,MATCH(TB_Vendas[[#This Row],[Qtde]],desc_quantidade,1),MATCH(_xlfn.XLOOKUP(TB_Vendas[[#This Row],[Código]],TB_Produtos[Código],TB_Produtos[Categoria]),desc_categorias,0))</f>
        <v>0.2</v>
      </c>
      <c r="G1952" s="41" cm="1">
        <f t="array" ref="G1952">_xlfn.XLOOKUP(TB_Vendas[[#This Row],[Vendedor]],TB_Vendedores[[#All],[Código]],TB_Vendedores[[#All],[Desc. Máximo]])</f>
        <v>0.18</v>
      </c>
      <c r="H1952" s="41">
        <f>IF(TB_Vendas[[#This Row],[Desc.]]&gt;TB_Vendas[[#This Row],[Desc. Vend.]],TB_Vendas[[#This Row],[Desc. Vend.]],TB_Vendas[[#This Row],[Desc.]])</f>
        <v>0.18</v>
      </c>
      <c r="I1952" s="9">
        <f>TB_Vendas[[#This Row],[Preço Unitário]]*TB_Vendas[[#This Row],[Qtde]]</f>
        <v>14400</v>
      </c>
      <c r="J1952" s="9">
        <f>TB_Vendas[[#This Row],[Total]]-(TB_Vendas[[#This Row],[Total]]*TB_Vendas[[#This Row],[Desconto]])</f>
        <v>11808</v>
      </c>
      <c r="K1952" s="9" t="s">
        <v>117</v>
      </c>
    </row>
    <row r="1953" spans="1:11" x14ac:dyDescent="0.25">
      <c r="A1953" s="8">
        <v>45645</v>
      </c>
      <c r="B1953" t="s">
        <v>7</v>
      </c>
      <c r="C1953" t="str">
        <f>_xlfn.XLOOKUP(TB_Vendas[[#This Row],[Código]],TB_Produtos[Código],TB_Produtos[Categoria])</f>
        <v>Acessórios</v>
      </c>
      <c r="D1953" s="1">
        <v>5</v>
      </c>
      <c r="E1953" s="36">
        <f>_xlfn.XLOOKUP(TB_Vendas[[#This Row],[Código]],TB_Produtos[Código],TB_Produtos[Preço Unitário])</f>
        <v>50</v>
      </c>
      <c r="F1953" s="41">
        <f>INDEX(desc_tabela,MATCH(TB_Vendas[[#This Row],[Qtde]],desc_quantidade,1),MATCH(_xlfn.XLOOKUP(TB_Vendas[[#This Row],[Código]],TB_Produtos[Código],TB_Produtos[Categoria]),desc_categorias,0))</f>
        <v>0.25</v>
      </c>
      <c r="G1953" s="41" cm="1">
        <f t="array" ref="G1953">_xlfn.XLOOKUP(TB_Vendas[[#This Row],[Vendedor]],TB_Vendedores[[#All],[Código]],TB_Vendedores[[#All],[Desc. Máximo]])</f>
        <v>0.11</v>
      </c>
      <c r="H1953" s="41">
        <f>IF(TB_Vendas[[#This Row],[Desc.]]&gt;TB_Vendas[[#This Row],[Desc. Vend.]],TB_Vendas[[#This Row],[Desc. Vend.]],TB_Vendas[[#This Row],[Desc.]])</f>
        <v>0.11</v>
      </c>
      <c r="I1953" s="9">
        <f>TB_Vendas[[#This Row],[Preço Unitário]]*TB_Vendas[[#This Row],[Qtde]]</f>
        <v>250</v>
      </c>
      <c r="J1953" s="9">
        <f>TB_Vendas[[#This Row],[Total]]-(TB_Vendas[[#This Row],[Total]]*TB_Vendas[[#This Row],[Desconto]])</f>
        <v>222.5</v>
      </c>
      <c r="K1953" s="9" t="s">
        <v>115</v>
      </c>
    </row>
    <row r="1954" spans="1:11" x14ac:dyDescent="0.25">
      <c r="A1954" s="8">
        <v>45645</v>
      </c>
      <c r="B1954" t="s">
        <v>31</v>
      </c>
      <c r="C1954" t="str">
        <f>_xlfn.XLOOKUP(TB_Vendas[[#This Row],[Código]],TB_Produtos[Código],TB_Produtos[Categoria])</f>
        <v>Notebooks</v>
      </c>
      <c r="D1954" s="1">
        <v>3</v>
      </c>
      <c r="E1954" s="36">
        <f>_xlfn.XLOOKUP(TB_Vendas[[#This Row],[Código]],TB_Produtos[Código],TB_Produtos[Preço Unitário])</f>
        <v>4200</v>
      </c>
      <c r="F1954" s="41">
        <f>INDEX(desc_tabela,MATCH(TB_Vendas[[#This Row],[Qtde]],desc_quantidade,1),MATCH(_xlfn.XLOOKUP(TB_Vendas[[#This Row],[Código]],TB_Produtos[Código],TB_Produtos[Categoria]),desc_categorias,0))</f>
        <v>0.15</v>
      </c>
      <c r="G1954" s="41" cm="1">
        <f t="array" ref="G1954">_xlfn.XLOOKUP(TB_Vendas[[#This Row],[Vendedor]],TB_Vendedores[[#All],[Código]],TB_Vendedores[[#All],[Desc. Máximo]])</f>
        <v>0.08</v>
      </c>
      <c r="H1954" s="41">
        <f>IF(TB_Vendas[[#This Row],[Desc.]]&gt;TB_Vendas[[#This Row],[Desc. Vend.]],TB_Vendas[[#This Row],[Desc. Vend.]],TB_Vendas[[#This Row],[Desc.]])</f>
        <v>0.08</v>
      </c>
      <c r="I1954" s="9">
        <f>TB_Vendas[[#This Row],[Preço Unitário]]*TB_Vendas[[#This Row],[Qtde]]</f>
        <v>12600</v>
      </c>
      <c r="J1954" s="9">
        <f>TB_Vendas[[#This Row],[Total]]-(TB_Vendas[[#This Row],[Total]]*TB_Vendas[[#This Row],[Desconto]])</f>
        <v>11592</v>
      </c>
      <c r="K1954" s="9" t="s">
        <v>100</v>
      </c>
    </row>
    <row r="1955" spans="1:11" x14ac:dyDescent="0.25">
      <c r="A1955" s="8">
        <v>45645</v>
      </c>
      <c r="B1955" t="s">
        <v>31</v>
      </c>
      <c r="C1955" t="str">
        <f>_xlfn.XLOOKUP(TB_Vendas[[#This Row],[Código]],TB_Produtos[Código],TB_Produtos[Categoria])</f>
        <v>Notebooks</v>
      </c>
      <c r="D1955" s="1">
        <v>3</v>
      </c>
      <c r="E1955" s="36">
        <f>_xlfn.XLOOKUP(TB_Vendas[[#This Row],[Código]],TB_Produtos[Código],TB_Produtos[Preço Unitário])</f>
        <v>4200</v>
      </c>
      <c r="F1955" s="41">
        <f>INDEX(desc_tabela,MATCH(TB_Vendas[[#This Row],[Qtde]],desc_quantidade,1),MATCH(_xlfn.XLOOKUP(TB_Vendas[[#This Row],[Código]],TB_Produtos[Código],TB_Produtos[Categoria]),desc_categorias,0))</f>
        <v>0.15</v>
      </c>
      <c r="G1955" s="41" cm="1">
        <f t="array" ref="G1955">_xlfn.XLOOKUP(TB_Vendas[[#This Row],[Vendedor]],TB_Vendedores[[#All],[Código]],TB_Vendedores[[#All],[Desc. Máximo]])</f>
        <v>0.12</v>
      </c>
      <c r="H1955" s="41">
        <f>IF(TB_Vendas[[#This Row],[Desc.]]&gt;TB_Vendas[[#This Row],[Desc. Vend.]],TB_Vendas[[#This Row],[Desc. Vend.]],TB_Vendas[[#This Row],[Desc.]])</f>
        <v>0.12</v>
      </c>
      <c r="I1955" s="9">
        <f>TB_Vendas[[#This Row],[Preço Unitário]]*TB_Vendas[[#This Row],[Qtde]]</f>
        <v>12600</v>
      </c>
      <c r="J1955" s="9">
        <f>TB_Vendas[[#This Row],[Total]]-(TB_Vendas[[#This Row],[Total]]*TB_Vendas[[#This Row],[Desconto]])</f>
        <v>11088</v>
      </c>
      <c r="K1955" s="9" t="s">
        <v>103</v>
      </c>
    </row>
    <row r="1956" spans="1:11" x14ac:dyDescent="0.25">
      <c r="A1956" s="8">
        <v>45646</v>
      </c>
      <c r="B1956" t="s">
        <v>20</v>
      </c>
      <c r="C1956" t="str">
        <f>_xlfn.XLOOKUP(TB_Vendas[[#This Row],[Código]],TB_Produtos[Código],TB_Produtos[Categoria])</f>
        <v>Acessórios</v>
      </c>
      <c r="D1956" s="1">
        <v>4</v>
      </c>
      <c r="E1956" s="36">
        <f>_xlfn.XLOOKUP(TB_Vendas[[#This Row],[Código]],TB_Produtos[Código],TB_Produtos[Preço Unitário])</f>
        <v>250</v>
      </c>
      <c r="F1956" s="41">
        <f>INDEX(desc_tabela,MATCH(TB_Vendas[[#This Row],[Qtde]],desc_quantidade,1),MATCH(_xlfn.XLOOKUP(TB_Vendas[[#This Row],[Código]],TB_Produtos[Código],TB_Produtos[Categoria]),desc_categorias,0))</f>
        <v>0.15</v>
      </c>
      <c r="G1956" s="41" cm="1">
        <f t="array" ref="G1956">_xlfn.XLOOKUP(TB_Vendas[[#This Row],[Vendedor]],TB_Vendedores[[#All],[Código]],TB_Vendedores[[#All],[Desc. Máximo]])</f>
        <v>0.18</v>
      </c>
      <c r="H1956" s="41">
        <f>IF(TB_Vendas[[#This Row],[Desc.]]&gt;TB_Vendas[[#This Row],[Desc. Vend.]],TB_Vendas[[#This Row],[Desc. Vend.]],TB_Vendas[[#This Row],[Desc.]])</f>
        <v>0.15</v>
      </c>
      <c r="I1956" s="9">
        <f>TB_Vendas[[#This Row],[Preço Unitário]]*TB_Vendas[[#This Row],[Qtde]]</f>
        <v>1000</v>
      </c>
      <c r="J1956" s="9">
        <f>TB_Vendas[[#This Row],[Total]]-(TB_Vendas[[#This Row],[Total]]*TB_Vendas[[#This Row],[Desconto]])</f>
        <v>850</v>
      </c>
      <c r="K1956" s="9" t="s">
        <v>117</v>
      </c>
    </row>
    <row r="1957" spans="1:11" x14ac:dyDescent="0.25">
      <c r="A1957" s="8">
        <v>45646</v>
      </c>
      <c r="B1957" t="s">
        <v>86</v>
      </c>
      <c r="C1957" t="str">
        <f>_xlfn.XLOOKUP(TB_Vendas[[#This Row],[Código]],TB_Produtos[Código],TB_Produtos[Categoria])</f>
        <v>Wearables</v>
      </c>
      <c r="D1957" s="1">
        <v>1</v>
      </c>
      <c r="E1957" s="36">
        <f>_xlfn.XLOOKUP(TB_Vendas[[#This Row],[Código]],TB_Produtos[Código],TB_Produtos[Preço Unitário])</f>
        <v>1500</v>
      </c>
      <c r="F1957" s="41">
        <f>INDEX(desc_tabela,MATCH(TB_Vendas[[#This Row],[Qtde]],desc_quantidade,1),MATCH(_xlfn.XLOOKUP(TB_Vendas[[#This Row],[Código]],TB_Produtos[Código],TB_Produtos[Categoria]),desc_categorias,0))</f>
        <v>0</v>
      </c>
      <c r="G1957" s="41" cm="1">
        <f t="array" ref="G1957">_xlfn.XLOOKUP(TB_Vendas[[#This Row],[Vendedor]],TB_Vendedores[[#All],[Código]],TB_Vendedores[[#All],[Desc. Máximo]])</f>
        <v>0.19</v>
      </c>
      <c r="H1957" s="41">
        <f>IF(TB_Vendas[[#This Row],[Desc.]]&gt;TB_Vendas[[#This Row],[Desc. Vend.]],TB_Vendas[[#This Row],[Desc. Vend.]],TB_Vendas[[#This Row],[Desc.]])</f>
        <v>0</v>
      </c>
      <c r="I1957" s="9">
        <f>TB_Vendas[[#This Row],[Preço Unitário]]*TB_Vendas[[#This Row],[Qtde]]</f>
        <v>1500</v>
      </c>
      <c r="J1957" s="9">
        <f>TB_Vendas[[#This Row],[Total]]-(TB_Vendas[[#This Row],[Total]]*TB_Vendas[[#This Row],[Desconto]])</f>
        <v>1500</v>
      </c>
      <c r="K1957" s="9" t="s">
        <v>109</v>
      </c>
    </row>
    <row r="1958" spans="1:11" x14ac:dyDescent="0.25">
      <c r="A1958" s="8">
        <v>45646</v>
      </c>
      <c r="B1958" t="s">
        <v>22</v>
      </c>
      <c r="C1958" t="str">
        <f>_xlfn.XLOOKUP(TB_Vendas[[#This Row],[Código]],TB_Produtos[Código],TB_Produtos[Categoria])</f>
        <v>Acessórios</v>
      </c>
      <c r="D1958" s="1">
        <v>4</v>
      </c>
      <c r="E1958" s="36">
        <f>_xlfn.XLOOKUP(TB_Vendas[[#This Row],[Código]],TB_Produtos[Código],TB_Produtos[Preço Unitário])</f>
        <v>1400</v>
      </c>
      <c r="F1958" s="41">
        <f>INDEX(desc_tabela,MATCH(TB_Vendas[[#This Row],[Qtde]],desc_quantidade,1),MATCH(_xlfn.XLOOKUP(TB_Vendas[[#This Row],[Código]],TB_Produtos[Código],TB_Produtos[Categoria]),desc_categorias,0))</f>
        <v>0.15</v>
      </c>
      <c r="G1958" s="41" cm="1">
        <f t="array" ref="G1958">_xlfn.XLOOKUP(TB_Vendas[[#This Row],[Vendedor]],TB_Vendedores[[#All],[Código]],TB_Vendedores[[#All],[Desc. Máximo]])</f>
        <v>0.12</v>
      </c>
      <c r="H1958" s="41">
        <f>IF(TB_Vendas[[#This Row],[Desc.]]&gt;TB_Vendas[[#This Row],[Desc. Vend.]],TB_Vendas[[#This Row],[Desc. Vend.]],TB_Vendas[[#This Row],[Desc.]])</f>
        <v>0.12</v>
      </c>
      <c r="I1958" s="9">
        <f>TB_Vendas[[#This Row],[Preço Unitário]]*TB_Vendas[[#This Row],[Qtde]]</f>
        <v>5600</v>
      </c>
      <c r="J1958" s="9">
        <f>TB_Vendas[[#This Row],[Total]]-(TB_Vendas[[#This Row],[Total]]*TB_Vendas[[#This Row],[Desconto]])</f>
        <v>4928</v>
      </c>
      <c r="K1958" s="9" t="s">
        <v>103</v>
      </c>
    </row>
    <row r="1959" spans="1:11" x14ac:dyDescent="0.25">
      <c r="A1959" s="8">
        <v>45646</v>
      </c>
      <c r="B1959" t="s">
        <v>22</v>
      </c>
      <c r="C1959" t="str">
        <f>_xlfn.XLOOKUP(TB_Vendas[[#This Row],[Código]],TB_Produtos[Código],TB_Produtos[Categoria])</f>
        <v>Acessórios</v>
      </c>
      <c r="D1959" s="1">
        <v>4</v>
      </c>
      <c r="E1959" s="36">
        <f>_xlfn.XLOOKUP(TB_Vendas[[#This Row],[Código]],TB_Produtos[Código],TB_Produtos[Preço Unitário])</f>
        <v>1400</v>
      </c>
      <c r="F1959" s="41">
        <f>INDEX(desc_tabela,MATCH(TB_Vendas[[#This Row],[Qtde]],desc_quantidade,1),MATCH(_xlfn.XLOOKUP(TB_Vendas[[#This Row],[Código]],TB_Produtos[Código],TB_Produtos[Categoria]),desc_categorias,0))</f>
        <v>0.15</v>
      </c>
      <c r="G1959" s="41" cm="1">
        <f t="array" ref="G1959">_xlfn.XLOOKUP(TB_Vendas[[#This Row],[Vendedor]],TB_Vendedores[[#All],[Código]],TB_Vendedores[[#All],[Desc. Máximo]])</f>
        <v>0.12</v>
      </c>
      <c r="H1959" s="41">
        <f>IF(TB_Vendas[[#This Row],[Desc.]]&gt;TB_Vendas[[#This Row],[Desc. Vend.]],TB_Vendas[[#This Row],[Desc. Vend.]],TB_Vendas[[#This Row],[Desc.]])</f>
        <v>0.12</v>
      </c>
      <c r="I1959" s="9">
        <f>TB_Vendas[[#This Row],[Preço Unitário]]*TB_Vendas[[#This Row],[Qtde]]</f>
        <v>5600</v>
      </c>
      <c r="J1959" s="9">
        <f>TB_Vendas[[#This Row],[Total]]-(TB_Vendas[[#This Row],[Total]]*TB_Vendas[[#This Row],[Desconto]])</f>
        <v>4928</v>
      </c>
      <c r="K1959" s="9" t="s">
        <v>103</v>
      </c>
    </row>
    <row r="1960" spans="1:11" x14ac:dyDescent="0.25">
      <c r="A1960" s="8">
        <v>45646</v>
      </c>
      <c r="B1960" t="s">
        <v>46</v>
      </c>
      <c r="C1960" t="str">
        <f>_xlfn.XLOOKUP(TB_Vendas[[#This Row],[Código]],TB_Produtos[Código],TB_Produtos[Categoria])</f>
        <v>Eletrônicos Gerais</v>
      </c>
      <c r="D1960" s="1">
        <v>3</v>
      </c>
      <c r="E1960" s="36">
        <f>_xlfn.XLOOKUP(TB_Vendas[[#This Row],[Código]],TB_Produtos[Código],TB_Produtos[Preço Unitário])</f>
        <v>2800</v>
      </c>
      <c r="F1960" s="41">
        <f>INDEX(desc_tabela,MATCH(TB_Vendas[[#This Row],[Qtde]],desc_quantidade,1),MATCH(_xlfn.XLOOKUP(TB_Vendas[[#This Row],[Código]],TB_Produtos[Código],TB_Produtos[Categoria]),desc_categorias,0))</f>
        <v>0.2</v>
      </c>
      <c r="G1960" s="41" cm="1">
        <f t="array" ref="G1960">_xlfn.XLOOKUP(TB_Vendas[[#This Row],[Vendedor]],TB_Vendedores[[#All],[Código]],TB_Vendedores[[#All],[Desc. Máximo]])</f>
        <v>0.12</v>
      </c>
      <c r="H1960" s="41">
        <f>IF(TB_Vendas[[#This Row],[Desc.]]&gt;TB_Vendas[[#This Row],[Desc. Vend.]],TB_Vendas[[#This Row],[Desc. Vend.]],TB_Vendas[[#This Row],[Desc.]])</f>
        <v>0.12</v>
      </c>
      <c r="I1960" s="9">
        <f>TB_Vendas[[#This Row],[Preço Unitário]]*TB_Vendas[[#This Row],[Qtde]]</f>
        <v>8400</v>
      </c>
      <c r="J1960" s="9">
        <f>TB_Vendas[[#This Row],[Total]]-(TB_Vendas[[#This Row],[Total]]*TB_Vendas[[#This Row],[Desconto]])</f>
        <v>7392</v>
      </c>
      <c r="K1960" s="9" t="s">
        <v>103</v>
      </c>
    </row>
    <row r="1961" spans="1:11" x14ac:dyDescent="0.25">
      <c r="A1961" s="8">
        <v>45646</v>
      </c>
      <c r="B1961" t="s">
        <v>71</v>
      </c>
      <c r="C1961" t="str">
        <f>_xlfn.XLOOKUP(TB_Vendas[[#This Row],[Código]],TB_Produtos[Código],TB_Produtos[Categoria])</f>
        <v>Smartphones e Tablets</v>
      </c>
      <c r="D1961" s="1">
        <v>2</v>
      </c>
      <c r="E1961" s="36">
        <f>_xlfn.XLOOKUP(TB_Vendas[[#This Row],[Código]],TB_Produtos[Código],TB_Produtos[Preço Unitário])</f>
        <v>7500</v>
      </c>
      <c r="F1961" s="41">
        <f>INDEX(desc_tabela,MATCH(TB_Vendas[[#This Row],[Qtde]],desc_quantidade,1),MATCH(_xlfn.XLOOKUP(TB_Vendas[[#This Row],[Código]],TB_Produtos[Código],TB_Produtos[Categoria]),desc_categorias,0))</f>
        <v>0.1</v>
      </c>
      <c r="G1961" s="41" cm="1">
        <f t="array" ref="G1961">_xlfn.XLOOKUP(TB_Vendas[[#This Row],[Vendedor]],TB_Vendedores[[#All],[Código]],TB_Vendedores[[#All],[Desc. Máximo]])</f>
        <v>7.0000000000000007E-2</v>
      </c>
      <c r="H1961" s="41">
        <f>IF(TB_Vendas[[#This Row],[Desc.]]&gt;TB_Vendas[[#This Row],[Desc. Vend.]],TB_Vendas[[#This Row],[Desc. Vend.]],TB_Vendas[[#This Row],[Desc.]])</f>
        <v>7.0000000000000007E-2</v>
      </c>
      <c r="I1961" s="9">
        <f>TB_Vendas[[#This Row],[Preço Unitário]]*TB_Vendas[[#This Row],[Qtde]]</f>
        <v>15000</v>
      </c>
      <c r="J1961" s="9">
        <f>TB_Vendas[[#This Row],[Total]]-(TB_Vendas[[#This Row],[Total]]*TB_Vendas[[#This Row],[Desconto]])</f>
        <v>13950</v>
      </c>
      <c r="K1961" s="9" t="s">
        <v>119</v>
      </c>
    </row>
    <row r="1962" spans="1:11" x14ac:dyDescent="0.25">
      <c r="A1962" s="8">
        <v>45646</v>
      </c>
      <c r="B1962" t="s">
        <v>35</v>
      </c>
      <c r="C1962" t="str">
        <f>_xlfn.XLOOKUP(TB_Vendas[[#This Row],[Código]],TB_Produtos[Código],TB_Produtos[Categoria])</f>
        <v>Notebooks</v>
      </c>
      <c r="D1962" s="1">
        <v>4</v>
      </c>
      <c r="E1962" s="36">
        <f>_xlfn.XLOOKUP(TB_Vendas[[#This Row],[Código]],TB_Produtos[Código],TB_Produtos[Preço Unitário])</f>
        <v>12000</v>
      </c>
      <c r="F1962" s="41">
        <f>INDEX(desc_tabela,MATCH(TB_Vendas[[#This Row],[Qtde]],desc_quantidade,1),MATCH(_xlfn.XLOOKUP(TB_Vendas[[#This Row],[Código]],TB_Produtos[Código],TB_Produtos[Categoria]),desc_categorias,0))</f>
        <v>0.15</v>
      </c>
      <c r="G1962" s="41" cm="1">
        <f t="array" ref="G1962">_xlfn.XLOOKUP(TB_Vendas[[#This Row],[Vendedor]],TB_Vendedores[[#All],[Código]],TB_Vendedores[[#All],[Desc. Máximo]])</f>
        <v>0.13</v>
      </c>
      <c r="H1962" s="41">
        <f>IF(TB_Vendas[[#This Row],[Desc.]]&gt;TB_Vendas[[#This Row],[Desc. Vend.]],TB_Vendas[[#This Row],[Desc. Vend.]],TB_Vendas[[#This Row],[Desc.]])</f>
        <v>0.13</v>
      </c>
      <c r="I1962" s="9">
        <f>TB_Vendas[[#This Row],[Preço Unitário]]*TB_Vendas[[#This Row],[Qtde]]</f>
        <v>48000</v>
      </c>
      <c r="J1962" s="9">
        <f>TB_Vendas[[#This Row],[Total]]-(TB_Vendas[[#This Row],[Total]]*TB_Vendas[[#This Row],[Desconto]])</f>
        <v>41760</v>
      </c>
      <c r="K1962" s="9" t="s">
        <v>94</v>
      </c>
    </row>
    <row r="1963" spans="1:11" x14ac:dyDescent="0.25">
      <c r="A1963" s="8">
        <v>45646</v>
      </c>
      <c r="B1963" t="s">
        <v>66</v>
      </c>
      <c r="C1963" t="str">
        <f>_xlfn.XLOOKUP(TB_Vendas[[#This Row],[Código]],TB_Produtos[Código],TB_Produtos[Categoria])</f>
        <v>Redes e Conectividade</v>
      </c>
      <c r="D1963" s="1">
        <v>2</v>
      </c>
      <c r="E1963" s="36">
        <f>_xlfn.XLOOKUP(TB_Vendas[[#This Row],[Código]],TB_Produtos[Código],TB_Produtos[Preço Unitário])</f>
        <v>500</v>
      </c>
      <c r="F1963" s="41">
        <f>INDEX(desc_tabela,MATCH(TB_Vendas[[#This Row],[Qtde]],desc_quantidade,1),MATCH(_xlfn.XLOOKUP(TB_Vendas[[#This Row],[Código]],TB_Produtos[Código],TB_Produtos[Categoria]),desc_categorias,0))</f>
        <v>0.15</v>
      </c>
      <c r="G1963" s="41" cm="1">
        <f t="array" ref="G1963">_xlfn.XLOOKUP(TB_Vendas[[#This Row],[Vendedor]],TB_Vendedores[[#All],[Código]],TB_Vendedores[[#All],[Desc. Máximo]])</f>
        <v>0.08</v>
      </c>
      <c r="H1963" s="41">
        <f>IF(TB_Vendas[[#This Row],[Desc.]]&gt;TB_Vendas[[#This Row],[Desc. Vend.]],TB_Vendas[[#This Row],[Desc. Vend.]],TB_Vendas[[#This Row],[Desc.]])</f>
        <v>0.08</v>
      </c>
      <c r="I1963" s="9">
        <f>TB_Vendas[[#This Row],[Preço Unitário]]*TB_Vendas[[#This Row],[Qtde]]</f>
        <v>1000</v>
      </c>
      <c r="J1963" s="9">
        <f>TB_Vendas[[#This Row],[Total]]-(TB_Vendas[[#This Row],[Total]]*TB_Vendas[[#This Row],[Desconto]])</f>
        <v>920</v>
      </c>
      <c r="K1963" s="9" t="s">
        <v>111</v>
      </c>
    </row>
    <row r="1964" spans="1:11" x14ac:dyDescent="0.25">
      <c r="A1964" s="8">
        <v>45646</v>
      </c>
      <c r="B1964" t="s">
        <v>56</v>
      </c>
      <c r="C1964" t="str">
        <f>_xlfn.XLOOKUP(TB_Vendas[[#This Row],[Código]],TB_Produtos[Código],TB_Produtos[Categoria])</f>
        <v>Periféricos</v>
      </c>
      <c r="D1964" s="1">
        <v>5</v>
      </c>
      <c r="E1964" s="36">
        <f>_xlfn.XLOOKUP(TB_Vendas[[#This Row],[Código]],TB_Produtos[Código],TB_Produtos[Preço Unitário])</f>
        <v>200</v>
      </c>
      <c r="F1964" s="41">
        <f>INDEX(desc_tabela,MATCH(TB_Vendas[[#This Row],[Qtde]],desc_quantidade,1),MATCH(_xlfn.XLOOKUP(TB_Vendas[[#This Row],[Código]],TB_Produtos[Código],TB_Produtos[Categoria]),desc_categorias,0))</f>
        <v>0.25</v>
      </c>
      <c r="G1964" s="41" cm="1">
        <f t="array" ref="G1964">_xlfn.XLOOKUP(TB_Vendas[[#This Row],[Vendedor]],TB_Vendedores[[#All],[Código]],TB_Vendedores[[#All],[Desc. Máximo]])</f>
        <v>0.13</v>
      </c>
      <c r="H1964" s="41">
        <f>IF(TB_Vendas[[#This Row],[Desc.]]&gt;TB_Vendas[[#This Row],[Desc. Vend.]],TB_Vendas[[#This Row],[Desc. Vend.]],TB_Vendas[[#This Row],[Desc.]])</f>
        <v>0.13</v>
      </c>
      <c r="I1964" s="9">
        <f>TB_Vendas[[#This Row],[Preço Unitário]]*TB_Vendas[[#This Row],[Qtde]]</f>
        <v>1000</v>
      </c>
      <c r="J1964" s="9">
        <f>TB_Vendas[[#This Row],[Total]]-(TB_Vendas[[#This Row],[Total]]*TB_Vendas[[#This Row],[Desconto]])</f>
        <v>870</v>
      </c>
      <c r="K1964" s="9" t="s">
        <v>94</v>
      </c>
    </row>
    <row r="1965" spans="1:11" x14ac:dyDescent="0.25">
      <c r="A1965" s="8">
        <v>45646</v>
      </c>
      <c r="B1965" t="s">
        <v>28</v>
      </c>
      <c r="C1965" t="str">
        <f>_xlfn.XLOOKUP(TB_Vendas[[#This Row],[Código]],TB_Produtos[Código],TB_Produtos[Categoria])</f>
        <v>Periféricos</v>
      </c>
      <c r="D1965" s="1">
        <v>2</v>
      </c>
      <c r="E1965" s="36">
        <f>_xlfn.XLOOKUP(TB_Vendas[[#This Row],[Código]],TB_Produtos[Código],TB_Produtos[Preço Unitário])</f>
        <v>1200</v>
      </c>
      <c r="F1965" s="41">
        <f>INDEX(desc_tabela,MATCH(TB_Vendas[[#This Row],[Qtde]],desc_quantidade,1),MATCH(_xlfn.XLOOKUP(TB_Vendas[[#This Row],[Código]],TB_Produtos[Código],TB_Produtos[Categoria]),desc_categorias,0))</f>
        <v>0.05</v>
      </c>
      <c r="G1965" s="41" cm="1">
        <f t="array" ref="G1965">_xlfn.XLOOKUP(TB_Vendas[[#This Row],[Vendedor]],TB_Vendedores[[#All],[Código]],TB_Vendedores[[#All],[Desc. Máximo]])</f>
        <v>0.08</v>
      </c>
      <c r="H1965" s="41">
        <f>IF(TB_Vendas[[#This Row],[Desc.]]&gt;TB_Vendas[[#This Row],[Desc. Vend.]],TB_Vendas[[#This Row],[Desc. Vend.]],TB_Vendas[[#This Row],[Desc.]])</f>
        <v>0.05</v>
      </c>
      <c r="I1965" s="9">
        <f>TB_Vendas[[#This Row],[Preço Unitário]]*TB_Vendas[[#This Row],[Qtde]]</f>
        <v>2400</v>
      </c>
      <c r="J1965" s="9">
        <f>TB_Vendas[[#This Row],[Total]]-(TB_Vendas[[#This Row],[Total]]*TB_Vendas[[#This Row],[Desconto]])</f>
        <v>2280</v>
      </c>
      <c r="K1965" s="9" t="s">
        <v>100</v>
      </c>
    </row>
    <row r="1966" spans="1:11" x14ac:dyDescent="0.25">
      <c r="A1966" s="8">
        <v>45647</v>
      </c>
      <c r="B1966" t="s">
        <v>58</v>
      </c>
      <c r="C1966" t="str">
        <f>_xlfn.XLOOKUP(TB_Vendas[[#This Row],[Código]],TB_Produtos[Código],TB_Produtos[Categoria])</f>
        <v>Periféricos</v>
      </c>
      <c r="D1966" s="1">
        <v>4</v>
      </c>
      <c r="E1966" s="36">
        <f>_xlfn.XLOOKUP(TB_Vendas[[#This Row],[Código]],TB_Produtos[Código],TB_Produtos[Preço Unitário])</f>
        <v>450</v>
      </c>
      <c r="F1966" s="41">
        <f>INDEX(desc_tabela,MATCH(TB_Vendas[[#This Row],[Qtde]],desc_quantidade,1),MATCH(_xlfn.XLOOKUP(TB_Vendas[[#This Row],[Código]],TB_Produtos[Código],TB_Produtos[Categoria]),desc_categorias,0))</f>
        <v>0.15</v>
      </c>
      <c r="G1966" s="41" cm="1">
        <f t="array" ref="G1966">_xlfn.XLOOKUP(TB_Vendas[[#This Row],[Vendedor]],TB_Vendedores[[#All],[Código]],TB_Vendedores[[#All],[Desc. Máximo]])</f>
        <v>0.19</v>
      </c>
      <c r="H1966" s="41">
        <f>IF(TB_Vendas[[#This Row],[Desc.]]&gt;TB_Vendas[[#This Row],[Desc. Vend.]],TB_Vendas[[#This Row],[Desc. Vend.]],TB_Vendas[[#This Row],[Desc.]])</f>
        <v>0.15</v>
      </c>
      <c r="I1966" s="9">
        <f>TB_Vendas[[#This Row],[Preço Unitário]]*TB_Vendas[[#This Row],[Qtde]]</f>
        <v>1800</v>
      </c>
      <c r="J1966" s="9">
        <f>TB_Vendas[[#This Row],[Total]]-(TB_Vendas[[#This Row],[Total]]*TB_Vendas[[#This Row],[Desconto]])</f>
        <v>1530</v>
      </c>
      <c r="K1966" s="9" t="s">
        <v>109</v>
      </c>
    </row>
    <row r="1967" spans="1:11" x14ac:dyDescent="0.25">
      <c r="A1967" s="8">
        <v>45647</v>
      </c>
      <c r="B1967" t="s">
        <v>56</v>
      </c>
      <c r="C1967" t="str">
        <f>_xlfn.XLOOKUP(TB_Vendas[[#This Row],[Código]],TB_Produtos[Código],TB_Produtos[Categoria])</f>
        <v>Periféricos</v>
      </c>
      <c r="D1967" s="1">
        <v>3</v>
      </c>
      <c r="E1967" s="36">
        <f>_xlfn.XLOOKUP(TB_Vendas[[#This Row],[Código]],TB_Produtos[Código],TB_Produtos[Preço Unitário])</f>
        <v>200</v>
      </c>
      <c r="F1967" s="41">
        <f>INDEX(desc_tabela,MATCH(TB_Vendas[[#This Row],[Qtde]],desc_quantidade,1),MATCH(_xlfn.XLOOKUP(TB_Vendas[[#This Row],[Código]],TB_Produtos[Código],TB_Produtos[Categoria]),desc_categorias,0))</f>
        <v>0.15</v>
      </c>
      <c r="G1967" s="41" cm="1">
        <f t="array" ref="G1967">_xlfn.XLOOKUP(TB_Vendas[[#This Row],[Vendedor]],TB_Vendedores[[#All],[Código]],TB_Vendedores[[#All],[Desc. Máximo]])</f>
        <v>0.11</v>
      </c>
      <c r="H1967" s="41">
        <f>IF(TB_Vendas[[#This Row],[Desc.]]&gt;TB_Vendas[[#This Row],[Desc. Vend.]],TB_Vendas[[#This Row],[Desc. Vend.]],TB_Vendas[[#This Row],[Desc.]])</f>
        <v>0.11</v>
      </c>
      <c r="I1967" s="9">
        <f>TB_Vendas[[#This Row],[Preço Unitário]]*TB_Vendas[[#This Row],[Qtde]]</f>
        <v>600</v>
      </c>
      <c r="J1967" s="9">
        <f>TB_Vendas[[#This Row],[Total]]-(TB_Vendas[[#This Row],[Total]]*TB_Vendas[[#This Row],[Desconto]])</f>
        <v>534</v>
      </c>
      <c r="K1967" s="9" t="s">
        <v>115</v>
      </c>
    </row>
    <row r="1968" spans="1:11" x14ac:dyDescent="0.25">
      <c r="A1968" s="8">
        <v>45647</v>
      </c>
      <c r="B1968" t="s">
        <v>46</v>
      </c>
      <c r="C1968" t="str">
        <f>_xlfn.XLOOKUP(TB_Vendas[[#This Row],[Código]],TB_Produtos[Código],TB_Produtos[Categoria])</f>
        <v>Eletrônicos Gerais</v>
      </c>
      <c r="D1968" s="1">
        <v>3</v>
      </c>
      <c r="E1968" s="36">
        <f>_xlfn.XLOOKUP(TB_Vendas[[#This Row],[Código]],TB_Produtos[Código],TB_Produtos[Preço Unitário])</f>
        <v>2800</v>
      </c>
      <c r="F1968" s="41">
        <f>INDEX(desc_tabela,MATCH(TB_Vendas[[#This Row],[Qtde]],desc_quantidade,1),MATCH(_xlfn.XLOOKUP(TB_Vendas[[#This Row],[Código]],TB_Produtos[Código],TB_Produtos[Categoria]),desc_categorias,0))</f>
        <v>0.2</v>
      </c>
      <c r="G1968" s="41" cm="1">
        <f t="array" ref="G1968">_xlfn.XLOOKUP(TB_Vendas[[#This Row],[Vendedor]],TB_Vendedores[[#All],[Código]],TB_Vendedores[[#All],[Desc. Máximo]])</f>
        <v>0.17</v>
      </c>
      <c r="H1968" s="41">
        <f>IF(TB_Vendas[[#This Row],[Desc.]]&gt;TB_Vendas[[#This Row],[Desc. Vend.]],TB_Vendas[[#This Row],[Desc. Vend.]],TB_Vendas[[#This Row],[Desc.]])</f>
        <v>0.17</v>
      </c>
      <c r="I1968" s="9">
        <f>TB_Vendas[[#This Row],[Preço Unitário]]*TB_Vendas[[#This Row],[Qtde]]</f>
        <v>8400</v>
      </c>
      <c r="J1968" s="9">
        <f>TB_Vendas[[#This Row],[Total]]-(TB_Vendas[[#This Row],[Total]]*TB_Vendas[[#This Row],[Desconto]])</f>
        <v>6972</v>
      </c>
      <c r="K1968" s="9" t="s">
        <v>105</v>
      </c>
    </row>
    <row r="1969" spans="1:11" x14ac:dyDescent="0.25">
      <c r="A1969" s="8">
        <v>45647</v>
      </c>
      <c r="B1969" t="s">
        <v>53</v>
      </c>
      <c r="C1969" t="str">
        <f>_xlfn.XLOOKUP(TB_Vendas[[#This Row],[Código]],TB_Produtos[Código],TB_Produtos[Categoria])</f>
        <v>Periféricos</v>
      </c>
      <c r="D1969" s="1">
        <v>1</v>
      </c>
      <c r="E1969" s="36">
        <f>_xlfn.XLOOKUP(TB_Vendas[[#This Row],[Código]],TB_Produtos[Código],TB_Produtos[Preço Unitário])</f>
        <v>350</v>
      </c>
      <c r="F1969" s="41">
        <f>INDEX(desc_tabela,MATCH(TB_Vendas[[#This Row],[Qtde]],desc_quantidade,1),MATCH(_xlfn.XLOOKUP(TB_Vendas[[#This Row],[Código]],TB_Produtos[Código],TB_Produtos[Categoria]),desc_categorias,0))</f>
        <v>0</v>
      </c>
      <c r="G1969" s="41" cm="1">
        <f t="array" ref="G1969">_xlfn.XLOOKUP(TB_Vendas[[#This Row],[Vendedor]],TB_Vendedores[[#All],[Código]],TB_Vendedores[[#All],[Desc. Máximo]])</f>
        <v>0.09</v>
      </c>
      <c r="H1969" s="41">
        <f>IF(TB_Vendas[[#This Row],[Desc.]]&gt;TB_Vendas[[#This Row],[Desc. Vend.]],TB_Vendas[[#This Row],[Desc. Vend.]],TB_Vendas[[#This Row],[Desc.]])</f>
        <v>0</v>
      </c>
      <c r="I1969" s="9">
        <f>TB_Vendas[[#This Row],[Preço Unitário]]*TB_Vendas[[#This Row],[Qtde]]</f>
        <v>350</v>
      </c>
      <c r="J1969" s="9">
        <f>TB_Vendas[[#This Row],[Total]]-(TB_Vendas[[#This Row],[Total]]*TB_Vendas[[#This Row],[Desconto]])</f>
        <v>350</v>
      </c>
      <c r="K1969" s="9" t="s">
        <v>113</v>
      </c>
    </row>
    <row r="1970" spans="1:11" x14ac:dyDescent="0.25">
      <c r="A1970" s="8">
        <v>45647</v>
      </c>
      <c r="B1970" t="s">
        <v>77</v>
      </c>
      <c r="C1970" t="str">
        <f>_xlfn.XLOOKUP(TB_Vendas[[#This Row],[Código]],TB_Produtos[Código],TB_Produtos[Categoria])</f>
        <v>Smartphones e Tablets</v>
      </c>
      <c r="D1970" s="1">
        <v>4</v>
      </c>
      <c r="E1970" s="36">
        <f>_xlfn.XLOOKUP(TB_Vendas[[#This Row],[Código]],TB_Produtos[Código],TB_Produtos[Preço Unitário])</f>
        <v>5000</v>
      </c>
      <c r="F1970" s="41">
        <f>INDEX(desc_tabela,MATCH(TB_Vendas[[#This Row],[Qtde]],desc_quantidade,1),MATCH(_xlfn.XLOOKUP(TB_Vendas[[#This Row],[Código]],TB_Produtos[Código],TB_Produtos[Categoria]),desc_categorias,0))</f>
        <v>0.15</v>
      </c>
      <c r="G1970" s="41" cm="1">
        <f t="array" ref="G1970">_xlfn.XLOOKUP(TB_Vendas[[#This Row],[Vendedor]],TB_Vendedores[[#All],[Código]],TB_Vendedores[[#All],[Desc. Máximo]])</f>
        <v>0.13</v>
      </c>
      <c r="H1970" s="41">
        <f>IF(TB_Vendas[[#This Row],[Desc.]]&gt;TB_Vendas[[#This Row],[Desc. Vend.]],TB_Vendas[[#This Row],[Desc. Vend.]],TB_Vendas[[#This Row],[Desc.]])</f>
        <v>0.13</v>
      </c>
      <c r="I1970" s="9">
        <f>TB_Vendas[[#This Row],[Preço Unitário]]*TB_Vendas[[#This Row],[Qtde]]</f>
        <v>20000</v>
      </c>
      <c r="J1970" s="9">
        <f>TB_Vendas[[#This Row],[Total]]-(TB_Vendas[[#This Row],[Total]]*TB_Vendas[[#This Row],[Desconto]])</f>
        <v>17400</v>
      </c>
      <c r="K1970" s="9" t="s">
        <v>97</v>
      </c>
    </row>
    <row r="1971" spans="1:11" x14ac:dyDescent="0.25">
      <c r="A1971" s="8">
        <v>45647</v>
      </c>
      <c r="B1971" t="s">
        <v>11</v>
      </c>
      <c r="C1971" t="str">
        <f>_xlfn.XLOOKUP(TB_Vendas[[#This Row],[Código]],TB_Produtos[Código],TB_Produtos[Categoria])</f>
        <v>Acessórios</v>
      </c>
      <c r="D1971" s="1">
        <v>5</v>
      </c>
      <c r="E1971" s="36">
        <f>_xlfn.XLOOKUP(TB_Vendas[[#This Row],[Código]],TB_Produtos[Código],TB_Produtos[Preço Unitário])</f>
        <v>150</v>
      </c>
      <c r="F1971" s="41">
        <f>INDEX(desc_tabela,MATCH(TB_Vendas[[#This Row],[Qtde]],desc_quantidade,1),MATCH(_xlfn.XLOOKUP(TB_Vendas[[#This Row],[Código]],TB_Produtos[Código],TB_Produtos[Categoria]),desc_categorias,0))</f>
        <v>0.25</v>
      </c>
      <c r="G1971" s="41" cm="1">
        <f t="array" ref="G1971">_xlfn.XLOOKUP(TB_Vendas[[#This Row],[Vendedor]],TB_Vendedores[[#All],[Código]],TB_Vendedores[[#All],[Desc. Máximo]])</f>
        <v>0.19</v>
      </c>
      <c r="H1971" s="41">
        <f>IF(TB_Vendas[[#This Row],[Desc.]]&gt;TB_Vendas[[#This Row],[Desc. Vend.]],TB_Vendas[[#This Row],[Desc. Vend.]],TB_Vendas[[#This Row],[Desc.]])</f>
        <v>0.19</v>
      </c>
      <c r="I1971" s="9">
        <f>TB_Vendas[[#This Row],[Preço Unitário]]*TB_Vendas[[#This Row],[Qtde]]</f>
        <v>750</v>
      </c>
      <c r="J1971" s="9">
        <f>TB_Vendas[[#This Row],[Total]]-(TB_Vendas[[#This Row],[Total]]*TB_Vendas[[#This Row],[Desconto]])</f>
        <v>607.5</v>
      </c>
      <c r="K1971" s="9" t="s">
        <v>109</v>
      </c>
    </row>
    <row r="1972" spans="1:11" x14ac:dyDescent="0.25">
      <c r="A1972" s="8">
        <v>45647</v>
      </c>
      <c r="B1972" t="s">
        <v>43</v>
      </c>
      <c r="C1972" t="str">
        <f>_xlfn.XLOOKUP(TB_Vendas[[#This Row],[Código]],TB_Produtos[Código],TB_Produtos[Categoria])</f>
        <v>Eletrônicos Gerais</v>
      </c>
      <c r="D1972" s="1">
        <v>5</v>
      </c>
      <c r="E1972" s="36">
        <f>_xlfn.XLOOKUP(TB_Vendas[[#This Row],[Código]],TB_Produtos[Código],TB_Produtos[Preço Unitário])</f>
        <v>4500</v>
      </c>
      <c r="F1972" s="41">
        <f>INDEX(desc_tabela,MATCH(TB_Vendas[[#This Row],[Qtde]],desc_quantidade,1),MATCH(_xlfn.XLOOKUP(TB_Vendas[[#This Row],[Código]],TB_Produtos[Código],TB_Produtos[Categoria]),desc_categorias,0))</f>
        <v>0.25</v>
      </c>
      <c r="G1972" s="41" cm="1">
        <f t="array" ref="G1972">_xlfn.XLOOKUP(TB_Vendas[[#This Row],[Vendedor]],TB_Vendedores[[#All],[Código]],TB_Vendedores[[#All],[Desc. Máximo]])</f>
        <v>0.13</v>
      </c>
      <c r="H1972" s="41">
        <f>IF(TB_Vendas[[#This Row],[Desc.]]&gt;TB_Vendas[[#This Row],[Desc. Vend.]],TB_Vendas[[#This Row],[Desc. Vend.]],TB_Vendas[[#This Row],[Desc.]])</f>
        <v>0.13</v>
      </c>
      <c r="I1972" s="9">
        <f>TB_Vendas[[#This Row],[Preço Unitário]]*TB_Vendas[[#This Row],[Qtde]]</f>
        <v>22500</v>
      </c>
      <c r="J1972" s="9">
        <f>TB_Vendas[[#This Row],[Total]]-(TB_Vendas[[#This Row],[Total]]*TB_Vendas[[#This Row],[Desconto]])</f>
        <v>19575</v>
      </c>
      <c r="K1972" s="9" t="s">
        <v>94</v>
      </c>
    </row>
    <row r="1973" spans="1:11" x14ac:dyDescent="0.25">
      <c r="A1973" s="8">
        <v>45647</v>
      </c>
      <c r="B1973" t="s">
        <v>66</v>
      </c>
      <c r="C1973" t="str">
        <f>_xlfn.XLOOKUP(TB_Vendas[[#This Row],[Código]],TB_Produtos[Código],TB_Produtos[Categoria])</f>
        <v>Redes e Conectividade</v>
      </c>
      <c r="D1973" s="1">
        <v>3</v>
      </c>
      <c r="E1973" s="36">
        <f>_xlfn.XLOOKUP(TB_Vendas[[#This Row],[Código]],TB_Produtos[Código],TB_Produtos[Preço Unitário])</f>
        <v>500</v>
      </c>
      <c r="F1973" s="41">
        <f>INDEX(desc_tabela,MATCH(TB_Vendas[[#This Row],[Qtde]],desc_quantidade,1),MATCH(_xlfn.XLOOKUP(TB_Vendas[[#This Row],[Código]],TB_Produtos[Código],TB_Produtos[Categoria]),desc_categorias,0))</f>
        <v>0.2</v>
      </c>
      <c r="G1973" s="41" cm="1">
        <f t="array" ref="G1973">_xlfn.XLOOKUP(TB_Vendas[[#This Row],[Vendedor]],TB_Vendedores[[#All],[Código]],TB_Vendedores[[#All],[Desc. Máximo]])</f>
        <v>0.08</v>
      </c>
      <c r="H1973" s="41">
        <f>IF(TB_Vendas[[#This Row],[Desc.]]&gt;TB_Vendas[[#This Row],[Desc. Vend.]],TB_Vendas[[#This Row],[Desc. Vend.]],TB_Vendas[[#This Row],[Desc.]])</f>
        <v>0.08</v>
      </c>
      <c r="I1973" s="9">
        <f>TB_Vendas[[#This Row],[Preço Unitário]]*TB_Vendas[[#This Row],[Qtde]]</f>
        <v>1500</v>
      </c>
      <c r="J1973" s="9">
        <f>TB_Vendas[[#This Row],[Total]]-(TB_Vendas[[#This Row],[Total]]*TB_Vendas[[#This Row],[Desconto]])</f>
        <v>1380</v>
      </c>
      <c r="K1973" s="9" t="s">
        <v>111</v>
      </c>
    </row>
    <row r="1974" spans="1:11" x14ac:dyDescent="0.25">
      <c r="A1974" s="8">
        <v>45647</v>
      </c>
      <c r="B1974" t="s">
        <v>68</v>
      </c>
      <c r="C1974" t="str">
        <f>_xlfn.XLOOKUP(TB_Vendas[[#This Row],[Código]],TB_Produtos[Código],TB_Produtos[Categoria])</f>
        <v>Smartphones e Tablets</v>
      </c>
      <c r="D1974" s="1">
        <v>3</v>
      </c>
      <c r="E1974" s="36">
        <f>_xlfn.XLOOKUP(TB_Vendas[[#This Row],[Código]],TB_Produtos[Código],TB_Produtos[Preço Unitário])</f>
        <v>4500</v>
      </c>
      <c r="F1974" s="41">
        <f>INDEX(desc_tabela,MATCH(TB_Vendas[[#This Row],[Qtde]],desc_quantidade,1),MATCH(_xlfn.XLOOKUP(TB_Vendas[[#This Row],[Código]],TB_Produtos[Código],TB_Produtos[Categoria]),desc_categorias,0))</f>
        <v>0.15</v>
      </c>
      <c r="G1974" s="41" cm="1">
        <f t="array" ref="G1974">_xlfn.XLOOKUP(TB_Vendas[[#This Row],[Vendedor]],TB_Vendedores[[#All],[Código]],TB_Vendedores[[#All],[Desc. Máximo]])</f>
        <v>0.08</v>
      </c>
      <c r="H1974" s="41">
        <f>IF(TB_Vendas[[#This Row],[Desc.]]&gt;TB_Vendas[[#This Row],[Desc. Vend.]],TB_Vendas[[#This Row],[Desc. Vend.]],TB_Vendas[[#This Row],[Desc.]])</f>
        <v>0.08</v>
      </c>
      <c r="I1974" s="9">
        <f>TB_Vendas[[#This Row],[Preço Unitário]]*TB_Vendas[[#This Row],[Qtde]]</f>
        <v>13500</v>
      </c>
      <c r="J1974" s="9">
        <f>TB_Vendas[[#This Row],[Total]]-(TB_Vendas[[#This Row],[Total]]*TB_Vendas[[#This Row],[Desconto]])</f>
        <v>12420</v>
      </c>
      <c r="K1974" s="9" t="s">
        <v>100</v>
      </c>
    </row>
    <row r="1975" spans="1:11" x14ac:dyDescent="0.25">
      <c r="A1975" s="8">
        <v>45648</v>
      </c>
      <c r="B1975" t="s">
        <v>25</v>
      </c>
      <c r="C1975" t="str">
        <f>_xlfn.XLOOKUP(TB_Vendas[[#This Row],[Código]],TB_Produtos[Código],TB_Produtos[Categoria])</f>
        <v>Periféricos</v>
      </c>
      <c r="D1975" s="1">
        <v>4</v>
      </c>
      <c r="E1975" s="36">
        <f>_xlfn.XLOOKUP(TB_Vendas[[#This Row],[Código]],TB_Produtos[Código],TB_Produtos[Preço Unitário])</f>
        <v>900</v>
      </c>
      <c r="F1975" s="41">
        <f>INDEX(desc_tabela,MATCH(TB_Vendas[[#This Row],[Qtde]],desc_quantidade,1),MATCH(_xlfn.XLOOKUP(TB_Vendas[[#This Row],[Código]],TB_Produtos[Código],TB_Produtos[Categoria]),desc_categorias,0))</f>
        <v>0.15</v>
      </c>
      <c r="G1975" s="41" cm="1">
        <f t="array" ref="G1975">_xlfn.XLOOKUP(TB_Vendas[[#This Row],[Vendedor]],TB_Vendedores[[#All],[Código]],TB_Vendedores[[#All],[Desc. Máximo]])</f>
        <v>0.3</v>
      </c>
      <c r="H1975" s="41">
        <f>IF(TB_Vendas[[#This Row],[Desc.]]&gt;TB_Vendas[[#This Row],[Desc. Vend.]],TB_Vendas[[#This Row],[Desc. Vend.]],TB_Vendas[[#This Row],[Desc.]])</f>
        <v>0.15</v>
      </c>
      <c r="I1975" s="9">
        <f>TB_Vendas[[#This Row],[Preço Unitário]]*TB_Vendas[[#This Row],[Qtde]]</f>
        <v>3600</v>
      </c>
      <c r="J1975" s="9">
        <f>TB_Vendas[[#This Row],[Total]]-(TB_Vendas[[#This Row],[Total]]*TB_Vendas[[#This Row],[Desconto]])</f>
        <v>3060</v>
      </c>
      <c r="K1975" s="9" t="s">
        <v>121</v>
      </c>
    </row>
    <row r="1976" spans="1:11" x14ac:dyDescent="0.25">
      <c r="A1976" s="8">
        <v>45648</v>
      </c>
      <c r="B1976" t="s">
        <v>22</v>
      </c>
      <c r="C1976" t="str">
        <f>_xlfn.XLOOKUP(TB_Vendas[[#This Row],[Código]],TB_Produtos[Código],TB_Produtos[Categoria])</f>
        <v>Acessórios</v>
      </c>
      <c r="D1976" s="1">
        <v>2</v>
      </c>
      <c r="E1976" s="36">
        <f>_xlfn.XLOOKUP(TB_Vendas[[#This Row],[Código]],TB_Produtos[Código],TB_Produtos[Preço Unitário])</f>
        <v>1400</v>
      </c>
      <c r="F1976" s="41">
        <f>INDEX(desc_tabela,MATCH(TB_Vendas[[#This Row],[Qtde]],desc_quantidade,1),MATCH(_xlfn.XLOOKUP(TB_Vendas[[#This Row],[Código]],TB_Produtos[Código],TB_Produtos[Categoria]),desc_categorias,0))</f>
        <v>0.05</v>
      </c>
      <c r="G1976" s="41" cm="1">
        <f t="array" ref="G1976">_xlfn.XLOOKUP(TB_Vendas[[#This Row],[Vendedor]],TB_Vendedores[[#All],[Código]],TB_Vendedores[[#All],[Desc. Máximo]])</f>
        <v>0.11</v>
      </c>
      <c r="H1976" s="41">
        <f>IF(TB_Vendas[[#This Row],[Desc.]]&gt;TB_Vendas[[#This Row],[Desc. Vend.]],TB_Vendas[[#This Row],[Desc. Vend.]],TB_Vendas[[#This Row],[Desc.]])</f>
        <v>0.05</v>
      </c>
      <c r="I1976" s="9">
        <f>TB_Vendas[[#This Row],[Preço Unitário]]*TB_Vendas[[#This Row],[Qtde]]</f>
        <v>2800</v>
      </c>
      <c r="J1976" s="9">
        <f>TB_Vendas[[#This Row],[Total]]-(TB_Vendas[[#This Row],[Total]]*TB_Vendas[[#This Row],[Desconto]])</f>
        <v>2660</v>
      </c>
      <c r="K1976" s="9" t="s">
        <v>115</v>
      </c>
    </row>
    <row r="1977" spans="1:11" x14ac:dyDescent="0.25">
      <c r="A1977" s="8">
        <v>45648</v>
      </c>
      <c r="B1977" t="s">
        <v>48</v>
      </c>
      <c r="C1977" t="str">
        <f>_xlfn.XLOOKUP(TB_Vendas[[#This Row],[Código]],TB_Produtos[Código],TB_Produtos[Categoria])</f>
        <v>Eletrônicos Gerais</v>
      </c>
      <c r="D1977" s="1">
        <v>5</v>
      </c>
      <c r="E1977" s="36">
        <f>_xlfn.XLOOKUP(TB_Vendas[[#This Row],[Código]],TB_Produtos[Código],TB_Produtos[Preço Unitário])</f>
        <v>5500</v>
      </c>
      <c r="F1977" s="41">
        <f>INDEX(desc_tabela,MATCH(TB_Vendas[[#This Row],[Qtde]],desc_quantidade,1),MATCH(_xlfn.XLOOKUP(TB_Vendas[[#This Row],[Código]],TB_Produtos[Código],TB_Produtos[Categoria]),desc_categorias,0))</f>
        <v>0.25</v>
      </c>
      <c r="G1977" s="41" cm="1">
        <f t="array" ref="G1977">_xlfn.XLOOKUP(TB_Vendas[[#This Row],[Vendedor]],TB_Vendedores[[#All],[Código]],TB_Vendedores[[#All],[Desc. Máximo]])</f>
        <v>0.14000000000000001</v>
      </c>
      <c r="H1977" s="41">
        <f>IF(TB_Vendas[[#This Row],[Desc.]]&gt;TB_Vendas[[#This Row],[Desc. Vend.]],TB_Vendas[[#This Row],[Desc. Vend.]],TB_Vendas[[#This Row],[Desc.]])</f>
        <v>0.14000000000000001</v>
      </c>
      <c r="I1977" s="9">
        <f>TB_Vendas[[#This Row],[Preço Unitário]]*TB_Vendas[[#This Row],[Qtde]]</f>
        <v>27500</v>
      </c>
      <c r="J1977" s="9">
        <f>TB_Vendas[[#This Row],[Total]]-(TB_Vendas[[#This Row],[Total]]*TB_Vendas[[#This Row],[Desconto]])</f>
        <v>23650</v>
      </c>
      <c r="K1977" s="9" t="s">
        <v>107</v>
      </c>
    </row>
    <row r="1978" spans="1:11" x14ac:dyDescent="0.25">
      <c r="A1978" s="8">
        <v>45648</v>
      </c>
      <c r="B1978" t="s">
        <v>66</v>
      </c>
      <c r="C1978" t="str">
        <f>_xlfn.XLOOKUP(TB_Vendas[[#This Row],[Código]],TB_Produtos[Código],TB_Produtos[Categoria])</f>
        <v>Redes e Conectividade</v>
      </c>
      <c r="D1978" s="1">
        <v>4</v>
      </c>
      <c r="E1978" s="36">
        <f>_xlfn.XLOOKUP(TB_Vendas[[#This Row],[Código]],TB_Produtos[Código],TB_Produtos[Preço Unitário])</f>
        <v>500</v>
      </c>
      <c r="F1978" s="41">
        <f>INDEX(desc_tabela,MATCH(TB_Vendas[[#This Row],[Qtde]],desc_quantidade,1),MATCH(_xlfn.XLOOKUP(TB_Vendas[[#This Row],[Código]],TB_Produtos[Código],TB_Produtos[Categoria]),desc_categorias,0))</f>
        <v>0.2</v>
      </c>
      <c r="G1978" s="41" cm="1">
        <f t="array" ref="G1978">_xlfn.XLOOKUP(TB_Vendas[[#This Row],[Vendedor]],TB_Vendedores[[#All],[Código]],TB_Vendedores[[#All],[Desc. Máximo]])</f>
        <v>0.13</v>
      </c>
      <c r="H1978" s="41">
        <f>IF(TB_Vendas[[#This Row],[Desc.]]&gt;TB_Vendas[[#This Row],[Desc. Vend.]],TB_Vendas[[#This Row],[Desc. Vend.]],TB_Vendas[[#This Row],[Desc.]])</f>
        <v>0.13</v>
      </c>
      <c r="I1978" s="9">
        <f>TB_Vendas[[#This Row],[Preço Unitário]]*TB_Vendas[[#This Row],[Qtde]]</f>
        <v>2000</v>
      </c>
      <c r="J1978" s="9">
        <f>TB_Vendas[[#This Row],[Total]]-(TB_Vendas[[#This Row],[Total]]*TB_Vendas[[#This Row],[Desconto]])</f>
        <v>1740</v>
      </c>
      <c r="K1978" s="9" t="s">
        <v>97</v>
      </c>
    </row>
    <row r="1979" spans="1:11" x14ac:dyDescent="0.25">
      <c r="A1979" s="8">
        <v>45648</v>
      </c>
      <c r="B1979" t="s">
        <v>75</v>
      </c>
      <c r="C1979" t="str">
        <f>_xlfn.XLOOKUP(TB_Vendas[[#This Row],[Código]],TB_Produtos[Código],TB_Produtos[Categoria])</f>
        <v>Smartphones e Tablets</v>
      </c>
      <c r="D1979" s="1">
        <v>4</v>
      </c>
      <c r="E1979" s="36">
        <f>_xlfn.XLOOKUP(TB_Vendas[[#This Row],[Código]],TB_Produtos[Código],TB_Produtos[Preço Unitário])</f>
        <v>3800</v>
      </c>
      <c r="F1979" s="41">
        <f>INDEX(desc_tabela,MATCH(TB_Vendas[[#This Row],[Qtde]],desc_quantidade,1),MATCH(_xlfn.XLOOKUP(TB_Vendas[[#This Row],[Código]],TB_Produtos[Código],TB_Produtos[Categoria]),desc_categorias,0))</f>
        <v>0.15</v>
      </c>
      <c r="G1979" s="41" cm="1">
        <f t="array" ref="G1979">_xlfn.XLOOKUP(TB_Vendas[[#This Row],[Vendedor]],TB_Vendedores[[#All],[Código]],TB_Vendedores[[#All],[Desc. Máximo]])</f>
        <v>0.08</v>
      </c>
      <c r="H1979" s="41">
        <f>IF(TB_Vendas[[#This Row],[Desc.]]&gt;TB_Vendas[[#This Row],[Desc. Vend.]],TB_Vendas[[#This Row],[Desc. Vend.]],TB_Vendas[[#This Row],[Desc.]])</f>
        <v>0.08</v>
      </c>
      <c r="I1979" s="9">
        <f>TB_Vendas[[#This Row],[Preço Unitário]]*TB_Vendas[[#This Row],[Qtde]]</f>
        <v>15200</v>
      </c>
      <c r="J1979" s="9">
        <f>TB_Vendas[[#This Row],[Total]]-(TB_Vendas[[#This Row],[Total]]*TB_Vendas[[#This Row],[Desconto]])</f>
        <v>13984</v>
      </c>
      <c r="K1979" s="9" t="s">
        <v>100</v>
      </c>
    </row>
    <row r="1980" spans="1:11" x14ac:dyDescent="0.25">
      <c r="A1980" s="8">
        <v>45649</v>
      </c>
      <c r="B1980" t="s">
        <v>25</v>
      </c>
      <c r="C1980" t="str">
        <f>_xlfn.XLOOKUP(TB_Vendas[[#This Row],[Código]],TB_Produtos[Código],TB_Produtos[Categoria])</f>
        <v>Periféricos</v>
      </c>
      <c r="D1980" s="1">
        <v>3</v>
      </c>
      <c r="E1980" s="36">
        <f>_xlfn.XLOOKUP(TB_Vendas[[#This Row],[Código]],TB_Produtos[Código],TB_Produtos[Preço Unitário])</f>
        <v>900</v>
      </c>
      <c r="F1980" s="41">
        <f>INDEX(desc_tabela,MATCH(TB_Vendas[[#This Row],[Qtde]],desc_quantidade,1),MATCH(_xlfn.XLOOKUP(TB_Vendas[[#This Row],[Código]],TB_Produtos[Código],TB_Produtos[Categoria]),desc_categorias,0))</f>
        <v>0.15</v>
      </c>
      <c r="G1980" s="41" cm="1">
        <f t="array" ref="G1980">_xlfn.XLOOKUP(TB_Vendas[[#This Row],[Vendedor]],TB_Vendedores[[#All],[Código]],TB_Vendedores[[#All],[Desc. Máximo]])</f>
        <v>0.3</v>
      </c>
      <c r="H1980" s="41">
        <f>IF(TB_Vendas[[#This Row],[Desc.]]&gt;TB_Vendas[[#This Row],[Desc. Vend.]],TB_Vendas[[#This Row],[Desc. Vend.]],TB_Vendas[[#This Row],[Desc.]])</f>
        <v>0.15</v>
      </c>
      <c r="I1980" s="9">
        <f>TB_Vendas[[#This Row],[Preço Unitário]]*TB_Vendas[[#This Row],[Qtde]]</f>
        <v>2700</v>
      </c>
      <c r="J1980" s="9">
        <f>TB_Vendas[[#This Row],[Total]]-(TB_Vendas[[#This Row],[Total]]*TB_Vendas[[#This Row],[Desconto]])</f>
        <v>2295</v>
      </c>
      <c r="K1980" s="9" t="s">
        <v>121</v>
      </c>
    </row>
    <row r="1981" spans="1:11" x14ac:dyDescent="0.25">
      <c r="A1981" s="8">
        <v>45650</v>
      </c>
      <c r="B1981" t="s">
        <v>46</v>
      </c>
      <c r="C1981" t="str">
        <f>_xlfn.XLOOKUP(TB_Vendas[[#This Row],[Código]],TB_Produtos[Código],TB_Produtos[Categoria])</f>
        <v>Eletrônicos Gerais</v>
      </c>
      <c r="D1981" s="1">
        <v>4</v>
      </c>
      <c r="E1981" s="36">
        <f>_xlfn.XLOOKUP(TB_Vendas[[#This Row],[Código]],TB_Produtos[Código],TB_Produtos[Preço Unitário])</f>
        <v>2800</v>
      </c>
      <c r="F1981" s="41">
        <f>INDEX(desc_tabela,MATCH(TB_Vendas[[#This Row],[Qtde]],desc_quantidade,1),MATCH(_xlfn.XLOOKUP(TB_Vendas[[#This Row],[Código]],TB_Produtos[Código],TB_Produtos[Categoria]),desc_categorias,0))</f>
        <v>0.2</v>
      </c>
      <c r="G1981" s="41" cm="1">
        <f t="array" ref="G1981">_xlfn.XLOOKUP(TB_Vendas[[#This Row],[Vendedor]],TB_Vendedores[[#All],[Código]],TB_Vendedores[[#All],[Desc. Máximo]])</f>
        <v>0.17</v>
      </c>
      <c r="H1981" s="41">
        <f>IF(TB_Vendas[[#This Row],[Desc.]]&gt;TB_Vendas[[#This Row],[Desc. Vend.]],TB_Vendas[[#This Row],[Desc. Vend.]],TB_Vendas[[#This Row],[Desc.]])</f>
        <v>0.17</v>
      </c>
      <c r="I1981" s="9">
        <f>TB_Vendas[[#This Row],[Preço Unitário]]*TB_Vendas[[#This Row],[Qtde]]</f>
        <v>11200</v>
      </c>
      <c r="J1981" s="9">
        <f>TB_Vendas[[#This Row],[Total]]-(TB_Vendas[[#This Row],[Total]]*TB_Vendas[[#This Row],[Desconto]])</f>
        <v>9296</v>
      </c>
      <c r="K1981" s="9" t="s">
        <v>105</v>
      </c>
    </row>
    <row r="1982" spans="1:11" x14ac:dyDescent="0.25">
      <c r="A1982" s="8">
        <v>45650</v>
      </c>
      <c r="B1982" t="s">
        <v>75</v>
      </c>
      <c r="C1982" t="str">
        <f>_xlfn.XLOOKUP(TB_Vendas[[#This Row],[Código]],TB_Produtos[Código],TB_Produtos[Categoria])</f>
        <v>Smartphones e Tablets</v>
      </c>
      <c r="D1982" s="1">
        <v>3</v>
      </c>
      <c r="E1982" s="36">
        <f>_xlfn.XLOOKUP(TB_Vendas[[#This Row],[Código]],TB_Produtos[Código],TB_Produtos[Preço Unitário])</f>
        <v>3800</v>
      </c>
      <c r="F1982" s="41">
        <f>INDEX(desc_tabela,MATCH(TB_Vendas[[#This Row],[Qtde]],desc_quantidade,1),MATCH(_xlfn.XLOOKUP(TB_Vendas[[#This Row],[Código]],TB_Produtos[Código],TB_Produtos[Categoria]),desc_categorias,0))</f>
        <v>0.15</v>
      </c>
      <c r="G1982" s="41" cm="1">
        <f t="array" ref="G1982">_xlfn.XLOOKUP(TB_Vendas[[#This Row],[Vendedor]],TB_Vendedores[[#All],[Código]],TB_Vendedores[[#All],[Desc. Máximo]])</f>
        <v>0.08</v>
      </c>
      <c r="H1982" s="41">
        <f>IF(TB_Vendas[[#This Row],[Desc.]]&gt;TB_Vendas[[#This Row],[Desc. Vend.]],TB_Vendas[[#This Row],[Desc. Vend.]],TB_Vendas[[#This Row],[Desc.]])</f>
        <v>0.08</v>
      </c>
      <c r="I1982" s="9">
        <f>TB_Vendas[[#This Row],[Preço Unitário]]*TB_Vendas[[#This Row],[Qtde]]</f>
        <v>11400</v>
      </c>
      <c r="J1982" s="9">
        <f>TB_Vendas[[#This Row],[Total]]-(TB_Vendas[[#This Row],[Total]]*TB_Vendas[[#This Row],[Desconto]])</f>
        <v>10488</v>
      </c>
      <c r="K1982" s="9" t="s">
        <v>100</v>
      </c>
    </row>
    <row r="1983" spans="1:11" x14ac:dyDescent="0.25">
      <c r="A1983" s="8">
        <v>45651</v>
      </c>
      <c r="B1983" t="s">
        <v>40</v>
      </c>
      <c r="C1983" t="str">
        <f>_xlfn.XLOOKUP(TB_Vendas[[#This Row],[Código]],TB_Produtos[Código],TB_Produtos[Categoria])</f>
        <v>Eletrônicos Gerais</v>
      </c>
      <c r="D1983" s="1">
        <v>1</v>
      </c>
      <c r="E1983" s="36">
        <f>_xlfn.XLOOKUP(TB_Vendas[[#This Row],[Código]],TB_Produtos[Código],TB_Produtos[Preço Unitário])</f>
        <v>4800</v>
      </c>
      <c r="F1983" s="41">
        <f>INDEX(desc_tabela,MATCH(TB_Vendas[[#This Row],[Qtde]],desc_quantidade,1),MATCH(_xlfn.XLOOKUP(TB_Vendas[[#This Row],[Código]],TB_Produtos[Código],TB_Produtos[Categoria]),desc_categorias,0))</f>
        <v>0.1</v>
      </c>
      <c r="G1983" s="41" cm="1">
        <f t="array" ref="G1983">_xlfn.XLOOKUP(TB_Vendas[[#This Row],[Vendedor]],TB_Vendedores[[#All],[Código]],TB_Vendedores[[#All],[Desc. Máximo]])</f>
        <v>0.3</v>
      </c>
      <c r="H1983" s="41">
        <f>IF(TB_Vendas[[#This Row],[Desc.]]&gt;TB_Vendas[[#This Row],[Desc. Vend.]],TB_Vendas[[#This Row],[Desc. Vend.]],TB_Vendas[[#This Row],[Desc.]])</f>
        <v>0.1</v>
      </c>
      <c r="I1983" s="9">
        <f>TB_Vendas[[#This Row],[Preço Unitário]]*TB_Vendas[[#This Row],[Qtde]]</f>
        <v>4800</v>
      </c>
      <c r="J1983" s="9">
        <f>TB_Vendas[[#This Row],[Total]]-(TB_Vendas[[#This Row],[Total]]*TB_Vendas[[#This Row],[Desconto]])</f>
        <v>4320</v>
      </c>
      <c r="K1983" s="9" t="s">
        <v>121</v>
      </c>
    </row>
    <row r="1984" spans="1:11" x14ac:dyDescent="0.25">
      <c r="A1984" s="8">
        <v>45652</v>
      </c>
      <c r="B1984" t="s">
        <v>46</v>
      </c>
      <c r="C1984" t="str">
        <f>_xlfn.XLOOKUP(TB_Vendas[[#This Row],[Código]],TB_Produtos[Código],TB_Produtos[Categoria])</f>
        <v>Eletrônicos Gerais</v>
      </c>
      <c r="D1984" s="1">
        <v>4</v>
      </c>
      <c r="E1984" s="36">
        <f>_xlfn.XLOOKUP(TB_Vendas[[#This Row],[Código]],TB_Produtos[Código],TB_Produtos[Preço Unitário])</f>
        <v>2800</v>
      </c>
      <c r="F1984" s="41">
        <f>INDEX(desc_tabela,MATCH(TB_Vendas[[#This Row],[Qtde]],desc_quantidade,1),MATCH(_xlfn.XLOOKUP(TB_Vendas[[#This Row],[Código]],TB_Produtos[Código],TB_Produtos[Categoria]),desc_categorias,0))</f>
        <v>0.2</v>
      </c>
      <c r="G1984" s="41" cm="1">
        <f t="array" ref="G1984">_xlfn.XLOOKUP(TB_Vendas[[#This Row],[Vendedor]],TB_Vendedores[[#All],[Código]],TB_Vendedores[[#All],[Desc. Máximo]])</f>
        <v>0.3</v>
      </c>
      <c r="H1984" s="41">
        <f>IF(TB_Vendas[[#This Row],[Desc.]]&gt;TB_Vendas[[#This Row],[Desc. Vend.]],TB_Vendas[[#This Row],[Desc. Vend.]],TB_Vendas[[#This Row],[Desc.]])</f>
        <v>0.2</v>
      </c>
      <c r="I1984" s="9">
        <f>TB_Vendas[[#This Row],[Preço Unitário]]*TB_Vendas[[#This Row],[Qtde]]</f>
        <v>11200</v>
      </c>
      <c r="J1984" s="9">
        <f>TB_Vendas[[#This Row],[Total]]-(TB_Vendas[[#This Row],[Total]]*TB_Vendas[[#This Row],[Desconto]])</f>
        <v>8960</v>
      </c>
      <c r="K1984" s="9" t="s">
        <v>121</v>
      </c>
    </row>
    <row r="1985" spans="1:11" x14ac:dyDescent="0.25">
      <c r="A1985" s="8">
        <v>45652</v>
      </c>
      <c r="B1985" t="s">
        <v>40</v>
      </c>
      <c r="C1985" t="str">
        <f>_xlfn.XLOOKUP(TB_Vendas[[#This Row],[Código]],TB_Produtos[Código],TB_Produtos[Categoria])</f>
        <v>Eletrônicos Gerais</v>
      </c>
      <c r="D1985" s="1">
        <v>4</v>
      </c>
      <c r="E1985" s="36">
        <f>_xlfn.XLOOKUP(TB_Vendas[[#This Row],[Código]],TB_Produtos[Código],TB_Produtos[Preço Unitário])</f>
        <v>4800</v>
      </c>
      <c r="F1985" s="41">
        <f>INDEX(desc_tabela,MATCH(TB_Vendas[[#This Row],[Qtde]],desc_quantidade,1),MATCH(_xlfn.XLOOKUP(TB_Vendas[[#This Row],[Código]],TB_Produtos[Código],TB_Produtos[Categoria]),desc_categorias,0))</f>
        <v>0.2</v>
      </c>
      <c r="G1985" s="41" cm="1">
        <f t="array" ref="G1985">_xlfn.XLOOKUP(TB_Vendas[[#This Row],[Vendedor]],TB_Vendedores[[#All],[Código]],TB_Vendedores[[#All],[Desc. Máximo]])</f>
        <v>0.3</v>
      </c>
      <c r="H1985" s="41">
        <f>IF(TB_Vendas[[#This Row],[Desc.]]&gt;TB_Vendas[[#This Row],[Desc. Vend.]],TB_Vendas[[#This Row],[Desc. Vend.]],TB_Vendas[[#This Row],[Desc.]])</f>
        <v>0.2</v>
      </c>
      <c r="I1985" s="9">
        <f>TB_Vendas[[#This Row],[Preço Unitário]]*TB_Vendas[[#This Row],[Qtde]]</f>
        <v>19200</v>
      </c>
      <c r="J1985" s="9">
        <f>TB_Vendas[[#This Row],[Total]]-(TB_Vendas[[#This Row],[Total]]*TB_Vendas[[#This Row],[Desconto]])</f>
        <v>15360</v>
      </c>
      <c r="K1985" s="9" t="s">
        <v>121</v>
      </c>
    </row>
    <row r="1986" spans="1:11" x14ac:dyDescent="0.25">
      <c r="A1986" s="8">
        <v>45653</v>
      </c>
      <c r="B1986" t="s">
        <v>60</v>
      </c>
      <c r="C1986" t="str">
        <f>_xlfn.XLOOKUP(TB_Vendas[[#This Row],[Código]],TB_Produtos[Código],TB_Produtos[Categoria])</f>
        <v>Redes e Conectividade</v>
      </c>
      <c r="D1986" s="1">
        <v>5</v>
      </c>
      <c r="E1986" s="36">
        <f>_xlfn.XLOOKUP(TB_Vendas[[#This Row],[Código]],TB_Produtos[Código],TB_Produtos[Preço Unitário])</f>
        <v>100</v>
      </c>
      <c r="F1986" s="41">
        <f>INDEX(desc_tabela,MATCH(TB_Vendas[[#This Row],[Qtde]],desc_quantidade,1),MATCH(_xlfn.XLOOKUP(TB_Vendas[[#This Row],[Código]],TB_Produtos[Código],TB_Produtos[Categoria]),desc_categorias,0))</f>
        <v>0.25</v>
      </c>
      <c r="G1986" s="41" cm="1">
        <f t="array" ref="G1986">_xlfn.XLOOKUP(TB_Vendas[[#This Row],[Vendedor]],TB_Vendedores[[#All],[Código]],TB_Vendedores[[#All],[Desc. Máximo]])</f>
        <v>0.09</v>
      </c>
      <c r="H1986" s="41">
        <f>IF(TB_Vendas[[#This Row],[Desc.]]&gt;TB_Vendas[[#This Row],[Desc. Vend.]],TB_Vendas[[#This Row],[Desc. Vend.]],TB_Vendas[[#This Row],[Desc.]])</f>
        <v>0.09</v>
      </c>
      <c r="I1986" s="9">
        <f>TB_Vendas[[#This Row],[Preço Unitário]]*TB_Vendas[[#This Row],[Qtde]]</f>
        <v>500</v>
      </c>
      <c r="J1986" s="9">
        <f>TB_Vendas[[#This Row],[Total]]-(TB_Vendas[[#This Row],[Total]]*TB_Vendas[[#This Row],[Desconto]])</f>
        <v>455</v>
      </c>
      <c r="K1986" s="9" t="s">
        <v>113</v>
      </c>
    </row>
    <row r="1987" spans="1:11" x14ac:dyDescent="0.25">
      <c r="A1987" s="8">
        <v>45653</v>
      </c>
      <c r="B1987" t="s">
        <v>66</v>
      </c>
      <c r="C1987" t="str">
        <f>_xlfn.XLOOKUP(TB_Vendas[[#This Row],[Código]],TB_Produtos[Código],TB_Produtos[Categoria])</f>
        <v>Redes e Conectividade</v>
      </c>
      <c r="D1987" s="1">
        <v>5</v>
      </c>
      <c r="E1987" s="36">
        <f>_xlfn.XLOOKUP(TB_Vendas[[#This Row],[Código]],TB_Produtos[Código],TB_Produtos[Preço Unitário])</f>
        <v>500</v>
      </c>
      <c r="F1987" s="41">
        <f>INDEX(desc_tabela,MATCH(TB_Vendas[[#This Row],[Qtde]],desc_quantidade,1),MATCH(_xlfn.XLOOKUP(TB_Vendas[[#This Row],[Código]],TB_Produtos[Código],TB_Produtos[Categoria]),desc_categorias,0))</f>
        <v>0.25</v>
      </c>
      <c r="G1987" s="41" cm="1">
        <f t="array" ref="G1987">_xlfn.XLOOKUP(TB_Vendas[[#This Row],[Vendedor]],TB_Vendedores[[#All],[Código]],TB_Vendedores[[#All],[Desc. Máximo]])</f>
        <v>0.08</v>
      </c>
      <c r="H1987" s="41">
        <f>IF(TB_Vendas[[#This Row],[Desc.]]&gt;TB_Vendas[[#This Row],[Desc. Vend.]],TB_Vendas[[#This Row],[Desc. Vend.]],TB_Vendas[[#This Row],[Desc.]])</f>
        <v>0.08</v>
      </c>
      <c r="I1987" s="9">
        <f>TB_Vendas[[#This Row],[Preço Unitário]]*TB_Vendas[[#This Row],[Qtde]]</f>
        <v>2500</v>
      </c>
      <c r="J1987" s="9">
        <f>TB_Vendas[[#This Row],[Total]]-(TB_Vendas[[#This Row],[Total]]*TB_Vendas[[#This Row],[Desconto]])</f>
        <v>2300</v>
      </c>
      <c r="K1987" s="9" t="s">
        <v>111</v>
      </c>
    </row>
    <row r="1988" spans="1:11" x14ac:dyDescent="0.25">
      <c r="A1988" s="8">
        <v>45653</v>
      </c>
      <c r="B1988" t="s">
        <v>48</v>
      </c>
      <c r="C1988" t="str">
        <f>_xlfn.XLOOKUP(TB_Vendas[[#This Row],[Código]],TB_Produtos[Código],TB_Produtos[Categoria])</f>
        <v>Eletrônicos Gerais</v>
      </c>
      <c r="D1988" s="1">
        <v>4</v>
      </c>
      <c r="E1988" s="36">
        <f>_xlfn.XLOOKUP(TB_Vendas[[#This Row],[Código]],TB_Produtos[Código],TB_Produtos[Preço Unitário])</f>
        <v>5500</v>
      </c>
      <c r="F1988" s="41">
        <f>INDEX(desc_tabela,MATCH(TB_Vendas[[#This Row],[Qtde]],desc_quantidade,1),MATCH(_xlfn.XLOOKUP(TB_Vendas[[#This Row],[Código]],TB_Produtos[Código],TB_Produtos[Categoria]),desc_categorias,0))</f>
        <v>0.2</v>
      </c>
      <c r="G1988" s="41" cm="1">
        <f t="array" ref="G1988">_xlfn.XLOOKUP(TB_Vendas[[#This Row],[Vendedor]],TB_Vendedores[[#All],[Código]],TB_Vendedores[[#All],[Desc. Máximo]])</f>
        <v>0.12</v>
      </c>
      <c r="H1988" s="41">
        <f>IF(TB_Vendas[[#This Row],[Desc.]]&gt;TB_Vendas[[#This Row],[Desc. Vend.]],TB_Vendas[[#This Row],[Desc. Vend.]],TB_Vendas[[#This Row],[Desc.]])</f>
        <v>0.12</v>
      </c>
      <c r="I1988" s="9">
        <f>TB_Vendas[[#This Row],[Preço Unitário]]*TB_Vendas[[#This Row],[Qtde]]</f>
        <v>22000</v>
      </c>
      <c r="J1988" s="9">
        <f>TB_Vendas[[#This Row],[Total]]-(TB_Vendas[[#This Row],[Total]]*TB_Vendas[[#This Row],[Desconto]])</f>
        <v>19360</v>
      </c>
      <c r="K1988" s="9" t="s">
        <v>103</v>
      </c>
    </row>
    <row r="1989" spans="1:11" x14ac:dyDescent="0.25">
      <c r="A1989" s="8">
        <v>45654</v>
      </c>
      <c r="B1989" t="s">
        <v>17</v>
      </c>
      <c r="C1989" t="str">
        <f>_xlfn.XLOOKUP(TB_Vendas[[#This Row],[Código]],TB_Produtos[Código],TB_Produtos[Categoria])</f>
        <v>Acessórios</v>
      </c>
      <c r="D1989" s="1">
        <v>5</v>
      </c>
      <c r="E1989" s="36">
        <f>_xlfn.XLOOKUP(TB_Vendas[[#This Row],[Código]],TB_Produtos[Código],TB_Produtos[Preço Unitário])</f>
        <v>800</v>
      </c>
      <c r="F1989" s="41">
        <f>INDEX(desc_tabela,MATCH(TB_Vendas[[#This Row],[Qtde]],desc_quantidade,1),MATCH(_xlfn.XLOOKUP(TB_Vendas[[#This Row],[Código]],TB_Produtos[Código],TB_Produtos[Categoria]),desc_categorias,0))</f>
        <v>0.25</v>
      </c>
      <c r="G1989" s="41" cm="1">
        <f t="array" ref="G1989">_xlfn.XLOOKUP(TB_Vendas[[#This Row],[Vendedor]],TB_Vendedores[[#All],[Código]],TB_Vendedores[[#All],[Desc. Máximo]])</f>
        <v>0.14000000000000001</v>
      </c>
      <c r="H1989" s="41">
        <f>IF(TB_Vendas[[#This Row],[Desc.]]&gt;TB_Vendas[[#This Row],[Desc. Vend.]],TB_Vendas[[#This Row],[Desc. Vend.]],TB_Vendas[[#This Row],[Desc.]])</f>
        <v>0.14000000000000001</v>
      </c>
      <c r="I1989" s="9">
        <f>TB_Vendas[[#This Row],[Preço Unitário]]*TB_Vendas[[#This Row],[Qtde]]</f>
        <v>4000</v>
      </c>
      <c r="J1989" s="9">
        <f>TB_Vendas[[#This Row],[Total]]-(TB_Vendas[[#This Row],[Total]]*TB_Vendas[[#This Row],[Desconto]])</f>
        <v>3440</v>
      </c>
      <c r="K1989" s="9" t="s">
        <v>107</v>
      </c>
    </row>
    <row r="1990" spans="1:11" x14ac:dyDescent="0.25">
      <c r="A1990" s="8">
        <v>45654</v>
      </c>
      <c r="B1990" t="s">
        <v>71</v>
      </c>
      <c r="C1990" t="str">
        <f>_xlfn.XLOOKUP(TB_Vendas[[#This Row],[Código]],TB_Produtos[Código],TB_Produtos[Categoria])</f>
        <v>Smartphones e Tablets</v>
      </c>
      <c r="D1990" s="1">
        <v>4</v>
      </c>
      <c r="E1990" s="36">
        <f>_xlfn.XLOOKUP(TB_Vendas[[#This Row],[Código]],TB_Produtos[Código],TB_Produtos[Preço Unitário])</f>
        <v>7500</v>
      </c>
      <c r="F1990" s="41">
        <f>INDEX(desc_tabela,MATCH(TB_Vendas[[#This Row],[Qtde]],desc_quantidade,1),MATCH(_xlfn.XLOOKUP(TB_Vendas[[#This Row],[Código]],TB_Produtos[Código],TB_Produtos[Categoria]),desc_categorias,0))</f>
        <v>0.15</v>
      </c>
      <c r="G1990" s="41" cm="1">
        <f t="array" ref="G1990">_xlfn.XLOOKUP(TB_Vendas[[#This Row],[Vendedor]],TB_Vendedores[[#All],[Código]],TB_Vendedores[[#All],[Desc. Máximo]])</f>
        <v>0.18</v>
      </c>
      <c r="H1990" s="41">
        <f>IF(TB_Vendas[[#This Row],[Desc.]]&gt;TB_Vendas[[#This Row],[Desc. Vend.]],TB_Vendas[[#This Row],[Desc. Vend.]],TB_Vendas[[#This Row],[Desc.]])</f>
        <v>0.15</v>
      </c>
      <c r="I1990" s="9">
        <f>TB_Vendas[[#This Row],[Preço Unitário]]*TB_Vendas[[#This Row],[Qtde]]</f>
        <v>30000</v>
      </c>
      <c r="J1990" s="9">
        <f>TB_Vendas[[#This Row],[Total]]-(TB_Vendas[[#This Row],[Total]]*TB_Vendas[[#This Row],[Desconto]])</f>
        <v>25500</v>
      </c>
      <c r="K1990" s="9" t="s">
        <v>117</v>
      </c>
    </row>
    <row r="1991" spans="1:11" x14ac:dyDescent="0.25">
      <c r="A1991" s="8">
        <v>45654</v>
      </c>
      <c r="B1991" t="s">
        <v>48</v>
      </c>
      <c r="C1991" t="str">
        <f>_xlfn.XLOOKUP(TB_Vendas[[#This Row],[Código]],TB_Produtos[Código],TB_Produtos[Categoria])</f>
        <v>Eletrônicos Gerais</v>
      </c>
      <c r="D1991" s="1">
        <v>1</v>
      </c>
      <c r="E1991" s="36">
        <f>_xlfn.XLOOKUP(TB_Vendas[[#This Row],[Código]],TB_Produtos[Código],TB_Produtos[Preço Unitário])</f>
        <v>5500</v>
      </c>
      <c r="F1991" s="41">
        <f>INDEX(desc_tabela,MATCH(TB_Vendas[[#This Row],[Qtde]],desc_quantidade,1),MATCH(_xlfn.XLOOKUP(TB_Vendas[[#This Row],[Código]],TB_Produtos[Código],TB_Produtos[Categoria]),desc_categorias,0))</f>
        <v>0.1</v>
      </c>
      <c r="G1991" s="41" cm="1">
        <f t="array" ref="G1991">_xlfn.XLOOKUP(TB_Vendas[[#This Row],[Vendedor]],TB_Vendedores[[#All],[Código]],TB_Vendedores[[#All],[Desc. Máximo]])</f>
        <v>0.08</v>
      </c>
      <c r="H1991" s="41">
        <f>IF(TB_Vendas[[#This Row],[Desc.]]&gt;TB_Vendas[[#This Row],[Desc. Vend.]],TB_Vendas[[#This Row],[Desc. Vend.]],TB_Vendas[[#This Row],[Desc.]])</f>
        <v>0.08</v>
      </c>
      <c r="I1991" s="9">
        <f>TB_Vendas[[#This Row],[Preço Unitário]]*TB_Vendas[[#This Row],[Qtde]]</f>
        <v>5500</v>
      </c>
      <c r="J1991" s="9">
        <f>TB_Vendas[[#This Row],[Total]]-(TB_Vendas[[#This Row],[Total]]*TB_Vendas[[#This Row],[Desconto]])</f>
        <v>5060</v>
      </c>
      <c r="K1991" s="9" t="s">
        <v>111</v>
      </c>
    </row>
    <row r="1992" spans="1:11" x14ac:dyDescent="0.25">
      <c r="A1992" s="8">
        <v>45654</v>
      </c>
      <c r="B1992" t="s">
        <v>58</v>
      </c>
      <c r="C1992" t="str">
        <f>_xlfn.XLOOKUP(TB_Vendas[[#This Row],[Código]],TB_Produtos[Código],TB_Produtos[Categoria])</f>
        <v>Periféricos</v>
      </c>
      <c r="D1992" s="1">
        <v>5</v>
      </c>
      <c r="E1992" s="36">
        <f>_xlfn.XLOOKUP(TB_Vendas[[#This Row],[Código]],TB_Produtos[Código],TB_Produtos[Preço Unitário])</f>
        <v>450</v>
      </c>
      <c r="F1992" s="41">
        <f>INDEX(desc_tabela,MATCH(TB_Vendas[[#This Row],[Qtde]],desc_quantidade,1),MATCH(_xlfn.XLOOKUP(TB_Vendas[[#This Row],[Código]],TB_Produtos[Código],TB_Produtos[Categoria]),desc_categorias,0))</f>
        <v>0.25</v>
      </c>
      <c r="G1992" s="41" cm="1">
        <f t="array" ref="G1992">_xlfn.XLOOKUP(TB_Vendas[[#This Row],[Vendedor]],TB_Vendedores[[#All],[Código]],TB_Vendedores[[#All],[Desc. Máximo]])</f>
        <v>0.18</v>
      </c>
      <c r="H1992" s="41">
        <f>IF(TB_Vendas[[#This Row],[Desc.]]&gt;TB_Vendas[[#This Row],[Desc. Vend.]],TB_Vendas[[#This Row],[Desc. Vend.]],TB_Vendas[[#This Row],[Desc.]])</f>
        <v>0.18</v>
      </c>
      <c r="I1992" s="9">
        <f>TB_Vendas[[#This Row],[Preço Unitário]]*TB_Vendas[[#This Row],[Qtde]]</f>
        <v>2250</v>
      </c>
      <c r="J1992" s="9">
        <f>TB_Vendas[[#This Row],[Total]]-(TB_Vendas[[#This Row],[Total]]*TB_Vendas[[#This Row],[Desconto]])</f>
        <v>1845</v>
      </c>
      <c r="K1992" s="9" t="s">
        <v>117</v>
      </c>
    </row>
    <row r="1993" spans="1:11" x14ac:dyDescent="0.25">
      <c r="A1993" s="8">
        <v>45654</v>
      </c>
      <c r="B1993" t="s">
        <v>22</v>
      </c>
      <c r="C1993" t="str">
        <f>_xlfn.XLOOKUP(TB_Vendas[[#This Row],[Código]],TB_Produtos[Código],TB_Produtos[Categoria])</f>
        <v>Acessórios</v>
      </c>
      <c r="D1993" s="1">
        <v>5</v>
      </c>
      <c r="E1993" s="36">
        <f>_xlfn.XLOOKUP(TB_Vendas[[#This Row],[Código]],TB_Produtos[Código],TB_Produtos[Preço Unitário])</f>
        <v>1400</v>
      </c>
      <c r="F1993" s="41">
        <f>INDEX(desc_tabela,MATCH(TB_Vendas[[#This Row],[Qtde]],desc_quantidade,1),MATCH(_xlfn.XLOOKUP(TB_Vendas[[#This Row],[Código]],TB_Produtos[Código],TB_Produtos[Categoria]),desc_categorias,0))</f>
        <v>0.25</v>
      </c>
      <c r="G1993" s="41" cm="1">
        <f t="array" ref="G1993">_xlfn.XLOOKUP(TB_Vendas[[#This Row],[Vendedor]],TB_Vendedores[[#All],[Código]],TB_Vendedores[[#All],[Desc. Máximo]])</f>
        <v>0.17</v>
      </c>
      <c r="H1993" s="41">
        <f>IF(TB_Vendas[[#This Row],[Desc.]]&gt;TB_Vendas[[#This Row],[Desc. Vend.]],TB_Vendas[[#This Row],[Desc. Vend.]],TB_Vendas[[#This Row],[Desc.]])</f>
        <v>0.17</v>
      </c>
      <c r="I1993" s="9">
        <f>TB_Vendas[[#This Row],[Preço Unitário]]*TB_Vendas[[#This Row],[Qtde]]</f>
        <v>7000</v>
      </c>
      <c r="J1993" s="9">
        <f>TB_Vendas[[#This Row],[Total]]-(TB_Vendas[[#This Row],[Total]]*TB_Vendas[[#This Row],[Desconto]])</f>
        <v>5810</v>
      </c>
      <c r="K1993" s="9" t="s">
        <v>105</v>
      </c>
    </row>
    <row r="1994" spans="1:11" x14ac:dyDescent="0.25">
      <c r="A1994" s="8">
        <v>45654</v>
      </c>
      <c r="B1994" t="s">
        <v>75</v>
      </c>
      <c r="C1994" t="str">
        <f>_xlfn.XLOOKUP(TB_Vendas[[#This Row],[Código]],TB_Produtos[Código],TB_Produtos[Categoria])</f>
        <v>Smartphones e Tablets</v>
      </c>
      <c r="D1994" s="1">
        <v>1</v>
      </c>
      <c r="E1994" s="36">
        <f>_xlfn.XLOOKUP(TB_Vendas[[#This Row],[Código]],TB_Produtos[Código],TB_Produtos[Preço Unitário])</f>
        <v>3800</v>
      </c>
      <c r="F1994" s="41">
        <f>INDEX(desc_tabela,MATCH(TB_Vendas[[#This Row],[Qtde]],desc_quantidade,1),MATCH(_xlfn.XLOOKUP(TB_Vendas[[#This Row],[Código]],TB_Produtos[Código],TB_Produtos[Categoria]),desc_categorias,0))</f>
        <v>0</v>
      </c>
      <c r="G1994" s="41" cm="1">
        <f t="array" ref="G1994">_xlfn.XLOOKUP(TB_Vendas[[#This Row],[Vendedor]],TB_Vendedores[[#All],[Código]],TB_Vendedores[[#All],[Desc. Máximo]])</f>
        <v>0.13</v>
      </c>
      <c r="H1994" s="41">
        <f>IF(TB_Vendas[[#This Row],[Desc.]]&gt;TB_Vendas[[#This Row],[Desc. Vend.]],TB_Vendas[[#This Row],[Desc. Vend.]],TB_Vendas[[#This Row],[Desc.]])</f>
        <v>0</v>
      </c>
      <c r="I1994" s="9">
        <f>TB_Vendas[[#This Row],[Preço Unitário]]*TB_Vendas[[#This Row],[Qtde]]</f>
        <v>3800</v>
      </c>
      <c r="J1994" s="9">
        <f>TB_Vendas[[#This Row],[Total]]-(TB_Vendas[[#This Row],[Total]]*TB_Vendas[[#This Row],[Desconto]])</f>
        <v>3800</v>
      </c>
      <c r="K1994" s="9" t="s">
        <v>94</v>
      </c>
    </row>
    <row r="1995" spans="1:11" x14ac:dyDescent="0.25">
      <c r="A1995" s="8">
        <v>45654</v>
      </c>
      <c r="B1995" t="s">
        <v>35</v>
      </c>
      <c r="C1995" t="str">
        <f>_xlfn.XLOOKUP(TB_Vendas[[#This Row],[Código]],TB_Produtos[Código],TB_Produtos[Categoria])</f>
        <v>Notebooks</v>
      </c>
      <c r="D1995" s="1">
        <v>3</v>
      </c>
      <c r="E1995" s="36">
        <f>_xlfn.XLOOKUP(TB_Vendas[[#This Row],[Código]],TB_Produtos[Código],TB_Produtos[Preço Unitário])</f>
        <v>12000</v>
      </c>
      <c r="F1995" s="41">
        <f>INDEX(desc_tabela,MATCH(TB_Vendas[[#This Row],[Qtde]],desc_quantidade,1),MATCH(_xlfn.XLOOKUP(TB_Vendas[[#This Row],[Código]],TB_Produtos[Código],TB_Produtos[Categoria]),desc_categorias,0))</f>
        <v>0.15</v>
      </c>
      <c r="G1995" s="41" cm="1">
        <f t="array" ref="G1995">_xlfn.XLOOKUP(TB_Vendas[[#This Row],[Vendedor]],TB_Vendedores[[#All],[Código]],TB_Vendedores[[#All],[Desc. Máximo]])</f>
        <v>0.08</v>
      </c>
      <c r="H1995" s="41">
        <f>IF(TB_Vendas[[#This Row],[Desc.]]&gt;TB_Vendas[[#This Row],[Desc. Vend.]],TB_Vendas[[#This Row],[Desc. Vend.]],TB_Vendas[[#This Row],[Desc.]])</f>
        <v>0.08</v>
      </c>
      <c r="I1995" s="9">
        <f>TB_Vendas[[#This Row],[Preço Unitário]]*TB_Vendas[[#This Row],[Qtde]]</f>
        <v>36000</v>
      </c>
      <c r="J1995" s="9">
        <f>TB_Vendas[[#This Row],[Total]]-(TB_Vendas[[#This Row],[Total]]*TB_Vendas[[#This Row],[Desconto]])</f>
        <v>33120</v>
      </c>
      <c r="K1995" s="9" t="s">
        <v>111</v>
      </c>
    </row>
    <row r="1996" spans="1:11" x14ac:dyDescent="0.25">
      <c r="A1996" s="8">
        <v>45655</v>
      </c>
      <c r="B1996" t="s">
        <v>88</v>
      </c>
      <c r="C1996" t="str">
        <f>_xlfn.XLOOKUP(TB_Vendas[[#This Row],[Código]],TB_Produtos[Código],TB_Produtos[Categoria])</f>
        <v>Wearables</v>
      </c>
      <c r="D1996" s="1">
        <v>5</v>
      </c>
      <c r="E1996" s="36">
        <f>_xlfn.XLOOKUP(TB_Vendas[[#This Row],[Código]],TB_Produtos[Código],TB_Produtos[Preço Unitário])</f>
        <v>2800</v>
      </c>
      <c r="F1996" s="41">
        <f>INDEX(desc_tabela,MATCH(TB_Vendas[[#This Row],[Qtde]],desc_quantidade,1),MATCH(_xlfn.XLOOKUP(TB_Vendas[[#This Row],[Código]],TB_Produtos[Código],TB_Produtos[Categoria]),desc_categorias,0))</f>
        <v>0.25</v>
      </c>
      <c r="G1996" s="41" cm="1">
        <f t="array" ref="G1996">_xlfn.XLOOKUP(TB_Vendas[[#This Row],[Vendedor]],TB_Vendedores[[#All],[Código]],TB_Vendedores[[#All],[Desc. Máximo]])</f>
        <v>0.11</v>
      </c>
      <c r="H1996" s="41">
        <f>IF(TB_Vendas[[#This Row],[Desc.]]&gt;TB_Vendas[[#This Row],[Desc. Vend.]],TB_Vendas[[#This Row],[Desc. Vend.]],TB_Vendas[[#This Row],[Desc.]])</f>
        <v>0.11</v>
      </c>
      <c r="I1996" s="9">
        <f>TB_Vendas[[#This Row],[Preço Unitário]]*TB_Vendas[[#This Row],[Qtde]]</f>
        <v>14000</v>
      </c>
      <c r="J1996" s="9">
        <f>TB_Vendas[[#This Row],[Total]]-(TB_Vendas[[#This Row],[Total]]*TB_Vendas[[#This Row],[Desconto]])</f>
        <v>12460</v>
      </c>
      <c r="K1996" s="9" t="s">
        <v>115</v>
      </c>
    </row>
    <row r="1997" spans="1:11" x14ac:dyDescent="0.25">
      <c r="A1997" s="8">
        <v>45655</v>
      </c>
      <c r="B1997" t="s">
        <v>53</v>
      </c>
      <c r="C1997" t="str">
        <f>_xlfn.XLOOKUP(TB_Vendas[[#This Row],[Código]],TB_Produtos[Código],TB_Produtos[Categoria])</f>
        <v>Periféricos</v>
      </c>
      <c r="D1997" s="1">
        <v>2</v>
      </c>
      <c r="E1997" s="36">
        <f>_xlfn.XLOOKUP(TB_Vendas[[#This Row],[Código]],TB_Produtos[Código],TB_Produtos[Preço Unitário])</f>
        <v>350</v>
      </c>
      <c r="F1997" s="41">
        <f>INDEX(desc_tabela,MATCH(TB_Vendas[[#This Row],[Qtde]],desc_quantidade,1),MATCH(_xlfn.XLOOKUP(TB_Vendas[[#This Row],[Código]],TB_Produtos[Código],TB_Produtos[Categoria]),desc_categorias,0))</f>
        <v>0.05</v>
      </c>
      <c r="G1997" s="41" cm="1">
        <f t="array" ref="G1997">_xlfn.XLOOKUP(TB_Vendas[[#This Row],[Vendedor]],TB_Vendedores[[#All],[Código]],TB_Vendedores[[#All],[Desc. Máximo]])</f>
        <v>7.0000000000000007E-2</v>
      </c>
      <c r="H1997" s="41">
        <f>IF(TB_Vendas[[#This Row],[Desc.]]&gt;TB_Vendas[[#This Row],[Desc. Vend.]],TB_Vendas[[#This Row],[Desc. Vend.]],TB_Vendas[[#This Row],[Desc.]])</f>
        <v>0.05</v>
      </c>
      <c r="I1997" s="9">
        <f>TB_Vendas[[#This Row],[Preço Unitário]]*TB_Vendas[[#This Row],[Qtde]]</f>
        <v>700</v>
      </c>
      <c r="J1997" s="9">
        <f>TB_Vendas[[#This Row],[Total]]-(TB_Vendas[[#This Row],[Total]]*TB_Vendas[[#This Row],[Desconto]])</f>
        <v>665</v>
      </c>
      <c r="K1997" s="9" t="s">
        <v>119</v>
      </c>
    </row>
    <row r="1998" spans="1:11" x14ac:dyDescent="0.25">
      <c r="A1998" s="8">
        <v>45656</v>
      </c>
      <c r="B1998" t="s">
        <v>7</v>
      </c>
      <c r="C1998" t="str">
        <f>_xlfn.XLOOKUP(TB_Vendas[[#This Row],[Código]],TB_Produtos[Código],TB_Produtos[Categoria])</f>
        <v>Acessórios</v>
      </c>
      <c r="D1998" s="1">
        <v>5</v>
      </c>
      <c r="E1998" s="36">
        <f>_xlfn.XLOOKUP(TB_Vendas[[#This Row],[Código]],TB_Produtos[Código],TB_Produtos[Preço Unitário])</f>
        <v>50</v>
      </c>
      <c r="F1998" s="41">
        <f>INDEX(desc_tabela,MATCH(TB_Vendas[[#This Row],[Qtde]],desc_quantidade,1),MATCH(_xlfn.XLOOKUP(TB_Vendas[[#This Row],[Código]],TB_Produtos[Código],TB_Produtos[Categoria]),desc_categorias,0))</f>
        <v>0.25</v>
      </c>
      <c r="G1998" s="41" cm="1">
        <f t="array" ref="G1998">_xlfn.XLOOKUP(TB_Vendas[[#This Row],[Vendedor]],TB_Vendedores[[#All],[Código]],TB_Vendedores[[#All],[Desc. Máximo]])</f>
        <v>0.08</v>
      </c>
      <c r="H1998" s="41">
        <f>IF(TB_Vendas[[#This Row],[Desc.]]&gt;TB_Vendas[[#This Row],[Desc. Vend.]],TB_Vendas[[#This Row],[Desc. Vend.]],TB_Vendas[[#This Row],[Desc.]])</f>
        <v>0.08</v>
      </c>
      <c r="I1998" s="9">
        <f>TB_Vendas[[#This Row],[Preço Unitário]]*TB_Vendas[[#This Row],[Qtde]]</f>
        <v>250</v>
      </c>
      <c r="J1998" s="9">
        <f>TB_Vendas[[#This Row],[Total]]-(TB_Vendas[[#This Row],[Total]]*TB_Vendas[[#This Row],[Desconto]])</f>
        <v>230</v>
      </c>
      <c r="K1998" s="9" t="s">
        <v>111</v>
      </c>
    </row>
    <row r="1999" spans="1:11" x14ac:dyDescent="0.25">
      <c r="A1999" s="8">
        <v>45657</v>
      </c>
      <c r="B1999" t="s">
        <v>71</v>
      </c>
      <c r="C1999" t="str">
        <f>_xlfn.XLOOKUP(TB_Vendas[[#This Row],[Código]],TB_Produtos[Código],TB_Produtos[Categoria])</f>
        <v>Smartphones e Tablets</v>
      </c>
      <c r="D1999" s="1">
        <v>2</v>
      </c>
      <c r="E1999" s="36">
        <f>_xlfn.XLOOKUP(TB_Vendas[[#This Row],[Código]],TB_Produtos[Código],TB_Produtos[Preço Unitário])</f>
        <v>7500</v>
      </c>
      <c r="F1999" s="41">
        <f>INDEX(desc_tabela,MATCH(TB_Vendas[[#This Row],[Qtde]],desc_quantidade,1),MATCH(_xlfn.XLOOKUP(TB_Vendas[[#This Row],[Código]],TB_Produtos[Código],TB_Produtos[Categoria]),desc_categorias,0))</f>
        <v>0.1</v>
      </c>
      <c r="G1999" s="41" cm="1">
        <f t="array" ref="G1999">_xlfn.XLOOKUP(TB_Vendas[[#This Row],[Vendedor]],TB_Vendedores[[#All],[Código]],TB_Vendedores[[#All],[Desc. Máximo]])</f>
        <v>0.12</v>
      </c>
      <c r="H1999" s="41">
        <f>IF(TB_Vendas[[#This Row],[Desc.]]&gt;TB_Vendas[[#This Row],[Desc. Vend.]],TB_Vendas[[#This Row],[Desc. Vend.]],TB_Vendas[[#This Row],[Desc.]])</f>
        <v>0.1</v>
      </c>
      <c r="I1999" s="9">
        <f>TB_Vendas[[#This Row],[Preço Unitário]]*TB_Vendas[[#This Row],[Qtde]]</f>
        <v>15000</v>
      </c>
      <c r="J1999" s="9">
        <f>TB_Vendas[[#This Row],[Total]]-(TB_Vendas[[#This Row],[Total]]*TB_Vendas[[#This Row],[Desconto]])</f>
        <v>13500</v>
      </c>
      <c r="K1999" s="9" t="s">
        <v>103</v>
      </c>
    </row>
    <row r="2000" spans="1:11" x14ac:dyDescent="0.25">
      <c r="A2000" s="8">
        <v>45657</v>
      </c>
      <c r="B2000" t="s">
        <v>71</v>
      </c>
      <c r="C2000" t="str">
        <f>_xlfn.XLOOKUP(TB_Vendas[[#This Row],[Código]],TB_Produtos[Código],TB_Produtos[Categoria])</f>
        <v>Smartphones e Tablets</v>
      </c>
      <c r="D2000" s="1">
        <v>4</v>
      </c>
      <c r="E2000" s="36">
        <f>_xlfn.XLOOKUP(TB_Vendas[[#This Row],[Código]],TB_Produtos[Código],TB_Produtos[Preço Unitário])</f>
        <v>7500</v>
      </c>
      <c r="F2000" s="41">
        <f>INDEX(desc_tabela,MATCH(TB_Vendas[[#This Row],[Qtde]],desc_quantidade,1),MATCH(_xlfn.XLOOKUP(TB_Vendas[[#This Row],[Código]],TB_Produtos[Código],TB_Produtos[Categoria]),desc_categorias,0))</f>
        <v>0.15</v>
      </c>
      <c r="G2000" s="41" cm="1">
        <f t="array" ref="G2000">_xlfn.XLOOKUP(TB_Vendas[[#This Row],[Vendedor]],TB_Vendedores[[#All],[Código]],TB_Vendedores[[#All],[Desc. Máximo]])</f>
        <v>0.13</v>
      </c>
      <c r="H2000" s="41">
        <f>IF(TB_Vendas[[#This Row],[Desc.]]&gt;TB_Vendas[[#This Row],[Desc. Vend.]],TB_Vendas[[#This Row],[Desc. Vend.]],TB_Vendas[[#This Row],[Desc.]])</f>
        <v>0.13</v>
      </c>
      <c r="I2000" s="9">
        <f>TB_Vendas[[#This Row],[Preço Unitário]]*TB_Vendas[[#This Row],[Qtde]]</f>
        <v>30000</v>
      </c>
      <c r="J2000" s="9">
        <f>TB_Vendas[[#This Row],[Total]]-(TB_Vendas[[#This Row],[Total]]*TB_Vendas[[#This Row],[Desconto]])</f>
        <v>26100</v>
      </c>
      <c r="K2000" s="9" t="s">
        <v>97</v>
      </c>
    </row>
    <row r="2001" spans="1:11" x14ac:dyDescent="0.25">
      <c r="A2001" s="8">
        <v>45657</v>
      </c>
      <c r="B2001" t="s">
        <v>71</v>
      </c>
      <c r="C2001" t="str">
        <f>_xlfn.XLOOKUP(TB_Vendas[[#This Row],[Código]],TB_Produtos[Código],TB_Produtos[Categoria])</f>
        <v>Smartphones e Tablets</v>
      </c>
      <c r="D2001" s="1">
        <v>4</v>
      </c>
      <c r="E2001" s="36">
        <f>_xlfn.XLOOKUP(TB_Vendas[[#This Row],[Código]],TB_Produtos[Código],TB_Produtos[Preço Unitário])</f>
        <v>7500</v>
      </c>
      <c r="F2001" s="41">
        <f>INDEX(desc_tabela,MATCH(TB_Vendas[[#This Row],[Qtde]],desc_quantidade,1),MATCH(_xlfn.XLOOKUP(TB_Vendas[[#This Row],[Código]],TB_Produtos[Código],TB_Produtos[Categoria]),desc_categorias,0))</f>
        <v>0.15</v>
      </c>
      <c r="G2001" s="41" cm="1">
        <f t="array" ref="G2001">_xlfn.XLOOKUP(TB_Vendas[[#This Row],[Vendedor]],TB_Vendedores[[#All],[Código]],TB_Vendedores[[#All],[Desc. Máximo]])</f>
        <v>0.12</v>
      </c>
      <c r="H2001" s="41">
        <f>IF(TB_Vendas[[#This Row],[Desc.]]&gt;TB_Vendas[[#This Row],[Desc. Vend.]],TB_Vendas[[#This Row],[Desc. Vend.]],TB_Vendas[[#This Row],[Desc.]])</f>
        <v>0.12</v>
      </c>
      <c r="I2001" s="9">
        <f>TB_Vendas[[#This Row],[Preço Unitário]]*TB_Vendas[[#This Row],[Qtde]]</f>
        <v>30000</v>
      </c>
      <c r="J2001" s="9">
        <f>TB_Vendas[[#This Row],[Total]]-(TB_Vendas[[#This Row],[Total]]*TB_Vendas[[#This Row],[Desconto]])</f>
        <v>26400</v>
      </c>
      <c r="K2001" s="9" t="s">
        <v>103</v>
      </c>
    </row>
    <row r="2002" spans="1:11" x14ac:dyDescent="0.25">
      <c r="A2002" s="8">
        <v>45658</v>
      </c>
      <c r="B2002" t="s">
        <v>64</v>
      </c>
      <c r="C2002" t="str">
        <f>_xlfn.XLOOKUP(TB_Vendas[[#This Row],[Código]],TB_Produtos[Código],TB_Produtos[Categoria])</f>
        <v>Redes e Conectividade</v>
      </c>
      <c r="D2002" s="1">
        <v>1</v>
      </c>
      <c r="E2002" s="36">
        <f>_xlfn.XLOOKUP(TB_Vendas[[#This Row],[Código]],TB_Produtos[Código],TB_Produtos[Preço Unitário])</f>
        <v>250</v>
      </c>
      <c r="F2002" s="41">
        <f>INDEX(desc_tabela,MATCH(TB_Vendas[[#This Row],[Qtde]],desc_quantidade,1),MATCH(_xlfn.XLOOKUP(TB_Vendas[[#This Row],[Código]],TB_Produtos[Código],TB_Produtos[Categoria]),desc_categorias,0))</f>
        <v>0.1</v>
      </c>
      <c r="G2002" s="41" cm="1">
        <f t="array" ref="G2002">_xlfn.XLOOKUP(TB_Vendas[[#This Row],[Vendedor]],TB_Vendedores[[#All],[Código]],TB_Vendedores[[#All],[Desc. Máximo]])</f>
        <v>0.08</v>
      </c>
      <c r="H2002" s="41">
        <f>IF(TB_Vendas[[#This Row],[Desc.]]&gt;TB_Vendas[[#This Row],[Desc. Vend.]],TB_Vendas[[#This Row],[Desc. Vend.]],TB_Vendas[[#This Row],[Desc.]])</f>
        <v>0.08</v>
      </c>
      <c r="I2002" s="9">
        <f>TB_Vendas[[#This Row],[Preço Unitário]]*TB_Vendas[[#This Row],[Qtde]]</f>
        <v>250</v>
      </c>
      <c r="J2002" s="9">
        <f>TB_Vendas[[#This Row],[Total]]-(TB_Vendas[[#This Row],[Total]]*TB_Vendas[[#This Row],[Desconto]])</f>
        <v>230</v>
      </c>
      <c r="K2002" s="9" t="s">
        <v>100</v>
      </c>
    </row>
    <row r="2003" spans="1:11" x14ac:dyDescent="0.25">
      <c r="A2003" s="8">
        <v>45658</v>
      </c>
      <c r="B2003" t="s">
        <v>35</v>
      </c>
      <c r="C2003" t="str">
        <f>_xlfn.XLOOKUP(TB_Vendas[[#This Row],[Código]],TB_Produtos[Código],TB_Produtos[Categoria])</f>
        <v>Notebooks</v>
      </c>
      <c r="D2003" s="1">
        <v>5</v>
      </c>
      <c r="E2003" s="36">
        <f>_xlfn.XLOOKUP(TB_Vendas[[#This Row],[Código]],TB_Produtos[Código],TB_Produtos[Preço Unitário])</f>
        <v>12000</v>
      </c>
      <c r="F2003" s="41">
        <f>INDEX(desc_tabela,MATCH(TB_Vendas[[#This Row],[Qtde]],desc_quantidade,1),MATCH(_xlfn.XLOOKUP(TB_Vendas[[#This Row],[Código]],TB_Produtos[Código],TB_Produtos[Categoria]),desc_categorias,0))</f>
        <v>0.25</v>
      </c>
      <c r="G2003" s="41" cm="1">
        <f t="array" ref="G2003">_xlfn.XLOOKUP(TB_Vendas[[#This Row],[Vendedor]],TB_Vendedores[[#All],[Código]],TB_Vendedores[[#All],[Desc. Máximo]])</f>
        <v>0.13</v>
      </c>
      <c r="H2003" s="41">
        <f>IF(TB_Vendas[[#This Row],[Desc.]]&gt;TB_Vendas[[#This Row],[Desc. Vend.]],TB_Vendas[[#This Row],[Desc. Vend.]],TB_Vendas[[#This Row],[Desc.]])</f>
        <v>0.13</v>
      </c>
      <c r="I2003" s="9">
        <f>TB_Vendas[[#This Row],[Preço Unitário]]*TB_Vendas[[#This Row],[Qtde]]</f>
        <v>60000</v>
      </c>
      <c r="J2003" s="9">
        <f>TB_Vendas[[#This Row],[Total]]-(TB_Vendas[[#This Row],[Total]]*TB_Vendas[[#This Row],[Desconto]])</f>
        <v>52200</v>
      </c>
      <c r="K2003" s="9" t="s">
        <v>97</v>
      </c>
    </row>
    <row r="2004" spans="1:11" x14ac:dyDescent="0.25">
      <c r="A2004" s="8">
        <v>45658</v>
      </c>
      <c r="B2004" t="s">
        <v>86</v>
      </c>
      <c r="C2004" t="str">
        <f>_xlfn.XLOOKUP(TB_Vendas[[#This Row],[Código]],TB_Produtos[Código],TB_Produtos[Categoria])</f>
        <v>Wearables</v>
      </c>
      <c r="D2004" s="1">
        <v>2</v>
      </c>
      <c r="E2004" s="36">
        <f>_xlfn.XLOOKUP(TB_Vendas[[#This Row],[Código]],TB_Produtos[Código],TB_Produtos[Preço Unitário])</f>
        <v>1500</v>
      </c>
      <c r="F2004" s="41">
        <f>INDEX(desc_tabela,MATCH(TB_Vendas[[#This Row],[Qtde]],desc_quantidade,1),MATCH(_xlfn.XLOOKUP(TB_Vendas[[#This Row],[Código]],TB_Produtos[Código],TB_Produtos[Categoria]),desc_categorias,0))</f>
        <v>0.05</v>
      </c>
      <c r="G2004" s="41" cm="1">
        <f t="array" ref="G2004">_xlfn.XLOOKUP(TB_Vendas[[#This Row],[Vendedor]],TB_Vendedores[[#All],[Código]],TB_Vendedores[[#All],[Desc. Máximo]])</f>
        <v>7.0000000000000007E-2</v>
      </c>
      <c r="H2004" s="41">
        <f>IF(TB_Vendas[[#This Row],[Desc.]]&gt;TB_Vendas[[#This Row],[Desc. Vend.]],TB_Vendas[[#This Row],[Desc. Vend.]],TB_Vendas[[#This Row],[Desc.]])</f>
        <v>0.05</v>
      </c>
      <c r="I2004" s="9">
        <f>TB_Vendas[[#This Row],[Preço Unitário]]*TB_Vendas[[#This Row],[Qtde]]</f>
        <v>3000</v>
      </c>
      <c r="J2004" s="9">
        <f>TB_Vendas[[#This Row],[Total]]-(TB_Vendas[[#This Row],[Total]]*TB_Vendas[[#This Row],[Desconto]])</f>
        <v>2850</v>
      </c>
      <c r="K2004" s="9" t="s">
        <v>119</v>
      </c>
    </row>
    <row r="2005" spans="1:11" x14ac:dyDescent="0.25">
      <c r="A2005" s="8">
        <v>45659</v>
      </c>
      <c r="B2005" t="s">
        <v>46</v>
      </c>
      <c r="C2005" t="str">
        <f>_xlfn.XLOOKUP(TB_Vendas[[#This Row],[Código]],TB_Produtos[Código],TB_Produtos[Categoria])</f>
        <v>Eletrônicos Gerais</v>
      </c>
      <c r="D2005" s="1">
        <v>5</v>
      </c>
      <c r="E2005" s="36">
        <f>_xlfn.XLOOKUP(TB_Vendas[[#This Row],[Código]],TB_Produtos[Código],TB_Produtos[Preço Unitário])</f>
        <v>2800</v>
      </c>
      <c r="F2005" s="41">
        <f>INDEX(desc_tabela,MATCH(TB_Vendas[[#This Row],[Qtde]],desc_quantidade,1),MATCH(_xlfn.XLOOKUP(TB_Vendas[[#This Row],[Código]],TB_Produtos[Código],TB_Produtos[Categoria]),desc_categorias,0))</f>
        <v>0.25</v>
      </c>
      <c r="G2005" s="41" cm="1">
        <f t="array" ref="G2005">_xlfn.XLOOKUP(TB_Vendas[[#This Row],[Vendedor]],TB_Vendedores[[#All],[Código]],TB_Vendedores[[#All],[Desc. Máximo]])</f>
        <v>0.11</v>
      </c>
      <c r="H2005" s="41">
        <f>IF(TB_Vendas[[#This Row],[Desc.]]&gt;TB_Vendas[[#This Row],[Desc. Vend.]],TB_Vendas[[#This Row],[Desc. Vend.]],TB_Vendas[[#This Row],[Desc.]])</f>
        <v>0.11</v>
      </c>
      <c r="I2005" s="9">
        <f>TB_Vendas[[#This Row],[Preço Unitário]]*TB_Vendas[[#This Row],[Qtde]]</f>
        <v>14000</v>
      </c>
      <c r="J2005" s="9">
        <f>TB_Vendas[[#This Row],[Total]]-(TB_Vendas[[#This Row],[Total]]*TB_Vendas[[#This Row],[Desconto]])</f>
        <v>12460</v>
      </c>
      <c r="K2005" s="9" t="s">
        <v>115</v>
      </c>
    </row>
    <row r="2006" spans="1:11" x14ac:dyDescent="0.25">
      <c r="A2006" s="8">
        <v>45659</v>
      </c>
      <c r="B2006" t="s">
        <v>17</v>
      </c>
      <c r="C2006" t="str">
        <f>_xlfn.XLOOKUP(TB_Vendas[[#This Row],[Código]],TB_Produtos[Código],TB_Produtos[Categoria])</f>
        <v>Acessórios</v>
      </c>
      <c r="D2006" s="1">
        <v>5</v>
      </c>
      <c r="E2006" s="36">
        <f>_xlfn.XLOOKUP(TB_Vendas[[#This Row],[Código]],TB_Produtos[Código],TB_Produtos[Preço Unitário])</f>
        <v>800</v>
      </c>
      <c r="F2006" s="41">
        <f>INDEX(desc_tabela,MATCH(TB_Vendas[[#This Row],[Qtde]],desc_quantidade,1),MATCH(_xlfn.XLOOKUP(TB_Vendas[[#This Row],[Código]],TB_Produtos[Código],TB_Produtos[Categoria]),desc_categorias,0))</f>
        <v>0.25</v>
      </c>
      <c r="G2006" s="41" cm="1">
        <f t="array" ref="G2006">_xlfn.XLOOKUP(TB_Vendas[[#This Row],[Vendedor]],TB_Vendedores[[#All],[Código]],TB_Vendedores[[#All],[Desc. Máximo]])</f>
        <v>0.13</v>
      </c>
      <c r="H2006" s="41">
        <f>IF(TB_Vendas[[#This Row],[Desc.]]&gt;TB_Vendas[[#This Row],[Desc. Vend.]],TB_Vendas[[#This Row],[Desc. Vend.]],TB_Vendas[[#This Row],[Desc.]])</f>
        <v>0.13</v>
      </c>
      <c r="I2006" s="9">
        <f>TB_Vendas[[#This Row],[Preço Unitário]]*TB_Vendas[[#This Row],[Qtde]]</f>
        <v>4000</v>
      </c>
      <c r="J2006" s="9">
        <f>TB_Vendas[[#This Row],[Total]]-(TB_Vendas[[#This Row],[Total]]*TB_Vendas[[#This Row],[Desconto]])</f>
        <v>3480</v>
      </c>
      <c r="K2006" s="9" t="s">
        <v>94</v>
      </c>
    </row>
    <row r="2007" spans="1:11" x14ac:dyDescent="0.25">
      <c r="A2007" s="8">
        <v>45659</v>
      </c>
      <c r="B2007" t="s">
        <v>7</v>
      </c>
      <c r="C2007" t="str">
        <f>_xlfn.XLOOKUP(TB_Vendas[[#This Row],[Código]],TB_Produtos[Código],TB_Produtos[Categoria])</f>
        <v>Acessórios</v>
      </c>
      <c r="D2007" s="1">
        <v>1</v>
      </c>
      <c r="E2007" s="36">
        <f>_xlfn.XLOOKUP(TB_Vendas[[#This Row],[Código]],TB_Produtos[Código],TB_Produtos[Preço Unitário])</f>
        <v>50</v>
      </c>
      <c r="F2007" s="41">
        <f>INDEX(desc_tabela,MATCH(TB_Vendas[[#This Row],[Qtde]],desc_quantidade,1),MATCH(_xlfn.XLOOKUP(TB_Vendas[[#This Row],[Código]],TB_Produtos[Código],TB_Produtos[Categoria]),desc_categorias,0))</f>
        <v>0</v>
      </c>
      <c r="G2007" s="41" cm="1">
        <f t="array" ref="G2007">_xlfn.XLOOKUP(TB_Vendas[[#This Row],[Vendedor]],TB_Vendedores[[#All],[Código]],TB_Vendedores[[#All],[Desc. Máximo]])</f>
        <v>0.17</v>
      </c>
      <c r="H2007" s="41">
        <f>IF(TB_Vendas[[#This Row],[Desc.]]&gt;TB_Vendas[[#This Row],[Desc. Vend.]],TB_Vendas[[#This Row],[Desc. Vend.]],TB_Vendas[[#This Row],[Desc.]])</f>
        <v>0</v>
      </c>
      <c r="I2007" s="9">
        <f>TB_Vendas[[#This Row],[Preço Unitário]]*TB_Vendas[[#This Row],[Qtde]]</f>
        <v>50</v>
      </c>
      <c r="J2007" s="9">
        <f>TB_Vendas[[#This Row],[Total]]-(TB_Vendas[[#This Row],[Total]]*TB_Vendas[[#This Row],[Desconto]])</f>
        <v>50</v>
      </c>
      <c r="K2007" s="9" t="s">
        <v>105</v>
      </c>
    </row>
    <row r="2008" spans="1:11" x14ac:dyDescent="0.25">
      <c r="A2008" s="8">
        <v>45660</v>
      </c>
      <c r="B2008" t="s">
        <v>20</v>
      </c>
      <c r="C2008" t="str">
        <f>_xlfn.XLOOKUP(TB_Vendas[[#This Row],[Código]],TB_Produtos[Código],TB_Produtos[Categoria])</f>
        <v>Acessórios</v>
      </c>
      <c r="D2008" s="1">
        <v>2</v>
      </c>
      <c r="E2008" s="36">
        <f>_xlfn.XLOOKUP(TB_Vendas[[#This Row],[Código]],TB_Produtos[Código],TB_Produtos[Preço Unitário])</f>
        <v>250</v>
      </c>
      <c r="F2008" s="41">
        <f>INDEX(desc_tabela,MATCH(TB_Vendas[[#This Row],[Qtde]],desc_quantidade,1),MATCH(_xlfn.XLOOKUP(TB_Vendas[[#This Row],[Código]],TB_Produtos[Código],TB_Produtos[Categoria]),desc_categorias,0))</f>
        <v>0.05</v>
      </c>
      <c r="G2008" s="41" cm="1">
        <f t="array" ref="G2008">_xlfn.XLOOKUP(TB_Vendas[[#This Row],[Vendedor]],TB_Vendedores[[#All],[Código]],TB_Vendedores[[#All],[Desc. Máximo]])</f>
        <v>7.0000000000000007E-2</v>
      </c>
      <c r="H2008" s="41">
        <f>IF(TB_Vendas[[#This Row],[Desc.]]&gt;TB_Vendas[[#This Row],[Desc. Vend.]],TB_Vendas[[#This Row],[Desc. Vend.]],TB_Vendas[[#This Row],[Desc.]])</f>
        <v>0.05</v>
      </c>
      <c r="I2008" s="9">
        <f>TB_Vendas[[#This Row],[Preço Unitário]]*TB_Vendas[[#This Row],[Qtde]]</f>
        <v>500</v>
      </c>
      <c r="J2008" s="9">
        <f>TB_Vendas[[#This Row],[Total]]-(TB_Vendas[[#This Row],[Total]]*TB_Vendas[[#This Row],[Desconto]])</f>
        <v>475</v>
      </c>
      <c r="K2008" s="9" t="s">
        <v>119</v>
      </c>
    </row>
    <row r="2009" spans="1:11" x14ac:dyDescent="0.25">
      <c r="A2009" s="8">
        <v>45660</v>
      </c>
      <c r="B2009" t="s">
        <v>86</v>
      </c>
      <c r="C2009" t="str">
        <f>_xlfn.XLOOKUP(TB_Vendas[[#This Row],[Código]],TB_Produtos[Código],TB_Produtos[Categoria])</f>
        <v>Wearables</v>
      </c>
      <c r="D2009" s="1">
        <v>5</v>
      </c>
      <c r="E2009" s="36">
        <f>_xlfn.XLOOKUP(TB_Vendas[[#This Row],[Código]],TB_Produtos[Código],TB_Produtos[Preço Unitário])</f>
        <v>1500</v>
      </c>
      <c r="F2009" s="41">
        <f>INDEX(desc_tabela,MATCH(TB_Vendas[[#This Row],[Qtde]],desc_quantidade,1),MATCH(_xlfn.XLOOKUP(TB_Vendas[[#This Row],[Código]],TB_Produtos[Código],TB_Produtos[Categoria]),desc_categorias,0))</f>
        <v>0.25</v>
      </c>
      <c r="G2009" s="41" cm="1">
        <f t="array" ref="G2009">_xlfn.XLOOKUP(TB_Vendas[[#This Row],[Vendedor]],TB_Vendedores[[#All],[Código]],TB_Vendedores[[#All],[Desc. Máximo]])</f>
        <v>0.08</v>
      </c>
      <c r="H2009" s="41">
        <f>IF(TB_Vendas[[#This Row],[Desc.]]&gt;TB_Vendas[[#This Row],[Desc. Vend.]],TB_Vendas[[#This Row],[Desc. Vend.]],TB_Vendas[[#This Row],[Desc.]])</f>
        <v>0.08</v>
      </c>
      <c r="I2009" s="9">
        <f>TB_Vendas[[#This Row],[Preço Unitário]]*TB_Vendas[[#This Row],[Qtde]]</f>
        <v>7500</v>
      </c>
      <c r="J2009" s="9">
        <f>TB_Vendas[[#This Row],[Total]]-(TB_Vendas[[#This Row],[Total]]*TB_Vendas[[#This Row],[Desconto]])</f>
        <v>6900</v>
      </c>
      <c r="K2009" s="9" t="s">
        <v>100</v>
      </c>
    </row>
    <row r="2010" spans="1:11" x14ac:dyDescent="0.25">
      <c r="A2010" s="8">
        <v>45660</v>
      </c>
      <c r="B2010" t="s">
        <v>14</v>
      </c>
      <c r="C2010" t="str">
        <f>_xlfn.XLOOKUP(TB_Vendas[[#This Row],[Código]],TB_Produtos[Código],TB_Produtos[Categoria])</f>
        <v>Acessórios</v>
      </c>
      <c r="D2010" s="1">
        <v>4</v>
      </c>
      <c r="E2010" s="36">
        <f>_xlfn.XLOOKUP(TB_Vendas[[#This Row],[Código]],TB_Produtos[Código],TB_Produtos[Preço Unitário])</f>
        <v>80</v>
      </c>
      <c r="F2010" s="41">
        <f>INDEX(desc_tabela,MATCH(TB_Vendas[[#This Row],[Qtde]],desc_quantidade,1),MATCH(_xlfn.XLOOKUP(TB_Vendas[[#This Row],[Código]],TB_Produtos[Código],TB_Produtos[Categoria]),desc_categorias,0))</f>
        <v>0.15</v>
      </c>
      <c r="G2010" s="41" cm="1">
        <f t="array" ref="G2010">_xlfn.XLOOKUP(TB_Vendas[[#This Row],[Vendedor]],TB_Vendedores[[#All],[Código]],TB_Vendedores[[#All],[Desc. Máximo]])</f>
        <v>0.08</v>
      </c>
      <c r="H2010" s="41">
        <f>IF(TB_Vendas[[#This Row],[Desc.]]&gt;TB_Vendas[[#This Row],[Desc. Vend.]],TB_Vendas[[#This Row],[Desc. Vend.]],TB_Vendas[[#This Row],[Desc.]])</f>
        <v>0.08</v>
      </c>
      <c r="I2010" s="9">
        <f>TB_Vendas[[#This Row],[Preço Unitário]]*TB_Vendas[[#This Row],[Qtde]]</f>
        <v>320</v>
      </c>
      <c r="J2010" s="9">
        <f>TB_Vendas[[#This Row],[Total]]-(TB_Vendas[[#This Row],[Total]]*TB_Vendas[[#This Row],[Desconto]])</f>
        <v>294.39999999999998</v>
      </c>
      <c r="K2010" s="9" t="s">
        <v>100</v>
      </c>
    </row>
    <row r="2011" spans="1:11" x14ac:dyDescent="0.25">
      <c r="A2011" s="8">
        <v>45660</v>
      </c>
      <c r="B2011" t="s">
        <v>48</v>
      </c>
      <c r="C2011" t="str">
        <f>_xlfn.XLOOKUP(TB_Vendas[[#This Row],[Código]],TB_Produtos[Código],TB_Produtos[Categoria])</f>
        <v>Eletrônicos Gerais</v>
      </c>
      <c r="D2011" s="1">
        <v>5</v>
      </c>
      <c r="E2011" s="36">
        <f>_xlfn.XLOOKUP(TB_Vendas[[#This Row],[Código]],TB_Produtos[Código],TB_Produtos[Preço Unitário])</f>
        <v>5500</v>
      </c>
      <c r="F2011" s="41">
        <f>INDEX(desc_tabela,MATCH(TB_Vendas[[#This Row],[Qtde]],desc_quantidade,1),MATCH(_xlfn.XLOOKUP(TB_Vendas[[#This Row],[Código]],TB_Produtos[Código],TB_Produtos[Categoria]),desc_categorias,0))</f>
        <v>0.25</v>
      </c>
      <c r="G2011" s="41" cm="1">
        <f t="array" ref="G2011">_xlfn.XLOOKUP(TB_Vendas[[#This Row],[Vendedor]],TB_Vendedores[[#All],[Código]],TB_Vendedores[[#All],[Desc. Máximo]])</f>
        <v>0.17</v>
      </c>
      <c r="H2011" s="41">
        <f>IF(TB_Vendas[[#This Row],[Desc.]]&gt;TB_Vendas[[#This Row],[Desc. Vend.]],TB_Vendas[[#This Row],[Desc. Vend.]],TB_Vendas[[#This Row],[Desc.]])</f>
        <v>0.17</v>
      </c>
      <c r="I2011" s="9">
        <f>TB_Vendas[[#This Row],[Preço Unitário]]*TB_Vendas[[#This Row],[Qtde]]</f>
        <v>27500</v>
      </c>
      <c r="J2011" s="9">
        <f>TB_Vendas[[#This Row],[Total]]-(TB_Vendas[[#This Row],[Total]]*TB_Vendas[[#This Row],[Desconto]])</f>
        <v>22825</v>
      </c>
      <c r="K2011" s="9" t="s">
        <v>105</v>
      </c>
    </row>
    <row r="2012" spans="1:11" x14ac:dyDescent="0.25">
      <c r="A2012" s="8">
        <v>45661</v>
      </c>
      <c r="B2012" t="s">
        <v>46</v>
      </c>
      <c r="C2012" t="str">
        <f>_xlfn.XLOOKUP(TB_Vendas[[#This Row],[Código]],TB_Produtos[Código],TB_Produtos[Categoria])</f>
        <v>Eletrônicos Gerais</v>
      </c>
      <c r="D2012" s="1">
        <v>2</v>
      </c>
      <c r="E2012" s="36">
        <f>_xlfn.XLOOKUP(TB_Vendas[[#This Row],[Código]],TB_Produtos[Código],TB_Produtos[Preço Unitário])</f>
        <v>2800</v>
      </c>
      <c r="F2012" s="41">
        <f>INDEX(desc_tabela,MATCH(TB_Vendas[[#This Row],[Qtde]],desc_quantidade,1),MATCH(_xlfn.XLOOKUP(TB_Vendas[[#This Row],[Código]],TB_Produtos[Código],TB_Produtos[Categoria]),desc_categorias,0))</f>
        <v>0.15</v>
      </c>
      <c r="G2012" s="41" cm="1">
        <f t="array" ref="G2012">_xlfn.XLOOKUP(TB_Vendas[[#This Row],[Vendedor]],TB_Vendedores[[#All],[Código]],TB_Vendedores[[#All],[Desc. Máximo]])</f>
        <v>0.18</v>
      </c>
      <c r="H2012" s="41">
        <f>IF(TB_Vendas[[#This Row],[Desc.]]&gt;TB_Vendas[[#This Row],[Desc. Vend.]],TB_Vendas[[#This Row],[Desc. Vend.]],TB_Vendas[[#This Row],[Desc.]])</f>
        <v>0.15</v>
      </c>
      <c r="I2012" s="9">
        <f>TB_Vendas[[#This Row],[Preço Unitário]]*TB_Vendas[[#This Row],[Qtde]]</f>
        <v>5600</v>
      </c>
      <c r="J2012" s="9">
        <f>TB_Vendas[[#This Row],[Total]]-(TB_Vendas[[#This Row],[Total]]*TB_Vendas[[#This Row],[Desconto]])</f>
        <v>4760</v>
      </c>
      <c r="K2012" s="9" t="s">
        <v>117</v>
      </c>
    </row>
    <row r="2013" spans="1:11" x14ac:dyDescent="0.25">
      <c r="A2013" s="8">
        <v>45661</v>
      </c>
      <c r="B2013" t="s">
        <v>40</v>
      </c>
      <c r="C2013" t="str">
        <f>_xlfn.XLOOKUP(TB_Vendas[[#This Row],[Código]],TB_Produtos[Código],TB_Produtos[Categoria])</f>
        <v>Eletrônicos Gerais</v>
      </c>
      <c r="D2013" s="1">
        <v>3</v>
      </c>
      <c r="E2013" s="36">
        <f>_xlfn.XLOOKUP(TB_Vendas[[#This Row],[Código]],TB_Produtos[Código],TB_Produtos[Preço Unitário])</f>
        <v>4800</v>
      </c>
      <c r="F2013" s="41">
        <f>INDEX(desc_tabela,MATCH(TB_Vendas[[#This Row],[Qtde]],desc_quantidade,1),MATCH(_xlfn.XLOOKUP(TB_Vendas[[#This Row],[Código]],TB_Produtos[Código],TB_Produtos[Categoria]),desc_categorias,0))</f>
        <v>0.2</v>
      </c>
      <c r="G2013" s="41" cm="1">
        <f t="array" ref="G2013">_xlfn.XLOOKUP(TB_Vendas[[#This Row],[Vendedor]],TB_Vendedores[[#All],[Código]],TB_Vendedores[[#All],[Desc. Máximo]])</f>
        <v>0.17</v>
      </c>
      <c r="H2013" s="41">
        <f>IF(TB_Vendas[[#This Row],[Desc.]]&gt;TB_Vendas[[#This Row],[Desc. Vend.]],TB_Vendas[[#This Row],[Desc. Vend.]],TB_Vendas[[#This Row],[Desc.]])</f>
        <v>0.17</v>
      </c>
      <c r="I2013" s="9">
        <f>TB_Vendas[[#This Row],[Preço Unitário]]*TB_Vendas[[#This Row],[Qtde]]</f>
        <v>14400</v>
      </c>
      <c r="J2013" s="9">
        <f>TB_Vendas[[#This Row],[Total]]-(TB_Vendas[[#This Row],[Total]]*TB_Vendas[[#This Row],[Desconto]])</f>
        <v>11952</v>
      </c>
      <c r="K2013" s="9" t="s">
        <v>105</v>
      </c>
    </row>
    <row r="2014" spans="1:11" x14ac:dyDescent="0.25">
      <c r="A2014" s="8">
        <v>45661</v>
      </c>
      <c r="B2014" t="s">
        <v>48</v>
      </c>
      <c r="C2014" t="str">
        <f>_xlfn.XLOOKUP(TB_Vendas[[#This Row],[Código]],TB_Produtos[Código],TB_Produtos[Categoria])</f>
        <v>Eletrônicos Gerais</v>
      </c>
      <c r="D2014" s="1">
        <v>5</v>
      </c>
      <c r="E2014" s="36">
        <f>_xlfn.XLOOKUP(TB_Vendas[[#This Row],[Código]],TB_Produtos[Código],TB_Produtos[Preço Unitário])</f>
        <v>5500</v>
      </c>
      <c r="F2014" s="41">
        <f>INDEX(desc_tabela,MATCH(TB_Vendas[[#This Row],[Qtde]],desc_quantidade,1),MATCH(_xlfn.XLOOKUP(TB_Vendas[[#This Row],[Código]],TB_Produtos[Código],TB_Produtos[Categoria]),desc_categorias,0))</f>
        <v>0.25</v>
      </c>
      <c r="G2014" s="41" cm="1">
        <f t="array" ref="G2014">_xlfn.XLOOKUP(TB_Vendas[[#This Row],[Vendedor]],TB_Vendedores[[#All],[Código]],TB_Vendedores[[#All],[Desc. Máximo]])</f>
        <v>0.09</v>
      </c>
      <c r="H2014" s="41">
        <f>IF(TB_Vendas[[#This Row],[Desc.]]&gt;TB_Vendas[[#This Row],[Desc. Vend.]],TB_Vendas[[#This Row],[Desc. Vend.]],TB_Vendas[[#This Row],[Desc.]])</f>
        <v>0.09</v>
      </c>
      <c r="I2014" s="9">
        <f>TB_Vendas[[#This Row],[Preço Unitário]]*TB_Vendas[[#This Row],[Qtde]]</f>
        <v>27500</v>
      </c>
      <c r="J2014" s="9">
        <f>TB_Vendas[[#This Row],[Total]]-(TB_Vendas[[#This Row],[Total]]*TB_Vendas[[#This Row],[Desconto]])</f>
        <v>25025</v>
      </c>
      <c r="K2014" s="9" t="s">
        <v>113</v>
      </c>
    </row>
    <row r="2015" spans="1:11" x14ac:dyDescent="0.25">
      <c r="A2015" s="8">
        <v>45661</v>
      </c>
      <c r="B2015" t="s">
        <v>46</v>
      </c>
      <c r="C2015" t="str">
        <f>_xlfn.XLOOKUP(TB_Vendas[[#This Row],[Código]],TB_Produtos[Código],TB_Produtos[Categoria])</f>
        <v>Eletrônicos Gerais</v>
      </c>
      <c r="D2015" s="1">
        <v>1</v>
      </c>
      <c r="E2015" s="36">
        <f>_xlfn.XLOOKUP(TB_Vendas[[#This Row],[Código]],TB_Produtos[Código],TB_Produtos[Preço Unitário])</f>
        <v>2800</v>
      </c>
      <c r="F2015" s="41">
        <f>INDEX(desc_tabela,MATCH(TB_Vendas[[#This Row],[Qtde]],desc_quantidade,1),MATCH(_xlfn.XLOOKUP(TB_Vendas[[#This Row],[Código]],TB_Produtos[Código],TB_Produtos[Categoria]),desc_categorias,0))</f>
        <v>0.1</v>
      </c>
      <c r="G2015" s="41" cm="1">
        <f t="array" ref="G2015">_xlfn.XLOOKUP(TB_Vendas[[#This Row],[Vendedor]],TB_Vendedores[[#All],[Código]],TB_Vendedores[[#All],[Desc. Máximo]])</f>
        <v>0.13</v>
      </c>
      <c r="H2015" s="41">
        <f>IF(TB_Vendas[[#This Row],[Desc.]]&gt;TB_Vendas[[#This Row],[Desc. Vend.]],TB_Vendas[[#This Row],[Desc. Vend.]],TB_Vendas[[#This Row],[Desc.]])</f>
        <v>0.1</v>
      </c>
      <c r="I2015" s="9">
        <f>TB_Vendas[[#This Row],[Preço Unitário]]*TB_Vendas[[#This Row],[Qtde]]</f>
        <v>2800</v>
      </c>
      <c r="J2015" s="9">
        <f>TB_Vendas[[#This Row],[Total]]-(TB_Vendas[[#This Row],[Total]]*TB_Vendas[[#This Row],[Desconto]])</f>
        <v>2520</v>
      </c>
      <c r="K2015" s="9" t="s">
        <v>97</v>
      </c>
    </row>
    <row r="2016" spans="1:11" x14ac:dyDescent="0.25">
      <c r="A2016" s="8">
        <v>45661</v>
      </c>
      <c r="B2016" t="s">
        <v>28</v>
      </c>
      <c r="C2016" t="str">
        <f>_xlfn.XLOOKUP(TB_Vendas[[#This Row],[Código]],TB_Produtos[Código],TB_Produtos[Categoria])</f>
        <v>Periféricos</v>
      </c>
      <c r="D2016" s="1">
        <v>1</v>
      </c>
      <c r="E2016" s="36">
        <f>_xlfn.XLOOKUP(TB_Vendas[[#This Row],[Código]],TB_Produtos[Código],TB_Produtos[Preço Unitário])</f>
        <v>1200</v>
      </c>
      <c r="F2016" s="41">
        <f>INDEX(desc_tabela,MATCH(TB_Vendas[[#This Row],[Qtde]],desc_quantidade,1),MATCH(_xlfn.XLOOKUP(TB_Vendas[[#This Row],[Código]],TB_Produtos[Código],TB_Produtos[Categoria]),desc_categorias,0))</f>
        <v>0</v>
      </c>
      <c r="G2016" s="41" cm="1">
        <f t="array" ref="G2016">_xlfn.XLOOKUP(TB_Vendas[[#This Row],[Vendedor]],TB_Vendedores[[#All],[Código]],TB_Vendedores[[#All],[Desc. Máximo]])</f>
        <v>0.08</v>
      </c>
      <c r="H2016" s="41">
        <f>IF(TB_Vendas[[#This Row],[Desc.]]&gt;TB_Vendas[[#This Row],[Desc. Vend.]],TB_Vendas[[#This Row],[Desc. Vend.]],TB_Vendas[[#This Row],[Desc.]])</f>
        <v>0</v>
      </c>
      <c r="I2016" s="9">
        <f>TB_Vendas[[#This Row],[Preço Unitário]]*TB_Vendas[[#This Row],[Qtde]]</f>
        <v>1200</v>
      </c>
      <c r="J2016" s="9">
        <f>TB_Vendas[[#This Row],[Total]]-(TB_Vendas[[#This Row],[Total]]*TB_Vendas[[#This Row],[Desconto]])</f>
        <v>1200</v>
      </c>
      <c r="K2016" s="9" t="s">
        <v>100</v>
      </c>
    </row>
    <row r="2017" spans="1:11" x14ac:dyDescent="0.25">
      <c r="A2017" s="8">
        <v>45662</v>
      </c>
      <c r="B2017" t="s">
        <v>64</v>
      </c>
      <c r="C2017" t="str">
        <f>_xlfn.XLOOKUP(TB_Vendas[[#This Row],[Código]],TB_Produtos[Código],TB_Produtos[Categoria])</f>
        <v>Redes e Conectividade</v>
      </c>
      <c r="D2017" s="1">
        <v>3</v>
      </c>
      <c r="E2017" s="36">
        <f>_xlfn.XLOOKUP(TB_Vendas[[#This Row],[Código]],TB_Produtos[Código],TB_Produtos[Preço Unitário])</f>
        <v>250</v>
      </c>
      <c r="F2017" s="41">
        <f>INDEX(desc_tabela,MATCH(TB_Vendas[[#This Row],[Qtde]],desc_quantidade,1),MATCH(_xlfn.XLOOKUP(TB_Vendas[[#This Row],[Código]],TB_Produtos[Código],TB_Produtos[Categoria]),desc_categorias,0))</f>
        <v>0.2</v>
      </c>
      <c r="G2017" s="41" cm="1">
        <f t="array" ref="G2017">_xlfn.XLOOKUP(TB_Vendas[[#This Row],[Vendedor]],TB_Vendedores[[#All],[Código]],TB_Vendedores[[#All],[Desc. Máximo]])</f>
        <v>0.13</v>
      </c>
      <c r="H2017" s="41">
        <f>IF(TB_Vendas[[#This Row],[Desc.]]&gt;TB_Vendas[[#This Row],[Desc. Vend.]],TB_Vendas[[#This Row],[Desc. Vend.]],TB_Vendas[[#This Row],[Desc.]])</f>
        <v>0.13</v>
      </c>
      <c r="I2017" s="9">
        <f>TB_Vendas[[#This Row],[Preço Unitário]]*TB_Vendas[[#This Row],[Qtde]]</f>
        <v>750</v>
      </c>
      <c r="J2017" s="9">
        <f>TB_Vendas[[#This Row],[Total]]-(TB_Vendas[[#This Row],[Total]]*TB_Vendas[[#This Row],[Desconto]])</f>
        <v>652.5</v>
      </c>
      <c r="K2017" s="9" t="s">
        <v>94</v>
      </c>
    </row>
    <row r="2018" spans="1:11" x14ac:dyDescent="0.25">
      <c r="A2018" s="8">
        <v>45662</v>
      </c>
      <c r="B2018" t="s">
        <v>31</v>
      </c>
      <c r="C2018" t="str">
        <f>_xlfn.XLOOKUP(TB_Vendas[[#This Row],[Código]],TB_Produtos[Código],TB_Produtos[Categoria])</f>
        <v>Notebooks</v>
      </c>
      <c r="D2018" s="1">
        <v>2</v>
      </c>
      <c r="E2018" s="36">
        <f>_xlfn.XLOOKUP(TB_Vendas[[#This Row],[Código]],TB_Produtos[Código],TB_Produtos[Preço Unitário])</f>
        <v>4200</v>
      </c>
      <c r="F2018" s="41">
        <f>INDEX(desc_tabela,MATCH(TB_Vendas[[#This Row],[Qtde]],desc_quantidade,1),MATCH(_xlfn.XLOOKUP(TB_Vendas[[#This Row],[Código]],TB_Produtos[Código],TB_Produtos[Categoria]),desc_categorias,0))</f>
        <v>0.1</v>
      </c>
      <c r="G2018" s="41" cm="1">
        <f t="array" ref="G2018">_xlfn.XLOOKUP(TB_Vendas[[#This Row],[Vendedor]],TB_Vendedores[[#All],[Código]],TB_Vendedores[[#All],[Desc. Máximo]])</f>
        <v>0.08</v>
      </c>
      <c r="H2018" s="41">
        <f>IF(TB_Vendas[[#This Row],[Desc.]]&gt;TB_Vendas[[#This Row],[Desc. Vend.]],TB_Vendas[[#This Row],[Desc. Vend.]],TB_Vendas[[#This Row],[Desc.]])</f>
        <v>0.08</v>
      </c>
      <c r="I2018" s="9">
        <f>TB_Vendas[[#This Row],[Preço Unitário]]*TB_Vendas[[#This Row],[Qtde]]</f>
        <v>8400</v>
      </c>
      <c r="J2018" s="9">
        <f>TB_Vendas[[#This Row],[Total]]-(TB_Vendas[[#This Row],[Total]]*TB_Vendas[[#This Row],[Desconto]])</f>
        <v>7728</v>
      </c>
      <c r="K2018" s="9" t="s">
        <v>111</v>
      </c>
    </row>
    <row r="2019" spans="1:11" x14ac:dyDescent="0.25">
      <c r="A2019" s="8">
        <v>45662</v>
      </c>
      <c r="B2019" t="s">
        <v>77</v>
      </c>
      <c r="C2019" t="str">
        <f>_xlfn.XLOOKUP(TB_Vendas[[#This Row],[Código]],TB_Produtos[Código],TB_Produtos[Categoria])</f>
        <v>Smartphones e Tablets</v>
      </c>
      <c r="D2019" s="1">
        <v>5</v>
      </c>
      <c r="E2019" s="36">
        <f>_xlfn.XLOOKUP(TB_Vendas[[#This Row],[Código]],TB_Produtos[Código],TB_Produtos[Preço Unitário])</f>
        <v>5000</v>
      </c>
      <c r="F2019" s="41">
        <f>INDEX(desc_tabela,MATCH(TB_Vendas[[#This Row],[Qtde]],desc_quantidade,1),MATCH(_xlfn.XLOOKUP(TB_Vendas[[#This Row],[Código]],TB_Produtos[Código],TB_Produtos[Categoria]),desc_categorias,0))</f>
        <v>0.25</v>
      </c>
      <c r="G2019" s="41" cm="1">
        <f t="array" ref="G2019">_xlfn.XLOOKUP(TB_Vendas[[#This Row],[Vendedor]],TB_Vendedores[[#All],[Código]],TB_Vendedores[[#All],[Desc. Máximo]])</f>
        <v>0.17</v>
      </c>
      <c r="H2019" s="41">
        <f>IF(TB_Vendas[[#This Row],[Desc.]]&gt;TB_Vendas[[#This Row],[Desc. Vend.]],TB_Vendas[[#This Row],[Desc. Vend.]],TB_Vendas[[#This Row],[Desc.]])</f>
        <v>0.17</v>
      </c>
      <c r="I2019" s="9">
        <f>TB_Vendas[[#This Row],[Preço Unitário]]*TB_Vendas[[#This Row],[Qtde]]</f>
        <v>25000</v>
      </c>
      <c r="J2019" s="9">
        <f>TB_Vendas[[#This Row],[Total]]-(TB_Vendas[[#This Row],[Total]]*TB_Vendas[[#This Row],[Desconto]])</f>
        <v>20750</v>
      </c>
      <c r="K2019" s="9" t="s">
        <v>105</v>
      </c>
    </row>
    <row r="2020" spans="1:11" x14ac:dyDescent="0.25">
      <c r="A2020" s="8">
        <v>45662</v>
      </c>
      <c r="B2020" t="s">
        <v>14</v>
      </c>
      <c r="C2020" t="str">
        <f>_xlfn.XLOOKUP(TB_Vendas[[#This Row],[Código]],TB_Produtos[Código],TB_Produtos[Categoria])</f>
        <v>Acessórios</v>
      </c>
      <c r="D2020" s="1">
        <v>1</v>
      </c>
      <c r="E2020" s="36">
        <f>_xlfn.XLOOKUP(TB_Vendas[[#This Row],[Código]],TB_Produtos[Código],TB_Produtos[Preço Unitário])</f>
        <v>80</v>
      </c>
      <c r="F2020" s="41">
        <f>INDEX(desc_tabela,MATCH(TB_Vendas[[#This Row],[Qtde]],desc_quantidade,1),MATCH(_xlfn.XLOOKUP(TB_Vendas[[#This Row],[Código]],TB_Produtos[Código],TB_Produtos[Categoria]),desc_categorias,0))</f>
        <v>0</v>
      </c>
      <c r="G2020" s="41" cm="1">
        <f t="array" ref="G2020">_xlfn.XLOOKUP(TB_Vendas[[#This Row],[Vendedor]],TB_Vendedores[[#All],[Código]],TB_Vendedores[[#All],[Desc. Máximo]])</f>
        <v>0.12</v>
      </c>
      <c r="H2020" s="41">
        <f>IF(TB_Vendas[[#This Row],[Desc.]]&gt;TB_Vendas[[#This Row],[Desc. Vend.]],TB_Vendas[[#This Row],[Desc. Vend.]],TB_Vendas[[#This Row],[Desc.]])</f>
        <v>0</v>
      </c>
      <c r="I2020" s="9">
        <f>TB_Vendas[[#This Row],[Preço Unitário]]*TB_Vendas[[#This Row],[Qtde]]</f>
        <v>80</v>
      </c>
      <c r="J2020" s="9">
        <f>TB_Vendas[[#This Row],[Total]]-(TB_Vendas[[#This Row],[Total]]*TB_Vendas[[#This Row],[Desconto]])</f>
        <v>80</v>
      </c>
      <c r="K2020" s="9" t="s">
        <v>103</v>
      </c>
    </row>
    <row r="2021" spans="1:11" x14ac:dyDescent="0.25">
      <c r="A2021" s="8">
        <v>45662</v>
      </c>
      <c r="B2021" t="s">
        <v>56</v>
      </c>
      <c r="C2021" t="str">
        <f>_xlfn.XLOOKUP(TB_Vendas[[#This Row],[Código]],TB_Produtos[Código],TB_Produtos[Categoria])</f>
        <v>Periféricos</v>
      </c>
      <c r="D2021" s="1">
        <v>4</v>
      </c>
      <c r="E2021" s="36">
        <f>_xlfn.XLOOKUP(TB_Vendas[[#This Row],[Código]],TB_Produtos[Código],TB_Produtos[Preço Unitário])</f>
        <v>200</v>
      </c>
      <c r="F2021" s="41">
        <f>INDEX(desc_tabela,MATCH(TB_Vendas[[#This Row],[Qtde]],desc_quantidade,1),MATCH(_xlfn.XLOOKUP(TB_Vendas[[#This Row],[Código]],TB_Produtos[Código],TB_Produtos[Categoria]),desc_categorias,0))</f>
        <v>0.15</v>
      </c>
      <c r="G2021" s="41" cm="1">
        <f t="array" ref="G2021">_xlfn.XLOOKUP(TB_Vendas[[#This Row],[Vendedor]],TB_Vendedores[[#All],[Código]],TB_Vendedores[[#All],[Desc. Máximo]])</f>
        <v>0.12</v>
      </c>
      <c r="H2021" s="41">
        <f>IF(TB_Vendas[[#This Row],[Desc.]]&gt;TB_Vendas[[#This Row],[Desc. Vend.]],TB_Vendas[[#This Row],[Desc. Vend.]],TB_Vendas[[#This Row],[Desc.]])</f>
        <v>0.12</v>
      </c>
      <c r="I2021" s="9">
        <f>TB_Vendas[[#This Row],[Preço Unitário]]*TB_Vendas[[#This Row],[Qtde]]</f>
        <v>800</v>
      </c>
      <c r="J2021" s="9">
        <f>TB_Vendas[[#This Row],[Total]]-(TB_Vendas[[#This Row],[Total]]*TB_Vendas[[#This Row],[Desconto]])</f>
        <v>704</v>
      </c>
      <c r="K2021" s="9" t="s">
        <v>103</v>
      </c>
    </row>
    <row r="2022" spans="1:11" x14ac:dyDescent="0.25">
      <c r="A2022" s="8">
        <v>45663</v>
      </c>
      <c r="B2022" t="s">
        <v>28</v>
      </c>
      <c r="C2022" t="str">
        <f>_xlfn.XLOOKUP(TB_Vendas[[#This Row],[Código]],TB_Produtos[Código],TB_Produtos[Categoria])</f>
        <v>Periféricos</v>
      </c>
      <c r="D2022" s="1">
        <v>3</v>
      </c>
      <c r="E2022" s="36">
        <f>_xlfn.XLOOKUP(TB_Vendas[[#This Row],[Código]],TB_Produtos[Código],TB_Produtos[Preço Unitário])</f>
        <v>1200</v>
      </c>
      <c r="F2022" s="41">
        <f>INDEX(desc_tabela,MATCH(TB_Vendas[[#This Row],[Qtde]],desc_quantidade,1),MATCH(_xlfn.XLOOKUP(TB_Vendas[[#This Row],[Código]],TB_Produtos[Código],TB_Produtos[Categoria]),desc_categorias,0))</f>
        <v>0.15</v>
      </c>
      <c r="G2022" s="41" cm="1">
        <f t="array" ref="G2022">_xlfn.XLOOKUP(TB_Vendas[[#This Row],[Vendedor]],TB_Vendedores[[#All],[Código]],TB_Vendedores[[#All],[Desc. Máximo]])</f>
        <v>0.13</v>
      </c>
      <c r="H2022" s="41">
        <f>IF(TB_Vendas[[#This Row],[Desc.]]&gt;TB_Vendas[[#This Row],[Desc. Vend.]],TB_Vendas[[#This Row],[Desc. Vend.]],TB_Vendas[[#This Row],[Desc.]])</f>
        <v>0.13</v>
      </c>
      <c r="I2022" s="9">
        <f>TB_Vendas[[#This Row],[Preço Unitário]]*TB_Vendas[[#This Row],[Qtde]]</f>
        <v>3600</v>
      </c>
      <c r="J2022" s="9">
        <f>TB_Vendas[[#This Row],[Total]]-(TB_Vendas[[#This Row],[Total]]*TB_Vendas[[#This Row],[Desconto]])</f>
        <v>3132</v>
      </c>
      <c r="K2022" s="9" t="s">
        <v>94</v>
      </c>
    </row>
    <row r="2023" spans="1:11" x14ac:dyDescent="0.25">
      <c r="A2023" s="8">
        <v>45663</v>
      </c>
      <c r="B2023" t="s">
        <v>60</v>
      </c>
      <c r="C2023" t="str">
        <f>_xlfn.XLOOKUP(TB_Vendas[[#This Row],[Código]],TB_Produtos[Código],TB_Produtos[Categoria])</f>
        <v>Redes e Conectividade</v>
      </c>
      <c r="D2023" s="1">
        <v>5</v>
      </c>
      <c r="E2023" s="36">
        <f>_xlfn.XLOOKUP(TB_Vendas[[#This Row],[Código]],TB_Produtos[Código],TB_Produtos[Preço Unitário])</f>
        <v>100</v>
      </c>
      <c r="F2023" s="41">
        <f>INDEX(desc_tabela,MATCH(TB_Vendas[[#This Row],[Qtde]],desc_quantidade,1),MATCH(_xlfn.XLOOKUP(TB_Vendas[[#This Row],[Código]],TB_Produtos[Código],TB_Produtos[Categoria]),desc_categorias,0))</f>
        <v>0.25</v>
      </c>
      <c r="G2023" s="41" cm="1">
        <f t="array" ref="G2023">_xlfn.XLOOKUP(TB_Vendas[[#This Row],[Vendedor]],TB_Vendedores[[#All],[Código]],TB_Vendedores[[#All],[Desc. Máximo]])</f>
        <v>0.08</v>
      </c>
      <c r="H2023" s="41">
        <f>IF(TB_Vendas[[#This Row],[Desc.]]&gt;TB_Vendas[[#This Row],[Desc. Vend.]],TB_Vendas[[#This Row],[Desc. Vend.]],TB_Vendas[[#This Row],[Desc.]])</f>
        <v>0.08</v>
      </c>
      <c r="I2023" s="9">
        <f>TB_Vendas[[#This Row],[Preço Unitário]]*TB_Vendas[[#This Row],[Qtde]]</f>
        <v>500</v>
      </c>
      <c r="J2023" s="9">
        <f>TB_Vendas[[#This Row],[Total]]-(TB_Vendas[[#This Row],[Total]]*TB_Vendas[[#This Row],[Desconto]])</f>
        <v>460</v>
      </c>
      <c r="K2023" s="9" t="s">
        <v>100</v>
      </c>
    </row>
    <row r="2024" spans="1:11" x14ac:dyDescent="0.25">
      <c r="A2024" s="8">
        <v>45663</v>
      </c>
      <c r="B2024" t="s">
        <v>60</v>
      </c>
      <c r="C2024" t="str">
        <f>_xlfn.XLOOKUP(TB_Vendas[[#This Row],[Código]],TB_Produtos[Código],TB_Produtos[Categoria])</f>
        <v>Redes e Conectividade</v>
      </c>
      <c r="D2024" s="1">
        <v>2</v>
      </c>
      <c r="E2024" s="36">
        <f>_xlfn.XLOOKUP(TB_Vendas[[#This Row],[Código]],TB_Produtos[Código],TB_Produtos[Preço Unitário])</f>
        <v>100</v>
      </c>
      <c r="F2024" s="41">
        <f>INDEX(desc_tabela,MATCH(TB_Vendas[[#This Row],[Qtde]],desc_quantidade,1),MATCH(_xlfn.XLOOKUP(TB_Vendas[[#This Row],[Código]],TB_Produtos[Código],TB_Produtos[Categoria]),desc_categorias,0))</f>
        <v>0.15</v>
      </c>
      <c r="G2024" s="41" cm="1">
        <f t="array" ref="G2024">_xlfn.XLOOKUP(TB_Vendas[[#This Row],[Vendedor]],TB_Vendedores[[#All],[Código]],TB_Vendedores[[#All],[Desc. Máximo]])</f>
        <v>0.11</v>
      </c>
      <c r="H2024" s="41">
        <f>IF(TB_Vendas[[#This Row],[Desc.]]&gt;TB_Vendas[[#This Row],[Desc. Vend.]],TB_Vendas[[#This Row],[Desc. Vend.]],TB_Vendas[[#This Row],[Desc.]])</f>
        <v>0.11</v>
      </c>
      <c r="I2024" s="9">
        <f>TB_Vendas[[#This Row],[Preço Unitário]]*TB_Vendas[[#This Row],[Qtde]]</f>
        <v>200</v>
      </c>
      <c r="J2024" s="9">
        <f>TB_Vendas[[#This Row],[Total]]-(TB_Vendas[[#This Row],[Total]]*TB_Vendas[[#This Row],[Desconto]])</f>
        <v>178</v>
      </c>
      <c r="K2024" s="9" t="s">
        <v>115</v>
      </c>
    </row>
    <row r="2025" spans="1:11" x14ac:dyDescent="0.25">
      <c r="A2025" s="8">
        <v>45663</v>
      </c>
      <c r="B2025" t="s">
        <v>48</v>
      </c>
      <c r="C2025" t="str">
        <f>_xlfn.XLOOKUP(TB_Vendas[[#This Row],[Código]],TB_Produtos[Código],TB_Produtos[Categoria])</f>
        <v>Eletrônicos Gerais</v>
      </c>
      <c r="D2025" s="1">
        <v>3</v>
      </c>
      <c r="E2025" s="36">
        <f>_xlfn.XLOOKUP(TB_Vendas[[#This Row],[Código]],TB_Produtos[Código],TB_Produtos[Preço Unitário])</f>
        <v>5500</v>
      </c>
      <c r="F2025" s="41">
        <f>INDEX(desc_tabela,MATCH(TB_Vendas[[#This Row],[Qtde]],desc_quantidade,1),MATCH(_xlfn.XLOOKUP(TB_Vendas[[#This Row],[Código]],TB_Produtos[Código],TB_Produtos[Categoria]),desc_categorias,0))</f>
        <v>0.2</v>
      </c>
      <c r="G2025" s="41" cm="1">
        <f t="array" ref="G2025">_xlfn.XLOOKUP(TB_Vendas[[#This Row],[Vendedor]],TB_Vendedores[[#All],[Código]],TB_Vendedores[[#All],[Desc. Máximo]])</f>
        <v>0.18</v>
      </c>
      <c r="H2025" s="41">
        <f>IF(TB_Vendas[[#This Row],[Desc.]]&gt;TB_Vendas[[#This Row],[Desc. Vend.]],TB_Vendas[[#This Row],[Desc. Vend.]],TB_Vendas[[#This Row],[Desc.]])</f>
        <v>0.18</v>
      </c>
      <c r="I2025" s="9">
        <f>TB_Vendas[[#This Row],[Preço Unitário]]*TB_Vendas[[#This Row],[Qtde]]</f>
        <v>16500</v>
      </c>
      <c r="J2025" s="9">
        <f>TB_Vendas[[#This Row],[Total]]-(TB_Vendas[[#This Row],[Total]]*TB_Vendas[[#This Row],[Desconto]])</f>
        <v>13530</v>
      </c>
      <c r="K2025" s="9" t="s">
        <v>117</v>
      </c>
    </row>
    <row r="2026" spans="1:11" x14ac:dyDescent="0.25">
      <c r="A2026" s="8">
        <v>45663</v>
      </c>
      <c r="B2026" t="s">
        <v>40</v>
      </c>
      <c r="C2026" t="str">
        <f>_xlfn.XLOOKUP(TB_Vendas[[#This Row],[Código]],TB_Produtos[Código],TB_Produtos[Categoria])</f>
        <v>Eletrônicos Gerais</v>
      </c>
      <c r="D2026" s="1">
        <v>4</v>
      </c>
      <c r="E2026" s="36">
        <f>_xlfn.XLOOKUP(TB_Vendas[[#This Row],[Código]],TB_Produtos[Código],TB_Produtos[Preço Unitário])</f>
        <v>4800</v>
      </c>
      <c r="F2026" s="41">
        <f>INDEX(desc_tabela,MATCH(TB_Vendas[[#This Row],[Qtde]],desc_quantidade,1),MATCH(_xlfn.XLOOKUP(TB_Vendas[[#This Row],[Código]],TB_Produtos[Código],TB_Produtos[Categoria]),desc_categorias,0))</f>
        <v>0.2</v>
      </c>
      <c r="G2026" s="41" cm="1">
        <f t="array" ref="G2026">_xlfn.XLOOKUP(TB_Vendas[[#This Row],[Vendedor]],TB_Vendedores[[#All],[Código]],TB_Vendedores[[#All],[Desc. Máximo]])</f>
        <v>0.13</v>
      </c>
      <c r="H2026" s="41">
        <f>IF(TB_Vendas[[#This Row],[Desc.]]&gt;TB_Vendas[[#This Row],[Desc. Vend.]],TB_Vendas[[#This Row],[Desc. Vend.]],TB_Vendas[[#This Row],[Desc.]])</f>
        <v>0.13</v>
      </c>
      <c r="I2026" s="9">
        <f>TB_Vendas[[#This Row],[Preço Unitário]]*TB_Vendas[[#This Row],[Qtde]]</f>
        <v>19200</v>
      </c>
      <c r="J2026" s="9">
        <f>TB_Vendas[[#This Row],[Total]]-(TB_Vendas[[#This Row],[Total]]*TB_Vendas[[#This Row],[Desconto]])</f>
        <v>16704</v>
      </c>
      <c r="K2026" s="9" t="s">
        <v>97</v>
      </c>
    </row>
    <row r="2027" spans="1:11" x14ac:dyDescent="0.25">
      <c r="A2027" s="8">
        <v>45663</v>
      </c>
      <c r="B2027" t="s">
        <v>40</v>
      </c>
      <c r="C2027" t="str">
        <f>_xlfn.XLOOKUP(TB_Vendas[[#This Row],[Código]],TB_Produtos[Código],TB_Produtos[Categoria])</f>
        <v>Eletrônicos Gerais</v>
      </c>
      <c r="D2027" s="1">
        <v>5</v>
      </c>
      <c r="E2027" s="36">
        <f>_xlfn.XLOOKUP(TB_Vendas[[#This Row],[Código]],TB_Produtos[Código],TB_Produtos[Preço Unitário])</f>
        <v>4800</v>
      </c>
      <c r="F2027" s="41">
        <f>INDEX(desc_tabela,MATCH(TB_Vendas[[#This Row],[Qtde]],desc_quantidade,1),MATCH(_xlfn.XLOOKUP(TB_Vendas[[#This Row],[Código]],TB_Produtos[Código],TB_Produtos[Categoria]),desc_categorias,0))</f>
        <v>0.25</v>
      </c>
      <c r="G2027" s="41" cm="1">
        <f t="array" ref="G2027">_xlfn.XLOOKUP(TB_Vendas[[#This Row],[Vendedor]],TB_Vendedores[[#All],[Código]],TB_Vendedores[[#All],[Desc. Máximo]])</f>
        <v>0.3</v>
      </c>
      <c r="H2027" s="41">
        <f>IF(TB_Vendas[[#This Row],[Desc.]]&gt;TB_Vendas[[#This Row],[Desc. Vend.]],TB_Vendas[[#This Row],[Desc. Vend.]],TB_Vendas[[#This Row],[Desc.]])</f>
        <v>0.25</v>
      </c>
      <c r="I2027" s="9">
        <f>TB_Vendas[[#This Row],[Preço Unitário]]*TB_Vendas[[#This Row],[Qtde]]</f>
        <v>24000</v>
      </c>
      <c r="J2027" s="9">
        <f>TB_Vendas[[#This Row],[Total]]-(TB_Vendas[[#This Row],[Total]]*TB_Vendas[[#This Row],[Desconto]])</f>
        <v>18000</v>
      </c>
      <c r="K2027" s="9" t="s">
        <v>121</v>
      </c>
    </row>
    <row r="2028" spans="1:11" x14ac:dyDescent="0.25">
      <c r="A2028" s="8">
        <v>45664</v>
      </c>
      <c r="B2028" t="s">
        <v>71</v>
      </c>
      <c r="C2028" t="str">
        <f>_xlfn.XLOOKUP(TB_Vendas[[#This Row],[Código]],TB_Produtos[Código],TB_Produtos[Categoria])</f>
        <v>Smartphones e Tablets</v>
      </c>
      <c r="D2028" s="1">
        <v>4</v>
      </c>
      <c r="E2028" s="36">
        <f>_xlfn.XLOOKUP(TB_Vendas[[#This Row],[Código]],TB_Produtos[Código],TB_Produtos[Preço Unitário])</f>
        <v>7500</v>
      </c>
      <c r="F2028" s="41">
        <f>INDEX(desc_tabela,MATCH(TB_Vendas[[#This Row],[Qtde]],desc_quantidade,1),MATCH(_xlfn.XLOOKUP(TB_Vendas[[#This Row],[Código]],TB_Produtos[Código],TB_Produtos[Categoria]),desc_categorias,0))</f>
        <v>0.15</v>
      </c>
      <c r="G2028" s="41" cm="1">
        <f t="array" ref="G2028">_xlfn.XLOOKUP(TB_Vendas[[#This Row],[Vendedor]],TB_Vendedores[[#All],[Código]],TB_Vendedores[[#All],[Desc. Máximo]])</f>
        <v>0.18</v>
      </c>
      <c r="H2028" s="41">
        <f>IF(TB_Vendas[[#This Row],[Desc.]]&gt;TB_Vendas[[#This Row],[Desc. Vend.]],TB_Vendas[[#This Row],[Desc. Vend.]],TB_Vendas[[#This Row],[Desc.]])</f>
        <v>0.15</v>
      </c>
      <c r="I2028" s="9">
        <f>TB_Vendas[[#This Row],[Preço Unitário]]*TB_Vendas[[#This Row],[Qtde]]</f>
        <v>30000</v>
      </c>
      <c r="J2028" s="9">
        <f>TB_Vendas[[#This Row],[Total]]-(TB_Vendas[[#This Row],[Total]]*TB_Vendas[[#This Row],[Desconto]])</f>
        <v>25500</v>
      </c>
      <c r="K2028" s="9" t="s">
        <v>117</v>
      </c>
    </row>
    <row r="2029" spans="1:11" x14ac:dyDescent="0.25">
      <c r="A2029" s="8">
        <v>45664</v>
      </c>
      <c r="B2029" t="s">
        <v>68</v>
      </c>
      <c r="C2029" t="str">
        <f>_xlfn.XLOOKUP(TB_Vendas[[#This Row],[Código]],TB_Produtos[Código],TB_Produtos[Categoria])</f>
        <v>Smartphones e Tablets</v>
      </c>
      <c r="D2029" s="1">
        <v>3</v>
      </c>
      <c r="E2029" s="36">
        <f>_xlfn.XLOOKUP(TB_Vendas[[#This Row],[Código]],TB_Produtos[Código],TB_Produtos[Preço Unitário])</f>
        <v>4500</v>
      </c>
      <c r="F2029" s="41">
        <f>INDEX(desc_tabela,MATCH(TB_Vendas[[#This Row],[Qtde]],desc_quantidade,1),MATCH(_xlfn.XLOOKUP(TB_Vendas[[#This Row],[Código]],TB_Produtos[Código],TB_Produtos[Categoria]),desc_categorias,0))</f>
        <v>0.15</v>
      </c>
      <c r="G2029" s="41" cm="1">
        <f t="array" ref="G2029">_xlfn.XLOOKUP(TB_Vendas[[#This Row],[Vendedor]],TB_Vendedores[[#All],[Código]],TB_Vendedores[[#All],[Desc. Máximo]])</f>
        <v>7.0000000000000007E-2</v>
      </c>
      <c r="H2029" s="41">
        <f>IF(TB_Vendas[[#This Row],[Desc.]]&gt;TB_Vendas[[#This Row],[Desc. Vend.]],TB_Vendas[[#This Row],[Desc. Vend.]],TB_Vendas[[#This Row],[Desc.]])</f>
        <v>7.0000000000000007E-2</v>
      </c>
      <c r="I2029" s="9">
        <f>TB_Vendas[[#This Row],[Preço Unitário]]*TB_Vendas[[#This Row],[Qtde]]</f>
        <v>13500</v>
      </c>
      <c r="J2029" s="9">
        <f>TB_Vendas[[#This Row],[Total]]-(TB_Vendas[[#This Row],[Total]]*TB_Vendas[[#This Row],[Desconto]])</f>
        <v>12555</v>
      </c>
      <c r="K2029" s="9" t="s">
        <v>119</v>
      </c>
    </row>
    <row r="2030" spans="1:11" x14ac:dyDescent="0.25">
      <c r="A2030" s="8">
        <v>45665</v>
      </c>
      <c r="B2030" t="s">
        <v>7</v>
      </c>
      <c r="C2030" t="str">
        <f>_xlfn.XLOOKUP(TB_Vendas[[#This Row],[Código]],TB_Produtos[Código],TB_Produtos[Categoria])</f>
        <v>Acessórios</v>
      </c>
      <c r="D2030" s="1">
        <v>2</v>
      </c>
      <c r="E2030" s="36">
        <f>_xlfn.XLOOKUP(TB_Vendas[[#This Row],[Código]],TB_Produtos[Código],TB_Produtos[Preço Unitário])</f>
        <v>50</v>
      </c>
      <c r="F2030" s="41">
        <f>INDEX(desc_tabela,MATCH(TB_Vendas[[#This Row],[Qtde]],desc_quantidade,1),MATCH(_xlfn.XLOOKUP(TB_Vendas[[#This Row],[Código]],TB_Produtos[Código],TB_Produtos[Categoria]),desc_categorias,0))</f>
        <v>0.05</v>
      </c>
      <c r="G2030" s="41" cm="1">
        <f t="array" ref="G2030">_xlfn.XLOOKUP(TB_Vendas[[#This Row],[Vendedor]],TB_Vendedores[[#All],[Código]],TB_Vendedores[[#All],[Desc. Máximo]])</f>
        <v>0.13</v>
      </c>
      <c r="H2030" s="41">
        <f>IF(TB_Vendas[[#This Row],[Desc.]]&gt;TB_Vendas[[#This Row],[Desc. Vend.]],TB_Vendas[[#This Row],[Desc. Vend.]],TB_Vendas[[#This Row],[Desc.]])</f>
        <v>0.05</v>
      </c>
      <c r="I2030" s="9">
        <f>TB_Vendas[[#This Row],[Preço Unitário]]*TB_Vendas[[#This Row],[Qtde]]</f>
        <v>100</v>
      </c>
      <c r="J2030" s="9">
        <f>TB_Vendas[[#This Row],[Total]]-(TB_Vendas[[#This Row],[Total]]*TB_Vendas[[#This Row],[Desconto]])</f>
        <v>95</v>
      </c>
      <c r="K2030" s="9" t="s">
        <v>94</v>
      </c>
    </row>
    <row r="2031" spans="1:11" x14ac:dyDescent="0.25">
      <c r="A2031" s="8">
        <v>45665</v>
      </c>
      <c r="B2031" t="s">
        <v>25</v>
      </c>
      <c r="C2031" t="str">
        <f>_xlfn.XLOOKUP(TB_Vendas[[#This Row],[Código]],TB_Produtos[Código],TB_Produtos[Categoria])</f>
        <v>Periféricos</v>
      </c>
      <c r="D2031" s="1">
        <v>3</v>
      </c>
      <c r="E2031" s="36">
        <f>_xlfn.XLOOKUP(TB_Vendas[[#This Row],[Código]],TB_Produtos[Código],TB_Produtos[Preço Unitário])</f>
        <v>900</v>
      </c>
      <c r="F2031" s="41">
        <f>INDEX(desc_tabela,MATCH(TB_Vendas[[#This Row],[Qtde]],desc_quantidade,1),MATCH(_xlfn.XLOOKUP(TB_Vendas[[#This Row],[Código]],TB_Produtos[Código],TB_Produtos[Categoria]),desc_categorias,0))</f>
        <v>0.15</v>
      </c>
      <c r="G2031" s="41" cm="1">
        <f t="array" ref="G2031">_xlfn.XLOOKUP(TB_Vendas[[#This Row],[Vendedor]],TB_Vendedores[[#All],[Código]],TB_Vendedores[[#All],[Desc. Máximo]])</f>
        <v>0.11</v>
      </c>
      <c r="H2031" s="41">
        <f>IF(TB_Vendas[[#This Row],[Desc.]]&gt;TB_Vendas[[#This Row],[Desc. Vend.]],TB_Vendas[[#This Row],[Desc. Vend.]],TB_Vendas[[#This Row],[Desc.]])</f>
        <v>0.11</v>
      </c>
      <c r="I2031" s="9">
        <f>TB_Vendas[[#This Row],[Preço Unitário]]*TB_Vendas[[#This Row],[Qtde]]</f>
        <v>2700</v>
      </c>
      <c r="J2031" s="9">
        <f>TB_Vendas[[#This Row],[Total]]-(TB_Vendas[[#This Row],[Total]]*TB_Vendas[[#This Row],[Desconto]])</f>
        <v>2403</v>
      </c>
      <c r="K2031" s="9" t="s">
        <v>115</v>
      </c>
    </row>
    <row r="2032" spans="1:11" x14ac:dyDescent="0.25">
      <c r="A2032" s="8">
        <v>45666</v>
      </c>
      <c r="B2032" t="s">
        <v>28</v>
      </c>
      <c r="C2032" t="str">
        <f>_xlfn.XLOOKUP(TB_Vendas[[#This Row],[Código]],TB_Produtos[Código],TB_Produtos[Categoria])</f>
        <v>Periféricos</v>
      </c>
      <c r="D2032" s="1">
        <v>4</v>
      </c>
      <c r="E2032" s="36">
        <f>_xlfn.XLOOKUP(TB_Vendas[[#This Row],[Código]],TB_Produtos[Código],TB_Produtos[Preço Unitário])</f>
        <v>1200</v>
      </c>
      <c r="F2032" s="41">
        <f>INDEX(desc_tabela,MATCH(TB_Vendas[[#This Row],[Qtde]],desc_quantidade,1),MATCH(_xlfn.XLOOKUP(TB_Vendas[[#This Row],[Código]],TB_Produtos[Código],TB_Produtos[Categoria]),desc_categorias,0))</f>
        <v>0.15</v>
      </c>
      <c r="G2032" s="41" cm="1">
        <f t="array" ref="G2032">_xlfn.XLOOKUP(TB_Vendas[[#This Row],[Vendedor]],TB_Vendedores[[#All],[Código]],TB_Vendedores[[#All],[Desc. Máximo]])</f>
        <v>0.14000000000000001</v>
      </c>
      <c r="H2032" s="41">
        <f>IF(TB_Vendas[[#This Row],[Desc.]]&gt;TB_Vendas[[#This Row],[Desc. Vend.]],TB_Vendas[[#This Row],[Desc. Vend.]],TB_Vendas[[#This Row],[Desc.]])</f>
        <v>0.14000000000000001</v>
      </c>
      <c r="I2032" s="9">
        <f>TB_Vendas[[#This Row],[Preço Unitário]]*TB_Vendas[[#This Row],[Qtde]]</f>
        <v>4800</v>
      </c>
      <c r="J2032" s="9">
        <f>TB_Vendas[[#This Row],[Total]]-(TB_Vendas[[#This Row],[Total]]*TB_Vendas[[#This Row],[Desconto]])</f>
        <v>4128</v>
      </c>
      <c r="K2032" s="9" t="s">
        <v>107</v>
      </c>
    </row>
    <row r="2033" spans="1:11" x14ac:dyDescent="0.25">
      <c r="A2033" s="8">
        <v>45666</v>
      </c>
      <c r="B2033" t="s">
        <v>46</v>
      </c>
      <c r="C2033" t="str">
        <f>_xlfn.XLOOKUP(TB_Vendas[[#This Row],[Código]],TB_Produtos[Código],TB_Produtos[Categoria])</f>
        <v>Eletrônicos Gerais</v>
      </c>
      <c r="D2033" s="1">
        <v>5</v>
      </c>
      <c r="E2033" s="36">
        <f>_xlfn.XLOOKUP(TB_Vendas[[#This Row],[Código]],TB_Produtos[Código],TB_Produtos[Preço Unitário])</f>
        <v>2800</v>
      </c>
      <c r="F2033" s="41">
        <f>INDEX(desc_tabela,MATCH(TB_Vendas[[#This Row],[Qtde]],desc_quantidade,1),MATCH(_xlfn.XLOOKUP(TB_Vendas[[#This Row],[Código]],TB_Produtos[Código],TB_Produtos[Categoria]),desc_categorias,0))</f>
        <v>0.25</v>
      </c>
      <c r="G2033" s="41" cm="1">
        <f t="array" ref="G2033">_xlfn.XLOOKUP(TB_Vendas[[#This Row],[Vendedor]],TB_Vendedores[[#All],[Código]],TB_Vendedores[[#All],[Desc. Máximo]])</f>
        <v>0.08</v>
      </c>
      <c r="H2033" s="41">
        <f>IF(TB_Vendas[[#This Row],[Desc.]]&gt;TB_Vendas[[#This Row],[Desc. Vend.]],TB_Vendas[[#This Row],[Desc. Vend.]],TB_Vendas[[#This Row],[Desc.]])</f>
        <v>0.08</v>
      </c>
      <c r="I2033" s="9">
        <f>TB_Vendas[[#This Row],[Preço Unitário]]*TB_Vendas[[#This Row],[Qtde]]</f>
        <v>14000</v>
      </c>
      <c r="J2033" s="9">
        <f>TB_Vendas[[#This Row],[Total]]-(TB_Vendas[[#This Row],[Total]]*TB_Vendas[[#This Row],[Desconto]])</f>
        <v>12880</v>
      </c>
      <c r="K2033" s="9" t="s">
        <v>100</v>
      </c>
    </row>
    <row r="2034" spans="1:11" x14ac:dyDescent="0.25">
      <c r="A2034" s="8">
        <v>45666</v>
      </c>
      <c r="B2034" t="s">
        <v>88</v>
      </c>
      <c r="C2034" t="str">
        <f>_xlfn.XLOOKUP(TB_Vendas[[#This Row],[Código]],TB_Produtos[Código],TB_Produtos[Categoria])</f>
        <v>Wearables</v>
      </c>
      <c r="D2034" s="1">
        <v>3</v>
      </c>
      <c r="E2034" s="36">
        <f>_xlfn.XLOOKUP(TB_Vendas[[#This Row],[Código]],TB_Produtos[Código],TB_Produtos[Preço Unitário])</f>
        <v>2800</v>
      </c>
      <c r="F2034" s="41">
        <f>INDEX(desc_tabela,MATCH(TB_Vendas[[#This Row],[Qtde]],desc_quantidade,1),MATCH(_xlfn.XLOOKUP(TB_Vendas[[#This Row],[Código]],TB_Produtos[Código],TB_Produtos[Categoria]),desc_categorias,0))</f>
        <v>0.15</v>
      </c>
      <c r="G2034" s="41" cm="1">
        <f t="array" ref="G2034">_xlfn.XLOOKUP(TB_Vendas[[#This Row],[Vendedor]],TB_Vendedores[[#All],[Código]],TB_Vendedores[[#All],[Desc. Máximo]])</f>
        <v>0.13</v>
      </c>
      <c r="H2034" s="41">
        <f>IF(TB_Vendas[[#This Row],[Desc.]]&gt;TB_Vendas[[#This Row],[Desc. Vend.]],TB_Vendas[[#This Row],[Desc. Vend.]],TB_Vendas[[#This Row],[Desc.]])</f>
        <v>0.13</v>
      </c>
      <c r="I2034" s="9">
        <f>TB_Vendas[[#This Row],[Preço Unitário]]*TB_Vendas[[#This Row],[Qtde]]</f>
        <v>8400</v>
      </c>
      <c r="J2034" s="9">
        <f>TB_Vendas[[#This Row],[Total]]-(TB_Vendas[[#This Row],[Total]]*TB_Vendas[[#This Row],[Desconto]])</f>
        <v>7308</v>
      </c>
      <c r="K2034" s="9" t="s">
        <v>94</v>
      </c>
    </row>
    <row r="2035" spans="1:11" x14ac:dyDescent="0.25">
      <c r="A2035" s="8">
        <v>45666</v>
      </c>
      <c r="B2035" t="s">
        <v>73</v>
      </c>
      <c r="C2035" t="str">
        <f>_xlfn.XLOOKUP(TB_Vendas[[#This Row],[Código]],TB_Produtos[Código],TB_Produtos[Categoria])</f>
        <v>Smartphones e Tablets</v>
      </c>
      <c r="D2035" s="1">
        <v>5</v>
      </c>
      <c r="E2035" s="36">
        <f>_xlfn.XLOOKUP(TB_Vendas[[#This Row],[Código]],TB_Produtos[Código],TB_Produtos[Preço Unitário])</f>
        <v>2200</v>
      </c>
      <c r="F2035" s="41">
        <f>INDEX(desc_tabela,MATCH(TB_Vendas[[#This Row],[Qtde]],desc_quantidade,1),MATCH(_xlfn.XLOOKUP(TB_Vendas[[#This Row],[Código]],TB_Produtos[Código],TB_Produtos[Categoria]),desc_categorias,0))</f>
        <v>0.25</v>
      </c>
      <c r="G2035" s="41" cm="1">
        <f t="array" ref="G2035">_xlfn.XLOOKUP(TB_Vendas[[#This Row],[Vendedor]],TB_Vendedores[[#All],[Código]],TB_Vendedores[[#All],[Desc. Máximo]])</f>
        <v>0.19</v>
      </c>
      <c r="H2035" s="41">
        <f>IF(TB_Vendas[[#This Row],[Desc.]]&gt;TB_Vendas[[#This Row],[Desc. Vend.]],TB_Vendas[[#This Row],[Desc. Vend.]],TB_Vendas[[#This Row],[Desc.]])</f>
        <v>0.19</v>
      </c>
      <c r="I2035" s="9">
        <f>TB_Vendas[[#This Row],[Preço Unitário]]*TB_Vendas[[#This Row],[Qtde]]</f>
        <v>11000</v>
      </c>
      <c r="J2035" s="9">
        <f>TB_Vendas[[#This Row],[Total]]-(TB_Vendas[[#This Row],[Total]]*TB_Vendas[[#This Row],[Desconto]])</f>
        <v>8910</v>
      </c>
      <c r="K2035" s="9" t="s">
        <v>109</v>
      </c>
    </row>
    <row r="2036" spans="1:11" x14ac:dyDescent="0.25">
      <c r="A2036" s="8">
        <v>45666</v>
      </c>
      <c r="B2036" t="s">
        <v>64</v>
      </c>
      <c r="C2036" t="str">
        <f>_xlfn.XLOOKUP(TB_Vendas[[#This Row],[Código]],TB_Produtos[Código],TB_Produtos[Categoria])</f>
        <v>Redes e Conectividade</v>
      </c>
      <c r="D2036" s="1">
        <v>1</v>
      </c>
      <c r="E2036" s="36">
        <f>_xlfn.XLOOKUP(TB_Vendas[[#This Row],[Código]],TB_Produtos[Código],TB_Produtos[Preço Unitário])</f>
        <v>250</v>
      </c>
      <c r="F2036" s="41">
        <f>INDEX(desc_tabela,MATCH(TB_Vendas[[#This Row],[Qtde]],desc_quantidade,1),MATCH(_xlfn.XLOOKUP(TB_Vendas[[#This Row],[Código]],TB_Produtos[Código],TB_Produtos[Categoria]),desc_categorias,0))</f>
        <v>0.1</v>
      </c>
      <c r="G2036" s="41" cm="1">
        <f t="array" ref="G2036">_xlfn.XLOOKUP(TB_Vendas[[#This Row],[Vendedor]],TB_Vendedores[[#All],[Código]],TB_Vendedores[[#All],[Desc. Máximo]])</f>
        <v>0.3</v>
      </c>
      <c r="H2036" s="41">
        <f>IF(TB_Vendas[[#This Row],[Desc.]]&gt;TB_Vendas[[#This Row],[Desc. Vend.]],TB_Vendas[[#This Row],[Desc. Vend.]],TB_Vendas[[#This Row],[Desc.]])</f>
        <v>0.1</v>
      </c>
      <c r="I2036" s="9">
        <f>TB_Vendas[[#This Row],[Preço Unitário]]*TB_Vendas[[#This Row],[Qtde]]</f>
        <v>250</v>
      </c>
      <c r="J2036" s="9">
        <f>TB_Vendas[[#This Row],[Total]]-(TB_Vendas[[#This Row],[Total]]*TB_Vendas[[#This Row],[Desconto]])</f>
        <v>225</v>
      </c>
      <c r="K2036" s="9" t="s">
        <v>121</v>
      </c>
    </row>
    <row r="2037" spans="1:11" x14ac:dyDescent="0.25">
      <c r="A2037" s="8">
        <v>45666</v>
      </c>
      <c r="B2037" t="s">
        <v>58</v>
      </c>
      <c r="C2037" t="str">
        <f>_xlfn.XLOOKUP(TB_Vendas[[#This Row],[Código]],TB_Produtos[Código],TB_Produtos[Categoria])</f>
        <v>Periféricos</v>
      </c>
      <c r="D2037" s="1">
        <v>1</v>
      </c>
      <c r="E2037" s="36">
        <f>_xlfn.XLOOKUP(TB_Vendas[[#This Row],[Código]],TB_Produtos[Código],TB_Produtos[Preço Unitário])</f>
        <v>450</v>
      </c>
      <c r="F2037" s="41">
        <f>INDEX(desc_tabela,MATCH(TB_Vendas[[#This Row],[Qtde]],desc_quantidade,1),MATCH(_xlfn.XLOOKUP(TB_Vendas[[#This Row],[Código]],TB_Produtos[Código],TB_Produtos[Categoria]),desc_categorias,0))</f>
        <v>0</v>
      </c>
      <c r="G2037" s="41" cm="1">
        <f t="array" ref="G2037">_xlfn.XLOOKUP(TB_Vendas[[#This Row],[Vendedor]],TB_Vendedores[[#All],[Código]],TB_Vendedores[[#All],[Desc. Máximo]])</f>
        <v>0.17</v>
      </c>
      <c r="H2037" s="41">
        <f>IF(TB_Vendas[[#This Row],[Desc.]]&gt;TB_Vendas[[#This Row],[Desc. Vend.]],TB_Vendas[[#This Row],[Desc. Vend.]],TB_Vendas[[#This Row],[Desc.]])</f>
        <v>0</v>
      </c>
      <c r="I2037" s="9">
        <f>TB_Vendas[[#This Row],[Preço Unitário]]*TB_Vendas[[#This Row],[Qtde]]</f>
        <v>450</v>
      </c>
      <c r="J2037" s="9">
        <f>TB_Vendas[[#This Row],[Total]]-(TB_Vendas[[#This Row],[Total]]*TB_Vendas[[#This Row],[Desconto]])</f>
        <v>450</v>
      </c>
      <c r="K2037" s="9" t="s">
        <v>105</v>
      </c>
    </row>
    <row r="2038" spans="1:11" x14ac:dyDescent="0.25">
      <c r="A2038" s="8">
        <v>45666</v>
      </c>
      <c r="B2038" t="s">
        <v>66</v>
      </c>
      <c r="C2038" t="str">
        <f>_xlfn.XLOOKUP(TB_Vendas[[#This Row],[Código]],TB_Produtos[Código],TB_Produtos[Categoria])</f>
        <v>Redes e Conectividade</v>
      </c>
      <c r="D2038" s="1">
        <v>5</v>
      </c>
      <c r="E2038" s="36">
        <f>_xlfn.XLOOKUP(TB_Vendas[[#This Row],[Código]],TB_Produtos[Código],TB_Produtos[Preço Unitário])</f>
        <v>500</v>
      </c>
      <c r="F2038" s="41">
        <f>INDEX(desc_tabela,MATCH(TB_Vendas[[#This Row],[Qtde]],desc_quantidade,1),MATCH(_xlfn.XLOOKUP(TB_Vendas[[#This Row],[Código]],TB_Produtos[Código],TB_Produtos[Categoria]),desc_categorias,0))</f>
        <v>0.25</v>
      </c>
      <c r="G2038" s="41" cm="1">
        <f t="array" ref="G2038">_xlfn.XLOOKUP(TB_Vendas[[#This Row],[Vendedor]],TB_Vendedores[[#All],[Código]],TB_Vendedores[[#All],[Desc. Máximo]])</f>
        <v>0.19</v>
      </c>
      <c r="H2038" s="41">
        <f>IF(TB_Vendas[[#This Row],[Desc.]]&gt;TB_Vendas[[#This Row],[Desc. Vend.]],TB_Vendas[[#This Row],[Desc. Vend.]],TB_Vendas[[#This Row],[Desc.]])</f>
        <v>0.19</v>
      </c>
      <c r="I2038" s="9">
        <f>TB_Vendas[[#This Row],[Preço Unitário]]*TB_Vendas[[#This Row],[Qtde]]</f>
        <v>2500</v>
      </c>
      <c r="J2038" s="9">
        <f>TB_Vendas[[#This Row],[Total]]-(TB_Vendas[[#This Row],[Total]]*TB_Vendas[[#This Row],[Desconto]])</f>
        <v>2025</v>
      </c>
      <c r="K2038" s="9" t="s">
        <v>109</v>
      </c>
    </row>
    <row r="2039" spans="1:11" x14ac:dyDescent="0.25">
      <c r="A2039" s="8">
        <v>45666</v>
      </c>
      <c r="B2039" t="s">
        <v>17</v>
      </c>
      <c r="C2039" t="str">
        <f>_xlfn.XLOOKUP(TB_Vendas[[#This Row],[Código]],TB_Produtos[Código],TB_Produtos[Categoria])</f>
        <v>Acessórios</v>
      </c>
      <c r="D2039" s="1">
        <v>3</v>
      </c>
      <c r="E2039" s="36">
        <f>_xlfn.XLOOKUP(TB_Vendas[[#This Row],[Código]],TB_Produtos[Código],TB_Produtos[Preço Unitário])</f>
        <v>800</v>
      </c>
      <c r="F2039" s="41">
        <f>INDEX(desc_tabela,MATCH(TB_Vendas[[#This Row],[Qtde]],desc_quantidade,1),MATCH(_xlfn.XLOOKUP(TB_Vendas[[#This Row],[Código]],TB_Produtos[Código],TB_Produtos[Categoria]),desc_categorias,0))</f>
        <v>0.15</v>
      </c>
      <c r="G2039" s="41" cm="1">
        <f t="array" ref="G2039">_xlfn.XLOOKUP(TB_Vendas[[#This Row],[Vendedor]],TB_Vendedores[[#All],[Código]],TB_Vendedores[[#All],[Desc. Máximo]])</f>
        <v>0.09</v>
      </c>
      <c r="H2039" s="41">
        <f>IF(TB_Vendas[[#This Row],[Desc.]]&gt;TB_Vendas[[#This Row],[Desc. Vend.]],TB_Vendas[[#This Row],[Desc. Vend.]],TB_Vendas[[#This Row],[Desc.]])</f>
        <v>0.09</v>
      </c>
      <c r="I2039" s="9">
        <f>TB_Vendas[[#This Row],[Preço Unitário]]*TB_Vendas[[#This Row],[Qtde]]</f>
        <v>2400</v>
      </c>
      <c r="J2039" s="9">
        <f>TB_Vendas[[#This Row],[Total]]-(TB_Vendas[[#This Row],[Total]]*TB_Vendas[[#This Row],[Desconto]])</f>
        <v>2184</v>
      </c>
      <c r="K2039" s="9" t="s">
        <v>113</v>
      </c>
    </row>
    <row r="2040" spans="1:11" x14ac:dyDescent="0.25">
      <c r="A2040" s="8">
        <v>45666</v>
      </c>
      <c r="B2040" t="s">
        <v>50</v>
      </c>
      <c r="C2040" t="str">
        <f>_xlfn.XLOOKUP(TB_Vendas[[#This Row],[Código]],TB_Produtos[Código],TB_Produtos[Categoria])</f>
        <v>Periféricos</v>
      </c>
      <c r="D2040" s="1">
        <v>4</v>
      </c>
      <c r="E2040" s="36">
        <f>_xlfn.XLOOKUP(TB_Vendas[[#This Row],[Código]],TB_Produtos[Código],TB_Produtos[Preço Unitário])</f>
        <v>300</v>
      </c>
      <c r="F2040" s="41">
        <f>INDEX(desc_tabela,MATCH(TB_Vendas[[#This Row],[Qtde]],desc_quantidade,1),MATCH(_xlfn.XLOOKUP(TB_Vendas[[#This Row],[Código]],TB_Produtos[Código],TB_Produtos[Categoria]),desc_categorias,0))</f>
        <v>0.15</v>
      </c>
      <c r="G2040" s="41" cm="1">
        <f t="array" ref="G2040">_xlfn.XLOOKUP(TB_Vendas[[#This Row],[Vendedor]],TB_Vendedores[[#All],[Código]],TB_Vendedores[[#All],[Desc. Máximo]])</f>
        <v>0.13</v>
      </c>
      <c r="H2040" s="41">
        <f>IF(TB_Vendas[[#This Row],[Desc.]]&gt;TB_Vendas[[#This Row],[Desc. Vend.]],TB_Vendas[[#This Row],[Desc. Vend.]],TB_Vendas[[#This Row],[Desc.]])</f>
        <v>0.13</v>
      </c>
      <c r="I2040" s="9">
        <f>TB_Vendas[[#This Row],[Preço Unitário]]*TB_Vendas[[#This Row],[Qtde]]</f>
        <v>1200</v>
      </c>
      <c r="J2040" s="9">
        <f>TB_Vendas[[#This Row],[Total]]-(TB_Vendas[[#This Row],[Total]]*TB_Vendas[[#This Row],[Desconto]])</f>
        <v>1044</v>
      </c>
      <c r="K2040" s="9" t="s">
        <v>97</v>
      </c>
    </row>
    <row r="2041" spans="1:11" x14ac:dyDescent="0.25">
      <c r="A2041" s="8">
        <v>45666</v>
      </c>
      <c r="B2041" t="s">
        <v>11</v>
      </c>
      <c r="C2041" t="str">
        <f>_xlfn.XLOOKUP(TB_Vendas[[#This Row],[Código]],TB_Produtos[Código],TB_Produtos[Categoria])</f>
        <v>Acessórios</v>
      </c>
      <c r="D2041" s="1">
        <v>1</v>
      </c>
      <c r="E2041" s="36">
        <f>_xlfn.XLOOKUP(TB_Vendas[[#This Row],[Código]],TB_Produtos[Código],TB_Produtos[Preço Unitário])</f>
        <v>150</v>
      </c>
      <c r="F2041" s="41">
        <f>INDEX(desc_tabela,MATCH(TB_Vendas[[#This Row],[Qtde]],desc_quantidade,1),MATCH(_xlfn.XLOOKUP(TB_Vendas[[#This Row],[Código]],TB_Produtos[Código],TB_Produtos[Categoria]),desc_categorias,0))</f>
        <v>0</v>
      </c>
      <c r="G2041" s="41" cm="1">
        <f t="array" ref="G2041">_xlfn.XLOOKUP(TB_Vendas[[#This Row],[Vendedor]],TB_Vendedores[[#All],[Código]],TB_Vendedores[[#All],[Desc. Máximo]])</f>
        <v>0.13</v>
      </c>
      <c r="H2041" s="41">
        <f>IF(TB_Vendas[[#This Row],[Desc.]]&gt;TB_Vendas[[#This Row],[Desc. Vend.]],TB_Vendas[[#This Row],[Desc. Vend.]],TB_Vendas[[#This Row],[Desc.]])</f>
        <v>0</v>
      </c>
      <c r="I2041" s="9">
        <f>TB_Vendas[[#This Row],[Preço Unitário]]*TB_Vendas[[#This Row],[Qtde]]</f>
        <v>150</v>
      </c>
      <c r="J2041" s="9">
        <f>TB_Vendas[[#This Row],[Total]]-(TB_Vendas[[#This Row],[Total]]*TB_Vendas[[#This Row],[Desconto]])</f>
        <v>150</v>
      </c>
      <c r="K2041" s="9" t="s">
        <v>97</v>
      </c>
    </row>
    <row r="2042" spans="1:11" x14ac:dyDescent="0.25">
      <c r="A2042" s="8">
        <v>45666</v>
      </c>
      <c r="B2042" t="s">
        <v>25</v>
      </c>
      <c r="C2042" t="str">
        <f>_xlfn.XLOOKUP(TB_Vendas[[#This Row],[Código]],TB_Produtos[Código],TB_Produtos[Categoria])</f>
        <v>Periféricos</v>
      </c>
      <c r="D2042" s="1">
        <v>5</v>
      </c>
      <c r="E2042" s="36">
        <f>_xlfn.XLOOKUP(TB_Vendas[[#This Row],[Código]],TB_Produtos[Código],TB_Produtos[Preço Unitário])</f>
        <v>900</v>
      </c>
      <c r="F2042" s="41">
        <f>INDEX(desc_tabela,MATCH(TB_Vendas[[#This Row],[Qtde]],desc_quantidade,1),MATCH(_xlfn.XLOOKUP(TB_Vendas[[#This Row],[Código]],TB_Produtos[Código],TB_Produtos[Categoria]),desc_categorias,0))</f>
        <v>0.25</v>
      </c>
      <c r="G2042" s="41" cm="1">
        <f t="array" ref="G2042">_xlfn.XLOOKUP(TB_Vendas[[#This Row],[Vendedor]],TB_Vendedores[[#All],[Código]],TB_Vendedores[[#All],[Desc. Máximo]])</f>
        <v>0.12</v>
      </c>
      <c r="H2042" s="41">
        <f>IF(TB_Vendas[[#This Row],[Desc.]]&gt;TB_Vendas[[#This Row],[Desc. Vend.]],TB_Vendas[[#This Row],[Desc. Vend.]],TB_Vendas[[#This Row],[Desc.]])</f>
        <v>0.12</v>
      </c>
      <c r="I2042" s="9">
        <f>TB_Vendas[[#This Row],[Preço Unitário]]*TB_Vendas[[#This Row],[Qtde]]</f>
        <v>4500</v>
      </c>
      <c r="J2042" s="9">
        <f>TB_Vendas[[#This Row],[Total]]-(TB_Vendas[[#This Row],[Total]]*TB_Vendas[[#This Row],[Desconto]])</f>
        <v>3960</v>
      </c>
      <c r="K2042" s="9" t="s">
        <v>103</v>
      </c>
    </row>
    <row r="2043" spans="1:11" x14ac:dyDescent="0.25">
      <c r="A2043" s="8">
        <v>45666</v>
      </c>
      <c r="B2043" t="s">
        <v>17</v>
      </c>
      <c r="C2043" t="str">
        <f>_xlfn.XLOOKUP(TB_Vendas[[#This Row],[Código]],TB_Produtos[Código],TB_Produtos[Categoria])</f>
        <v>Acessórios</v>
      </c>
      <c r="D2043" s="1">
        <v>2</v>
      </c>
      <c r="E2043" s="36">
        <f>_xlfn.XLOOKUP(TB_Vendas[[#This Row],[Código]],TB_Produtos[Código],TB_Produtos[Preço Unitário])</f>
        <v>800</v>
      </c>
      <c r="F2043" s="41">
        <f>INDEX(desc_tabela,MATCH(TB_Vendas[[#This Row],[Qtde]],desc_quantidade,1),MATCH(_xlfn.XLOOKUP(TB_Vendas[[#This Row],[Código]],TB_Produtos[Código],TB_Produtos[Categoria]),desc_categorias,0))</f>
        <v>0.05</v>
      </c>
      <c r="G2043" s="41" cm="1">
        <f t="array" ref="G2043">_xlfn.XLOOKUP(TB_Vendas[[#This Row],[Vendedor]],TB_Vendedores[[#All],[Código]],TB_Vendedores[[#All],[Desc. Máximo]])</f>
        <v>0.08</v>
      </c>
      <c r="H2043" s="41">
        <f>IF(TB_Vendas[[#This Row],[Desc.]]&gt;TB_Vendas[[#This Row],[Desc. Vend.]],TB_Vendas[[#This Row],[Desc. Vend.]],TB_Vendas[[#This Row],[Desc.]])</f>
        <v>0.05</v>
      </c>
      <c r="I2043" s="9">
        <f>TB_Vendas[[#This Row],[Preço Unitário]]*TB_Vendas[[#This Row],[Qtde]]</f>
        <v>1600</v>
      </c>
      <c r="J2043" s="9">
        <f>TB_Vendas[[#This Row],[Total]]-(TB_Vendas[[#This Row],[Total]]*TB_Vendas[[#This Row],[Desconto]])</f>
        <v>1520</v>
      </c>
      <c r="K2043" s="9" t="s">
        <v>100</v>
      </c>
    </row>
    <row r="2044" spans="1:11" x14ac:dyDescent="0.25">
      <c r="A2044" s="8">
        <v>45667</v>
      </c>
      <c r="B2044" t="s">
        <v>17</v>
      </c>
      <c r="C2044" t="str">
        <f>_xlfn.XLOOKUP(TB_Vendas[[#This Row],[Código]],TB_Produtos[Código],TB_Produtos[Categoria])</f>
        <v>Acessórios</v>
      </c>
      <c r="D2044" s="1">
        <v>2</v>
      </c>
      <c r="E2044" s="36">
        <f>_xlfn.XLOOKUP(TB_Vendas[[#This Row],[Código]],TB_Produtos[Código],TB_Produtos[Preço Unitário])</f>
        <v>800</v>
      </c>
      <c r="F2044" s="41">
        <f>INDEX(desc_tabela,MATCH(TB_Vendas[[#This Row],[Qtde]],desc_quantidade,1),MATCH(_xlfn.XLOOKUP(TB_Vendas[[#This Row],[Código]],TB_Produtos[Código],TB_Produtos[Categoria]),desc_categorias,0))</f>
        <v>0.05</v>
      </c>
      <c r="G2044" s="41" cm="1">
        <f t="array" ref="G2044">_xlfn.XLOOKUP(TB_Vendas[[#This Row],[Vendedor]],TB_Vendedores[[#All],[Código]],TB_Vendedores[[#All],[Desc. Máximo]])</f>
        <v>0.19</v>
      </c>
      <c r="H2044" s="41">
        <f>IF(TB_Vendas[[#This Row],[Desc.]]&gt;TB_Vendas[[#This Row],[Desc. Vend.]],TB_Vendas[[#This Row],[Desc. Vend.]],TB_Vendas[[#This Row],[Desc.]])</f>
        <v>0.05</v>
      </c>
      <c r="I2044" s="9">
        <f>TB_Vendas[[#This Row],[Preço Unitário]]*TB_Vendas[[#This Row],[Qtde]]</f>
        <v>1600</v>
      </c>
      <c r="J2044" s="9">
        <f>TB_Vendas[[#This Row],[Total]]-(TB_Vendas[[#This Row],[Total]]*TB_Vendas[[#This Row],[Desconto]])</f>
        <v>1520</v>
      </c>
      <c r="K2044" s="9" t="s">
        <v>109</v>
      </c>
    </row>
    <row r="2045" spans="1:11" x14ac:dyDescent="0.25">
      <c r="A2045" s="8">
        <v>45667</v>
      </c>
      <c r="B2045" t="s">
        <v>11</v>
      </c>
      <c r="C2045" t="str">
        <f>_xlfn.XLOOKUP(TB_Vendas[[#This Row],[Código]],TB_Produtos[Código],TB_Produtos[Categoria])</f>
        <v>Acessórios</v>
      </c>
      <c r="D2045" s="1">
        <v>4</v>
      </c>
      <c r="E2045" s="36">
        <f>_xlfn.XLOOKUP(TB_Vendas[[#This Row],[Código]],TB_Produtos[Código],TB_Produtos[Preço Unitário])</f>
        <v>150</v>
      </c>
      <c r="F2045" s="41">
        <f>INDEX(desc_tabela,MATCH(TB_Vendas[[#This Row],[Qtde]],desc_quantidade,1),MATCH(_xlfn.XLOOKUP(TB_Vendas[[#This Row],[Código]],TB_Produtos[Código],TB_Produtos[Categoria]),desc_categorias,0))</f>
        <v>0.15</v>
      </c>
      <c r="G2045" s="41" cm="1">
        <f t="array" ref="G2045">_xlfn.XLOOKUP(TB_Vendas[[#This Row],[Vendedor]],TB_Vendedores[[#All],[Código]],TB_Vendedores[[#All],[Desc. Máximo]])</f>
        <v>0.08</v>
      </c>
      <c r="H2045" s="41">
        <f>IF(TB_Vendas[[#This Row],[Desc.]]&gt;TB_Vendas[[#This Row],[Desc. Vend.]],TB_Vendas[[#This Row],[Desc. Vend.]],TB_Vendas[[#This Row],[Desc.]])</f>
        <v>0.08</v>
      </c>
      <c r="I2045" s="9">
        <f>TB_Vendas[[#This Row],[Preço Unitário]]*TB_Vendas[[#This Row],[Qtde]]</f>
        <v>600</v>
      </c>
      <c r="J2045" s="9">
        <f>TB_Vendas[[#This Row],[Total]]-(TB_Vendas[[#This Row],[Total]]*TB_Vendas[[#This Row],[Desconto]])</f>
        <v>552</v>
      </c>
      <c r="K2045" s="9" t="s">
        <v>111</v>
      </c>
    </row>
    <row r="2046" spans="1:11" x14ac:dyDescent="0.25">
      <c r="A2046" s="8">
        <v>45667</v>
      </c>
      <c r="B2046" t="s">
        <v>60</v>
      </c>
      <c r="C2046" t="str">
        <f>_xlfn.XLOOKUP(TB_Vendas[[#This Row],[Código]],TB_Produtos[Código],TB_Produtos[Categoria])</f>
        <v>Redes e Conectividade</v>
      </c>
      <c r="D2046" s="1">
        <v>5</v>
      </c>
      <c r="E2046" s="36">
        <f>_xlfn.XLOOKUP(TB_Vendas[[#This Row],[Código]],TB_Produtos[Código],TB_Produtos[Preço Unitário])</f>
        <v>100</v>
      </c>
      <c r="F2046" s="41">
        <f>INDEX(desc_tabela,MATCH(TB_Vendas[[#This Row],[Qtde]],desc_quantidade,1),MATCH(_xlfn.XLOOKUP(TB_Vendas[[#This Row],[Código]],TB_Produtos[Código],TB_Produtos[Categoria]),desc_categorias,0))</f>
        <v>0.25</v>
      </c>
      <c r="G2046" s="41" cm="1">
        <f t="array" ref="G2046">_xlfn.XLOOKUP(TB_Vendas[[#This Row],[Vendedor]],TB_Vendedores[[#All],[Código]],TB_Vendedores[[#All],[Desc. Máximo]])</f>
        <v>0.13</v>
      </c>
      <c r="H2046" s="41">
        <f>IF(TB_Vendas[[#This Row],[Desc.]]&gt;TB_Vendas[[#This Row],[Desc. Vend.]],TB_Vendas[[#This Row],[Desc. Vend.]],TB_Vendas[[#This Row],[Desc.]])</f>
        <v>0.13</v>
      </c>
      <c r="I2046" s="9">
        <f>TB_Vendas[[#This Row],[Preço Unitário]]*TB_Vendas[[#This Row],[Qtde]]</f>
        <v>500</v>
      </c>
      <c r="J2046" s="9">
        <f>TB_Vendas[[#This Row],[Total]]-(TB_Vendas[[#This Row],[Total]]*TB_Vendas[[#This Row],[Desconto]])</f>
        <v>435</v>
      </c>
      <c r="K2046" s="9" t="s">
        <v>97</v>
      </c>
    </row>
    <row r="2047" spans="1:11" x14ac:dyDescent="0.25">
      <c r="A2047" s="8">
        <v>45667</v>
      </c>
      <c r="B2047" t="s">
        <v>25</v>
      </c>
      <c r="C2047" t="str">
        <f>_xlfn.XLOOKUP(TB_Vendas[[#This Row],[Código]],TB_Produtos[Código],TB_Produtos[Categoria])</f>
        <v>Periféricos</v>
      </c>
      <c r="D2047" s="1">
        <v>5</v>
      </c>
      <c r="E2047" s="36">
        <f>_xlfn.XLOOKUP(TB_Vendas[[#This Row],[Código]],TB_Produtos[Código],TB_Produtos[Preço Unitário])</f>
        <v>900</v>
      </c>
      <c r="F2047" s="41">
        <f>INDEX(desc_tabela,MATCH(TB_Vendas[[#This Row],[Qtde]],desc_quantidade,1),MATCH(_xlfn.XLOOKUP(TB_Vendas[[#This Row],[Código]],TB_Produtos[Código],TB_Produtos[Categoria]),desc_categorias,0))</f>
        <v>0.25</v>
      </c>
      <c r="G2047" s="41" cm="1">
        <f t="array" ref="G2047">_xlfn.XLOOKUP(TB_Vendas[[#This Row],[Vendedor]],TB_Vendedores[[#All],[Código]],TB_Vendedores[[#All],[Desc. Máximo]])</f>
        <v>0.12</v>
      </c>
      <c r="H2047" s="41">
        <f>IF(TB_Vendas[[#This Row],[Desc.]]&gt;TB_Vendas[[#This Row],[Desc. Vend.]],TB_Vendas[[#This Row],[Desc. Vend.]],TB_Vendas[[#This Row],[Desc.]])</f>
        <v>0.12</v>
      </c>
      <c r="I2047" s="9">
        <f>TB_Vendas[[#This Row],[Preço Unitário]]*TB_Vendas[[#This Row],[Qtde]]</f>
        <v>4500</v>
      </c>
      <c r="J2047" s="9">
        <f>TB_Vendas[[#This Row],[Total]]-(TB_Vendas[[#This Row],[Total]]*TB_Vendas[[#This Row],[Desconto]])</f>
        <v>3960</v>
      </c>
      <c r="K2047" s="9" t="s">
        <v>103</v>
      </c>
    </row>
    <row r="2048" spans="1:11" x14ac:dyDescent="0.25">
      <c r="A2048" s="8">
        <v>45667</v>
      </c>
      <c r="B2048" t="s">
        <v>64</v>
      </c>
      <c r="C2048" t="str">
        <f>_xlfn.XLOOKUP(TB_Vendas[[#This Row],[Código]],TB_Produtos[Código],TB_Produtos[Categoria])</f>
        <v>Redes e Conectividade</v>
      </c>
      <c r="D2048" s="1">
        <v>2</v>
      </c>
      <c r="E2048" s="36">
        <f>_xlfn.XLOOKUP(TB_Vendas[[#This Row],[Código]],TB_Produtos[Código],TB_Produtos[Preço Unitário])</f>
        <v>250</v>
      </c>
      <c r="F2048" s="41">
        <f>INDEX(desc_tabela,MATCH(TB_Vendas[[#This Row],[Qtde]],desc_quantidade,1),MATCH(_xlfn.XLOOKUP(TB_Vendas[[#This Row],[Código]],TB_Produtos[Código],TB_Produtos[Categoria]),desc_categorias,0))</f>
        <v>0.15</v>
      </c>
      <c r="G2048" s="41" cm="1">
        <f t="array" ref="G2048">_xlfn.XLOOKUP(TB_Vendas[[#This Row],[Vendedor]],TB_Vendedores[[#All],[Código]],TB_Vendedores[[#All],[Desc. Máximo]])</f>
        <v>0.3</v>
      </c>
      <c r="H2048" s="41">
        <f>IF(TB_Vendas[[#This Row],[Desc.]]&gt;TB_Vendas[[#This Row],[Desc. Vend.]],TB_Vendas[[#This Row],[Desc. Vend.]],TB_Vendas[[#This Row],[Desc.]])</f>
        <v>0.15</v>
      </c>
      <c r="I2048" s="9">
        <f>TB_Vendas[[#This Row],[Preço Unitário]]*TB_Vendas[[#This Row],[Qtde]]</f>
        <v>500</v>
      </c>
      <c r="J2048" s="9">
        <f>TB_Vendas[[#This Row],[Total]]-(TB_Vendas[[#This Row],[Total]]*TB_Vendas[[#This Row],[Desconto]])</f>
        <v>425</v>
      </c>
      <c r="K2048" s="9" t="s">
        <v>121</v>
      </c>
    </row>
    <row r="2049" spans="1:11" x14ac:dyDescent="0.25">
      <c r="A2049" s="8">
        <v>45667</v>
      </c>
      <c r="B2049" t="s">
        <v>86</v>
      </c>
      <c r="C2049" t="str">
        <f>_xlfn.XLOOKUP(TB_Vendas[[#This Row],[Código]],TB_Produtos[Código],TB_Produtos[Categoria])</f>
        <v>Wearables</v>
      </c>
      <c r="D2049" s="1">
        <v>2</v>
      </c>
      <c r="E2049" s="36">
        <f>_xlfn.XLOOKUP(TB_Vendas[[#This Row],[Código]],TB_Produtos[Código],TB_Produtos[Preço Unitário])</f>
        <v>1500</v>
      </c>
      <c r="F2049" s="41">
        <f>INDEX(desc_tabela,MATCH(TB_Vendas[[#This Row],[Qtde]],desc_quantidade,1),MATCH(_xlfn.XLOOKUP(TB_Vendas[[#This Row],[Código]],TB_Produtos[Código],TB_Produtos[Categoria]),desc_categorias,0))</f>
        <v>0.05</v>
      </c>
      <c r="G2049" s="41" cm="1">
        <f t="array" ref="G2049">_xlfn.XLOOKUP(TB_Vendas[[#This Row],[Vendedor]],TB_Vendedores[[#All],[Código]],TB_Vendedores[[#All],[Desc. Máximo]])</f>
        <v>0.08</v>
      </c>
      <c r="H2049" s="41">
        <f>IF(TB_Vendas[[#This Row],[Desc.]]&gt;TB_Vendas[[#This Row],[Desc. Vend.]],TB_Vendas[[#This Row],[Desc. Vend.]],TB_Vendas[[#This Row],[Desc.]])</f>
        <v>0.05</v>
      </c>
      <c r="I2049" s="9">
        <f>TB_Vendas[[#This Row],[Preço Unitário]]*TB_Vendas[[#This Row],[Qtde]]</f>
        <v>3000</v>
      </c>
      <c r="J2049" s="9">
        <f>TB_Vendas[[#This Row],[Total]]-(TB_Vendas[[#This Row],[Total]]*TB_Vendas[[#This Row],[Desconto]])</f>
        <v>2850</v>
      </c>
      <c r="K2049" s="9" t="s">
        <v>100</v>
      </c>
    </row>
    <row r="2050" spans="1:11" x14ac:dyDescent="0.25">
      <c r="A2050" s="8">
        <v>45667</v>
      </c>
      <c r="B2050" t="s">
        <v>11</v>
      </c>
      <c r="C2050" t="str">
        <f>_xlfn.XLOOKUP(TB_Vendas[[#This Row],[Código]],TB_Produtos[Código],TB_Produtos[Categoria])</f>
        <v>Acessórios</v>
      </c>
      <c r="D2050" s="1">
        <v>5</v>
      </c>
      <c r="E2050" s="36">
        <f>_xlfn.XLOOKUP(TB_Vendas[[#This Row],[Código]],TB_Produtos[Código],TB_Produtos[Preço Unitário])</f>
        <v>150</v>
      </c>
      <c r="F2050" s="41">
        <f>INDEX(desc_tabela,MATCH(TB_Vendas[[#This Row],[Qtde]],desc_quantidade,1),MATCH(_xlfn.XLOOKUP(TB_Vendas[[#This Row],[Código]],TB_Produtos[Código],TB_Produtos[Categoria]),desc_categorias,0))</f>
        <v>0.25</v>
      </c>
      <c r="G2050" s="41" cm="1">
        <f t="array" ref="G2050">_xlfn.XLOOKUP(TB_Vendas[[#This Row],[Vendedor]],TB_Vendedores[[#All],[Código]],TB_Vendedores[[#All],[Desc. Máximo]])</f>
        <v>0.14000000000000001</v>
      </c>
      <c r="H2050" s="41">
        <f>IF(TB_Vendas[[#This Row],[Desc.]]&gt;TB_Vendas[[#This Row],[Desc. Vend.]],TB_Vendas[[#This Row],[Desc. Vend.]],TB_Vendas[[#This Row],[Desc.]])</f>
        <v>0.14000000000000001</v>
      </c>
      <c r="I2050" s="9">
        <f>TB_Vendas[[#This Row],[Preço Unitário]]*TB_Vendas[[#This Row],[Qtde]]</f>
        <v>750</v>
      </c>
      <c r="J2050" s="9">
        <f>TB_Vendas[[#This Row],[Total]]-(TB_Vendas[[#This Row],[Total]]*TB_Vendas[[#This Row],[Desconto]])</f>
        <v>645</v>
      </c>
      <c r="K2050" s="9" t="s">
        <v>107</v>
      </c>
    </row>
    <row r="2051" spans="1:11" x14ac:dyDescent="0.25">
      <c r="A2051" s="8">
        <v>45668</v>
      </c>
      <c r="B2051" t="s">
        <v>22</v>
      </c>
      <c r="C2051" t="str">
        <f>_xlfn.XLOOKUP(TB_Vendas[[#This Row],[Código]],TB_Produtos[Código],TB_Produtos[Categoria])</f>
        <v>Acessórios</v>
      </c>
      <c r="D2051" s="1">
        <v>2</v>
      </c>
      <c r="E2051" s="36">
        <f>_xlfn.XLOOKUP(TB_Vendas[[#This Row],[Código]],TB_Produtos[Código],TB_Produtos[Preço Unitário])</f>
        <v>1400</v>
      </c>
      <c r="F2051" s="41">
        <f>INDEX(desc_tabela,MATCH(TB_Vendas[[#This Row],[Qtde]],desc_quantidade,1),MATCH(_xlfn.XLOOKUP(TB_Vendas[[#This Row],[Código]],TB_Produtos[Código],TB_Produtos[Categoria]),desc_categorias,0))</f>
        <v>0.05</v>
      </c>
      <c r="G2051" s="41" cm="1">
        <f t="array" ref="G2051">_xlfn.XLOOKUP(TB_Vendas[[#This Row],[Vendedor]],TB_Vendedores[[#All],[Código]],TB_Vendedores[[#All],[Desc. Máximo]])</f>
        <v>0.17</v>
      </c>
      <c r="H2051" s="41">
        <f>IF(TB_Vendas[[#This Row],[Desc.]]&gt;TB_Vendas[[#This Row],[Desc. Vend.]],TB_Vendas[[#This Row],[Desc. Vend.]],TB_Vendas[[#This Row],[Desc.]])</f>
        <v>0.05</v>
      </c>
      <c r="I2051" s="9">
        <f>TB_Vendas[[#This Row],[Preço Unitário]]*TB_Vendas[[#This Row],[Qtde]]</f>
        <v>2800</v>
      </c>
      <c r="J2051" s="9">
        <f>TB_Vendas[[#This Row],[Total]]-(TB_Vendas[[#This Row],[Total]]*TB_Vendas[[#This Row],[Desconto]])</f>
        <v>2660</v>
      </c>
      <c r="K2051" s="9" t="s">
        <v>105</v>
      </c>
    </row>
    <row r="2052" spans="1:11" x14ac:dyDescent="0.25">
      <c r="A2052" s="8">
        <v>45668</v>
      </c>
      <c r="B2052" t="s">
        <v>43</v>
      </c>
      <c r="C2052" t="str">
        <f>_xlfn.XLOOKUP(TB_Vendas[[#This Row],[Código]],TB_Produtos[Código],TB_Produtos[Categoria])</f>
        <v>Eletrônicos Gerais</v>
      </c>
      <c r="D2052" s="1">
        <v>4</v>
      </c>
      <c r="E2052" s="36">
        <f>_xlfn.XLOOKUP(TB_Vendas[[#This Row],[Código]],TB_Produtos[Código],TB_Produtos[Preço Unitário])</f>
        <v>4500</v>
      </c>
      <c r="F2052" s="41">
        <f>INDEX(desc_tabela,MATCH(TB_Vendas[[#This Row],[Qtde]],desc_quantidade,1),MATCH(_xlfn.XLOOKUP(TB_Vendas[[#This Row],[Código]],TB_Produtos[Código],TB_Produtos[Categoria]),desc_categorias,0))</f>
        <v>0.2</v>
      </c>
      <c r="G2052" s="41" cm="1">
        <f t="array" ref="G2052">_xlfn.XLOOKUP(TB_Vendas[[#This Row],[Vendedor]],TB_Vendedores[[#All],[Código]],TB_Vendedores[[#All],[Desc. Máximo]])</f>
        <v>0.11</v>
      </c>
      <c r="H2052" s="41">
        <f>IF(TB_Vendas[[#This Row],[Desc.]]&gt;TB_Vendas[[#This Row],[Desc. Vend.]],TB_Vendas[[#This Row],[Desc. Vend.]],TB_Vendas[[#This Row],[Desc.]])</f>
        <v>0.11</v>
      </c>
      <c r="I2052" s="9">
        <f>TB_Vendas[[#This Row],[Preço Unitário]]*TB_Vendas[[#This Row],[Qtde]]</f>
        <v>18000</v>
      </c>
      <c r="J2052" s="9">
        <f>TB_Vendas[[#This Row],[Total]]-(TB_Vendas[[#This Row],[Total]]*TB_Vendas[[#This Row],[Desconto]])</f>
        <v>16020</v>
      </c>
      <c r="K2052" s="9" t="s">
        <v>115</v>
      </c>
    </row>
    <row r="2053" spans="1:11" x14ac:dyDescent="0.25">
      <c r="A2053" s="8">
        <v>45668</v>
      </c>
      <c r="B2053" t="s">
        <v>75</v>
      </c>
      <c r="C2053" t="str">
        <f>_xlfn.XLOOKUP(TB_Vendas[[#This Row],[Código]],TB_Produtos[Código],TB_Produtos[Categoria])</f>
        <v>Smartphones e Tablets</v>
      </c>
      <c r="D2053" s="1">
        <v>3</v>
      </c>
      <c r="E2053" s="36">
        <f>_xlfn.XLOOKUP(TB_Vendas[[#This Row],[Código]],TB_Produtos[Código],TB_Produtos[Preço Unitário])</f>
        <v>3800</v>
      </c>
      <c r="F2053" s="41">
        <f>INDEX(desc_tabela,MATCH(TB_Vendas[[#This Row],[Qtde]],desc_quantidade,1),MATCH(_xlfn.XLOOKUP(TB_Vendas[[#This Row],[Código]],TB_Produtos[Código],TB_Produtos[Categoria]),desc_categorias,0))</f>
        <v>0.15</v>
      </c>
      <c r="G2053" s="41" cm="1">
        <f t="array" ref="G2053">_xlfn.XLOOKUP(TB_Vendas[[#This Row],[Vendedor]],TB_Vendedores[[#All],[Código]],TB_Vendedores[[#All],[Desc. Máximo]])</f>
        <v>0.13</v>
      </c>
      <c r="H2053" s="41">
        <f>IF(TB_Vendas[[#This Row],[Desc.]]&gt;TB_Vendas[[#This Row],[Desc. Vend.]],TB_Vendas[[#This Row],[Desc. Vend.]],TB_Vendas[[#This Row],[Desc.]])</f>
        <v>0.13</v>
      </c>
      <c r="I2053" s="9">
        <f>TB_Vendas[[#This Row],[Preço Unitário]]*TB_Vendas[[#This Row],[Qtde]]</f>
        <v>11400</v>
      </c>
      <c r="J2053" s="9">
        <f>TB_Vendas[[#This Row],[Total]]-(TB_Vendas[[#This Row],[Total]]*TB_Vendas[[#This Row],[Desconto]])</f>
        <v>9918</v>
      </c>
      <c r="K2053" s="9" t="s">
        <v>97</v>
      </c>
    </row>
    <row r="2054" spans="1:11" x14ac:dyDescent="0.25">
      <c r="A2054" s="8">
        <v>45668</v>
      </c>
      <c r="B2054" t="s">
        <v>40</v>
      </c>
      <c r="C2054" t="str">
        <f>_xlfn.XLOOKUP(TB_Vendas[[#This Row],[Código]],TB_Produtos[Código],TB_Produtos[Categoria])</f>
        <v>Eletrônicos Gerais</v>
      </c>
      <c r="D2054" s="1">
        <v>3</v>
      </c>
      <c r="E2054" s="36">
        <f>_xlfn.XLOOKUP(TB_Vendas[[#This Row],[Código]],TB_Produtos[Código],TB_Produtos[Preço Unitário])</f>
        <v>4800</v>
      </c>
      <c r="F2054" s="41">
        <f>INDEX(desc_tabela,MATCH(TB_Vendas[[#This Row],[Qtde]],desc_quantidade,1),MATCH(_xlfn.XLOOKUP(TB_Vendas[[#This Row],[Código]],TB_Produtos[Código],TB_Produtos[Categoria]),desc_categorias,0))</f>
        <v>0.2</v>
      </c>
      <c r="G2054" s="41" cm="1">
        <f t="array" ref="G2054">_xlfn.XLOOKUP(TB_Vendas[[#This Row],[Vendedor]],TB_Vendedores[[#All],[Código]],TB_Vendedores[[#All],[Desc. Máximo]])</f>
        <v>0.19</v>
      </c>
      <c r="H2054" s="41">
        <f>IF(TB_Vendas[[#This Row],[Desc.]]&gt;TB_Vendas[[#This Row],[Desc. Vend.]],TB_Vendas[[#This Row],[Desc. Vend.]],TB_Vendas[[#This Row],[Desc.]])</f>
        <v>0.19</v>
      </c>
      <c r="I2054" s="9">
        <f>TB_Vendas[[#This Row],[Preço Unitário]]*TB_Vendas[[#This Row],[Qtde]]</f>
        <v>14400</v>
      </c>
      <c r="J2054" s="9">
        <f>TB_Vendas[[#This Row],[Total]]-(TB_Vendas[[#This Row],[Total]]*TB_Vendas[[#This Row],[Desconto]])</f>
        <v>11664</v>
      </c>
      <c r="K2054" s="9" t="s">
        <v>109</v>
      </c>
    </row>
    <row r="2055" spans="1:11" x14ac:dyDescent="0.25">
      <c r="A2055" s="8">
        <v>45668</v>
      </c>
      <c r="B2055" t="s">
        <v>40</v>
      </c>
      <c r="C2055" t="str">
        <f>_xlfn.XLOOKUP(TB_Vendas[[#This Row],[Código]],TB_Produtos[Código],TB_Produtos[Categoria])</f>
        <v>Eletrônicos Gerais</v>
      </c>
      <c r="D2055" s="1">
        <v>1</v>
      </c>
      <c r="E2055" s="36">
        <f>_xlfn.XLOOKUP(TB_Vendas[[#This Row],[Código]],TB_Produtos[Código],TB_Produtos[Preço Unitário])</f>
        <v>4800</v>
      </c>
      <c r="F2055" s="41">
        <f>INDEX(desc_tabela,MATCH(TB_Vendas[[#This Row],[Qtde]],desc_quantidade,1),MATCH(_xlfn.XLOOKUP(TB_Vendas[[#This Row],[Código]],TB_Produtos[Código],TB_Produtos[Categoria]),desc_categorias,0))</f>
        <v>0.1</v>
      </c>
      <c r="G2055" s="41" cm="1">
        <f t="array" ref="G2055">_xlfn.XLOOKUP(TB_Vendas[[#This Row],[Vendedor]],TB_Vendedores[[#All],[Código]],TB_Vendedores[[#All],[Desc. Máximo]])</f>
        <v>0.19</v>
      </c>
      <c r="H2055" s="41">
        <f>IF(TB_Vendas[[#This Row],[Desc.]]&gt;TB_Vendas[[#This Row],[Desc. Vend.]],TB_Vendas[[#This Row],[Desc. Vend.]],TB_Vendas[[#This Row],[Desc.]])</f>
        <v>0.1</v>
      </c>
      <c r="I2055" s="9">
        <f>TB_Vendas[[#This Row],[Preço Unitário]]*TB_Vendas[[#This Row],[Qtde]]</f>
        <v>4800</v>
      </c>
      <c r="J2055" s="9">
        <f>TB_Vendas[[#This Row],[Total]]-(TB_Vendas[[#This Row],[Total]]*TB_Vendas[[#This Row],[Desconto]])</f>
        <v>4320</v>
      </c>
      <c r="K2055" s="9" t="s">
        <v>109</v>
      </c>
    </row>
    <row r="2056" spans="1:11" x14ac:dyDescent="0.25">
      <c r="A2056" s="8">
        <v>45668</v>
      </c>
      <c r="B2056" t="s">
        <v>22</v>
      </c>
      <c r="C2056" t="str">
        <f>_xlfn.XLOOKUP(TB_Vendas[[#This Row],[Código]],TB_Produtos[Código],TB_Produtos[Categoria])</f>
        <v>Acessórios</v>
      </c>
      <c r="D2056" s="1">
        <v>1</v>
      </c>
      <c r="E2056" s="36">
        <f>_xlfn.XLOOKUP(TB_Vendas[[#This Row],[Código]],TB_Produtos[Código],TB_Produtos[Preço Unitário])</f>
        <v>1400</v>
      </c>
      <c r="F2056" s="41">
        <f>INDEX(desc_tabela,MATCH(TB_Vendas[[#This Row],[Qtde]],desc_quantidade,1),MATCH(_xlfn.XLOOKUP(TB_Vendas[[#This Row],[Código]],TB_Produtos[Código],TB_Produtos[Categoria]),desc_categorias,0))</f>
        <v>0</v>
      </c>
      <c r="G2056" s="41" cm="1">
        <f t="array" ref="G2056">_xlfn.XLOOKUP(TB_Vendas[[#This Row],[Vendedor]],TB_Vendedores[[#All],[Código]],TB_Vendedores[[#All],[Desc. Máximo]])</f>
        <v>0.08</v>
      </c>
      <c r="H2056" s="41">
        <f>IF(TB_Vendas[[#This Row],[Desc.]]&gt;TB_Vendas[[#This Row],[Desc. Vend.]],TB_Vendas[[#This Row],[Desc. Vend.]],TB_Vendas[[#This Row],[Desc.]])</f>
        <v>0</v>
      </c>
      <c r="I2056" s="9">
        <f>TB_Vendas[[#This Row],[Preço Unitário]]*TB_Vendas[[#This Row],[Qtde]]</f>
        <v>1400</v>
      </c>
      <c r="J2056" s="9">
        <f>TB_Vendas[[#This Row],[Total]]-(TB_Vendas[[#This Row],[Total]]*TB_Vendas[[#This Row],[Desconto]])</f>
        <v>1400</v>
      </c>
      <c r="K2056" s="9" t="s">
        <v>100</v>
      </c>
    </row>
    <row r="2057" spans="1:11" x14ac:dyDescent="0.25">
      <c r="A2057" s="8">
        <v>45668</v>
      </c>
      <c r="B2057" t="s">
        <v>7</v>
      </c>
      <c r="C2057" t="str">
        <f>_xlfn.XLOOKUP(TB_Vendas[[#This Row],[Código]],TB_Produtos[Código],TB_Produtos[Categoria])</f>
        <v>Acessórios</v>
      </c>
      <c r="D2057" s="1">
        <v>2</v>
      </c>
      <c r="E2057" s="36">
        <f>_xlfn.XLOOKUP(TB_Vendas[[#This Row],[Código]],TB_Produtos[Código],TB_Produtos[Preço Unitário])</f>
        <v>50</v>
      </c>
      <c r="F2057" s="41">
        <f>INDEX(desc_tabela,MATCH(TB_Vendas[[#This Row],[Qtde]],desc_quantidade,1),MATCH(_xlfn.XLOOKUP(TB_Vendas[[#This Row],[Código]],TB_Produtos[Código],TB_Produtos[Categoria]),desc_categorias,0))</f>
        <v>0.05</v>
      </c>
      <c r="G2057" s="41" cm="1">
        <f t="array" ref="G2057">_xlfn.XLOOKUP(TB_Vendas[[#This Row],[Vendedor]],TB_Vendedores[[#All],[Código]],TB_Vendedores[[#All],[Desc. Máximo]])</f>
        <v>0.19</v>
      </c>
      <c r="H2057" s="41">
        <f>IF(TB_Vendas[[#This Row],[Desc.]]&gt;TB_Vendas[[#This Row],[Desc. Vend.]],TB_Vendas[[#This Row],[Desc. Vend.]],TB_Vendas[[#This Row],[Desc.]])</f>
        <v>0.05</v>
      </c>
      <c r="I2057" s="9">
        <f>TB_Vendas[[#This Row],[Preço Unitário]]*TB_Vendas[[#This Row],[Qtde]]</f>
        <v>100</v>
      </c>
      <c r="J2057" s="9">
        <f>TB_Vendas[[#This Row],[Total]]-(TB_Vendas[[#This Row],[Total]]*TB_Vendas[[#This Row],[Desconto]])</f>
        <v>95</v>
      </c>
      <c r="K2057" s="9" t="s">
        <v>109</v>
      </c>
    </row>
    <row r="2058" spans="1:11" x14ac:dyDescent="0.25">
      <c r="A2058" s="8">
        <v>45668</v>
      </c>
      <c r="B2058" t="s">
        <v>71</v>
      </c>
      <c r="C2058" t="str">
        <f>_xlfn.XLOOKUP(TB_Vendas[[#This Row],[Código]],TB_Produtos[Código],TB_Produtos[Categoria])</f>
        <v>Smartphones e Tablets</v>
      </c>
      <c r="D2058" s="1">
        <v>4</v>
      </c>
      <c r="E2058" s="36">
        <f>_xlfn.XLOOKUP(TB_Vendas[[#This Row],[Código]],TB_Produtos[Código],TB_Produtos[Preço Unitário])</f>
        <v>7500</v>
      </c>
      <c r="F2058" s="41">
        <f>INDEX(desc_tabela,MATCH(TB_Vendas[[#This Row],[Qtde]],desc_quantidade,1),MATCH(_xlfn.XLOOKUP(TB_Vendas[[#This Row],[Código]],TB_Produtos[Código],TB_Produtos[Categoria]),desc_categorias,0))</f>
        <v>0.15</v>
      </c>
      <c r="G2058" s="41" cm="1">
        <f t="array" ref="G2058">_xlfn.XLOOKUP(TB_Vendas[[#This Row],[Vendedor]],TB_Vendedores[[#All],[Código]],TB_Vendedores[[#All],[Desc. Máximo]])</f>
        <v>7.0000000000000007E-2</v>
      </c>
      <c r="H2058" s="41">
        <f>IF(TB_Vendas[[#This Row],[Desc.]]&gt;TB_Vendas[[#This Row],[Desc. Vend.]],TB_Vendas[[#This Row],[Desc. Vend.]],TB_Vendas[[#This Row],[Desc.]])</f>
        <v>7.0000000000000007E-2</v>
      </c>
      <c r="I2058" s="9">
        <f>TB_Vendas[[#This Row],[Preço Unitário]]*TB_Vendas[[#This Row],[Qtde]]</f>
        <v>30000</v>
      </c>
      <c r="J2058" s="9">
        <f>TB_Vendas[[#This Row],[Total]]-(TB_Vendas[[#This Row],[Total]]*TB_Vendas[[#This Row],[Desconto]])</f>
        <v>27900</v>
      </c>
      <c r="K2058" s="9" t="s">
        <v>119</v>
      </c>
    </row>
    <row r="2059" spans="1:11" x14ac:dyDescent="0.25">
      <c r="A2059" s="8">
        <v>45668</v>
      </c>
      <c r="B2059" t="s">
        <v>73</v>
      </c>
      <c r="C2059" t="str">
        <f>_xlfn.XLOOKUP(TB_Vendas[[#This Row],[Código]],TB_Produtos[Código],TB_Produtos[Categoria])</f>
        <v>Smartphones e Tablets</v>
      </c>
      <c r="D2059" s="1">
        <v>3</v>
      </c>
      <c r="E2059" s="36">
        <f>_xlfn.XLOOKUP(TB_Vendas[[#This Row],[Código]],TB_Produtos[Código],TB_Produtos[Preço Unitário])</f>
        <v>2200</v>
      </c>
      <c r="F2059" s="41">
        <f>INDEX(desc_tabela,MATCH(TB_Vendas[[#This Row],[Qtde]],desc_quantidade,1),MATCH(_xlfn.XLOOKUP(TB_Vendas[[#This Row],[Código]],TB_Produtos[Código],TB_Produtos[Categoria]),desc_categorias,0))</f>
        <v>0.15</v>
      </c>
      <c r="G2059" s="41" cm="1">
        <f t="array" ref="G2059">_xlfn.XLOOKUP(TB_Vendas[[#This Row],[Vendedor]],TB_Vendedores[[#All],[Código]],TB_Vendedores[[#All],[Desc. Máximo]])</f>
        <v>0.08</v>
      </c>
      <c r="H2059" s="41">
        <f>IF(TB_Vendas[[#This Row],[Desc.]]&gt;TB_Vendas[[#This Row],[Desc. Vend.]],TB_Vendas[[#This Row],[Desc. Vend.]],TB_Vendas[[#This Row],[Desc.]])</f>
        <v>0.08</v>
      </c>
      <c r="I2059" s="9">
        <f>TB_Vendas[[#This Row],[Preço Unitário]]*TB_Vendas[[#This Row],[Qtde]]</f>
        <v>6600</v>
      </c>
      <c r="J2059" s="9">
        <f>TB_Vendas[[#This Row],[Total]]-(TB_Vendas[[#This Row],[Total]]*TB_Vendas[[#This Row],[Desconto]])</f>
        <v>6072</v>
      </c>
      <c r="K2059" s="9" t="s">
        <v>100</v>
      </c>
    </row>
    <row r="2060" spans="1:11" x14ac:dyDescent="0.25">
      <c r="A2060" s="8">
        <v>45668</v>
      </c>
      <c r="B2060" t="s">
        <v>25</v>
      </c>
      <c r="C2060" t="str">
        <f>_xlfn.XLOOKUP(TB_Vendas[[#This Row],[Código]],TB_Produtos[Código],TB_Produtos[Categoria])</f>
        <v>Periféricos</v>
      </c>
      <c r="D2060" s="1">
        <v>2</v>
      </c>
      <c r="E2060" s="36">
        <f>_xlfn.XLOOKUP(TB_Vendas[[#This Row],[Código]],TB_Produtos[Código],TB_Produtos[Preço Unitário])</f>
        <v>900</v>
      </c>
      <c r="F2060" s="41">
        <f>INDEX(desc_tabela,MATCH(TB_Vendas[[#This Row],[Qtde]],desc_quantidade,1),MATCH(_xlfn.XLOOKUP(TB_Vendas[[#This Row],[Código]],TB_Produtos[Código],TB_Produtos[Categoria]),desc_categorias,0))</f>
        <v>0.05</v>
      </c>
      <c r="G2060" s="41" cm="1">
        <f t="array" ref="G2060">_xlfn.XLOOKUP(TB_Vendas[[#This Row],[Vendedor]],TB_Vendedores[[#All],[Código]],TB_Vendedores[[#All],[Desc. Máximo]])</f>
        <v>0.17</v>
      </c>
      <c r="H2060" s="41">
        <f>IF(TB_Vendas[[#This Row],[Desc.]]&gt;TB_Vendas[[#This Row],[Desc. Vend.]],TB_Vendas[[#This Row],[Desc. Vend.]],TB_Vendas[[#This Row],[Desc.]])</f>
        <v>0.05</v>
      </c>
      <c r="I2060" s="9">
        <f>TB_Vendas[[#This Row],[Preço Unitário]]*TB_Vendas[[#This Row],[Qtde]]</f>
        <v>1800</v>
      </c>
      <c r="J2060" s="9">
        <f>TB_Vendas[[#This Row],[Total]]-(TB_Vendas[[#This Row],[Total]]*TB_Vendas[[#This Row],[Desconto]])</f>
        <v>1710</v>
      </c>
      <c r="K2060" s="9" t="s">
        <v>105</v>
      </c>
    </row>
    <row r="2061" spans="1:11" x14ac:dyDescent="0.25">
      <c r="A2061" s="8">
        <v>45668</v>
      </c>
      <c r="B2061" t="s">
        <v>11</v>
      </c>
      <c r="C2061" t="str">
        <f>_xlfn.XLOOKUP(TB_Vendas[[#This Row],[Código]],TB_Produtos[Código],TB_Produtos[Categoria])</f>
        <v>Acessórios</v>
      </c>
      <c r="D2061" s="1">
        <v>4</v>
      </c>
      <c r="E2061" s="36">
        <f>_xlfn.XLOOKUP(TB_Vendas[[#This Row],[Código]],TB_Produtos[Código],TB_Produtos[Preço Unitário])</f>
        <v>150</v>
      </c>
      <c r="F2061" s="41">
        <f>INDEX(desc_tabela,MATCH(TB_Vendas[[#This Row],[Qtde]],desc_quantidade,1),MATCH(_xlfn.XLOOKUP(TB_Vendas[[#This Row],[Código]],TB_Produtos[Código],TB_Produtos[Categoria]),desc_categorias,0))</f>
        <v>0.15</v>
      </c>
      <c r="G2061" s="41" cm="1">
        <f t="array" ref="G2061">_xlfn.XLOOKUP(TB_Vendas[[#This Row],[Vendedor]],TB_Vendedores[[#All],[Código]],TB_Vendedores[[#All],[Desc. Máximo]])</f>
        <v>0.08</v>
      </c>
      <c r="H2061" s="41">
        <f>IF(TB_Vendas[[#This Row],[Desc.]]&gt;TB_Vendas[[#This Row],[Desc. Vend.]],TB_Vendas[[#This Row],[Desc. Vend.]],TB_Vendas[[#This Row],[Desc.]])</f>
        <v>0.08</v>
      </c>
      <c r="I2061" s="9">
        <f>TB_Vendas[[#This Row],[Preço Unitário]]*TB_Vendas[[#This Row],[Qtde]]</f>
        <v>600</v>
      </c>
      <c r="J2061" s="9">
        <f>TB_Vendas[[#This Row],[Total]]-(TB_Vendas[[#This Row],[Total]]*TB_Vendas[[#This Row],[Desconto]])</f>
        <v>552</v>
      </c>
      <c r="K2061" s="9" t="s">
        <v>111</v>
      </c>
    </row>
    <row r="2062" spans="1:11" x14ac:dyDescent="0.25">
      <c r="A2062" s="8">
        <v>45668</v>
      </c>
      <c r="B2062" t="s">
        <v>43</v>
      </c>
      <c r="C2062" t="str">
        <f>_xlfn.XLOOKUP(TB_Vendas[[#This Row],[Código]],TB_Produtos[Código],TB_Produtos[Categoria])</f>
        <v>Eletrônicos Gerais</v>
      </c>
      <c r="D2062" s="1">
        <v>2</v>
      </c>
      <c r="E2062" s="36">
        <f>_xlfn.XLOOKUP(TB_Vendas[[#This Row],[Código]],TB_Produtos[Código],TB_Produtos[Preço Unitário])</f>
        <v>4500</v>
      </c>
      <c r="F2062" s="41">
        <f>INDEX(desc_tabela,MATCH(TB_Vendas[[#This Row],[Qtde]],desc_quantidade,1),MATCH(_xlfn.XLOOKUP(TB_Vendas[[#This Row],[Código]],TB_Produtos[Código],TB_Produtos[Categoria]),desc_categorias,0))</f>
        <v>0.15</v>
      </c>
      <c r="G2062" s="41" cm="1">
        <f t="array" ref="G2062">_xlfn.XLOOKUP(TB_Vendas[[#This Row],[Vendedor]],TB_Vendedores[[#All],[Código]],TB_Vendedores[[#All],[Desc. Máximo]])</f>
        <v>0.3</v>
      </c>
      <c r="H2062" s="41">
        <f>IF(TB_Vendas[[#This Row],[Desc.]]&gt;TB_Vendas[[#This Row],[Desc. Vend.]],TB_Vendas[[#This Row],[Desc. Vend.]],TB_Vendas[[#This Row],[Desc.]])</f>
        <v>0.15</v>
      </c>
      <c r="I2062" s="9">
        <f>TB_Vendas[[#This Row],[Preço Unitário]]*TB_Vendas[[#This Row],[Qtde]]</f>
        <v>9000</v>
      </c>
      <c r="J2062" s="9">
        <f>TB_Vendas[[#This Row],[Total]]-(TB_Vendas[[#This Row],[Total]]*TB_Vendas[[#This Row],[Desconto]])</f>
        <v>7650</v>
      </c>
      <c r="K2062" s="9" t="s">
        <v>121</v>
      </c>
    </row>
    <row r="2063" spans="1:11" x14ac:dyDescent="0.25">
      <c r="A2063" s="8">
        <v>45668</v>
      </c>
      <c r="B2063" t="s">
        <v>56</v>
      </c>
      <c r="C2063" t="str">
        <f>_xlfn.XLOOKUP(TB_Vendas[[#This Row],[Código]],TB_Produtos[Código],TB_Produtos[Categoria])</f>
        <v>Periféricos</v>
      </c>
      <c r="D2063" s="1">
        <v>3</v>
      </c>
      <c r="E2063" s="36">
        <f>_xlfn.XLOOKUP(TB_Vendas[[#This Row],[Código]],TB_Produtos[Código],TB_Produtos[Preço Unitário])</f>
        <v>200</v>
      </c>
      <c r="F2063" s="41">
        <f>INDEX(desc_tabela,MATCH(TB_Vendas[[#This Row],[Qtde]],desc_quantidade,1),MATCH(_xlfn.XLOOKUP(TB_Vendas[[#This Row],[Código]],TB_Produtos[Código],TB_Produtos[Categoria]),desc_categorias,0))</f>
        <v>0.15</v>
      </c>
      <c r="G2063" s="41" cm="1">
        <f t="array" ref="G2063">_xlfn.XLOOKUP(TB_Vendas[[#This Row],[Vendedor]],TB_Vendedores[[#All],[Código]],TB_Vendedores[[#All],[Desc. Máximo]])</f>
        <v>7.0000000000000007E-2</v>
      </c>
      <c r="H2063" s="41">
        <f>IF(TB_Vendas[[#This Row],[Desc.]]&gt;TB_Vendas[[#This Row],[Desc. Vend.]],TB_Vendas[[#This Row],[Desc. Vend.]],TB_Vendas[[#This Row],[Desc.]])</f>
        <v>7.0000000000000007E-2</v>
      </c>
      <c r="I2063" s="9">
        <f>TB_Vendas[[#This Row],[Preço Unitário]]*TB_Vendas[[#This Row],[Qtde]]</f>
        <v>600</v>
      </c>
      <c r="J2063" s="9">
        <f>TB_Vendas[[#This Row],[Total]]-(TB_Vendas[[#This Row],[Total]]*TB_Vendas[[#This Row],[Desconto]])</f>
        <v>558</v>
      </c>
      <c r="K2063" s="9" t="s">
        <v>119</v>
      </c>
    </row>
    <row r="2064" spans="1:11" x14ac:dyDescent="0.25">
      <c r="A2064" s="8">
        <v>45668</v>
      </c>
      <c r="B2064" t="s">
        <v>46</v>
      </c>
      <c r="C2064" t="str">
        <f>_xlfn.XLOOKUP(TB_Vendas[[#This Row],[Código]],TB_Produtos[Código],TB_Produtos[Categoria])</f>
        <v>Eletrônicos Gerais</v>
      </c>
      <c r="D2064" s="1">
        <v>3</v>
      </c>
      <c r="E2064" s="36">
        <f>_xlfn.XLOOKUP(TB_Vendas[[#This Row],[Código]],TB_Produtos[Código],TB_Produtos[Preço Unitário])</f>
        <v>2800</v>
      </c>
      <c r="F2064" s="41">
        <f>INDEX(desc_tabela,MATCH(TB_Vendas[[#This Row],[Qtde]],desc_quantidade,1),MATCH(_xlfn.XLOOKUP(TB_Vendas[[#This Row],[Código]],TB_Produtos[Código],TB_Produtos[Categoria]),desc_categorias,0))</f>
        <v>0.2</v>
      </c>
      <c r="G2064" s="41" cm="1">
        <f t="array" ref="G2064">_xlfn.XLOOKUP(TB_Vendas[[#This Row],[Vendedor]],TB_Vendedores[[#All],[Código]],TB_Vendedores[[#All],[Desc. Máximo]])</f>
        <v>0.09</v>
      </c>
      <c r="H2064" s="41">
        <f>IF(TB_Vendas[[#This Row],[Desc.]]&gt;TB_Vendas[[#This Row],[Desc. Vend.]],TB_Vendas[[#This Row],[Desc. Vend.]],TB_Vendas[[#This Row],[Desc.]])</f>
        <v>0.09</v>
      </c>
      <c r="I2064" s="9">
        <f>TB_Vendas[[#This Row],[Preço Unitário]]*TB_Vendas[[#This Row],[Qtde]]</f>
        <v>8400</v>
      </c>
      <c r="J2064" s="9">
        <f>TB_Vendas[[#This Row],[Total]]-(TB_Vendas[[#This Row],[Total]]*TB_Vendas[[#This Row],[Desconto]])</f>
        <v>7644</v>
      </c>
      <c r="K2064" s="9" t="s">
        <v>113</v>
      </c>
    </row>
    <row r="2065" spans="1:11" x14ac:dyDescent="0.25">
      <c r="A2065" s="8">
        <v>45668</v>
      </c>
      <c r="B2065" t="s">
        <v>31</v>
      </c>
      <c r="C2065" t="str">
        <f>_xlfn.XLOOKUP(TB_Vendas[[#This Row],[Código]],TB_Produtos[Código],TB_Produtos[Categoria])</f>
        <v>Notebooks</v>
      </c>
      <c r="D2065" s="1">
        <v>4</v>
      </c>
      <c r="E2065" s="36">
        <f>_xlfn.XLOOKUP(TB_Vendas[[#This Row],[Código]],TB_Produtos[Código],TB_Produtos[Preço Unitário])</f>
        <v>4200</v>
      </c>
      <c r="F2065" s="41">
        <f>INDEX(desc_tabela,MATCH(TB_Vendas[[#This Row],[Qtde]],desc_quantidade,1),MATCH(_xlfn.XLOOKUP(TB_Vendas[[#This Row],[Código]],TB_Produtos[Código],TB_Produtos[Categoria]),desc_categorias,0))</f>
        <v>0.15</v>
      </c>
      <c r="G2065" s="41" cm="1">
        <f t="array" ref="G2065">_xlfn.XLOOKUP(TB_Vendas[[#This Row],[Vendedor]],TB_Vendedores[[#All],[Código]],TB_Vendedores[[#All],[Desc. Máximo]])</f>
        <v>0.12</v>
      </c>
      <c r="H2065" s="41">
        <f>IF(TB_Vendas[[#This Row],[Desc.]]&gt;TB_Vendas[[#This Row],[Desc. Vend.]],TB_Vendas[[#This Row],[Desc. Vend.]],TB_Vendas[[#This Row],[Desc.]])</f>
        <v>0.12</v>
      </c>
      <c r="I2065" s="9">
        <f>TB_Vendas[[#This Row],[Preço Unitário]]*TB_Vendas[[#This Row],[Qtde]]</f>
        <v>16800</v>
      </c>
      <c r="J2065" s="9">
        <f>TB_Vendas[[#This Row],[Total]]-(TB_Vendas[[#This Row],[Total]]*TB_Vendas[[#This Row],[Desconto]])</f>
        <v>14784</v>
      </c>
      <c r="K2065" s="9" t="s">
        <v>103</v>
      </c>
    </row>
    <row r="2066" spans="1:11" x14ac:dyDescent="0.25">
      <c r="A2066" s="8">
        <v>45668</v>
      </c>
      <c r="B2066" t="s">
        <v>28</v>
      </c>
      <c r="C2066" t="str">
        <f>_xlfn.XLOOKUP(TB_Vendas[[#This Row],[Código]],TB_Produtos[Código],TB_Produtos[Categoria])</f>
        <v>Periféricos</v>
      </c>
      <c r="D2066" s="1">
        <v>2</v>
      </c>
      <c r="E2066" s="36">
        <f>_xlfn.XLOOKUP(TB_Vendas[[#This Row],[Código]],TB_Produtos[Código],TB_Produtos[Preço Unitário])</f>
        <v>1200</v>
      </c>
      <c r="F2066" s="41">
        <f>INDEX(desc_tabela,MATCH(TB_Vendas[[#This Row],[Qtde]],desc_quantidade,1),MATCH(_xlfn.XLOOKUP(TB_Vendas[[#This Row],[Código]],TB_Produtos[Código],TB_Produtos[Categoria]),desc_categorias,0))</f>
        <v>0.05</v>
      </c>
      <c r="G2066" s="41" cm="1">
        <f t="array" ref="G2066">_xlfn.XLOOKUP(TB_Vendas[[#This Row],[Vendedor]],TB_Vendedores[[#All],[Código]],TB_Vendedores[[#All],[Desc. Máximo]])</f>
        <v>0.14000000000000001</v>
      </c>
      <c r="H2066" s="41">
        <f>IF(TB_Vendas[[#This Row],[Desc.]]&gt;TB_Vendas[[#This Row],[Desc. Vend.]],TB_Vendas[[#This Row],[Desc. Vend.]],TB_Vendas[[#This Row],[Desc.]])</f>
        <v>0.05</v>
      </c>
      <c r="I2066" s="9">
        <f>TB_Vendas[[#This Row],[Preço Unitário]]*TB_Vendas[[#This Row],[Qtde]]</f>
        <v>2400</v>
      </c>
      <c r="J2066" s="9">
        <f>TB_Vendas[[#This Row],[Total]]-(TB_Vendas[[#This Row],[Total]]*TB_Vendas[[#This Row],[Desconto]])</f>
        <v>2280</v>
      </c>
      <c r="K2066" s="9" t="s">
        <v>107</v>
      </c>
    </row>
    <row r="2067" spans="1:11" x14ac:dyDescent="0.25">
      <c r="A2067" s="8">
        <v>45669</v>
      </c>
      <c r="B2067" t="s">
        <v>79</v>
      </c>
      <c r="C2067" t="str">
        <f>_xlfn.XLOOKUP(TB_Vendas[[#This Row],[Código]],TB_Produtos[Código],TB_Produtos[Categoria])</f>
        <v>Wearables</v>
      </c>
      <c r="D2067" s="1">
        <v>3</v>
      </c>
      <c r="E2067" s="36">
        <f>_xlfn.XLOOKUP(TB_Vendas[[#This Row],[Código]],TB_Produtos[Código],TB_Produtos[Preço Unitário])</f>
        <v>400</v>
      </c>
      <c r="F2067" s="41">
        <f>INDEX(desc_tabela,MATCH(TB_Vendas[[#This Row],[Qtde]],desc_quantidade,1),MATCH(_xlfn.XLOOKUP(TB_Vendas[[#This Row],[Código]],TB_Produtos[Código],TB_Produtos[Categoria]),desc_categorias,0))</f>
        <v>0.15</v>
      </c>
      <c r="G2067" s="41" cm="1">
        <f t="array" ref="G2067">_xlfn.XLOOKUP(TB_Vendas[[#This Row],[Vendedor]],TB_Vendedores[[#All],[Código]],TB_Vendedores[[#All],[Desc. Máximo]])</f>
        <v>0.08</v>
      </c>
      <c r="H2067" s="41">
        <f>IF(TB_Vendas[[#This Row],[Desc.]]&gt;TB_Vendas[[#This Row],[Desc. Vend.]],TB_Vendas[[#This Row],[Desc. Vend.]],TB_Vendas[[#This Row],[Desc.]])</f>
        <v>0.08</v>
      </c>
      <c r="I2067" s="9">
        <f>TB_Vendas[[#This Row],[Preço Unitário]]*TB_Vendas[[#This Row],[Qtde]]</f>
        <v>1200</v>
      </c>
      <c r="J2067" s="9">
        <f>TB_Vendas[[#This Row],[Total]]-(TB_Vendas[[#This Row],[Total]]*TB_Vendas[[#This Row],[Desconto]])</f>
        <v>1104</v>
      </c>
      <c r="K2067" s="9" t="s">
        <v>111</v>
      </c>
    </row>
    <row r="2068" spans="1:11" x14ac:dyDescent="0.25">
      <c r="A2068" s="8">
        <v>45669</v>
      </c>
      <c r="B2068" t="s">
        <v>46</v>
      </c>
      <c r="C2068" t="str">
        <f>_xlfn.XLOOKUP(TB_Vendas[[#This Row],[Código]],TB_Produtos[Código],TB_Produtos[Categoria])</f>
        <v>Eletrônicos Gerais</v>
      </c>
      <c r="D2068" s="1">
        <v>2</v>
      </c>
      <c r="E2068" s="36">
        <f>_xlfn.XLOOKUP(TB_Vendas[[#This Row],[Código]],TB_Produtos[Código],TB_Produtos[Preço Unitário])</f>
        <v>2800</v>
      </c>
      <c r="F2068" s="41">
        <f>INDEX(desc_tabela,MATCH(TB_Vendas[[#This Row],[Qtde]],desc_quantidade,1),MATCH(_xlfn.XLOOKUP(TB_Vendas[[#This Row],[Código]],TB_Produtos[Código],TB_Produtos[Categoria]),desc_categorias,0))</f>
        <v>0.15</v>
      </c>
      <c r="G2068" s="41" cm="1">
        <f t="array" ref="G2068">_xlfn.XLOOKUP(TB_Vendas[[#This Row],[Vendedor]],TB_Vendedores[[#All],[Código]],TB_Vendedores[[#All],[Desc. Máximo]])</f>
        <v>0.12</v>
      </c>
      <c r="H2068" s="41">
        <f>IF(TB_Vendas[[#This Row],[Desc.]]&gt;TB_Vendas[[#This Row],[Desc. Vend.]],TB_Vendas[[#This Row],[Desc. Vend.]],TB_Vendas[[#This Row],[Desc.]])</f>
        <v>0.12</v>
      </c>
      <c r="I2068" s="9">
        <f>TB_Vendas[[#This Row],[Preço Unitário]]*TB_Vendas[[#This Row],[Qtde]]</f>
        <v>5600</v>
      </c>
      <c r="J2068" s="9">
        <f>TB_Vendas[[#This Row],[Total]]-(TB_Vendas[[#This Row],[Total]]*TB_Vendas[[#This Row],[Desconto]])</f>
        <v>4928</v>
      </c>
      <c r="K2068" s="9" t="s">
        <v>103</v>
      </c>
    </row>
    <row r="2069" spans="1:11" x14ac:dyDescent="0.25">
      <c r="A2069" s="8">
        <v>45669</v>
      </c>
      <c r="B2069" t="s">
        <v>22</v>
      </c>
      <c r="C2069" t="str">
        <f>_xlfn.XLOOKUP(TB_Vendas[[#This Row],[Código]],TB_Produtos[Código],TB_Produtos[Categoria])</f>
        <v>Acessórios</v>
      </c>
      <c r="D2069" s="1">
        <v>2</v>
      </c>
      <c r="E2069" s="36">
        <f>_xlfn.XLOOKUP(TB_Vendas[[#This Row],[Código]],TB_Produtos[Código],TB_Produtos[Preço Unitário])</f>
        <v>1400</v>
      </c>
      <c r="F2069" s="41">
        <f>INDEX(desc_tabela,MATCH(TB_Vendas[[#This Row],[Qtde]],desc_quantidade,1),MATCH(_xlfn.XLOOKUP(TB_Vendas[[#This Row],[Código]],TB_Produtos[Código],TB_Produtos[Categoria]),desc_categorias,0))</f>
        <v>0.05</v>
      </c>
      <c r="G2069" s="41" cm="1">
        <f t="array" ref="G2069">_xlfn.XLOOKUP(TB_Vendas[[#This Row],[Vendedor]],TB_Vendedores[[#All],[Código]],TB_Vendedores[[#All],[Desc. Máximo]])</f>
        <v>0.17</v>
      </c>
      <c r="H2069" s="41">
        <f>IF(TB_Vendas[[#This Row],[Desc.]]&gt;TB_Vendas[[#This Row],[Desc. Vend.]],TB_Vendas[[#This Row],[Desc. Vend.]],TB_Vendas[[#This Row],[Desc.]])</f>
        <v>0.05</v>
      </c>
      <c r="I2069" s="9">
        <f>TB_Vendas[[#This Row],[Preço Unitário]]*TB_Vendas[[#This Row],[Qtde]]</f>
        <v>2800</v>
      </c>
      <c r="J2069" s="9">
        <f>TB_Vendas[[#This Row],[Total]]-(TB_Vendas[[#This Row],[Total]]*TB_Vendas[[#This Row],[Desconto]])</f>
        <v>2660</v>
      </c>
      <c r="K2069" s="9" t="s">
        <v>105</v>
      </c>
    </row>
    <row r="2070" spans="1:11" x14ac:dyDescent="0.25">
      <c r="A2070" s="8">
        <v>45669</v>
      </c>
      <c r="B2070" t="s">
        <v>20</v>
      </c>
      <c r="C2070" t="str">
        <f>_xlfn.XLOOKUP(TB_Vendas[[#This Row],[Código]],TB_Produtos[Código],TB_Produtos[Categoria])</f>
        <v>Acessórios</v>
      </c>
      <c r="D2070" s="1">
        <v>2</v>
      </c>
      <c r="E2070" s="36">
        <f>_xlfn.XLOOKUP(TB_Vendas[[#This Row],[Código]],TB_Produtos[Código],TB_Produtos[Preço Unitário])</f>
        <v>250</v>
      </c>
      <c r="F2070" s="41">
        <f>INDEX(desc_tabela,MATCH(TB_Vendas[[#This Row],[Qtde]],desc_quantidade,1),MATCH(_xlfn.XLOOKUP(TB_Vendas[[#This Row],[Código]],TB_Produtos[Código],TB_Produtos[Categoria]),desc_categorias,0))</f>
        <v>0.05</v>
      </c>
      <c r="G2070" s="41" cm="1">
        <f t="array" ref="G2070">_xlfn.XLOOKUP(TB_Vendas[[#This Row],[Vendedor]],TB_Vendedores[[#All],[Código]],TB_Vendedores[[#All],[Desc. Máximo]])</f>
        <v>0.11</v>
      </c>
      <c r="H2070" s="41">
        <f>IF(TB_Vendas[[#This Row],[Desc.]]&gt;TB_Vendas[[#This Row],[Desc. Vend.]],TB_Vendas[[#This Row],[Desc. Vend.]],TB_Vendas[[#This Row],[Desc.]])</f>
        <v>0.05</v>
      </c>
      <c r="I2070" s="9">
        <f>TB_Vendas[[#This Row],[Preço Unitário]]*TB_Vendas[[#This Row],[Qtde]]</f>
        <v>500</v>
      </c>
      <c r="J2070" s="9">
        <f>TB_Vendas[[#This Row],[Total]]-(TB_Vendas[[#This Row],[Total]]*TB_Vendas[[#This Row],[Desconto]])</f>
        <v>475</v>
      </c>
      <c r="K2070" s="9" t="s">
        <v>115</v>
      </c>
    </row>
    <row r="2071" spans="1:11" x14ac:dyDescent="0.25">
      <c r="A2071" s="8">
        <v>45669</v>
      </c>
      <c r="B2071" t="s">
        <v>28</v>
      </c>
      <c r="C2071" t="str">
        <f>_xlfn.XLOOKUP(TB_Vendas[[#This Row],[Código]],TB_Produtos[Código],TB_Produtos[Categoria])</f>
        <v>Periféricos</v>
      </c>
      <c r="D2071" s="1">
        <v>5</v>
      </c>
      <c r="E2071" s="36">
        <f>_xlfn.XLOOKUP(TB_Vendas[[#This Row],[Código]],TB_Produtos[Código],TB_Produtos[Preço Unitário])</f>
        <v>1200</v>
      </c>
      <c r="F2071" s="41">
        <f>INDEX(desc_tabela,MATCH(TB_Vendas[[#This Row],[Qtde]],desc_quantidade,1),MATCH(_xlfn.XLOOKUP(TB_Vendas[[#This Row],[Código]],TB_Produtos[Código],TB_Produtos[Categoria]),desc_categorias,0))</f>
        <v>0.25</v>
      </c>
      <c r="G2071" s="41" cm="1">
        <f t="array" ref="G2071">_xlfn.XLOOKUP(TB_Vendas[[#This Row],[Vendedor]],TB_Vendedores[[#All],[Código]],TB_Vendedores[[#All],[Desc. Máximo]])</f>
        <v>0.18</v>
      </c>
      <c r="H2071" s="41">
        <f>IF(TB_Vendas[[#This Row],[Desc.]]&gt;TB_Vendas[[#This Row],[Desc. Vend.]],TB_Vendas[[#This Row],[Desc. Vend.]],TB_Vendas[[#This Row],[Desc.]])</f>
        <v>0.18</v>
      </c>
      <c r="I2071" s="9">
        <f>TB_Vendas[[#This Row],[Preço Unitário]]*TB_Vendas[[#This Row],[Qtde]]</f>
        <v>6000</v>
      </c>
      <c r="J2071" s="9">
        <f>TB_Vendas[[#This Row],[Total]]-(TB_Vendas[[#This Row],[Total]]*TB_Vendas[[#This Row],[Desconto]])</f>
        <v>4920</v>
      </c>
      <c r="K2071" s="9" t="s">
        <v>117</v>
      </c>
    </row>
    <row r="2072" spans="1:11" x14ac:dyDescent="0.25">
      <c r="A2072" s="8">
        <v>45669</v>
      </c>
      <c r="B2072" t="s">
        <v>25</v>
      </c>
      <c r="C2072" t="str">
        <f>_xlfn.XLOOKUP(TB_Vendas[[#This Row],[Código]],TB_Produtos[Código],TB_Produtos[Categoria])</f>
        <v>Periféricos</v>
      </c>
      <c r="D2072" s="1">
        <v>5</v>
      </c>
      <c r="E2072" s="36">
        <f>_xlfn.XLOOKUP(TB_Vendas[[#This Row],[Código]],TB_Produtos[Código],TB_Produtos[Preço Unitário])</f>
        <v>900</v>
      </c>
      <c r="F2072" s="41">
        <f>INDEX(desc_tabela,MATCH(TB_Vendas[[#This Row],[Qtde]],desc_quantidade,1),MATCH(_xlfn.XLOOKUP(TB_Vendas[[#This Row],[Código]],TB_Produtos[Código],TB_Produtos[Categoria]),desc_categorias,0))</f>
        <v>0.25</v>
      </c>
      <c r="G2072" s="41" cm="1">
        <f t="array" ref="G2072">_xlfn.XLOOKUP(TB_Vendas[[#This Row],[Vendedor]],TB_Vendedores[[#All],[Código]],TB_Vendedores[[#All],[Desc. Máximo]])</f>
        <v>0.08</v>
      </c>
      <c r="H2072" s="41">
        <f>IF(TB_Vendas[[#This Row],[Desc.]]&gt;TB_Vendas[[#This Row],[Desc. Vend.]],TB_Vendas[[#This Row],[Desc. Vend.]],TB_Vendas[[#This Row],[Desc.]])</f>
        <v>0.08</v>
      </c>
      <c r="I2072" s="9">
        <f>TB_Vendas[[#This Row],[Preço Unitário]]*TB_Vendas[[#This Row],[Qtde]]</f>
        <v>4500</v>
      </c>
      <c r="J2072" s="9">
        <f>TB_Vendas[[#This Row],[Total]]-(TB_Vendas[[#This Row],[Total]]*TB_Vendas[[#This Row],[Desconto]])</f>
        <v>4140</v>
      </c>
      <c r="K2072" s="9" t="s">
        <v>111</v>
      </c>
    </row>
    <row r="2073" spans="1:11" x14ac:dyDescent="0.25">
      <c r="A2073" s="8">
        <v>45669</v>
      </c>
      <c r="B2073" t="s">
        <v>53</v>
      </c>
      <c r="C2073" t="str">
        <f>_xlfn.XLOOKUP(TB_Vendas[[#This Row],[Código]],TB_Produtos[Código],TB_Produtos[Categoria])</f>
        <v>Periféricos</v>
      </c>
      <c r="D2073" s="1">
        <v>2</v>
      </c>
      <c r="E2073" s="36">
        <f>_xlfn.XLOOKUP(TB_Vendas[[#This Row],[Código]],TB_Produtos[Código],TB_Produtos[Preço Unitário])</f>
        <v>350</v>
      </c>
      <c r="F2073" s="41">
        <f>INDEX(desc_tabela,MATCH(TB_Vendas[[#This Row],[Qtde]],desc_quantidade,1),MATCH(_xlfn.XLOOKUP(TB_Vendas[[#This Row],[Código]],TB_Produtos[Código],TB_Produtos[Categoria]),desc_categorias,0))</f>
        <v>0.05</v>
      </c>
      <c r="G2073" s="41" cm="1">
        <f t="array" ref="G2073">_xlfn.XLOOKUP(TB_Vendas[[#This Row],[Vendedor]],TB_Vendedores[[#All],[Código]],TB_Vendedores[[#All],[Desc. Máximo]])</f>
        <v>0.19</v>
      </c>
      <c r="H2073" s="41">
        <f>IF(TB_Vendas[[#This Row],[Desc.]]&gt;TB_Vendas[[#This Row],[Desc. Vend.]],TB_Vendas[[#This Row],[Desc. Vend.]],TB_Vendas[[#This Row],[Desc.]])</f>
        <v>0.05</v>
      </c>
      <c r="I2073" s="9">
        <f>TB_Vendas[[#This Row],[Preço Unitário]]*TB_Vendas[[#This Row],[Qtde]]</f>
        <v>700</v>
      </c>
      <c r="J2073" s="9">
        <f>TB_Vendas[[#This Row],[Total]]-(TB_Vendas[[#This Row],[Total]]*TB_Vendas[[#This Row],[Desconto]])</f>
        <v>665</v>
      </c>
      <c r="K2073" s="9" t="s">
        <v>109</v>
      </c>
    </row>
    <row r="2074" spans="1:11" x14ac:dyDescent="0.25">
      <c r="A2074" s="8">
        <v>45669</v>
      </c>
      <c r="B2074" t="s">
        <v>88</v>
      </c>
      <c r="C2074" t="str">
        <f>_xlfn.XLOOKUP(TB_Vendas[[#This Row],[Código]],TB_Produtos[Código],TB_Produtos[Categoria])</f>
        <v>Wearables</v>
      </c>
      <c r="D2074" s="1">
        <v>5</v>
      </c>
      <c r="E2074" s="36">
        <f>_xlfn.XLOOKUP(TB_Vendas[[#This Row],[Código]],TB_Produtos[Código],TB_Produtos[Preço Unitário])</f>
        <v>2800</v>
      </c>
      <c r="F2074" s="41">
        <f>INDEX(desc_tabela,MATCH(TB_Vendas[[#This Row],[Qtde]],desc_quantidade,1),MATCH(_xlfn.XLOOKUP(TB_Vendas[[#This Row],[Código]],TB_Produtos[Código],TB_Produtos[Categoria]),desc_categorias,0))</f>
        <v>0.25</v>
      </c>
      <c r="G2074" s="41" cm="1">
        <f t="array" ref="G2074">_xlfn.XLOOKUP(TB_Vendas[[#This Row],[Vendedor]],TB_Vendedores[[#All],[Código]],TB_Vendedores[[#All],[Desc. Máximo]])</f>
        <v>0.08</v>
      </c>
      <c r="H2074" s="41">
        <f>IF(TB_Vendas[[#This Row],[Desc.]]&gt;TB_Vendas[[#This Row],[Desc. Vend.]],TB_Vendas[[#This Row],[Desc. Vend.]],TB_Vendas[[#This Row],[Desc.]])</f>
        <v>0.08</v>
      </c>
      <c r="I2074" s="9">
        <f>TB_Vendas[[#This Row],[Preço Unitário]]*TB_Vendas[[#This Row],[Qtde]]</f>
        <v>14000</v>
      </c>
      <c r="J2074" s="9">
        <f>TB_Vendas[[#This Row],[Total]]-(TB_Vendas[[#This Row],[Total]]*TB_Vendas[[#This Row],[Desconto]])</f>
        <v>12880</v>
      </c>
      <c r="K2074" s="9" t="s">
        <v>100</v>
      </c>
    </row>
    <row r="2075" spans="1:11" x14ac:dyDescent="0.25">
      <c r="A2075" s="8">
        <v>45669</v>
      </c>
      <c r="B2075" t="s">
        <v>73</v>
      </c>
      <c r="C2075" t="str">
        <f>_xlfn.XLOOKUP(TB_Vendas[[#This Row],[Código]],TB_Produtos[Código],TB_Produtos[Categoria])</f>
        <v>Smartphones e Tablets</v>
      </c>
      <c r="D2075" s="1">
        <v>1</v>
      </c>
      <c r="E2075" s="36">
        <f>_xlfn.XLOOKUP(TB_Vendas[[#This Row],[Código]],TB_Produtos[Código],TB_Produtos[Preço Unitário])</f>
        <v>2200</v>
      </c>
      <c r="F2075" s="41">
        <f>INDEX(desc_tabela,MATCH(TB_Vendas[[#This Row],[Qtde]],desc_quantidade,1),MATCH(_xlfn.XLOOKUP(TB_Vendas[[#This Row],[Código]],TB_Produtos[Código],TB_Produtos[Categoria]),desc_categorias,0))</f>
        <v>0</v>
      </c>
      <c r="G2075" s="41" cm="1">
        <f t="array" ref="G2075">_xlfn.XLOOKUP(TB_Vendas[[#This Row],[Vendedor]],TB_Vendedores[[#All],[Código]],TB_Vendedores[[#All],[Desc. Máximo]])</f>
        <v>0.3</v>
      </c>
      <c r="H2075" s="41">
        <f>IF(TB_Vendas[[#This Row],[Desc.]]&gt;TB_Vendas[[#This Row],[Desc. Vend.]],TB_Vendas[[#This Row],[Desc. Vend.]],TB_Vendas[[#This Row],[Desc.]])</f>
        <v>0</v>
      </c>
      <c r="I2075" s="9">
        <f>TB_Vendas[[#This Row],[Preço Unitário]]*TB_Vendas[[#This Row],[Qtde]]</f>
        <v>2200</v>
      </c>
      <c r="J2075" s="9">
        <f>TB_Vendas[[#This Row],[Total]]-(TB_Vendas[[#This Row],[Total]]*TB_Vendas[[#This Row],[Desconto]])</f>
        <v>2200</v>
      </c>
      <c r="K2075" s="9" t="s">
        <v>121</v>
      </c>
    </row>
    <row r="2076" spans="1:11" x14ac:dyDescent="0.25">
      <c r="A2076" s="8">
        <v>45670</v>
      </c>
      <c r="B2076" t="s">
        <v>14</v>
      </c>
      <c r="C2076" t="str">
        <f>_xlfn.XLOOKUP(TB_Vendas[[#This Row],[Código]],TB_Produtos[Código],TB_Produtos[Categoria])</f>
        <v>Acessórios</v>
      </c>
      <c r="D2076" s="1">
        <v>4</v>
      </c>
      <c r="E2076" s="36">
        <f>_xlfn.XLOOKUP(TB_Vendas[[#This Row],[Código]],TB_Produtos[Código],TB_Produtos[Preço Unitário])</f>
        <v>80</v>
      </c>
      <c r="F2076" s="41">
        <f>INDEX(desc_tabela,MATCH(TB_Vendas[[#This Row],[Qtde]],desc_quantidade,1),MATCH(_xlfn.XLOOKUP(TB_Vendas[[#This Row],[Código]],TB_Produtos[Código],TB_Produtos[Categoria]),desc_categorias,0))</f>
        <v>0.15</v>
      </c>
      <c r="G2076" s="41" cm="1">
        <f t="array" ref="G2076">_xlfn.XLOOKUP(TB_Vendas[[#This Row],[Vendedor]],TB_Vendedores[[#All],[Código]],TB_Vendedores[[#All],[Desc. Máximo]])</f>
        <v>0.17</v>
      </c>
      <c r="H2076" s="41">
        <f>IF(TB_Vendas[[#This Row],[Desc.]]&gt;TB_Vendas[[#This Row],[Desc. Vend.]],TB_Vendas[[#This Row],[Desc. Vend.]],TB_Vendas[[#This Row],[Desc.]])</f>
        <v>0.15</v>
      </c>
      <c r="I2076" s="9">
        <f>TB_Vendas[[#This Row],[Preço Unitário]]*TB_Vendas[[#This Row],[Qtde]]</f>
        <v>320</v>
      </c>
      <c r="J2076" s="9">
        <f>TB_Vendas[[#This Row],[Total]]-(TB_Vendas[[#This Row],[Total]]*TB_Vendas[[#This Row],[Desconto]])</f>
        <v>272</v>
      </c>
      <c r="K2076" s="9" t="s">
        <v>105</v>
      </c>
    </row>
    <row r="2077" spans="1:11" x14ac:dyDescent="0.25">
      <c r="A2077" s="8">
        <v>45670</v>
      </c>
      <c r="B2077" t="s">
        <v>35</v>
      </c>
      <c r="C2077" t="str">
        <f>_xlfn.XLOOKUP(TB_Vendas[[#This Row],[Código]],TB_Produtos[Código],TB_Produtos[Categoria])</f>
        <v>Notebooks</v>
      </c>
      <c r="D2077" s="1">
        <v>4</v>
      </c>
      <c r="E2077" s="36">
        <f>_xlfn.XLOOKUP(TB_Vendas[[#This Row],[Código]],TB_Produtos[Código],TB_Produtos[Preço Unitário])</f>
        <v>12000</v>
      </c>
      <c r="F2077" s="41">
        <f>INDEX(desc_tabela,MATCH(TB_Vendas[[#This Row],[Qtde]],desc_quantidade,1),MATCH(_xlfn.XLOOKUP(TB_Vendas[[#This Row],[Código]],TB_Produtos[Código],TB_Produtos[Categoria]),desc_categorias,0))</f>
        <v>0.15</v>
      </c>
      <c r="G2077" s="41" cm="1">
        <f t="array" ref="G2077">_xlfn.XLOOKUP(TB_Vendas[[#This Row],[Vendedor]],TB_Vendedores[[#All],[Código]],TB_Vendedores[[#All],[Desc. Máximo]])</f>
        <v>0.13</v>
      </c>
      <c r="H2077" s="41">
        <f>IF(TB_Vendas[[#This Row],[Desc.]]&gt;TB_Vendas[[#This Row],[Desc. Vend.]],TB_Vendas[[#This Row],[Desc. Vend.]],TB_Vendas[[#This Row],[Desc.]])</f>
        <v>0.13</v>
      </c>
      <c r="I2077" s="9">
        <f>TB_Vendas[[#This Row],[Preço Unitário]]*TB_Vendas[[#This Row],[Qtde]]</f>
        <v>48000</v>
      </c>
      <c r="J2077" s="9">
        <f>TB_Vendas[[#This Row],[Total]]-(TB_Vendas[[#This Row],[Total]]*TB_Vendas[[#This Row],[Desconto]])</f>
        <v>41760</v>
      </c>
      <c r="K2077" s="9" t="s">
        <v>97</v>
      </c>
    </row>
    <row r="2078" spans="1:11" x14ac:dyDescent="0.25">
      <c r="A2078" s="8">
        <v>45670</v>
      </c>
      <c r="B2078" t="s">
        <v>86</v>
      </c>
      <c r="C2078" t="str">
        <f>_xlfn.XLOOKUP(TB_Vendas[[#This Row],[Código]],TB_Produtos[Código],TB_Produtos[Categoria])</f>
        <v>Wearables</v>
      </c>
      <c r="D2078" s="1">
        <v>3</v>
      </c>
      <c r="E2078" s="36">
        <f>_xlfn.XLOOKUP(TB_Vendas[[#This Row],[Código]],TB_Produtos[Código],TB_Produtos[Preço Unitário])</f>
        <v>1500</v>
      </c>
      <c r="F2078" s="41">
        <f>INDEX(desc_tabela,MATCH(TB_Vendas[[#This Row],[Qtde]],desc_quantidade,1),MATCH(_xlfn.XLOOKUP(TB_Vendas[[#This Row],[Código]],TB_Produtos[Código],TB_Produtos[Categoria]),desc_categorias,0))</f>
        <v>0.15</v>
      </c>
      <c r="G2078" s="41" cm="1">
        <f t="array" ref="G2078">_xlfn.XLOOKUP(TB_Vendas[[#This Row],[Vendedor]],TB_Vendedores[[#All],[Código]],TB_Vendedores[[#All],[Desc. Máximo]])</f>
        <v>0.12</v>
      </c>
      <c r="H2078" s="41">
        <f>IF(TB_Vendas[[#This Row],[Desc.]]&gt;TB_Vendas[[#This Row],[Desc. Vend.]],TB_Vendas[[#This Row],[Desc. Vend.]],TB_Vendas[[#This Row],[Desc.]])</f>
        <v>0.12</v>
      </c>
      <c r="I2078" s="9">
        <f>TB_Vendas[[#This Row],[Preço Unitário]]*TB_Vendas[[#This Row],[Qtde]]</f>
        <v>4500</v>
      </c>
      <c r="J2078" s="9">
        <f>TB_Vendas[[#This Row],[Total]]-(TB_Vendas[[#This Row],[Total]]*TB_Vendas[[#This Row],[Desconto]])</f>
        <v>3960</v>
      </c>
      <c r="K2078" s="9" t="s">
        <v>103</v>
      </c>
    </row>
    <row r="2079" spans="1:11" x14ac:dyDescent="0.25">
      <c r="A2079" s="8">
        <v>45670</v>
      </c>
      <c r="B2079" t="s">
        <v>35</v>
      </c>
      <c r="C2079" t="str">
        <f>_xlfn.XLOOKUP(TB_Vendas[[#This Row],[Código]],TB_Produtos[Código],TB_Produtos[Categoria])</f>
        <v>Notebooks</v>
      </c>
      <c r="D2079" s="1">
        <v>3</v>
      </c>
      <c r="E2079" s="36">
        <f>_xlfn.XLOOKUP(TB_Vendas[[#This Row],[Código]],TB_Produtos[Código],TB_Produtos[Preço Unitário])</f>
        <v>12000</v>
      </c>
      <c r="F2079" s="41">
        <f>INDEX(desc_tabela,MATCH(TB_Vendas[[#This Row],[Qtde]],desc_quantidade,1),MATCH(_xlfn.XLOOKUP(TB_Vendas[[#This Row],[Código]],TB_Produtos[Código],TB_Produtos[Categoria]),desc_categorias,0))</f>
        <v>0.15</v>
      </c>
      <c r="G2079" s="41" cm="1">
        <f t="array" ref="G2079">_xlfn.XLOOKUP(TB_Vendas[[#This Row],[Vendedor]],TB_Vendedores[[#All],[Código]],TB_Vendedores[[#All],[Desc. Máximo]])</f>
        <v>0.3</v>
      </c>
      <c r="H2079" s="41">
        <f>IF(TB_Vendas[[#This Row],[Desc.]]&gt;TB_Vendas[[#This Row],[Desc. Vend.]],TB_Vendas[[#This Row],[Desc. Vend.]],TB_Vendas[[#This Row],[Desc.]])</f>
        <v>0.15</v>
      </c>
      <c r="I2079" s="9">
        <f>TB_Vendas[[#This Row],[Preço Unitário]]*TB_Vendas[[#This Row],[Qtde]]</f>
        <v>36000</v>
      </c>
      <c r="J2079" s="9">
        <f>TB_Vendas[[#This Row],[Total]]-(TB_Vendas[[#This Row],[Total]]*TB_Vendas[[#This Row],[Desconto]])</f>
        <v>30600</v>
      </c>
      <c r="K2079" s="9" t="s">
        <v>121</v>
      </c>
    </row>
    <row r="2080" spans="1:11" x14ac:dyDescent="0.25">
      <c r="A2080" s="8">
        <v>45670</v>
      </c>
      <c r="B2080" t="s">
        <v>20</v>
      </c>
      <c r="C2080" t="str">
        <f>_xlfn.XLOOKUP(TB_Vendas[[#This Row],[Código]],TB_Produtos[Código],TB_Produtos[Categoria])</f>
        <v>Acessórios</v>
      </c>
      <c r="D2080" s="1">
        <v>1</v>
      </c>
      <c r="E2080" s="36">
        <f>_xlfn.XLOOKUP(TB_Vendas[[#This Row],[Código]],TB_Produtos[Código],TB_Produtos[Preço Unitário])</f>
        <v>250</v>
      </c>
      <c r="F2080" s="41">
        <f>INDEX(desc_tabela,MATCH(TB_Vendas[[#This Row],[Qtde]],desc_quantidade,1),MATCH(_xlfn.XLOOKUP(TB_Vendas[[#This Row],[Código]],TB_Produtos[Código],TB_Produtos[Categoria]),desc_categorias,0))</f>
        <v>0</v>
      </c>
      <c r="G2080" s="41" cm="1">
        <f t="array" ref="G2080">_xlfn.XLOOKUP(TB_Vendas[[#This Row],[Vendedor]],TB_Vendedores[[#All],[Código]],TB_Vendedores[[#All],[Desc. Máximo]])</f>
        <v>0.17</v>
      </c>
      <c r="H2080" s="41">
        <f>IF(TB_Vendas[[#This Row],[Desc.]]&gt;TB_Vendas[[#This Row],[Desc. Vend.]],TB_Vendas[[#This Row],[Desc. Vend.]],TB_Vendas[[#This Row],[Desc.]])</f>
        <v>0</v>
      </c>
      <c r="I2080" s="9">
        <f>TB_Vendas[[#This Row],[Preço Unitário]]*TB_Vendas[[#This Row],[Qtde]]</f>
        <v>250</v>
      </c>
      <c r="J2080" s="9">
        <f>TB_Vendas[[#This Row],[Total]]-(TB_Vendas[[#This Row],[Total]]*TB_Vendas[[#This Row],[Desconto]])</f>
        <v>250</v>
      </c>
      <c r="K2080" s="9" t="s">
        <v>105</v>
      </c>
    </row>
    <row r="2081" spans="1:11" x14ac:dyDescent="0.25">
      <c r="A2081" s="8">
        <v>45670</v>
      </c>
      <c r="B2081" t="s">
        <v>64</v>
      </c>
      <c r="C2081" t="str">
        <f>_xlfn.XLOOKUP(TB_Vendas[[#This Row],[Código]],TB_Produtos[Código],TB_Produtos[Categoria])</f>
        <v>Redes e Conectividade</v>
      </c>
      <c r="D2081" s="1">
        <v>3</v>
      </c>
      <c r="E2081" s="36">
        <f>_xlfn.XLOOKUP(TB_Vendas[[#This Row],[Código]],TB_Produtos[Código],TB_Produtos[Preço Unitário])</f>
        <v>250</v>
      </c>
      <c r="F2081" s="41">
        <f>INDEX(desc_tabela,MATCH(TB_Vendas[[#This Row],[Qtde]],desc_quantidade,1),MATCH(_xlfn.XLOOKUP(TB_Vendas[[#This Row],[Código]],TB_Produtos[Código],TB_Produtos[Categoria]),desc_categorias,0))</f>
        <v>0.2</v>
      </c>
      <c r="G2081" s="41" cm="1">
        <f t="array" ref="G2081">_xlfn.XLOOKUP(TB_Vendas[[#This Row],[Vendedor]],TB_Vendedores[[#All],[Código]],TB_Vendedores[[#All],[Desc. Máximo]])</f>
        <v>0.09</v>
      </c>
      <c r="H2081" s="41">
        <f>IF(TB_Vendas[[#This Row],[Desc.]]&gt;TB_Vendas[[#This Row],[Desc. Vend.]],TB_Vendas[[#This Row],[Desc. Vend.]],TB_Vendas[[#This Row],[Desc.]])</f>
        <v>0.09</v>
      </c>
      <c r="I2081" s="9">
        <f>TB_Vendas[[#This Row],[Preço Unitário]]*TB_Vendas[[#This Row],[Qtde]]</f>
        <v>750</v>
      </c>
      <c r="J2081" s="9">
        <f>TB_Vendas[[#This Row],[Total]]-(TB_Vendas[[#This Row],[Total]]*TB_Vendas[[#This Row],[Desconto]])</f>
        <v>682.5</v>
      </c>
      <c r="K2081" s="9" t="s">
        <v>113</v>
      </c>
    </row>
    <row r="2082" spans="1:11" x14ac:dyDescent="0.25">
      <c r="A2082" s="8">
        <v>45670</v>
      </c>
      <c r="B2082" t="s">
        <v>68</v>
      </c>
      <c r="C2082" t="str">
        <f>_xlfn.XLOOKUP(TB_Vendas[[#This Row],[Código]],TB_Produtos[Código],TB_Produtos[Categoria])</f>
        <v>Smartphones e Tablets</v>
      </c>
      <c r="D2082" s="1">
        <v>3</v>
      </c>
      <c r="E2082" s="36">
        <f>_xlfn.XLOOKUP(TB_Vendas[[#This Row],[Código]],TB_Produtos[Código],TB_Produtos[Preço Unitário])</f>
        <v>4500</v>
      </c>
      <c r="F2082" s="41">
        <f>INDEX(desc_tabela,MATCH(TB_Vendas[[#This Row],[Qtde]],desc_quantidade,1),MATCH(_xlfn.XLOOKUP(TB_Vendas[[#This Row],[Código]],TB_Produtos[Código],TB_Produtos[Categoria]),desc_categorias,0))</f>
        <v>0.15</v>
      </c>
      <c r="G2082" s="41" cm="1">
        <f t="array" ref="G2082">_xlfn.XLOOKUP(TB_Vendas[[#This Row],[Vendedor]],TB_Vendedores[[#All],[Código]],TB_Vendedores[[#All],[Desc. Máximo]])</f>
        <v>0.18</v>
      </c>
      <c r="H2082" s="41">
        <f>IF(TB_Vendas[[#This Row],[Desc.]]&gt;TB_Vendas[[#This Row],[Desc. Vend.]],TB_Vendas[[#This Row],[Desc. Vend.]],TB_Vendas[[#This Row],[Desc.]])</f>
        <v>0.15</v>
      </c>
      <c r="I2082" s="9">
        <f>TB_Vendas[[#This Row],[Preço Unitário]]*TB_Vendas[[#This Row],[Qtde]]</f>
        <v>13500</v>
      </c>
      <c r="J2082" s="9">
        <f>TB_Vendas[[#This Row],[Total]]-(TB_Vendas[[#This Row],[Total]]*TB_Vendas[[#This Row],[Desconto]])</f>
        <v>11475</v>
      </c>
      <c r="K2082" s="9" t="s">
        <v>117</v>
      </c>
    </row>
    <row r="2083" spans="1:11" x14ac:dyDescent="0.25">
      <c r="A2083" s="8">
        <v>45670</v>
      </c>
      <c r="B2083" t="s">
        <v>50</v>
      </c>
      <c r="C2083" t="str">
        <f>_xlfn.XLOOKUP(TB_Vendas[[#This Row],[Código]],TB_Produtos[Código],TB_Produtos[Categoria])</f>
        <v>Periféricos</v>
      </c>
      <c r="D2083" s="1">
        <v>3</v>
      </c>
      <c r="E2083" s="36">
        <f>_xlfn.XLOOKUP(TB_Vendas[[#This Row],[Código]],TB_Produtos[Código],TB_Produtos[Preço Unitário])</f>
        <v>300</v>
      </c>
      <c r="F2083" s="41">
        <f>INDEX(desc_tabela,MATCH(TB_Vendas[[#This Row],[Qtde]],desc_quantidade,1),MATCH(_xlfn.XLOOKUP(TB_Vendas[[#This Row],[Código]],TB_Produtos[Código],TB_Produtos[Categoria]),desc_categorias,0))</f>
        <v>0.15</v>
      </c>
      <c r="G2083" s="41" cm="1">
        <f t="array" ref="G2083">_xlfn.XLOOKUP(TB_Vendas[[#This Row],[Vendedor]],TB_Vendedores[[#All],[Código]],TB_Vendedores[[#All],[Desc. Máximo]])</f>
        <v>0.12</v>
      </c>
      <c r="H2083" s="41">
        <f>IF(TB_Vendas[[#This Row],[Desc.]]&gt;TB_Vendas[[#This Row],[Desc. Vend.]],TB_Vendas[[#This Row],[Desc. Vend.]],TB_Vendas[[#This Row],[Desc.]])</f>
        <v>0.12</v>
      </c>
      <c r="I2083" s="9">
        <f>TB_Vendas[[#This Row],[Preço Unitário]]*TB_Vendas[[#This Row],[Qtde]]</f>
        <v>900</v>
      </c>
      <c r="J2083" s="9">
        <f>TB_Vendas[[#This Row],[Total]]-(TB_Vendas[[#This Row],[Total]]*TB_Vendas[[#This Row],[Desconto]])</f>
        <v>792</v>
      </c>
      <c r="K2083" s="9" t="s">
        <v>103</v>
      </c>
    </row>
    <row r="2084" spans="1:11" x14ac:dyDescent="0.25">
      <c r="A2084" s="8">
        <v>45670</v>
      </c>
      <c r="B2084" t="s">
        <v>64</v>
      </c>
      <c r="C2084" t="str">
        <f>_xlfn.XLOOKUP(TB_Vendas[[#This Row],[Código]],TB_Produtos[Código],TB_Produtos[Categoria])</f>
        <v>Redes e Conectividade</v>
      </c>
      <c r="D2084" s="1">
        <v>5</v>
      </c>
      <c r="E2084" s="36">
        <f>_xlfn.XLOOKUP(TB_Vendas[[#This Row],[Código]],TB_Produtos[Código],TB_Produtos[Preço Unitário])</f>
        <v>250</v>
      </c>
      <c r="F2084" s="41">
        <f>INDEX(desc_tabela,MATCH(TB_Vendas[[#This Row],[Qtde]],desc_quantidade,1),MATCH(_xlfn.XLOOKUP(TB_Vendas[[#This Row],[Código]],TB_Produtos[Código],TB_Produtos[Categoria]),desc_categorias,0))</f>
        <v>0.25</v>
      </c>
      <c r="G2084" s="41" cm="1">
        <f t="array" ref="G2084">_xlfn.XLOOKUP(TB_Vendas[[#This Row],[Vendedor]],TB_Vendedores[[#All],[Código]],TB_Vendedores[[#All],[Desc. Máximo]])</f>
        <v>0.08</v>
      </c>
      <c r="H2084" s="41">
        <f>IF(TB_Vendas[[#This Row],[Desc.]]&gt;TB_Vendas[[#This Row],[Desc. Vend.]],TB_Vendas[[#This Row],[Desc. Vend.]],TB_Vendas[[#This Row],[Desc.]])</f>
        <v>0.08</v>
      </c>
      <c r="I2084" s="9">
        <f>TB_Vendas[[#This Row],[Preço Unitário]]*TB_Vendas[[#This Row],[Qtde]]</f>
        <v>1250</v>
      </c>
      <c r="J2084" s="9">
        <f>TB_Vendas[[#This Row],[Total]]-(TB_Vendas[[#This Row],[Total]]*TB_Vendas[[#This Row],[Desconto]])</f>
        <v>1150</v>
      </c>
      <c r="K2084" s="9" t="s">
        <v>100</v>
      </c>
    </row>
    <row r="2085" spans="1:11" x14ac:dyDescent="0.25">
      <c r="A2085" s="8">
        <v>45670</v>
      </c>
      <c r="B2085" t="s">
        <v>28</v>
      </c>
      <c r="C2085" t="str">
        <f>_xlfn.XLOOKUP(TB_Vendas[[#This Row],[Código]],TB_Produtos[Código],TB_Produtos[Categoria])</f>
        <v>Periféricos</v>
      </c>
      <c r="D2085" s="1">
        <v>5</v>
      </c>
      <c r="E2085" s="36">
        <f>_xlfn.XLOOKUP(TB_Vendas[[#This Row],[Código]],TB_Produtos[Código],TB_Produtos[Preço Unitário])</f>
        <v>1200</v>
      </c>
      <c r="F2085" s="41">
        <f>INDEX(desc_tabela,MATCH(TB_Vendas[[#This Row],[Qtde]],desc_quantidade,1),MATCH(_xlfn.XLOOKUP(TB_Vendas[[#This Row],[Código]],TB_Produtos[Código],TB_Produtos[Categoria]),desc_categorias,0))</f>
        <v>0.25</v>
      </c>
      <c r="G2085" s="41" cm="1">
        <f t="array" ref="G2085">_xlfn.XLOOKUP(TB_Vendas[[#This Row],[Vendedor]],TB_Vendedores[[#All],[Código]],TB_Vendedores[[#All],[Desc. Máximo]])</f>
        <v>0.3</v>
      </c>
      <c r="H2085" s="41">
        <f>IF(TB_Vendas[[#This Row],[Desc.]]&gt;TB_Vendas[[#This Row],[Desc. Vend.]],TB_Vendas[[#This Row],[Desc. Vend.]],TB_Vendas[[#This Row],[Desc.]])</f>
        <v>0.25</v>
      </c>
      <c r="I2085" s="9">
        <f>TB_Vendas[[#This Row],[Preço Unitário]]*TB_Vendas[[#This Row],[Qtde]]</f>
        <v>6000</v>
      </c>
      <c r="J2085" s="9">
        <f>TB_Vendas[[#This Row],[Total]]-(TB_Vendas[[#This Row],[Total]]*TB_Vendas[[#This Row],[Desconto]])</f>
        <v>4500</v>
      </c>
      <c r="K2085" s="9" t="s">
        <v>121</v>
      </c>
    </row>
    <row r="2086" spans="1:11" x14ac:dyDescent="0.25">
      <c r="A2086" s="8">
        <v>45670</v>
      </c>
      <c r="B2086" t="s">
        <v>66</v>
      </c>
      <c r="C2086" t="str">
        <f>_xlfn.XLOOKUP(TB_Vendas[[#This Row],[Código]],TB_Produtos[Código],TB_Produtos[Categoria])</f>
        <v>Redes e Conectividade</v>
      </c>
      <c r="D2086" s="1">
        <v>4</v>
      </c>
      <c r="E2086" s="36">
        <f>_xlfn.XLOOKUP(TB_Vendas[[#This Row],[Código]],TB_Produtos[Código],TB_Produtos[Preço Unitário])</f>
        <v>500</v>
      </c>
      <c r="F2086" s="41">
        <f>INDEX(desc_tabela,MATCH(TB_Vendas[[#This Row],[Qtde]],desc_quantidade,1),MATCH(_xlfn.XLOOKUP(TB_Vendas[[#This Row],[Código]],TB_Produtos[Código],TB_Produtos[Categoria]),desc_categorias,0))</f>
        <v>0.2</v>
      </c>
      <c r="G2086" s="41" cm="1">
        <f t="array" ref="G2086">_xlfn.XLOOKUP(TB_Vendas[[#This Row],[Vendedor]],TB_Vendedores[[#All],[Código]],TB_Vendedores[[#All],[Desc. Máximo]])</f>
        <v>0.13</v>
      </c>
      <c r="H2086" s="41">
        <f>IF(TB_Vendas[[#This Row],[Desc.]]&gt;TB_Vendas[[#This Row],[Desc. Vend.]],TB_Vendas[[#This Row],[Desc. Vend.]],TB_Vendas[[#This Row],[Desc.]])</f>
        <v>0.13</v>
      </c>
      <c r="I2086" s="9">
        <f>TB_Vendas[[#This Row],[Preço Unitário]]*TB_Vendas[[#This Row],[Qtde]]</f>
        <v>2000</v>
      </c>
      <c r="J2086" s="9">
        <f>TB_Vendas[[#This Row],[Total]]-(TB_Vendas[[#This Row],[Total]]*TB_Vendas[[#This Row],[Desconto]])</f>
        <v>1740</v>
      </c>
      <c r="K2086" s="9" t="s">
        <v>94</v>
      </c>
    </row>
    <row r="2087" spans="1:11" x14ac:dyDescent="0.25">
      <c r="A2087" s="8">
        <v>45670</v>
      </c>
      <c r="B2087" t="s">
        <v>14</v>
      </c>
      <c r="C2087" t="str">
        <f>_xlfn.XLOOKUP(TB_Vendas[[#This Row],[Código]],TB_Produtos[Código],TB_Produtos[Categoria])</f>
        <v>Acessórios</v>
      </c>
      <c r="D2087" s="1">
        <v>5</v>
      </c>
      <c r="E2087" s="36">
        <f>_xlfn.XLOOKUP(TB_Vendas[[#This Row],[Código]],TB_Produtos[Código],TB_Produtos[Preço Unitário])</f>
        <v>80</v>
      </c>
      <c r="F2087" s="41">
        <f>INDEX(desc_tabela,MATCH(TB_Vendas[[#This Row],[Qtde]],desc_quantidade,1),MATCH(_xlfn.XLOOKUP(TB_Vendas[[#This Row],[Código]],TB_Produtos[Código],TB_Produtos[Categoria]),desc_categorias,0))</f>
        <v>0.25</v>
      </c>
      <c r="G2087" s="41" cm="1">
        <f t="array" ref="G2087">_xlfn.XLOOKUP(TB_Vendas[[#This Row],[Vendedor]],TB_Vendedores[[#All],[Código]],TB_Vendedores[[#All],[Desc. Máximo]])</f>
        <v>0.08</v>
      </c>
      <c r="H2087" s="41">
        <f>IF(TB_Vendas[[#This Row],[Desc.]]&gt;TB_Vendas[[#This Row],[Desc. Vend.]],TB_Vendas[[#This Row],[Desc. Vend.]],TB_Vendas[[#This Row],[Desc.]])</f>
        <v>0.08</v>
      </c>
      <c r="I2087" s="9">
        <f>TB_Vendas[[#This Row],[Preço Unitário]]*TB_Vendas[[#This Row],[Qtde]]</f>
        <v>400</v>
      </c>
      <c r="J2087" s="9">
        <f>TB_Vendas[[#This Row],[Total]]-(TB_Vendas[[#This Row],[Total]]*TB_Vendas[[#This Row],[Desconto]])</f>
        <v>368</v>
      </c>
      <c r="K2087" s="9" t="s">
        <v>111</v>
      </c>
    </row>
    <row r="2088" spans="1:11" x14ac:dyDescent="0.25">
      <c r="A2088" s="8">
        <v>45670</v>
      </c>
      <c r="B2088" t="s">
        <v>40</v>
      </c>
      <c r="C2088" t="str">
        <f>_xlfn.XLOOKUP(TB_Vendas[[#This Row],[Código]],TB_Produtos[Código],TB_Produtos[Categoria])</f>
        <v>Eletrônicos Gerais</v>
      </c>
      <c r="D2088" s="1">
        <v>3</v>
      </c>
      <c r="E2088" s="36">
        <f>_xlfn.XLOOKUP(TB_Vendas[[#This Row],[Código]],TB_Produtos[Código],TB_Produtos[Preço Unitário])</f>
        <v>4800</v>
      </c>
      <c r="F2088" s="41">
        <f>INDEX(desc_tabela,MATCH(TB_Vendas[[#This Row],[Qtde]],desc_quantidade,1),MATCH(_xlfn.XLOOKUP(TB_Vendas[[#This Row],[Código]],TB_Produtos[Código],TB_Produtos[Categoria]),desc_categorias,0))</f>
        <v>0.2</v>
      </c>
      <c r="G2088" s="41" cm="1">
        <f t="array" ref="G2088">_xlfn.XLOOKUP(TB_Vendas[[#This Row],[Vendedor]],TB_Vendedores[[#All],[Código]],TB_Vendedores[[#All],[Desc. Máximo]])</f>
        <v>0.18</v>
      </c>
      <c r="H2088" s="41">
        <f>IF(TB_Vendas[[#This Row],[Desc.]]&gt;TB_Vendas[[#This Row],[Desc. Vend.]],TB_Vendas[[#This Row],[Desc. Vend.]],TB_Vendas[[#This Row],[Desc.]])</f>
        <v>0.18</v>
      </c>
      <c r="I2088" s="9">
        <f>TB_Vendas[[#This Row],[Preço Unitário]]*TB_Vendas[[#This Row],[Qtde]]</f>
        <v>14400</v>
      </c>
      <c r="J2088" s="9">
        <f>TB_Vendas[[#This Row],[Total]]-(TB_Vendas[[#This Row],[Total]]*TB_Vendas[[#This Row],[Desconto]])</f>
        <v>11808</v>
      </c>
      <c r="K2088" s="9" t="s">
        <v>117</v>
      </c>
    </row>
    <row r="2089" spans="1:11" x14ac:dyDescent="0.25">
      <c r="A2089" s="8">
        <v>45671</v>
      </c>
      <c r="B2089" t="s">
        <v>56</v>
      </c>
      <c r="C2089" t="str">
        <f>_xlfn.XLOOKUP(TB_Vendas[[#This Row],[Código]],TB_Produtos[Código],TB_Produtos[Categoria])</f>
        <v>Periféricos</v>
      </c>
      <c r="D2089" s="1">
        <v>4</v>
      </c>
      <c r="E2089" s="36">
        <f>_xlfn.XLOOKUP(TB_Vendas[[#This Row],[Código]],TB_Produtos[Código],TB_Produtos[Preço Unitário])</f>
        <v>200</v>
      </c>
      <c r="F2089" s="41">
        <f>INDEX(desc_tabela,MATCH(TB_Vendas[[#This Row],[Qtde]],desc_quantidade,1),MATCH(_xlfn.XLOOKUP(TB_Vendas[[#This Row],[Código]],TB_Produtos[Código],TB_Produtos[Categoria]),desc_categorias,0))</f>
        <v>0.15</v>
      </c>
      <c r="G2089" s="41" cm="1">
        <f t="array" ref="G2089">_xlfn.XLOOKUP(TB_Vendas[[#This Row],[Vendedor]],TB_Vendedores[[#All],[Código]],TB_Vendedores[[#All],[Desc. Máximo]])</f>
        <v>7.0000000000000007E-2</v>
      </c>
      <c r="H2089" s="41">
        <f>IF(TB_Vendas[[#This Row],[Desc.]]&gt;TB_Vendas[[#This Row],[Desc. Vend.]],TB_Vendas[[#This Row],[Desc. Vend.]],TB_Vendas[[#This Row],[Desc.]])</f>
        <v>7.0000000000000007E-2</v>
      </c>
      <c r="I2089" s="9">
        <f>TB_Vendas[[#This Row],[Preço Unitário]]*TB_Vendas[[#This Row],[Qtde]]</f>
        <v>800</v>
      </c>
      <c r="J2089" s="9">
        <f>TB_Vendas[[#This Row],[Total]]-(TB_Vendas[[#This Row],[Total]]*TB_Vendas[[#This Row],[Desconto]])</f>
        <v>744</v>
      </c>
      <c r="K2089" s="9" t="s">
        <v>119</v>
      </c>
    </row>
    <row r="2090" spans="1:11" x14ac:dyDescent="0.25">
      <c r="A2090" s="8">
        <v>45671</v>
      </c>
      <c r="B2090" t="s">
        <v>71</v>
      </c>
      <c r="C2090" t="str">
        <f>_xlfn.XLOOKUP(TB_Vendas[[#This Row],[Código]],TB_Produtos[Código],TB_Produtos[Categoria])</f>
        <v>Smartphones e Tablets</v>
      </c>
      <c r="D2090" s="1">
        <v>1</v>
      </c>
      <c r="E2090" s="36">
        <f>_xlfn.XLOOKUP(TB_Vendas[[#This Row],[Código]],TB_Produtos[Código],TB_Produtos[Preço Unitário])</f>
        <v>7500</v>
      </c>
      <c r="F2090" s="41">
        <f>INDEX(desc_tabela,MATCH(TB_Vendas[[#This Row],[Qtde]],desc_quantidade,1),MATCH(_xlfn.XLOOKUP(TB_Vendas[[#This Row],[Código]],TB_Produtos[Código],TB_Produtos[Categoria]),desc_categorias,0))</f>
        <v>0</v>
      </c>
      <c r="G2090" s="41" cm="1">
        <f t="array" ref="G2090">_xlfn.XLOOKUP(TB_Vendas[[#This Row],[Vendedor]],TB_Vendedores[[#All],[Código]],TB_Vendedores[[#All],[Desc. Máximo]])</f>
        <v>0.3</v>
      </c>
      <c r="H2090" s="41">
        <f>IF(TB_Vendas[[#This Row],[Desc.]]&gt;TB_Vendas[[#This Row],[Desc. Vend.]],TB_Vendas[[#This Row],[Desc. Vend.]],TB_Vendas[[#This Row],[Desc.]])</f>
        <v>0</v>
      </c>
      <c r="I2090" s="9">
        <f>TB_Vendas[[#This Row],[Preço Unitário]]*TB_Vendas[[#This Row],[Qtde]]</f>
        <v>7500</v>
      </c>
      <c r="J2090" s="9">
        <f>TB_Vendas[[#This Row],[Total]]-(TB_Vendas[[#This Row],[Total]]*TB_Vendas[[#This Row],[Desconto]])</f>
        <v>7500</v>
      </c>
      <c r="K2090" s="9" t="s">
        <v>121</v>
      </c>
    </row>
    <row r="2091" spans="1:11" x14ac:dyDescent="0.25">
      <c r="A2091" s="8">
        <v>45671</v>
      </c>
      <c r="B2091" t="s">
        <v>58</v>
      </c>
      <c r="C2091" t="str">
        <f>_xlfn.XLOOKUP(TB_Vendas[[#This Row],[Código]],TB_Produtos[Código],TB_Produtos[Categoria])</f>
        <v>Periféricos</v>
      </c>
      <c r="D2091" s="1">
        <v>2</v>
      </c>
      <c r="E2091" s="36">
        <f>_xlfn.XLOOKUP(TB_Vendas[[#This Row],[Código]],TB_Produtos[Código],TB_Produtos[Preço Unitário])</f>
        <v>450</v>
      </c>
      <c r="F2091" s="41">
        <f>INDEX(desc_tabela,MATCH(TB_Vendas[[#This Row],[Qtde]],desc_quantidade,1),MATCH(_xlfn.XLOOKUP(TB_Vendas[[#This Row],[Código]],TB_Produtos[Código],TB_Produtos[Categoria]),desc_categorias,0))</f>
        <v>0.05</v>
      </c>
      <c r="G2091" s="41" cm="1">
        <f t="array" ref="G2091">_xlfn.XLOOKUP(TB_Vendas[[#This Row],[Vendedor]],TB_Vendedores[[#All],[Código]],TB_Vendedores[[#All],[Desc. Máximo]])</f>
        <v>0.17</v>
      </c>
      <c r="H2091" s="41">
        <f>IF(TB_Vendas[[#This Row],[Desc.]]&gt;TB_Vendas[[#This Row],[Desc. Vend.]],TB_Vendas[[#This Row],[Desc. Vend.]],TB_Vendas[[#This Row],[Desc.]])</f>
        <v>0.05</v>
      </c>
      <c r="I2091" s="9">
        <f>TB_Vendas[[#This Row],[Preço Unitário]]*TB_Vendas[[#This Row],[Qtde]]</f>
        <v>900</v>
      </c>
      <c r="J2091" s="9">
        <f>TB_Vendas[[#This Row],[Total]]-(TB_Vendas[[#This Row],[Total]]*TB_Vendas[[#This Row],[Desconto]])</f>
        <v>855</v>
      </c>
      <c r="K2091" s="9" t="s">
        <v>105</v>
      </c>
    </row>
    <row r="2092" spans="1:11" x14ac:dyDescent="0.25">
      <c r="A2092" s="8">
        <v>45671</v>
      </c>
      <c r="B2092" t="s">
        <v>71</v>
      </c>
      <c r="C2092" t="str">
        <f>_xlfn.XLOOKUP(TB_Vendas[[#This Row],[Código]],TB_Produtos[Código],TB_Produtos[Categoria])</f>
        <v>Smartphones e Tablets</v>
      </c>
      <c r="D2092" s="1">
        <v>1</v>
      </c>
      <c r="E2092" s="36">
        <f>_xlfn.XLOOKUP(TB_Vendas[[#This Row],[Código]],TB_Produtos[Código],TB_Produtos[Preço Unitário])</f>
        <v>7500</v>
      </c>
      <c r="F2092" s="41">
        <f>INDEX(desc_tabela,MATCH(TB_Vendas[[#This Row],[Qtde]],desc_quantidade,1),MATCH(_xlfn.XLOOKUP(TB_Vendas[[#This Row],[Código]],TB_Produtos[Código],TB_Produtos[Categoria]),desc_categorias,0))</f>
        <v>0</v>
      </c>
      <c r="G2092" s="41" cm="1">
        <f t="array" ref="G2092">_xlfn.XLOOKUP(TB_Vendas[[#This Row],[Vendedor]],TB_Vendedores[[#All],[Código]],TB_Vendedores[[#All],[Desc. Máximo]])</f>
        <v>0.09</v>
      </c>
      <c r="H2092" s="41">
        <f>IF(TB_Vendas[[#This Row],[Desc.]]&gt;TB_Vendas[[#This Row],[Desc. Vend.]],TB_Vendas[[#This Row],[Desc. Vend.]],TB_Vendas[[#This Row],[Desc.]])</f>
        <v>0</v>
      </c>
      <c r="I2092" s="9">
        <f>TB_Vendas[[#This Row],[Preço Unitário]]*TB_Vendas[[#This Row],[Qtde]]</f>
        <v>7500</v>
      </c>
      <c r="J2092" s="9">
        <f>TB_Vendas[[#This Row],[Total]]-(TB_Vendas[[#This Row],[Total]]*TB_Vendas[[#This Row],[Desconto]])</f>
        <v>7500</v>
      </c>
      <c r="K2092" s="9" t="s">
        <v>113</v>
      </c>
    </row>
    <row r="2093" spans="1:11" x14ac:dyDescent="0.25">
      <c r="A2093" s="8">
        <v>45671</v>
      </c>
      <c r="B2093" t="s">
        <v>77</v>
      </c>
      <c r="C2093" t="str">
        <f>_xlfn.XLOOKUP(TB_Vendas[[#This Row],[Código]],TB_Produtos[Código],TB_Produtos[Categoria])</f>
        <v>Smartphones e Tablets</v>
      </c>
      <c r="D2093" s="1">
        <v>5</v>
      </c>
      <c r="E2093" s="36">
        <f>_xlfn.XLOOKUP(TB_Vendas[[#This Row],[Código]],TB_Produtos[Código],TB_Produtos[Preço Unitário])</f>
        <v>5000</v>
      </c>
      <c r="F2093" s="41">
        <f>INDEX(desc_tabela,MATCH(TB_Vendas[[#This Row],[Qtde]],desc_quantidade,1),MATCH(_xlfn.XLOOKUP(TB_Vendas[[#This Row],[Código]],TB_Produtos[Código],TB_Produtos[Categoria]),desc_categorias,0))</f>
        <v>0.25</v>
      </c>
      <c r="G2093" s="41" cm="1">
        <f t="array" ref="G2093">_xlfn.XLOOKUP(TB_Vendas[[#This Row],[Vendedor]],TB_Vendedores[[#All],[Código]],TB_Vendedores[[#All],[Desc. Máximo]])</f>
        <v>0.14000000000000001</v>
      </c>
      <c r="H2093" s="41">
        <f>IF(TB_Vendas[[#This Row],[Desc.]]&gt;TB_Vendas[[#This Row],[Desc. Vend.]],TB_Vendas[[#This Row],[Desc. Vend.]],TB_Vendas[[#This Row],[Desc.]])</f>
        <v>0.14000000000000001</v>
      </c>
      <c r="I2093" s="9">
        <f>TB_Vendas[[#This Row],[Preço Unitário]]*TB_Vendas[[#This Row],[Qtde]]</f>
        <v>25000</v>
      </c>
      <c r="J2093" s="9">
        <f>TB_Vendas[[#This Row],[Total]]-(TB_Vendas[[#This Row],[Total]]*TB_Vendas[[#This Row],[Desconto]])</f>
        <v>21500</v>
      </c>
      <c r="K2093" s="9" t="s">
        <v>107</v>
      </c>
    </row>
    <row r="2094" spans="1:11" x14ac:dyDescent="0.25">
      <c r="A2094" s="8">
        <v>45671</v>
      </c>
      <c r="B2094" t="s">
        <v>64</v>
      </c>
      <c r="C2094" t="str">
        <f>_xlfn.XLOOKUP(TB_Vendas[[#This Row],[Código]],TB_Produtos[Código],TB_Produtos[Categoria])</f>
        <v>Redes e Conectividade</v>
      </c>
      <c r="D2094" s="1">
        <v>5</v>
      </c>
      <c r="E2094" s="36">
        <f>_xlfn.XLOOKUP(TB_Vendas[[#This Row],[Código]],TB_Produtos[Código],TB_Produtos[Preço Unitário])</f>
        <v>250</v>
      </c>
      <c r="F2094" s="41">
        <f>INDEX(desc_tabela,MATCH(TB_Vendas[[#This Row],[Qtde]],desc_quantidade,1),MATCH(_xlfn.XLOOKUP(TB_Vendas[[#This Row],[Código]],TB_Produtos[Código],TB_Produtos[Categoria]),desc_categorias,0))</f>
        <v>0.25</v>
      </c>
      <c r="G2094" s="41" cm="1">
        <f t="array" ref="G2094">_xlfn.XLOOKUP(TB_Vendas[[#This Row],[Vendedor]],TB_Vendedores[[#All],[Código]],TB_Vendedores[[#All],[Desc. Máximo]])</f>
        <v>0.17</v>
      </c>
      <c r="H2094" s="41">
        <f>IF(TB_Vendas[[#This Row],[Desc.]]&gt;TB_Vendas[[#This Row],[Desc. Vend.]],TB_Vendas[[#This Row],[Desc. Vend.]],TB_Vendas[[#This Row],[Desc.]])</f>
        <v>0.17</v>
      </c>
      <c r="I2094" s="9">
        <f>TB_Vendas[[#This Row],[Preço Unitário]]*TB_Vendas[[#This Row],[Qtde]]</f>
        <v>1250</v>
      </c>
      <c r="J2094" s="9">
        <f>TB_Vendas[[#This Row],[Total]]-(TB_Vendas[[#This Row],[Total]]*TB_Vendas[[#This Row],[Desconto]])</f>
        <v>1037.5</v>
      </c>
      <c r="K2094" s="9" t="s">
        <v>105</v>
      </c>
    </row>
    <row r="2095" spans="1:11" x14ac:dyDescent="0.25">
      <c r="A2095" s="8">
        <v>45671</v>
      </c>
      <c r="B2095" t="s">
        <v>22</v>
      </c>
      <c r="C2095" t="str">
        <f>_xlfn.XLOOKUP(TB_Vendas[[#This Row],[Código]],TB_Produtos[Código],TB_Produtos[Categoria])</f>
        <v>Acessórios</v>
      </c>
      <c r="D2095" s="1">
        <v>1</v>
      </c>
      <c r="E2095" s="36">
        <f>_xlfn.XLOOKUP(TB_Vendas[[#This Row],[Código]],TB_Produtos[Código],TB_Produtos[Preço Unitário])</f>
        <v>1400</v>
      </c>
      <c r="F2095" s="41">
        <f>INDEX(desc_tabela,MATCH(TB_Vendas[[#This Row],[Qtde]],desc_quantidade,1),MATCH(_xlfn.XLOOKUP(TB_Vendas[[#This Row],[Código]],TB_Produtos[Código],TB_Produtos[Categoria]),desc_categorias,0))</f>
        <v>0</v>
      </c>
      <c r="G2095" s="41" cm="1">
        <f t="array" ref="G2095">_xlfn.XLOOKUP(TB_Vendas[[#This Row],[Vendedor]],TB_Vendedores[[#All],[Código]],TB_Vendedores[[#All],[Desc. Máximo]])</f>
        <v>0.13</v>
      </c>
      <c r="H2095" s="41">
        <f>IF(TB_Vendas[[#This Row],[Desc.]]&gt;TB_Vendas[[#This Row],[Desc. Vend.]],TB_Vendas[[#This Row],[Desc. Vend.]],TB_Vendas[[#This Row],[Desc.]])</f>
        <v>0</v>
      </c>
      <c r="I2095" s="9">
        <f>TB_Vendas[[#This Row],[Preço Unitário]]*TB_Vendas[[#This Row],[Qtde]]</f>
        <v>1400</v>
      </c>
      <c r="J2095" s="9">
        <f>TB_Vendas[[#This Row],[Total]]-(TB_Vendas[[#This Row],[Total]]*TB_Vendas[[#This Row],[Desconto]])</f>
        <v>1400</v>
      </c>
      <c r="K2095" s="9" t="s">
        <v>94</v>
      </c>
    </row>
    <row r="2096" spans="1:11" x14ac:dyDescent="0.25">
      <c r="A2096" s="8">
        <v>45671</v>
      </c>
      <c r="B2096" t="s">
        <v>22</v>
      </c>
      <c r="C2096" t="str">
        <f>_xlfn.XLOOKUP(TB_Vendas[[#This Row],[Código]],TB_Produtos[Código],TB_Produtos[Categoria])</f>
        <v>Acessórios</v>
      </c>
      <c r="D2096" s="1">
        <v>4</v>
      </c>
      <c r="E2096" s="36">
        <f>_xlfn.XLOOKUP(TB_Vendas[[#This Row],[Código]],TB_Produtos[Código],TB_Produtos[Preço Unitário])</f>
        <v>1400</v>
      </c>
      <c r="F2096" s="41">
        <f>INDEX(desc_tabela,MATCH(TB_Vendas[[#This Row],[Qtde]],desc_quantidade,1),MATCH(_xlfn.XLOOKUP(TB_Vendas[[#This Row],[Código]],TB_Produtos[Código],TB_Produtos[Categoria]),desc_categorias,0))</f>
        <v>0.15</v>
      </c>
      <c r="G2096" s="41" cm="1">
        <f t="array" ref="G2096">_xlfn.XLOOKUP(TB_Vendas[[#This Row],[Vendedor]],TB_Vendedores[[#All],[Código]],TB_Vendedores[[#All],[Desc. Máximo]])</f>
        <v>0.17</v>
      </c>
      <c r="H2096" s="41">
        <f>IF(TB_Vendas[[#This Row],[Desc.]]&gt;TB_Vendas[[#This Row],[Desc. Vend.]],TB_Vendas[[#This Row],[Desc. Vend.]],TB_Vendas[[#This Row],[Desc.]])</f>
        <v>0.15</v>
      </c>
      <c r="I2096" s="9">
        <f>TB_Vendas[[#This Row],[Preço Unitário]]*TB_Vendas[[#This Row],[Qtde]]</f>
        <v>5600</v>
      </c>
      <c r="J2096" s="9">
        <f>TB_Vendas[[#This Row],[Total]]-(TB_Vendas[[#This Row],[Total]]*TB_Vendas[[#This Row],[Desconto]])</f>
        <v>4760</v>
      </c>
      <c r="K2096" s="9" t="s">
        <v>105</v>
      </c>
    </row>
    <row r="2097" spans="1:11" x14ac:dyDescent="0.25">
      <c r="A2097" s="8">
        <v>45671</v>
      </c>
      <c r="B2097" t="s">
        <v>73</v>
      </c>
      <c r="C2097" t="str">
        <f>_xlfn.XLOOKUP(TB_Vendas[[#This Row],[Código]],TB_Produtos[Código],TB_Produtos[Categoria])</f>
        <v>Smartphones e Tablets</v>
      </c>
      <c r="D2097" s="1">
        <v>2</v>
      </c>
      <c r="E2097" s="36">
        <f>_xlfn.XLOOKUP(TB_Vendas[[#This Row],[Código]],TB_Produtos[Código],TB_Produtos[Preço Unitário])</f>
        <v>2200</v>
      </c>
      <c r="F2097" s="41">
        <f>INDEX(desc_tabela,MATCH(TB_Vendas[[#This Row],[Qtde]],desc_quantidade,1),MATCH(_xlfn.XLOOKUP(TB_Vendas[[#This Row],[Código]],TB_Produtos[Código],TB_Produtos[Categoria]),desc_categorias,0))</f>
        <v>0.1</v>
      </c>
      <c r="G2097" s="41" cm="1">
        <f t="array" ref="G2097">_xlfn.XLOOKUP(TB_Vendas[[#This Row],[Vendedor]],TB_Vendedores[[#All],[Código]],TB_Vendedores[[#All],[Desc. Máximo]])</f>
        <v>0.14000000000000001</v>
      </c>
      <c r="H2097" s="41">
        <f>IF(TB_Vendas[[#This Row],[Desc.]]&gt;TB_Vendas[[#This Row],[Desc. Vend.]],TB_Vendas[[#This Row],[Desc. Vend.]],TB_Vendas[[#This Row],[Desc.]])</f>
        <v>0.1</v>
      </c>
      <c r="I2097" s="9">
        <f>TB_Vendas[[#This Row],[Preço Unitário]]*TB_Vendas[[#This Row],[Qtde]]</f>
        <v>4400</v>
      </c>
      <c r="J2097" s="9">
        <f>TB_Vendas[[#This Row],[Total]]-(TB_Vendas[[#This Row],[Total]]*TB_Vendas[[#This Row],[Desconto]])</f>
        <v>3960</v>
      </c>
      <c r="K2097" s="9" t="s">
        <v>107</v>
      </c>
    </row>
    <row r="2098" spans="1:11" x14ac:dyDescent="0.25">
      <c r="A2098" s="8">
        <v>45671</v>
      </c>
      <c r="B2098" t="s">
        <v>71</v>
      </c>
      <c r="C2098" t="str">
        <f>_xlfn.XLOOKUP(TB_Vendas[[#This Row],[Código]],TB_Produtos[Código],TB_Produtos[Categoria])</f>
        <v>Smartphones e Tablets</v>
      </c>
      <c r="D2098" s="1">
        <v>5</v>
      </c>
      <c r="E2098" s="36">
        <f>_xlfn.XLOOKUP(TB_Vendas[[#This Row],[Código]],TB_Produtos[Código],TB_Produtos[Preço Unitário])</f>
        <v>7500</v>
      </c>
      <c r="F2098" s="41">
        <f>INDEX(desc_tabela,MATCH(TB_Vendas[[#This Row],[Qtde]],desc_quantidade,1),MATCH(_xlfn.XLOOKUP(TB_Vendas[[#This Row],[Código]],TB_Produtos[Código],TB_Produtos[Categoria]),desc_categorias,0))</f>
        <v>0.25</v>
      </c>
      <c r="G2098" s="41" cm="1">
        <f t="array" ref="G2098">_xlfn.XLOOKUP(TB_Vendas[[#This Row],[Vendedor]],TB_Vendedores[[#All],[Código]],TB_Vendedores[[#All],[Desc. Máximo]])</f>
        <v>0.19</v>
      </c>
      <c r="H2098" s="41">
        <f>IF(TB_Vendas[[#This Row],[Desc.]]&gt;TB_Vendas[[#This Row],[Desc. Vend.]],TB_Vendas[[#This Row],[Desc. Vend.]],TB_Vendas[[#This Row],[Desc.]])</f>
        <v>0.19</v>
      </c>
      <c r="I2098" s="9">
        <f>TB_Vendas[[#This Row],[Preço Unitário]]*TB_Vendas[[#This Row],[Qtde]]</f>
        <v>37500</v>
      </c>
      <c r="J2098" s="9">
        <f>TB_Vendas[[#This Row],[Total]]-(TB_Vendas[[#This Row],[Total]]*TB_Vendas[[#This Row],[Desconto]])</f>
        <v>30375</v>
      </c>
      <c r="K2098" s="9" t="s">
        <v>109</v>
      </c>
    </row>
    <row r="2099" spans="1:11" x14ac:dyDescent="0.25">
      <c r="A2099" s="8">
        <v>45671</v>
      </c>
      <c r="B2099" t="s">
        <v>58</v>
      </c>
      <c r="C2099" t="str">
        <f>_xlfn.XLOOKUP(TB_Vendas[[#This Row],[Código]],TB_Produtos[Código],TB_Produtos[Categoria])</f>
        <v>Periféricos</v>
      </c>
      <c r="D2099" s="1">
        <v>5</v>
      </c>
      <c r="E2099" s="36">
        <f>_xlfn.XLOOKUP(TB_Vendas[[#This Row],[Código]],TB_Produtos[Código],TB_Produtos[Preço Unitário])</f>
        <v>450</v>
      </c>
      <c r="F2099" s="41">
        <f>INDEX(desc_tabela,MATCH(TB_Vendas[[#This Row],[Qtde]],desc_quantidade,1),MATCH(_xlfn.XLOOKUP(TB_Vendas[[#This Row],[Código]],TB_Produtos[Código],TB_Produtos[Categoria]),desc_categorias,0))</f>
        <v>0.25</v>
      </c>
      <c r="G2099" s="41" cm="1">
        <f t="array" ref="G2099">_xlfn.XLOOKUP(TB_Vendas[[#This Row],[Vendedor]],TB_Vendedores[[#All],[Código]],TB_Vendedores[[#All],[Desc. Máximo]])</f>
        <v>0.19</v>
      </c>
      <c r="H2099" s="41">
        <f>IF(TB_Vendas[[#This Row],[Desc.]]&gt;TB_Vendas[[#This Row],[Desc. Vend.]],TB_Vendas[[#This Row],[Desc. Vend.]],TB_Vendas[[#This Row],[Desc.]])</f>
        <v>0.19</v>
      </c>
      <c r="I2099" s="9">
        <f>TB_Vendas[[#This Row],[Preço Unitário]]*TB_Vendas[[#This Row],[Qtde]]</f>
        <v>2250</v>
      </c>
      <c r="J2099" s="9">
        <f>TB_Vendas[[#This Row],[Total]]-(TB_Vendas[[#This Row],[Total]]*TB_Vendas[[#This Row],[Desconto]])</f>
        <v>1822.5</v>
      </c>
      <c r="K2099" s="9" t="s">
        <v>109</v>
      </c>
    </row>
    <row r="2100" spans="1:11" x14ac:dyDescent="0.25">
      <c r="A2100" s="8">
        <v>45671</v>
      </c>
      <c r="B2100" t="s">
        <v>83</v>
      </c>
      <c r="C2100" t="str">
        <f>_xlfn.XLOOKUP(TB_Vendas[[#This Row],[Código]],TB_Produtos[Código],TB_Produtos[Categoria])</f>
        <v>Wearables</v>
      </c>
      <c r="D2100" s="1">
        <v>4</v>
      </c>
      <c r="E2100" s="36">
        <f>_xlfn.XLOOKUP(TB_Vendas[[#This Row],[Código]],TB_Produtos[Código],TB_Produtos[Preço Unitário])</f>
        <v>350</v>
      </c>
      <c r="F2100" s="41">
        <f>INDEX(desc_tabela,MATCH(TB_Vendas[[#This Row],[Qtde]],desc_quantidade,1),MATCH(_xlfn.XLOOKUP(TB_Vendas[[#This Row],[Código]],TB_Produtos[Código],TB_Produtos[Categoria]),desc_categorias,0))</f>
        <v>0.15</v>
      </c>
      <c r="G2100" s="41" cm="1">
        <f t="array" ref="G2100">_xlfn.XLOOKUP(TB_Vendas[[#This Row],[Vendedor]],TB_Vendedores[[#All],[Código]],TB_Vendedores[[#All],[Desc. Máximo]])</f>
        <v>0.18</v>
      </c>
      <c r="H2100" s="41">
        <f>IF(TB_Vendas[[#This Row],[Desc.]]&gt;TB_Vendas[[#This Row],[Desc. Vend.]],TB_Vendas[[#This Row],[Desc. Vend.]],TB_Vendas[[#This Row],[Desc.]])</f>
        <v>0.15</v>
      </c>
      <c r="I2100" s="9">
        <f>TB_Vendas[[#This Row],[Preço Unitário]]*TB_Vendas[[#This Row],[Qtde]]</f>
        <v>1400</v>
      </c>
      <c r="J2100" s="9">
        <f>TB_Vendas[[#This Row],[Total]]-(TB_Vendas[[#This Row],[Total]]*TB_Vendas[[#This Row],[Desconto]])</f>
        <v>1190</v>
      </c>
      <c r="K2100" s="9" t="s">
        <v>117</v>
      </c>
    </row>
    <row r="2101" spans="1:11" x14ac:dyDescent="0.25">
      <c r="A2101" s="8">
        <v>45671</v>
      </c>
      <c r="B2101" t="s">
        <v>64</v>
      </c>
      <c r="C2101" t="str">
        <f>_xlfn.XLOOKUP(TB_Vendas[[#This Row],[Código]],TB_Produtos[Código],TB_Produtos[Categoria])</f>
        <v>Redes e Conectividade</v>
      </c>
      <c r="D2101" s="1">
        <v>5</v>
      </c>
      <c r="E2101" s="36">
        <f>_xlfn.XLOOKUP(TB_Vendas[[#This Row],[Código]],TB_Produtos[Código],TB_Produtos[Preço Unitário])</f>
        <v>250</v>
      </c>
      <c r="F2101" s="41">
        <f>INDEX(desc_tabela,MATCH(TB_Vendas[[#This Row],[Qtde]],desc_quantidade,1),MATCH(_xlfn.XLOOKUP(TB_Vendas[[#This Row],[Código]],TB_Produtos[Código],TB_Produtos[Categoria]),desc_categorias,0))</f>
        <v>0.25</v>
      </c>
      <c r="G2101" s="41" cm="1">
        <f t="array" ref="G2101">_xlfn.XLOOKUP(TB_Vendas[[#This Row],[Vendedor]],TB_Vendedores[[#All],[Código]],TB_Vendedores[[#All],[Desc. Máximo]])</f>
        <v>0.09</v>
      </c>
      <c r="H2101" s="41">
        <f>IF(TB_Vendas[[#This Row],[Desc.]]&gt;TB_Vendas[[#This Row],[Desc. Vend.]],TB_Vendas[[#This Row],[Desc. Vend.]],TB_Vendas[[#This Row],[Desc.]])</f>
        <v>0.09</v>
      </c>
      <c r="I2101" s="9">
        <f>TB_Vendas[[#This Row],[Preço Unitário]]*TB_Vendas[[#This Row],[Qtde]]</f>
        <v>1250</v>
      </c>
      <c r="J2101" s="9">
        <f>TB_Vendas[[#This Row],[Total]]-(TB_Vendas[[#This Row],[Total]]*TB_Vendas[[#This Row],[Desconto]])</f>
        <v>1137.5</v>
      </c>
      <c r="K2101" s="9" t="s">
        <v>113</v>
      </c>
    </row>
    <row r="2102" spans="1:11" x14ac:dyDescent="0.25">
      <c r="A2102" s="8">
        <v>45671</v>
      </c>
      <c r="B2102" t="s">
        <v>37</v>
      </c>
      <c r="C2102" t="str">
        <f>_xlfn.XLOOKUP(TB_Vendas[[#This Row],[Código]],TB_Produtos[Código],TB_Produtos[Categoria])</f>
        <v>Notebooks</v>
      </c>
      <c r="D2102" s="1">
        <v>2</v>
      </c>
      <c r="E2102" s="36">
        <f>_xlfn.XLOOKUP(TB_Vendas[[#This Row],[Código]],TB_Produtos[Código],TB_Produtos[Preço Unitário])</f>
        <v>4000</v>
      </c>
      <c r="F2102" s="41">
        <f>INDEX(desc_tabela,MATCH(TB_Vendas[[#This Row],[Qtde]],desc_quantidade,1),MATCH(_xlfn.XLOOKUP(TB_Vendas[[#This Row],[Código]],TB_Produtos[Código],TB_Produtos[Categoria]),desc_categorias,0))</f>
        <v>0.1</v>
      </c>
      <c r="G2102" s="41" cm="1">
        <f t="array" ref="G2102">_xlfn.XLOOKUP(TB_Vendas[[#This Row],[Vendedor]],TB_Vendedores[[#All],[Código]],TB_Vendedores[[#All],[Desc. Máximo]])</f>
        <v>0.08</v>
      </c>
      <c r="H2102" s="41">
        <f>IF(TB_Vendas[[#This Row],[Desc.]]&gt;TB_Vendas[[#This Row],[Desc. Vend.]],TB_Vendas[[#This Row],[Desc. Vend.]],TB_Vendas[[#This Row],[Desc.]])</f>
        <v>0.08</v>
      </c>
      <c r="I2102" s="9">
        <f>TB_Vendas[[#This Row],[Preço Unitário]]*TB_Vendas[[#This Row],[Qtde]]</f>
        <v>8000</v>
      </c>
      <c r="J2102" s="9">
        <f>TB_Vendas[[#This Row],[Total]]-(TB_Vendas[[#This Row],[Total]]*TB_Vendas[[#This Row],[Desconto]])</f>
        <v>7360</v>
      </c>
      <c r="K2102" s="9" t="s">
        <v>100</v>
      </c>
    </row>
  </sheetData>
  <pageMargins left="0.511811024" right="0.511811024" top="0.78740157499999996" bottom="0.78740157499999996" header="0.31496062000000002" footer="0.31496062000000002"/>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44E74-BFB9-4CC0-BFD6-C1E1AC158709}">
  <dimension ref="A1:H35"/>
  <sheetViews>
    <sheetView showGridLines="0" workbookViewId="0">
      <selection activeCell="E14" sqref="E14"/>
    </sheetView>
  </sheetViews>
  <sheetFormatPr defaultColWidth="0" defaultRowHeight="15" x14ac:dyDescent="0.25"/>
  <cols>
    <col min="1" max="1" width="8.85546875" customWidth="1"/>
    <col min="2" max="2" width="18.28515625" bestFit="1" customWidth="1"/>
    <col min="3" max="3" width="37.5703125" bestFit="1" customWidth="1"/>
    <col min="4" max="4" width="10.140625" bestFit="1" customWidth="1"/>
    <col min="5" max="5" width="20.28515625" bestFit="1" customWidth="1"/>
    <col min="6" max="6" width="19.28515625" bestFit="1" customWidth="1"/>
    <col min="7" max="7" width="8.5703125" bestFit="1" customWidth="1"/>
    <col min="8" max="8" width="13.7109375" bestFit="1" customWidth="1"/>
    <col min="9" max="16384" width="8.85546875" hidden="1"/>
  </cols>
  <sheetData>
    <row r="1" spans="1:8" ht="40.9" customHeight="1" x14ac:dyDescent="0.25">
      <c r="A1" s="12" t="e" vm="1">
        <v>#VALUE!</v>
      </c>
      <c r="B1" s="13" t="s">
        <v>127</v>
      </c>
      <c r="C1" s="13"/>
      <c r="D1" s="13"/>
      <c r="E1" s="13"/>
      <c r="F1" s="13"/>
      <c r="G1" s="13"/>
      <c r="H1" s="11"/>
    </row>
    <row r="2" spans="1:8" s="2" customFormat="1" ht="4.1500000000000004" customHeight="1" x14ac:dyDescent="0.25"/>
    <row r="3" spans="1:8" ht="4.1500000000000004" customHeight="1" x14ac:dyDescent="0.25"/>
    <row r="4" spans="1:8" ht="23.25" x14ac:dyDescent="0.25">
      <c r="B4" s="46" t="s">
        <v>128</v>
      </c>
      <c r="C4" s="46"/>
      <c r="E4" s="46" t="s">
        <v>129</v>
      </c>
      <c r="F4" s="46"/>
    </row>
    <row r="5" spans="1:8" ht="4.1500000000000004" customHeight="1" thickBot="1" x14ac:dyDescent="0.3"/>
    <row r="6" spans="1:8" ht="24.6" customHeight="1" thickBot="1" x14ac:dyDescent="0.35">
      <c r="B6" s="17" t="s">
        <v>130</v>
      </c>
      <c r="C6" s="21" t="s">
        <v>7</v>
      </c>
      <c r="E6" s="17" t="s">
        <v>131</v>
      </c>
      <c r="F6" s="22">
        <v>45658</v>
      </c>
    </row>
    <row r="7" spans="1:8" ht="24.6" customHeight="1" thickTop="1" thickBot="1" x14ac:dyDescent="0.35">
      <c r="B7" s="17" t="s">
        <v>132</v>
      </c>
      <c r="C7" s="23" t="str" cm="1">
        <f t="array" ref="C7">_xlfn.XLOOKUP($C$6,TB_Produtos[[#All],[Código]],TB_Produtos[[#All],[Produtos]])</f>
        <v>Cabo USB-C Samsung</v>
      </c>
      <c r="E7" s="17" t="s">
        <v>133</v>
      </c>
      <c r="F7" s="23" t="str">
        <f>_xlfn.XLOOKUP(WEEKDAY($F$6),'Cadastros Auxiliares'!$B$4:$I$4,'Cadastros Auxiliares'!$B$5:$I$5,"")</f>
        <v>Quarta-feira</v>
      </c>
    </row>
    <row r="8" spans="1:8" ht="24.6" customHeight="1" thickTop="1" thickBot="1" x14ac:dyDescent="0.35">
      <c r="B8" s="18" t="s">
        <v>134</v>
      </c>
      <c r="C8" s="25" t="str" cm="1">
        <f t="array" ref="C8">_xlfn.XLOOKUP($C$6,TB_Produtos[[#All],[Código]],TB_Produtos[[#All],[Marca]])</f>
        <v>Samsung</v>
      </c>
      <c r="E8" s="17" t="s">
        <v>135</v>
      </c>
      <c r="F8" s="42">
        <f>SUMIF(TB_Vendas[Data],F6,TB_Vendas[Total Desc])</f>
        <v>55280</v>
      </c>
    </row>
    <row r="9" spans="1:8" ht="24.6" customHeight="1" thickTop="1" thickBot="1" x14ac:dyDescent="0.3">
      <c r="B9" s="19" t="s">
        <v>136</v>
      </c>
      <c r="C9" s="25" t="str" cm="1">
        <f t="array" ref="C9">_xlfn.XLOOKUP($C$6,TB_Produtos[[#All],[Código]],TB_Produtos[[#All],[Categoria]])</f>
        <v>Acessórios</v>
      </c>
      <c r="E9" s="20" t="s">
        <v>137</v>
      </c>
      <c r="F9" s="24">
        <f>SUMIF(TB_Vendas[[#All],[Data]],Consultas!$F$6,TB_Vendas[[#All],[Qtde]])</f>
        <v>8</v>
      </c>
    </row>
    <row r="10" spans="1:8" ht="24.6" customHeight="1" thickTop="1" thickBot="1" x14ac:dyDescent="0.3">
      <c r="B10" s="19" t="s">
        <v>138</v>
      </c>
      <c r="C10" s="26" cm="1">
        <f t="array" ref="C10">_xlfn.XLOOKUP($C$6,TB_Produtos[[#All],[Código]],TB_Produtos[[#All],[Preço Unitário]])</f>
        <v>50</v>
      </c>
    </row>
    <row r="11" spans="1:8" ht="24.6" customHeight="1" thickTop="1" thickBot="1" x14ac:dyDescent="0.35">
      <c r="B11" s="17" t="s">
        <v>139</v>
      </c>
      <c r="C11" s="23" cm="1">
        <f t="array" ref="C11">_xlfn.XLOOKUP($C$6,TB_Produtos[[#All],[Código]],TB_Produtos[[#All],[Estoque]])</f>
        <v>50</v>
      </c>
    </row>
    <row r="12" spans="1:8" ht="24.6" customHeight="1" thickTop="1" thickBot="1" x14ac:dyDescent="0.35">
      <c r="B12" s="17" t="s">
        <v>140</v>
      </c>
      <c r="C12" s="23" t="str" cm="1">
        <f t="array" ref="C12">_xlfn.IFS($C$11=0,"Estoque Zerado",$C$11&gt;=_xlfn.XLOOKUP($C$9,'Cadastros Auxiliares'!$B$16:$B$22,'Cadastros Auxiliares'!$C$16:$C$22),"Estoque OK",1,"Rever Estoque")</f>
        <v>Estoque OK</v>
      </c>
    </row>
    <row r="13" spans="1:8" ht="24.75" customHeight="1" thickTop="1" thickBot="1" x14ac:dyDescent="0.3">
      <c r="B13" s="20" t="s">
        <v>153</v>
      </c>
      <c r="C13" s="24">
        <f>_xlfn.XLOOKUP($C$9,'Cadastros Auxiliares'!$B$16:$B$22,'Cadastros Auxiliares'!$C$16:$C$22)</f>
        <v>5</v>
      </c>
    </row>
    <row r="14" spans="1:8" ht="13.9" customHeight="1" x14ac:dyDescent="0.25"/>
    <row r="15" spans="1:8" ht="13.9" customHeight="1" x14ac:dyDescent="0.25"/>
    <row r="16" spans="1:8" ht="13.9" customHeight="1" x14ac:dyDescent="0.25"/>
    <row r="17" ht="13.9" customHeight="1" x14ac:dyDescent="0.25"/>
    <row r="18" ht="13.9" customHeight="1" x14ac:dyDescent="0.25"/>
    <row r="19" ht="13.9" customHeight="1" x14ac:dyDescent="0.25"/>
    <row r="20" ht="13.9" customHeight="1" x14ac:dyDescent="0.25"/>
    <row r="21" ht="13.9" customHeight="1" x14ac:dyDescent="0.25"/>
    <row r="22" ht="13.9" customHeight="1" x14ac:dyDescent="0.25"/>
    <row r="23" ht="13.9" customHeight="1" x14ac:dyDescent="0.25"/>
    <row r="24" ht="13.9" customHeight="1" x14ac:dyDescent="0.25"/>
    <row r="25" ht="13.9" customHeight="1" x14ac:dyDescent="0.25"/>
    <row r="26" ht="13.9" customHeight="1" x14ac:dyDescent="0.25"/>
    <row r="27" ht="13.9" customHeight="1" x14ac:dyDescent="0.25"/>
    <row r="28" ht="13.9" customHeight="1" x14ac:dyDescent="0.25"/>
    <row r="29" ht="13.9" customHeight="1" x14ac:dyDescent="0.25"/>
    <row r="30" ht="13.9" customHeight="1" x14ac:dyDescent="0.25"/>
    <row r="31" ht="13.9" customHeight="1" x14ac:dyDescent="0.25"/>
    <row r="32" ht="13.9" customHeight="1" x14ac:dyDescent="0.25"/>
    <row r="33" ht="13.9" customHeight="1" x14ac:dyDescent="0.25"/>
    <row r="34" ht="13.9" customHeight="1" x14ac:dyDescent="0.25"/>
    <row r="35" ht="13.9" customHeight="1" x14ac:dyDescent="0.25"/>
  </sheetData>
  <mergeCells count="2">
    <mergeCell ref="B4:C4"/>
    <mergeCell ref="E4:F4"/>
  </mergeCells>
  <pageMargins left="0.511811024" right="0.511811024" top="0.78740157499999996" bottom="0.78740157499999996" header="0.31496062000000002" footer="0.31496062000000002"/>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975BDFC5-3AA9-4230-A2D8-E0A114FCE4A1}">
          <x14:formula1>
            <xm:f>Produtos!$B$5:$B$35</xm:f>
          </x14:formula1>
          <xm:sqref>C6</xm:sqref>
        </x14:dataValidation>
        <x14:dataValidation type="list" allowBlank="1" showInputMessage="1" showErrorMessage="1" xr:uid="{EF8CBF3B-C4B4-4E77-BBD4-7DD318CCA127}">
          <x14:formula1>
            <xm:f>Vendas!$A$5:A5000</xm:f>
          </x14:formula1>
          <xm:sqref>F6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7F37-9369-4AEB-A90A-1F07E1B456BC}">
  <dimension ref="A3:F11"/>
  <sheetViews>
    <sheetView workbookViewId="0">
      <selection activeCell="H14" sqref="H14:I14"/>
    </sheetView>
  </sheetViews>
  <sheetFormatPr defaultRowHeight="15" x14ac:dyDescent="0.25"/>
  <cols>
    <col min="1" max="1" width="24.140625" bestFit="1" customWidth="1"/>
    <col min="2" max="2" width="16.7109375" bestFit="1" customWidth="1"/>
    <col min="3" max="3" width="22.28515625" bestFit="1" customWidth="1"/>
    <col min="5" max="5" width="21.42578125" bestFit="1" customWidth="1"/>
    <col min="6" max="6" width="22" bestFit="1" customWidth="1"/>
  </cols>
  <sheetData>
    <row r="3" spans="1:6" x14ac:dyDescent="0.25">
      <c r="A3" s="43" t="s">
        <v>157</v>
      </c>
      <c r="B3" t="s">
        <v>159</v>
      </c>
      <c r="C3" t="s">
        <v>160</v>
      </c>
      <c r="E3" s="43" t="s">
        <v>157</v>
      </c>
      <c r="F3" t="s">
        <v>169</v>
      </c>
    </row>
    <row r="4" spans="1:6" x14ac:dyDescent="0.25">
      <c r="A4" s="44" t="s">
        <v>10</v>
      </c>
      <c r="B4" s="47">
        <v>180</v>
      </c>
      <c r="C4" s="45">
        <v>2730</v>
      </c>
      <c r="E4" s="44" t="s">
        <v>10</v>
      </c>
      <c r="F4" s="47">
        <v>6</v>
      </c>
    </row>
    <row r="5" spans="1:6" x14ac:dyDescent="0.25">
      <c r="A5" s="44" t="s">
        <v>42</v>
      </c>
      <c r="B5" s="47">
        <v>22</v>
      </c>
      <c r="C5" s="45">
        <v>17600</v>
      </c>
      <c r="E5" s="44" t="s">
        <v>42</v>
      </c>
      <c r="F5" s="47">
        <v>4</v>
      </c>
    </row>
    <row r="6" spans="1:6" x14ac:dyDescent="0.25">
      <c r="A6" s="44" t="s">
        <v>34</v>
      </c>
      <c r="B6" s="47">
        <v>14</v>
      </c>
      <c r="C6" s="45">
        <v>20200</v>
      </c>
      <c r="E6" s="44" t="s">
        <v>34</v>
      </c>
      <c r="F6" s="47">
        <v>3</v>
      </c>
    </row>
    <row r="7" spans="1:6" x14ac:dyDescent="0.25">
      <c r="A7" s="44" t="s">
        <v>27</v>
      </c>
      <c r="B7" s="47">
        <v>63</v>
      </c>
      <c r="C7" s="45">
        <v>3400</v>
      </c>
      <c r="E7" s="44" t="s">
        <v>27</v>
      </c>
      <c r="F7" s="47">
        <v>6</v>
      </c>
    </row>
    <row r="8" spans="1:6" x14ac:dyDescent="0.25">
      <c r="A8" s="44" t="s">
        <v>63</v>
      </c>
      <c r="B8" s="47">
        <v>42</v>
      </c>
      <c r="C8" s="45">
        <v>850</v>
      </c>
      <c r="E8" s="44" t="s">
        <v>63</v>
      </c>
      <c r="F8" s="47">
        <v>3</v>
      </c>
    </row>
    <row r="9" spans="1:6" x14ac:dyDescent="0.25">
      <c r="A9" s="44" t="s">
        <v>70</v>
      </c>
      <c r="B9" s="47">
        <v>35</v>
      </c>
      <c r="C9" s="45">
        <v>23000</v>
      </c>
      <c r="E9" s="44" t="s">
        <v>70</v>
      </c>
      <c r="F9" s="47">
        <v>5</v>
      </c>
    </row>
    <row r="10" spans="1:6" x14ac:dyDescent="0.25">
      <c r="A10" s="44" t="s">
        <v>82</v>
      </c>
      <c r="B10" s="47">
        <v>34</v>
      </c>
      <c r="C10" s="45">
        <v>5050</v>
      </c>
      <c r="E10" s="44" t="s">
        <v>82</v>
      </c>
      <c r="F10" s="47">
        <v>4</v>
      </c>
    </row>
    <row r="11" spans="1:6" x14ac:dyDescent="0.25">
      <c r="A11" s="44" t="s">
        <v>158</v>
      </c>
      <c r="B11" s="47">
        <v>390</v>
      </c>
      <c r="C11" s="45">
        <v>72830</v>
      </c>
      <c r="E11" s="44" t="s">
        <v>158</v>
      </c>
      <c r="F11" s="47">
        <v>31</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D8CCD-85DC-438B-930D-71CE78EB2FCF}">
  <dimension ref="A3:B17"/>
  <sheetViews>
    <sheetView workbookViewId="0">
      <selection activeCell="B5" sqref="B5"/>
    </sheetView>
  </sheetViews>
  <sheetFormatPr defaultRowHeight="15" x14ac:dyDescent="0.25"/>
  <cols>
    <col min="1" max="1" width="18.42578125" bestFit="1" customWidth="1"/>
    <col min="2" max="2" width="18.85546875" bestFit="1" customWidth="1"/>
  </cols>
  <sheetData>
    <row r="3" spans="1:2" x14ac:dyDescent="0.25">
      <c r="A3" s="43" t="s">
        <v>157</v>
      </c>
      <c r="B3" t="s">
        <v>168</v>
      </c>
    </row>
    <row r="4" spans="1:2" x14ac:dyDescent="0.25">
      <c r="A4" s="44" t="s">
        <v>95</v>
      </c>
      <c r="B4" s="45">
        <v>9470</v>
      </c>
    </row>
    <row r="5" spans="1:2" x14ac:dyDescent="0.25">
      <c r="A5" s="44" t="s">
        <v>118</v>
      </c>
      <c r="B5" s="45">
        <v>13115</v>
      </c>
    </row>
    <row r="6" spans="1:2" x14ac:dyDescent="0.25">
      <c r="A6" s="44" t="s">
        <v>110</v>
      </c>
      <c r="B6" s="45">
        <v>15120</v>
      </c>
    </row>
    <row r="7" spans="1:2" x14ac:dyDescent="0.25">
      <c r="A7" s="44" t="s">
        <v>116</v>
      </c>
      <c r="B7" s="45">
        <v>34487.5</v>
      </c>
    </row>
    <row r="8" spans="1:2" x14ac:dyDescent="0.25">
      <c r="A8" s="44" t="s">
        <v>106</v>
      </c>
      <c r="B8" s="45">
        <v>37517.5</v>
      </c>
    </row>
    <row r="9" spans="1:2" x14ac:dyDescent="0.25">
      <c r="A9" s="44" t="s">
        <v>114</v>
      </c>
      <c r="B9" s="45">
        <v>38158</v>
      </c>
    </row>
    <row r="10" spans="1:2" x14ac:dyDescent="0.25">
      <c r="A10" s="44" t="s">
        <v>122</v>
      </c>
      <c r="B10" s="45">
        <v>41550</v>
      </c>
    </row>
    <row r="11" spans="1:2" x14ac:dyDescent="0.25">
      <c r="A11" s="44" t="s">
        <v>98</v>
      </c>
      <c r="B11" s="45">
        <v>51155</v>
      </c>
    </row>
    <row r="12" spans="1:2" x14ac:dyDescent="0.25">
      <c r="A12" s="44" t="s">
        <v>101</v>
      </c>
      <c r="B12" s="45">
        <v>51844</v>
      </c>
    </row>
    <row r="13" spans="1:2" x14ac:dyDescent="0.25">
      <c r="A13" s="44" t="s">
        <v>112</v>
      </c>
      <c r="B13" s="45">
        <v>55014</v>
      </c>
    </row>
    <row r="14" spans="1:2" x14ac:dyDescent="0.25">
      <c r="A14" s="44" t="s">
        <v>120</v>
      </c>
      <c r="B14" s="45">
        <v>56100</v>
      </c>
    </row>
    <row r="15" spans="1:2" x14ac:dyDescent="0.25">
      <c r="A15" s="44" t="s">
        <v>108</v>
      </c>
      <c r="B15" s="45">
        <v>67533</v>
      </c>
    </row>
    <row r="16" spans="1:2" x14ac:dyDescent="0.25">
      <c r="A16" s="44" t="s">
        <v>104</v>
      </c>
      <c r="B16" s="45">
        <v>72172</v>
      </c>
    </row>
    <row r="17" spans="1:2" x14ac:dyDescent="0.25">
      <c r="A17" s="44" t="s">
        <v>158</v>
      </c>
      <c r="B17" s="45">
        <v>543236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B5BA7-BBD9-4B48-832A-9CAFDFF17DE1}">
  <dimension ref="A3:L11"/>
  <sheetViews>
    <sheetView workbookViewId="0">
      <selection activeCell="AO49" sqref="AO49"/>
    </sheetView>
  </sheetViews>
  <sheetFormatPr defaultRowHeight="15" x14ac:dyDescent="0.25"/>
  <cols>
    <col min="1" max="1" width="18.42578125" bestFit="1" customWidth="1"/>
    <col min="2" max="2" width="18.85546875" bestFit="1" customWidth="1"/>
    <col min="3" max="3" width="13.7109375" bestFit="1" customWidth="1"/>
    <col min="4" max="4" width="5" bestFit="1" customWidth="1"/>
    <col min="5" max="5" width="21.42578125" bestFit="1" customWidth="1"/>
    <col min="6" max="6" width="11.7109375" bestFit="1" customWidth="1"/>
    <col min="7" max="7" width="11.140625" bestFit="1" customWidth="1"/>
    <col min="8" max="8" width="15.85546875" bestFit="1" customWidth="1"/>
    <col min="9" max="9" width="21.42578125" bestFit="1" customWidth="1"/>
    <col min="10" max="10" width="5.85546875" bestFit="1" customWidth="1"/>
    <col min="11" max="11" width="4.5703125" bestFit="1" customWidth="1"/>
    <col min="12" max="26" width="20.140625" bestFit="1" customWidth="1"/>
    <col min="27" max="27" width="10.7109375" bestFit="1" customWidth="1"/>
    <col min="28" max="697" width="20.140625" bestFit="1" customWidth="1"/>
    <col min="698" max="698" width="10.7109375" bestFit="1" customWidth="1"/>
  </cols>
  <sheetData>
    <row r="3" spans="1:12" x14ac:dyDescent="0.25">
      <c r="A3" s="43" t="s">
        <v>157</v>
      </c>
      <c r="B3" t="s">
        <v>168</v>
      </c>
      <c r="C3" t="s">
        <v>161</v>
      </c>
      <c r="E3" s="43" t="s">
        <v>157</v>
      </c>
      <c r="F3" t="s">
        <v>171</v>
      </c>
      <c r="G3" t="s">
        <v>172</v>
      </c>
      <c r="H3" t="s">
        <v>170</v>
      </c>
      <c r="J3" s="84">
        <f>GETPIVOTDATA("[Measures].[% Categoria]",$E$3)+GETPIVOTDATA("[Measures].[% Restante]",$E$3)</f>
        <v>1</v>
      </c>
      <c r="K3" s="84"/>
      <c r="L3" s="36">
        <f>GETPIVOTDATA("[Measures].[Soma de Vendas]",$E$3)</f>
        <v>543236</v>
      </c>
    </row>
    <row r="4" spans="1:12" x14ac:dyDescent="0.25">
      <c r="A4" s="44" t="s">
        <v>167</v>
      </c>
      <c r="B4" s="45">
        <v>543236</v>
      </c>
      <c r="C4" s="47">
        <v>259</v>
      </c>
      <c r="E4" s="44" t="s">
        <v>70</v>
      </c>
      <c r="F4" s="83">
        <v>1.2407735876234361E-2</v>
      </c>
      <c r="G4" s="83">
        <v>0.98759226412376566</v>
      </c>
      <c r="H4" s="45">
        <v>165569</v>
      </c>
      <c r="I4" t="str">
        <f>E4</f>
        <v>Smartphones e Tablets</v>
      </c>
      <c r="J4" s="40">
        <f>(L4*$J$3)/$L$3</f>
        <v>0.30478281998983869</v>
      </c>
      <c r="K4" s="40">
        <f>$J$3-J4</f>
        <v>0.69521718001016131</v>
      </c>
      <c r="L4" s="36">
        <f>H4</f>
        <v>165569</v>
      </c>
    </row>
    <row r="5" spans="1:12" x14ac:dyDescent="0.25">
      <c r="A5" s="44" t="s">
        <v>158</v>
      </c>
      <c r="B5" s="45">
        <v>543236</v>
      </c>
      <c r="C5" s="47">
        <v>259</v>
      </c>
      <c r="E5" s="44" t="s">
        <v>34</v>
      </c>
      <c r="F5" s="83">
        <v>1.160295553948726E-2</v>
      </c>
      <c r="G5" s="83">
        <v>0.98839704446051269</v>
      </c>
      <c r="H5" s="45">
        <v>154830</v>
      </c>
      <c r="I5" t="str">
        <f>E5</f>
        <v>Notebooks</v>
      </c>
      <c r="J5" s="40">
        <f>(L5*$J$3)/$L$3</f>
        <v>0.2850142479511667</v>
      </c>
      <c r="K5" s="40">
        <f>$J$3-J5</f>
        <v>0.7149857520488333</v>
      </c>
      <c r="L5" s="36">
        <f>H5</f>
        <v>154830</v>
      </c>
    </row>
    <row r="6" spans="1:12" x14ac:dyDescent="0.25">
      <c r="E6" s="44" t="s">
        <v>42</v>
      </c>
      <c r="F6" s="83">
        <v>1.0392749965585693E-2</v>
      </c>
      <c r="G6" s="83">
        <v>0.9896072500344143</v>
      </c>
      <c r="H6" s="45">
        <v>138681</v>
      </c>
      <c r="I6" t="str">
        <f>E6</f>
        <v>Eletrônicos Gerais</v>
      </c>
      <c r="J6" s="40">
        <f>(L6*$J$3)/$L$3</f>
        <v>0.25528683666030971</v>
      </c>
      <c r="K6" s="40">
        <f t="shared" ref="K5:K7" si="0">$J$3-J6</f>
        <v>0.74471316333969029</v>
      </c>
      <c r="L6" s="36">
        <f>H6</f>
        <v>138681</v>
      </c>
    </row>
    <row r="7" spans="1:12" x14ac:dyDescent="0.25">
      <c r="E7" s="44" t="s">
        <v>82</v>
      </c>
      <c r="F7" s="83">
        <v>2.8934322378066468E-3</v>
      </c>
      <c r="G7" s="83">
        <v>0.99710656776219331</v>
      </c>
      <c r="H7" s="45">
        <v>38610</v>
      </c>
      <c r="I7" t="s">
        <v>173</v>
      </c>
      <c r="J7" s="40">
        <f>(L7*$J$3)/$L$3</f>
        <v>0.13823549985641601</v>
      </c>
      <c r="K7" s="40">
        <f t="shared" si="0"/>
        <v>0.86176450014358397</v>
      </c>
      <c r="L7" s="45">
        <f>SUM(H7:H9)</f>
        <v>75094.5</v>
      </c>
    </row>
    <row r="8" spans="1:12" x14ac:dyDescent="0.25">
      <c r="E8" s="44" t="s">
        <v>27</v>
      </c>
      <c r="F8" s="83">
        <v>1.6399488312883127E-3</v>
      </c>
      <c r="G8" s="83">
        <v>0.99836005116871174</v>
      </c>
      <c r="H8" s="45">
        <v>21883.5</v>
      </c>
    </row>
    <row r="9" spans="1:12" x14ac:dyDescent="0.25">
      <c r="E9" s="44" t="s">
        <v>10</v>
      </c>
      <c r="F9" s="83">
        <v>1.094198500497665E-3</v>
      </c>
      <c r="G9" s="83">
        <v>0.99890580149950237</v>
      </c>
      <c r="H9" s="45">
        <v>14601</v>
      </c>
    </row>
    <row r="10" spans="1:12" x14ac:dyDescent="0.25">
      <c r="E10" s="44" t="s">
        <v>63</v>
      </c>
      <c r="F10" s="83">
        <v>6.7906853724125692E-4</v>
      </c>
      <c r="G10" s="83">
        <v>0.99932093146275869</v>
      </c>
      <c r="H10" s="45">
        <v>9061.5</v>
      </c>
    </row>
    <row r="11" spans="1:12" x14ac:dyDescent="0.25">
      <c r="E11" s="44" t="s">
        <v>158</v>
      </c>
      <c r="F11" s="83">
        <v>4.0710089488141192E-2</v>
      </c>
      <c r="G11" s="83">
        <v>0.95928991051185886</v>
      </c>
      <c r="H11" s="45">
        <v>543236</v>
      </c>
    </row>
  </sheetData>
  <dataConsolid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5F305-4335-4048-A9DE-F48B543B0893}">
  <dimension ref="C1:CB46"/>
  <sheetViews>
    <sheetView showGridLines="0" tabSelected="1" zoomScale="78" zoomScaleNormal="78" workbookViewId="0">
      <selection activeCell="DB40" sqref="DB40"/>
    </sheetView>
  </sheetViews>
  <sheetFormatPr defaultColWidth="1.85546875" defaultRowHeight="9.6" customHeight="1" x14ac:dyDescent="0.25"/>
  <cols>
    <col min="57" max="57" width="3.28515625" bestFit="1" customWidth="1"/>
    <col min="59" max="59" width="3.28515625" bestFit="1" customWidth="1"/>
  </cols>
  <sheetData>
    <row r="1" spans="3:80" ht="9.6" customHeight="1" thickBot="1" x14ac:dyDescent="0.3"/>
    <row r="2" spans="3:80" ht="9.6" customHeight="1" x14ac:dyDescent="0.25">
      <c r="W2" s="48" t="s">
        <v>162</v>
      </c>
      <c r="X2" s="49"/>
      <c r="Y2" s="49"/>
      <c r="Z2" s="49"/>
      <c r="AA2" s="49"/>
      <c r="AB2" s="49"/>
      <c r="AC2" s="49"/>
      <c r="AD2" s="49"/>
      <c r="AE2" s="49"/>
      <c r="AF2" s="49"/>
      <c r="AG2" s="49"/>
      <c r="AH2" s="49"/>
      <c r="AI2" s="49"/>
      <c r="AJ2" s="49"/>
      <c r="AK2" s="49"/>
      <c r="AL2" s="49"/>
      <c r="AM2" s="49"/>
      <c r="AN2" s="50"/>
      <c r="AQ2" s="48" t="s">
        <v>163</v>
      </c>
      <c r="AR2" s="49"/>
      <c r="AS2" s="49"/>
      <c r="AT2" s="49"/>
      <c r="AU2" s="49"/>
      <c r="AV2" s="49"/>
      <c r="AW2" s="49"/>
      <c r="AX2" s="49"/>
      <c r="AY2" s="49"/>
      <c r="AZ2" s="49"/>
      <c r="BA2" s="49"/>
      <c r="BB2" s="49"/>
      <c r="BC2" s="49"/>
      <c r="BD2" s="49"/>
      <c r="BE2" s="49"/>
      <c r="BF2" s="49"/>
      <c r="BG2" s="49"/>
      <c r="BH2" s="50"/>
      <c r="BK2" s="48" t="s">
        <v>164</v>
      </c>
      <c r="BL2" s="49"/>
      <c r="BM2" s="49"/>
      <c r="BN2" s="49"/>
      <c r="BO2" s="49"/>
      <c r="BP2" s="49"/>
      <c r="BQ2" s="49"/>
      <c r="BR2" s="49"/>
      <c r="BS2" s="49"/>
      <c r="BT2" s="49"/>
      <c r="BU2" s="49"/>
      <c r="BV2" s="49"/>
      <c r="BW2" s="49"/>
      <c r="BX2" s="49"/>
      <c r="BY2" s="49"/>
      <c r="BZ2" s="49"/>
      <c r="CA2" s="49"/>
      <c r="CB2" s="50"/>
    </row>
    <row r="3" spans="3:80" ht="9.6" customHeight="1" thickBot="1" x14ac:dyDescent="0.3">
      <c r="W3" s="51"/>
      <c r="X3" s="52"/>
      <c r="Y3" s="52"/>
      <c r="Z3" s="52"/>
      <c r="AA3" s="52"/>
      <c r="AB3" s="52"/>
      <c r="AC3" s="52"/>
      <c r="AD3" s="52"/>
      <c r="AE3" s="52"/>
      <c r="AF3" s="52"/>
      <c r="AG3" s="52"/>
      <c r="AH3" s="52"/>
      <c r="AI3" s="52"/>
      <c r="AJ3" s="52"/>
      <c r="AK3" s="52"/>
      <c r="AL3" s="52"/>
      <c r="AM3" s="52"/>
      <c r="AN3" s="53"/>
      <c r="AQ3" s="51"/>
      <c r="AR3" s="52"/>
      <c r="AS3" s="52"/>
      <c r="AT3" s="52"/>
      <c r="AU3" s="52"/>
      <c r="AV3" s="52"/>
      <c r="AW3" s="52"/>
      <c r="AX3" s="52"/>
      <c r="AY3" s="52"/>
      <c r="AZ3" s="52"/>
      <c r="BA3" s="52"/>
      <c r="BB3" s="52"/>
      <c r="BC3" s="52"/>
      <c r="BD3" s="52"/>
      <c r="BE3" s="52"/>
      <c r="BF3" s="52"/>
      <c r="BG3" s="52"/>
      <c r="BH3" s="53"/>
      <c r="BK3" s="51"/>
      <c r="BL3" s="52"/>
      <c r="BM3" s="52"/>
      <c r="BN3" s="52"/>
      <c r="BO3" s="52"/>
      <c r="BP3" s="52"/>
      <c r="BQ3" s="52"/>
      <c r="BR3" s="52"/>
      <c r="BS3" s="52"/>
      <c r="BT3" s="52"/>
      <c r="BU3" s="52"/>
      <c r="BV3" s="52"/>
      <c r="BW3" s="52"/>
      <c r="BX3" s="52"/>
      <c r="BY3" s="52"/>
      <c r="BZ3" s="52"/>
      <c r="CA3" s="52"/>
      <c r="CB3" s="53"/>
    </row>
    <row r="4" spans="3:80" ht="9.6" customHeight="1" x14ac:dyDescent="0.25">
      <c r="W4" s="54">
        <f>GETPIVOTDATA("Produtos",DN_Produtos!$E$3)</f>
        <v>31</v>
      </c>
      <c r="X4" s="55"/>
      <c r="Y4" s="55"/>
      <c r="Z4" s="55"/>
      <c r="AA4" s="55"/>
      <c r="AB4" s="55"/>
      <c r="AC4" s="55"/>
      <c r="AD4" s="55"/>
      <c r="AE4" s="55"/>
      <c r="AF4" s="55"/>
      <c r="AG4" s="55"/>
      <c r="AH4" s="55"/>
      <c r="AI4" s="55"/>
      <c r="AJ4" s="55"/>
      <c r="AK4" s="55"/>
      <c r="AL4" s="55"/>
      <c r="AM4" s="55"/>
      <c r="AN4" s="56"/>
      <c r="AQ4" s="54">
        <f>GETPIVOTDATA("[Measures].[Soma de Qtde]",DN_Vendas!$A$3)</f>
        <v>259</v>
      </c>
      <c r="AR4" s="55"/>
      <c r="AS4" s="55"/>
      <c r="AT4" s="55"/>
      <c r="AU4" s="55"/>
      <c r="AV4" s="55"/>
      <c r="AW4" s="55"/>
      <c r="AX4" s="55"/>
      <c r="AY4" s="55"/>
      <c r="AZ4" s="55"/>
      <c r="BA4" s="55"/>
      <c r="BB4" s="55"/>
      <c r="BC4" s="55"/>
      <c r="BD4" s="55"/>
      <c r="BE4" s="55"/>
      <c r="BF4" s="55"/>
      <c r="BG4" s="55"/>
      <c r="BH4" s="56"/>
      <c r="BK4" s="74">
        <f>GETPIVOTDATA("[Measures].[Soma de Total Desc]",DN_Vendas!$A$3)</f>
        <v>543236</v>
      </c>
      <c r="BL4" s="75"/>
      <c r="BM4" s="75"/>
      <c r="BN4" s="75"/>
      <c r="BO4" s="75"/>
      <c r="BP4" s="75"/>
      <c r="BQ4" s="75"/>
      <c r="BR4" s="75"/>
      <c r="BS4" s="75"/>
      <c r="BT4" s="75"/>
      <c r="BU4" s="75"/>
      <c r="BV4" s="75"/>
      <c r="BW4" s="75"/>
      <c r="BX4" s="75"/>
      <c r="BY4" s="75"/>
      <c r="BZ4" s="75"/>
      <c r="CA4" s="75"/>
      <c r="CB4" s="76"/>
    </row>
    <row r="5" spans="3:80" ht="9.6" customHeight="1" x14ac:dyDescent="0.25">
      <c r="W5" s="57"/>
      <c r="X5" s="58"/>
      <c r="Y5" s="58"/>
      <c r="Z5" s="58"/>
      <c r="AA5" s="58"/>
      <c r="AB5" s="58"/>
      <c r="AC5" s="58"/>
      <c r="AD5" s="58"/>
      <c r="AE5" s="58"/>
      <c r="AF5" s="58"/>
      <c r="AG5" s="58"/>
      <c r="AH5" s="58"/>
      <c r="AI5" s="58"/>
      <c r="AJ5" s="58"/>
      <c r="AK5" s="58"/>
      <c r="AL5" s="58"/>
      <c r="AM5" s="58"/>
      <c r="AN5" s="59"/>
      <c r="AQ5" s="57"/>
      <c r="AR5" s="58"/>
      <c r="AS5" s="58"/>
      <c r="AT5" s="58"/>
      <c r="AU5" s="58"/>
      <c r="AV5" s="58"/>
      <c r="AW5" s="58"/>
      <c r="AX5" s="58"/>
      <c r="AY5" s="58"/>
      <c r="AZ5" s="58"/>
      <c r="BA5" s="58"/>
      <c r="BB5" s="58"/>
      <c r="BC5" s="58"/>
      <c r="BD5" s="58"/>
      <c r="BE5" s="58"/>
      <c r="BF5" s="58"/>
      <c r="BG5" s="58"/>
      <c r="BH5" s="59"/>
      <c r="BK5" s="77"/>
      <c r="BL5" s="78"/>
      <c r="BM5" s="78"/>
      <c r="BN5" s="78"/>
      <c r="BO5" s="78"/>
      <c r="BP5" s="78"/>
      <c r="BQ5" s="78"/>
      <c r="BR5" s="78"/>
      <c r="BS5" s="78"/>
      <c r="BT5" s="78"/>
      <c r="BU5" s="78"/>
      <c r="BV5" s="78"/>
      <c r="BW5" s="78"/>
      <c r="BX5" s="78"/>
      <c r="BY5" s="78"/>
      <c r="BZ5" s="78"/>
      <c r="CA5" s="78"/>
      <c r="CB5" s="79"/>
    </row>
    <row r="6" spans="3:80" ht="9.6" customHeight="1" x14ac:dyDescent="0.25">
      <c r="W6" s="57"/>
      <c r="X6" s="58"/>
      <c r="Y6" s="58"/>
      <c r="Z6" s="58"/>
      <c r="AA6" s="58"/>
      <c r="AB6" s="58"/>
      <c r="AC6" s="58"/>
      <c r="AD6" s="58"/>
      <c r="AE6" s="58"/>
      <c r="AF6" s="58"/>
      <c r="AG6" s="58"/>
      <c r="AH6" s="58"/>
      <c r="AI6" s="58"/>
      <c r="AJ6" s="58"/>
      <c r="AK6" s="58"/>
      <c r="AL6" s="58"/>
      <c r="AM6" s="58"/>
      <c r="AN6" s="59"/>
      <c r="AQ6" s="57"/>
      <c r="AR6" s="58"/>
      <c r="AS6" s="58"/>
      <c r="AT6" s="58"/>
      <c r="AU6" s="58"/>
      <c r="AV6" s="58"/>
      <c r="AW6" s="58"/>
      <c r="AX6" s="58"/>
      <c r="AY6" s="58"/>
      <c r="AZ6" s="58"/>
      <c r="BA6" s="58"/>
      <c r="BB6" s="58"/>
      <c r="BC6" s="58"/>
      <c r="BD6" s="58"/>
      <c r="BE6" s="58"/>
      <c r="BF6" s="58"/>
      <c r="BG6" s="58"/>
      <c r="BH6" s="59"/>
      <c r="BK6" s="77"/>
      <c r="BL6" s="78"/>
      <c r="BM6" s="78"/>
      <c r="BN6" s="78"/>
      <c r="BO6" s="78"/>
      <c r="BP6" s="78"/>
      <c r="BQ6" s="78"/>
      <c r="BR6" s="78"/>
      <c r="BS6" s="78"/>
      <c r="BT6" s="78"/>
      <c r="BU6" s="78"/>
      <c r="BV6" s="78"/>
      <c r="BW6" s="78"/>
      <c r="BX6" s="78"/>
      <c r="BY6" s="78"/>
      <c r="BZ6" s="78"/>
      <c r="CA6" s="78"/>
      <c r="CB6" s="79"/>
    </row>
    <row r="7" spans="3:80" ht="9.6" customHeight="1" thickBot="1" x14ac:dyDescent="0.3">
      <c r="W7" s="60"/>
      <c r="X7" s="61"/>
      <c r="Y7" s="61"/>
      <c r="Z7" s="61"/>
      <c r="AA7" s="61"/>
      <c r="AB7" s="61"/>
      <c r="AC7" s="61"/>
      <c r="AD7" s="61"/>
      <c r="AE7" s="61"/>
      <c r="AF7" s="61"/>
      <c r="AG7" s="61"/>
      <c r="AH7" s="61"/>
      <c r="AI7" s="61"/>
      <c r="AJ7" s="61"/>
      <c r="AK7" s="61"/>
      <c r="AL7" s="61"/>
      <c r="AM7" s="61"/>
      <c r="AN7" s="62"/>
      <c r="AQ7" s="60"/>
      <c r="AR7" s="61"/>
      <c r="AS7" s="61"/>
      <c r="AT7" s="61"/>
      <c r="AU7" s="61"/>
      <c r="AV7" s="61"/>
      <c r="AW7" s="61"/>
      <c r="AX7" s="61"/>
      <c r="AY7" s="61"/>
      <c r="AZ7" s="61"/>
      <c r="BA7" s="61"/>
      <c r="BB7" s="61"/>
      <c r="BC7" s="61"/>
      <c r="BD7" s="61"/>
      <c r="BE7" s="61"/>
      <c r="BF7" s="61"/>
      <c r="BG7" s="61"/>
      <c r="BH7" s="62"/>
      <c r="BK7" s="80"/>
      <c r="BL7" s="81"/>
      <c r="BM7" s="81"/>
      <c r="BN7" s="81"/>
      <c r="BO7" s="81"/>
      <c r="BP7" s="81"/>
      <c r="BQ7" s="81"/>
      <c r="BR7" s="81"/>
      <c r="BS7" s="81"/>
      <c r="BT7" s="81"/>
      <c r="BU7" s="81"/>
      <c r="BV7" s="81"/>
      <c r="BW7" s="81"/>
      <c r="BX7" s="81"/>
      <c r="BY7" s="81"/>
      <c r="BZ7" s="81"/>
      <c r="CA7" s="81"/>
      <c r="CB7" s="82"/>
    </row>
    <row r="8" spans="3:80" ht="9.6" customHeight="1" thickBot="1" x14ac:dyDescent="0.3"/>
    <row r="9" spans="3:80" ht="9.6" customHeight="1" x14ac:dyDescent="0.25">
      <c r="C9" s="48" t="s">
        <v>165</v>
      </c>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50"/>
    </row>
    <row r="10" spans="3:80" ht="9.6" customHeight="1" thickBot="1" x14ac:dyDescent="0.3">
      <c r="C10" s="51"/>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3"/>
    </row>
    <row r="11" spans="3:80" ht="9.6" customHeight="1" x14ac:dyDescent="0.25">
      <c r="C11" s="63"/>
      <c r="D11" s="64"/>
      <c r="E11" s="64"/>
      <c r="F11" s="64"/>
      <c r="G11" s="64"/>
      <c r="H11" s="64"/>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5"/>
    </row>
    <row r="12" spans="3:80" ht="9.6" customHeight="1" x14ac:dyDescent="0.25">
      <c r="C12" s="66"/>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8"/>
    </row>
    <row r="13" spans="3:80" ht="9.6" customHeight="1" x14ac:dyDescent="0.25">
      <c r="C13" s="66"/>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67"/>
      <c r="BJ13" s="67"/>
      <c r="BK13" s="67"/>
      <c r="BL13" s="67"/>
      <c r="BM13" s="67"/>
      <c r="BN13" s="67"/>
      <c r="BO13" s="67"/>
      <c r="BP13" s="67"/>
      <c r="BQ13" s="67"/>
      <c r="BR13" s="67"/>
      <c r="BS13" s="67"/>
      <c r="BT13" s="67"/>
      <c r="BU13" s="67"/>
      <c r="BV13" s="67"/>
      <c r="BW13" s="67"/>
      <c r="BX13" s="67"/>
      <c r="BY13" s="67"/>
      <c r="BZ13" s="67"/>
      <c r="CA13" s="67"/>
      <c r="CB13" s="68"/>
    </row>
    <row r="14" spans="3:80" ht="9.6" customHeight="1" x14ac:dyDescent="0.25">
      <c r="C14" s="66"/>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7"/>
      <c r="CA14" s="67"/>
      <c r="CB14" s="68"/>
    </row>
    <row r="15" spans="3:80" ht="9.6" customHeight="1" x14ac:dyDescent="0.25">
      <c r="C15" s="66"/>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7"/>
      <c r="CA15" s="67"/>
      <c r="CB15" s="68"/>
    </row>
    <row r="16" spans="3:80" ht="9.6" customHeight="1" x14ac:dyDescent="0.25">
      <c r="C16" s="66"/>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8"/>
    </row>
    <row r="17" spans="3:80" ht="9.6" customHeight="1" x14ac:dyDescent="0.25">
      <c r="C17" s="66"/>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8"/>
    </row>
    <row r="18" spans="3:80" ht="9.6" customHeight="1" x14ac:dyDescent="0.25">
      <c r="C18" s="66"/>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8"/>
    </row>
    <row r="19" spans="3:80" ht="9.6" customHeight="1" x14ac:dyDescent="0.25">
      <c r="C19" s="66"/>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8"/>
    </row>
    <row r="20" spans="3:80" ht="9.6" customHeight="1" x14ac:dyDescent="0.25">
      <c r="C20" s="66"/>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8"/>
    </row>
    <row r="21" spans="3:80" ht="9.6" customHeight="1" x14ac:dyDescent="0.25">
      <c r="C21" s="66"/>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c r="CA21" s="67"/>
      <c r="CB21" s="68"/>
    </row>
    <row r="22" spans="3:80" ht="9.6" customHeight="1" x14ac:dyDescent="0.25">
      <c r="C22" s="66"/>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c r="BR22" s="67"/>
      <c r="BS22" s="67"/>
      <c r="BT22" s="67"/>
      <c r="BU22" s="67"/>
      <c r="BV22" s="67"/>
      <c r="BW22" s="67"/>
      <c r="BX22" s="67"/>
      <c r="BY22" s="67"/>
      <c r="BZ22" s="67"/>
      <c r="CA22" s="67"/>
      <c r="CB22" s="68"/>
    </row>
    <row r="23" spans="3:80" ht="9.6" customHeight="1" x14ac:dyDescent="0.25">
      <c r="C23" s="66"/>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7"/>
      <c r="BI23" s="67"/>
      <c r="BJ23" s="67"/>
      <c r="BK23" s="67"/>
      <c r="BL23" s="67"/>
      <c r="BM23" s="67"/>
      <c r="BN23" s="67"/>
      <c r="BO23" s="67"/>
      <c r="BP23" s="67"/>
      <c r="BQ23" s="67"/>
      <c r="BR23" s="67"/>
      <c r="BS23" s="67"/>
      <c r="BT23" s="67"/>
      <c r="BU23" s="67"/>
      <c r="BV23" s="67"/>
      <c r="BW23" s="67"/>
      <c r="BX23" s="67"/>
      <c r="BY23" s="67"/>
      <c r="BZ23" s="67"/>
      <c r="CA23" s="67"/>
      <c r="CB23" s="68"/>
    </row>
    <row r="24" spans="3:80" ht="9.6" customHeight="1" thickBot="1" x14ac:dyDescent="0.3">
      <c r="C24" s="69"/>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1"/>
    </row>
    <row r="25" spans="3:80" ht="9.6" customHeight="1" thickBot="1" x14ac:dyDescent="0.3"/>
    <row r="26" spans="3:80" ht="9.6" customHeight="1" x14ac:dyDescent="0.45">
      <c r="C26" s="48" t="s">
        <v>174</v>
      </c>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50"/>
      <c r="AO26" s="72"/>
      <c r="AP26" s="72"/>
      <c r="AQ26" s="48" t="s">
        <v>166</v>
      </c>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50"/>
    </row>
    <row r="27" spans="3:80" ht="9.6" customHeight="1" thickBot="1" x14ac:dyDescent="0.5">
      <c r="C27" s="51"/>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3"/>
      <c r="AO27" s="72"/>
      <c r="AP27" s="72"/>
      <c r="AQ27" s="51"/>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3"/>
    </row>
    <row r="28" spans="3:80" ht="9.6" customHeight="1" x14ac:dyDescent="0.35">
      <c r="C28" s="63"/>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4"/>
      <c r="AH28" s="64"/>
      <c r="AI28" s="64"/>
      <c r="AJ28" s="64"/>
      <c r="AK28" s="64"/>
      <c r="AL28" s="64"/>
      <c r="AM28" s="64"/>
      <c r="AN28" s="65"/>
      <c r="AO28" s="73"/>
      <c r="AP28" s="73"/>
      <c r="AQ28" s="63"/>
      <c r="AR28" s="64"/>
      <c r="AS28" s="64"/>
      <c r="AT28" s="64"/>
      <c r="AU28" s="64"/>
      <c r="AV28" s="64"/>
      <c r="AW28" s="64"/>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BX28" s="64"/>
      <c r="BY28" s="64"/>
      <c r="BZ28" s="64"/>
      <c r="CA28" s="64"/>
      <c r="CB28" s="65"/>
    </row>
    <row r="29" spans="3:80" ht="9.6" customHeight="1" x14ac:dyDescent="0.35">
      <c r="C29" s="66"/>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8"/>
      <c r="AO29" s="73"/>
      <c r="AP29" s="73"/>
      <c r="AQ29" s="66"/>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8"/>
    </row>
    <row r="30" spans="3:80" ht="9.6" customHeight="1" x14ac:dyDescent="0.35">
      <c r="C30" s="66"/>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8"/>
      <c r="AO30" s="73"/>
      <c r="AP30" s="73"/>
      <c r="AQ30" s="66"/>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8"/>
    </row>
    <row r="31" spans="3:80" ht="9.6" customHeight="1" x14ac:dyDescent="0.35">
      <c r="C31" s="66"/>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8"/>
      <c r="AO31" s="73"/>
      <c r="AP31" s="73"/>
      <c r="AQ31" s="66"/>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8"/>
    </row>
    <row r="32" spans="3:80" ht="9.6" customHeight="1" x14ac:dyDescent="0.35">
      <c r="C32" s="66"/>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8"/>
      <c r="AO32" s="73"/>
      <c r="AP32" s="73"/>
      <c r="AQ32" s="66"/>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7"/>
      <c r="BX32" s="67"/>
      <c r="BY32" s="67"/>
      <c r="BZ32" s="67"/>
      <c r="CA32" s="67"/>
      <c r="CB32" s="68"/>
    </row>
    <row r="33" spans="3:80" ht="9.6" customHeight="1" x14ac:dyDescent="0.35">
      <c r="C33" s="66"/>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8"/>
      <c r="AO33" s="73"/>
      <c r="AP33" s="73"/>
      <c r="AQ33" s="66"/>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8"/>
    </row>
    <row r="34" spans="3:80" ht="9.6" customHeight="1" x14ac:dyDescent="0.35">
      <c r="C34" s="66"/>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8"/>
      <c r="AO34" s="73"/>
      <c r="AP34" s="73"/>
      <c r="AQ34" s="66"/>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7"/>
      <c r="BX34" s="67"/>
      <c r="BY34" s="67"/>
      <c r="BZ34" s="67"/>
      <c r="CA34" s="67"/>
      <c r="CB34" s="68"/>
    </row>
    <row r="35" spans="3:80" ht="9.6" customHeight="1" x14ac:dyDescent="0.35">
      <c r="C35" s="66"/>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8"/>
      <c r="AO35" s="73"/>
      <c r="AP35" s="73"/>
      <c r="AQ35" s="66"/>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8"/>
    </row>
    <row r="36" spans="3:80" ht="9.6" customHeight="1" x14ac:dyDescent="0.35">
      <c r="C36" s="66"/>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8"/>
      <c r="AO36" s="73"/>
      <c r="AP36" s="73"/>
      <c r="AQ36" s="66"/>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8"/>
    </row>
    <row r="37" spans="3:80" ht="9.6" customHeight="1" x14ac:dyDescent="0.35">
      <c r="C37" s="66"/>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8"/>
      <c r="AO37" s="73"/>
      <c r="AP37" s="73"/>
      <c r="AQ37" s="66"/>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8"/>
    </row>
    <row r="38" spans="3:80" ht="9.6" customHeight="1" x14ac:dyDescent="0.35">
      <c r="C38" s="66"/>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8"/>
      <c r="AO38" s="73"/>
      <c r="AP38" s="73"/>
      <c r="AQ38" s="66"/>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8"/>
    </row>
    <row r="39" spans="3:80" ht="9.6" customHeight="1" x14ac:dyDescent="0.35">
      <c r="C39" s="66"/>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8"/>
      <c r="AO39" s="73"/>
      <c r="AP39" s="73"/>
      <c r="AQ39" s="66"/>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8"/>
    </row>
    <row r="40" spans="3:80" ht="9.6" customHeight="1" x14ac:dyDescent="0.35">
      <c r="C40" s="66"/>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8"/>
      <c r="AO40" s="73"/>
      <c r="AP40" s="73"/>
      <c r="AQ40" s="66"/>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8"/>
    </row>
    <row r="41" spans="3:80" ht="9.6" customHeight="1" x14ac:dyDescent="0.35">
      <c r="C41" s="66"/>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8"/>
      <c r="AO41" s="73"/>
      <c r="AP41" s="73"/>
      <c r="AQ41" s="66"/>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8"/>
    </row>
    <row r="42" spans="3:80" ht="9.6" customHeight="1" x14ac:dyDescent="0.35">
      <c r="C42" s="66"/>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8"/>
      <c r="AO42" s="73"/>
      <c r="AP42" s="73"/>
      <c r="AQ42" s="66"/>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8"/>
    </row>
    <row r="43" spans="3:80" ht="9.6" customHeight="1" x14ac:dyDescent="0.35">
      <c r="C43" s="66"/>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8"/>
      <c r="AO43" s="73"/>
      <c r="AP43" s="73"/>
      <c r="AQ43" s="66"/>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8"/>
    </row>
    <row r="44" spans="3:80" ht="9.6" customHeight="1" x14ac:dyDescent="0.35">
      <c r="C44" s="66"/>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8"/>
      <c r="AO44" s="73"/>
      <c r="AP44" s="73"/>
      <c r="AQ44" s="66"/>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7"/>
      <c r="BX44" s="67"/>
      <c r="BY44" s="67"/>
      <c r="BZ44" s="67"/>
      <c r="CA44" s="67"/>
      <c r="CB44" s="68"/>
    </row>
    <row r="45" spans="3:80" ht="9.6" customHeight="1" x14ac:dyDescent="0.35">
      <c r="C45" s="66"/>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8"/>
      <c r="AO45" s="73"/>
      <c r="AP45" s="73"/>
      <c r="AQ45" s="66"/>
      <c r="AR45" s="67"/>
      <c r="AS45" s="67"/>
      <c r="AT45" s="67"/>
      <c r="AU45" s="67"/>
      <c r="AV45" s="67"/>
      <c r="AW45" s="67"/>
      <c r="AX45" s="67"/>
      <c r="AY45" s="67"/>
      <c r="AZ45" s="67"/>
      <c r="BA45" s="67"/>
      <c r="BB45" s="67"/>
      <c r="BC45" s="67"/>
      <c r="BD45" s="67"/>
      <c r="BE45" s="67"/>
      <c r="BF45" s="67"/>
      <c r="BG45" s="67"/>
      <c r="BH45" s="67"/>
      <c r="BI45" s="67"/>
      <c r="BJ45" s="67"/>
      <c r="BK45" s="67"/>
      <c r="BL45" s="67"/>
      <c r="BM45" s="67"/>
      <c r="BN45" s="67"/>
      <c r="BO45" s="67"/>
      <c r="BP45" s="67"/>
      <c r="BQ45" s="67"/>
      <c r="BR45" s="67"/>
      <c r="BS45" s="67"/>
      <c r="BT45" s="67"/>
      <c r="BU45" s="67"/>
      <c r="BV45" s="67"/>
      <c r="BW45" s="67"/>
      <c r="BX45" s="67"/>
      <c r="BY45" s="67"/>
      <c r="BZ45" s="67"/>
      <c r="CA45" s="67"/>
      <c r="CB45" s="68"/>
    </row>
    <row r="46" spans="3:80" ht="9.6" customHeight="1" thickBot="1" x14ac:dyDescent="0.4">
      <c r="C46" s="69"/>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1"/>
      <c r="AO46" s="73"/>
      <c r="AP46" s="73"/>
      <c r="AQ46" s="69"/>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1"/>
    </row>
  </sheetData>
  <mergeCells count="12">
    <mergeCell ref="C9:CB10"/>
    <mergeCell ref="C11:CB24"/>
    <mergeCell ref="C26:AN27"/>
    <mergeCell ref="AQ26:CB27"/>
    <mergeCell ref="C28:AN46"/>
    <mergeCell ref="AQ28:CB46"/>
    <mergeCell ref="W2:AN3"/>
    <mergeCell ref="AQ2:BH3"/>
    <mergeCell ref="BK2:CB3"/>
    <mergeCell ref="W4:AN7"/>
    <mergeCell ref="AQ4:BH7"/>
    <mergeCell ref="BK4:CB7"/>
  </mergeCells>
  <pageMargins left="0.511811024" right="0.511811024" top="0.78740157499999996" bottom="0.78740157499999996" header="0.31496062000000002" footer="0.31496062000000002"/>
  <pageSetup paperSize="9" scale="47"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3EEDF-8273-44D4-9F1F-245C275DC839}">
  <sheetPr>
    <tabColor rgb="FFFF0000"/>
  </sheetPr>
  <dimension ref="A1:J33"/>
  <sheetViews>
    <sheetView topLeftCell="A8" workbookViewId="0">
      <selection activeCell="D16" sqref="D16"/>
    </sheetView>
  </sheetViews>
  <sheetFormatPr defaultColWidth="0" defaultRowHeight="15" x14ac:dyDescent="0.25"/>
  <cols>
    <col min="1" max="1" width="8.85546875" customWidth="1"/>
    <col min="2" max="2" width="30.42578125" bestFit="1" customWidth="1"/>
    <col min="3" max="9" width="17.42578125" customWidth="1"/>
    <col min="10" max="10" width="8.85546875" customWidth="1"/>
    <col min="11" max="16384" width="8.85546875" hidden="1"/>
  </cols>
  <sheetData>
    <row r="1" spans="1:9" s="11" customFormat="1" ht="40.9" customHeight="1" x14ac:dyDescent="0.25">
      <c r="A1" s="12" t="e" vm="1">
        <v>#VALUE!</v>
      </c>
      <c r="B1" s="13" t="s">
        <v>141</v>
      </c>
      <c r="C1" s="13"/>
      <c r="D1" s="13"/>
      <c r="E1" s="13"/>
      <c r="F1" s="13"/>
      <c r="G1" s="13"/>
    </row>
    <row r="2" spans="1:9" s="2" customFormat="1" ht="4.1500000000000004" customHeight="1" x14ac:dyDescent="0.25"/>
    <row r="3" spans="1:9" ht="4.1500000000000004" customHeight="1" thickBot="1" x14ac:dyDescent="0.3">
      <c r="C3" s="3"/>
      <c r="D3" s="3"/>
      <c r="E3" s="3"/>
      <c r="F3" s="3"/>
      <c r="G3" s="3"/>
      <c r="H3" s="3"/>
      <c r="I3" s="3"/>
    </row>
    <row r="4" spans="1:9" ht="19.5" thickBot="1" x14ac:dyDescent="0.35">
      <c r="B4" s="27" t="s">
        <v>1</v>
      </c>
      <c r="C4" s="29">
        <v>1</v>
      </c>
      <c r="D4" s="30">
        <v>2</v>
      </c>
      <c r="E4" s="29">
        <v>3</v>
      </c>
      <c r="F4" s="30">
        <v>4</v>
      </c>
      <c r="G4" s="29">
        <v>5</v>
      </c>
      <c r="H4" s="30">
        <v>6</v>
      </c>
      <c r="I4" s="29">
        <v>7</v>
      </c>
    </row>
    <row r="5" spans="1:9" ht="19.5" thickBot="1" x14ac:dyDescent="0.3">
      <c r="B5" s="28" t="s">
        <v>142</v>
      </c>
      <c r="C5" s="31" t="s">
        <v>143</v>
      </c>
      <c r="D5" s="31" t="s">
        <v>144</v>
      </c>
      <c r="E5" s="31" t="s">
        <v>145</v>
      </c>
      <c r="F5" s="31" t="s">
        <v>146</v>
      </c>
      <c r="G5" s="31" t="s">
        <v>147</v>
      </c>
      <c r="H5" s="31" t="s">
        <v>148</v>
      </c>
      <c r="I5" s="31" t="s">
        <v>149</v>
      </c>
    </row>
    <row r="6" spans="1:9" ht="13.9" customHeight="1" x14ac:dyDescent="0.25"/>
    <row r="7" spans="1:9" ht="13.9" customHeight="1" thickBot="1" x14ac:dyDescent="0.3"/>
    <row r="8" spans="1:9" ht="57" thickBot="1" x14ac:dyDescent="0.3">
      <c r="B8" s="32" t="s">
        <v>150</v>
      </c>
      <c r="C8" s="33" t="s">
        <v>10</v>
      </c>
      <c r="D8" s="32" t="s">
        <v>42</v>
      </c>
      <c r="E8" s="33" t="s">
        <v>34</v>
      </c>
      <c r="F8" s="33" t="s">
        <v>27</v>
      </c>
      <c r="G8" s="32" t="s">
        <v>63</v>
      </c>
      <c r="H8" s="32" t="s">
        <v>70</v>
      </c>
      <c r="I8" s="33" t="s">
        <v>82</v>
      </c>
    </row>
    <row r="9" spans="1:9" ht="15.75" thickBot="1" x14ac:dyDescent="0.3">
      <c r="B9" s="31">
        <v>1</v>
      </c>
      <c r="C9" s="34">
        <v>0</v>
      </c>
      <c r="D9" s="34">
        <v>0.1</v>
      </c>
      <c r="E9" s="35">
        <v>0</v>
      </c>
      <c r="F9" s="34">
        <v>0</v>
      </c>
      <c r="G9" s="34">
        <v>0.1</v>
      </c>
      <c r="H9" s="35">
        <v>0</v>
      </c>
      <c r="I9" s="34">
        <v>0</v>
      </c>
    </row>
    <row r="10" spans="1:9" ht="15.75" thickBot="1" x14ac:dyDescent="0.3">
      <c r="B10" s="31">
        <v>2</v>
      </c>
      <c r="C10" s="34">
        <v>0.05</v>
      </c>
      <c r="D10" s="34">
        <v>0.15</v>
      </c>
      <c r="E10" s="35">
        <v>0.1</v>
      </c>
      <c r="F10" s="34">
        <v>0.05</v>
      </c>
      <c r="G10" s="34">
        <v>0.15</v>
      </c>
      <c r="H10" s="35">
        <v>0.1</v>
      </c>
      <c r="I10" s="34">
        <v>0.05</v>
      </c>
    </row>
    <row r="11" spans="1:9" ht="13.9" customHeight="1" thickBot="1" x14ac:dyDescent="0.3">
      <c r="B11" s="31">
        <v>3</v>
      </c>
      <c r="C11" s="34">
        <v>0.15</v>
      </c>
      <c r="D11" s="34">
        <v>0.2</v>
      </c>
      <c r="E11" s="35">
        <v>0.15</v>
      </c>
      <c r="F11" s="34">
        <v>0.15</v>
      </c>
      <c r="G11" s="34">
        <v>0.2</v>
      </c>
      <c r="H11" s="35">
        <v>0.15</v>
      </c>
      <c r="I11" s="34">
        <v>0.15</v>
      </c>
    </row>
    <row r="12" spans="1:9" ht="13.9" customHeight="1" thickBot="1" x14ac:dyDescent="0.3">
      <c r="B12" s="31">
        <v>5</v>
      </c>
      <c r="C12" s="34">
        <v>0.25</v>
      </c>
      <c r="D12" s="34">
        <v>0.25</v>
      </c>
      <c r="E12" s="35">
        <v>0.25</v>
      </c>
      <c r="F12" s="34">
        <v>0.25</v>
      </c>
      <c r="G12" s="34">
        <v>0.25</v>
      </c>
      <c r="H12" s="35">
        <v>0.25</v>
      </c>
      <c r="I12" s="34">
        <v>0.25</v>
      </c>
    </row>
    <row r="13" spans="1:9" ht="13.9" customHeight="1" thickBot="1" x14ac:dyDescent="0.3">
      <c r="B13" s="31">
        <v>10</v>
      </c>
      <c r="C13" s="34">
        <v>0.3</v>
      </c>
      <c r="D13" s="34">
        <v>0.3</v>
      </c>
      <c r="E13" s="35">
        <v>0.3</v>
      </c>
      <c r="F13" s="34">
        <v>0.3</v>
      </c>
      <c r="G13" s="34">
        <v>0.3</v>
      </c>
      <c r="H13" s="35">
        <v>0.3</v>
      </c>
      <c r="I13" s="34">
        <v>0.3</v>
      </c>
    </row>
    <row r="14" spans="1:9" ht="13.9" customHeight="1" thickBot="1" x14ac:dyDescent="0.3"/>
    <row r="15" spans="1:9" ht="38.25" thickBot="1" x14ac:dyDescent="0.3">
      <c r="B15" s="32" t="s">
        <v>4</v>
      </c>
      <c r="C15" s="32" t="s">
        <v>152</v>
      </c>
    </row>
    <row r="16" spans="1:9" ht="15.75" thickBot="1" x14ac:dyDescent="0.3">
      <c r="B16" s="37" t="s">
        <v>10</v>
      </c>
      <c r="C16" s="39">
        <v>5</v>
      </c>
    </row>
    <row r="17" spans="2:7" ht="13.9" customHeight="1" thickBot="1" x14ac:dyDescent="0.3">
      <c r="B17" s="38" t="s">
        <v>42</v>
      </c>
      <c r="C17" s="39">
        <v>8</v>
      </c>
      <c r="F17" s="40"/>
    </row>
    <row r="18" spans="2:7" ht="13.9" customHeight="1" thickBot="1" x14ac:dyDescent="0.3">
      <c r="B18" s="37" t="s">
        <v>34</v>
      </c>
      <c r="C18" s="39">
        <v>11</v>
      </c>
      <c r="G18" s="40"/>
    </row>
    <row r="19" spans="2:7" ht="13.9" customHeight="1" thickBot="1" x14ac:dyDescent="0.3">
      <c r="B19" s="37" t="s">
        <v>27</v>
      </c>
      <c r="C19" s="39">
        <v>14</v>
      </c>
    </row>
    <row r="20" spans="2:7" ht="13.9" customHeight="1" thickBot="1" x14ac:dyDescent="0.3">
      <c r="B20" s="38" t="s">
        <v>63</v>
      </c>
      <c r="C20" s="39">
        <v>17</v>
      </c>
    </row>
    <row r="21" spans="2:7" ht="13.9" customHeight="1" thickBot="1" x14ac:dyDescent="0.3">
      <c r="B21" s="38" t="s">
        <v>70</v>
      </c>
      <c r="C21" s="39">
        <v>20</v>
      </c>
    </row>
    <row r="22" spans="2:7" ht="13.9" customHeight="1" thickBot="1" x14ac:dyDescent="0.3">
      <c r="B22" s="37" t="s">
        <v>82</v>
      </c>
      <c r="C22" s="39">
        <v>25</v>
      </c>
    </row>
    <row r="23" spans="2:7" ht="13.9" customHeight="1" x14ac:dyDescent="0.25"/>
    <row r="24" spans="2:7" ht="13.9" customHeight="1" x14ac:dyDescent="0.25"/>
    <row r="25" spans="2:7" ht="13.9" customHeight="1" x14ac:dyDescent="0.25"/>
    <row r="26" spans="2:7" ht="13.9" customHeight="1" x14ac:dyDescent="0.25"/>
    <row r="27" spans="2:7" ht="13.9" customHeight="1" x14ac:dyDescent="0.25"/>
    <row r="28" spans="2:7" ht="13.9" customHeight="1" x14ac:dyDescent="0.25"/>
    <row r="29" spans="2:7" ht="13.9" customHeight="1" x14ac:dyDescent="0.25"/>
    <row r="30" spans="2:7" ht="13.9" customHeight="1" x14ac:dyDescent="0.25"/>
    <row r="31" spans="2:7" ht="13.9" customHeight="1" x14ac:dyDescent="0.25"/>
    <row r="32" spans="2:7" ht="13.9" customHeight="1" x14ac:dyDescent="0.25"/>
    <row r="33" customFormat="1" ht="13.9" customHeight="1"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63D13D54-BA9E-409F-A9F5-597032D043E8}">
  <ds:schemaRefs/>
</ds:datastoreItem>
</file>

<file path=customXml/itemProps2.xml><?xml version="1.0" encoding="utf-8"?>
<ds:datastoreItem xmlns:ds="http://schemas.openxmlformats.org/officeDocument/2006/customXml" ds:itemID="{77E877B0-A26A-4161-B75E-5A60D47F7051}">
  <ds:schemaRefs/>
</ds:datastoreItem>
</file>

<file path=customXml/itemProps3.xml><?xml version="1.0" encoding="utf-8"?>
<ds:datastoreItem xmlns:ds="http://schemas.openxmlformats.org/officeDocument/2006/customXml" ds:itemID="{3251793E-8F39-45D8-94C2-4E19CA05D5AD}">
  <ds:schemaRefs/>
</ds:datastoreItem>
</file>

<file path=customXml/itemProps4.xml><?xml version="1.0" encoding="utf-8"?>
<ds:datastoreItem xmlns:ds="http://schemas.openxmlformats.org/officeDocument/2006/customXml" ds:itemID="{B129F4E6-CD72-47F4-9A2E-DD54D8D9E99E}">
  <ds:schemaRefs/>
</ds:datastoreItem>
</file>

<file path=customXml/itemProps5.xml><?xml version="1.0" encoding="utf-8"?>
<ds:datastoreItem xmlns:ds="http://schemas.openxmlformats.org/officeDocument/2006/customXml" ds:itemID="{B73ACB88-2E24-42EE-9DEF-D1D71D9C2636}">
  <ds:schemaRefs/>
</ds:datastoreItem>
</file>

<file path=customXml/itemProps6.xml><?xml version="1.0" encoding="utf-8"?>
<ds:datastoreItem xmlns:ds="http://schemas.openxmlformats.org/officeDocument/2006/customXml" ds:itemID="{F06CC200-0ABE-4BB9-9B4D-BCBE4D131A5D}">
  <ds:schemaRefs/>
</ds:datastoreItem>
</file>

<file path=customXml/itemProps7.xml><?xml version="1.0" encoding="utf-8"?>
<ds:datastoreItem xmlns:ds="http://schemas.openxmlformats.org/officeDocument/2006/customXml" ds:itemID="{A5DEA812-1B06-4812-ACCD-7D31B0D5816F}">
  <ds:schemaRefs/>
</ds:datastoreItem>
</file>

<file path=customXml/itemProps8.xml><?xml version="1.0" encoding="utf-8"?>
<ds:datastoreItem xmlns:ds="http://schemas.openxmlformats.org/officeDocument/2006/customXml" ds:itemID="{EEB2BB14-6D96-4DE9-8CC9-11C5739E37B2}">
  <ds:schemaRefs/>
</ds:datastoreItem>
</file>

<file path=customXml/itemProps9.xml><?xml version="1.0" encoding="utf-8"?>
<ds:datastoreItem xmlns:ds="http://schemas.openxmlformats.org/officeDocument/2006/customXml" ds:itemID="{87CC41EC-DAE4-40CB-A9BE-D3444AB71E4A}">
  <ds:schemaRefs/>
</ds:datastoreItem>
</file>

<file path=customXml/itemProps10.xml><?xml version="1.0" encoding="utf-8"?>
<ds:datastoreItem xmlns:ds="http://schemas.openxmlformats.org/officeDocument/2006/customXml" ds:itemID="{8D5201F3-03E8-400E-B655-A9C955381FBC}">
  <ds:schemaRefs/>
</ds:datastoreItem>
</file>

<file path=customXml/itemProps11.xml><?xml version="1.0" encoding="utf-8"?>
<ds:datastoreItem xmlns:ds="http://schemas.openxmlformats.org/officeDocument/2006/customXml" ds:itemID="{2821A512-0A93-4BD4-8870-6AF953EA2655}">
  <ds:schemaRefs/>
</ds:datastoreItem>
</file>

<file path=customXml/itemProps12.xml><?xml version="1.0" encoding="utf-8"?>
<ds:datastoreItem xmlns:ds="http://schemas.openxmlformats.org/officeDocument/2006/customXml" ds:itemID="{47356297-AF52-4B71-95CE-4AB80FAC7969}">
  <ds:schemaRefs/>
</ds:datastoreItem>
</file>

<file path=customXml/itemProps13.xml><?xml version="1.0" encoding="utf-8"?>
<ds:datastoreItem xmlns:ds="http://schemas.openxmlformats.org/officeDocument/2006/customXml" ds:itemID="{2DC44184-4603-41FF-BAE7-64B445679DFD}">
  <ds:schemaRefs/>
</ds:datastoreItem>
</file>

<file path=customXml/itemProps14.xml><?xml version="1.0" encoding="utf-8"?>
<ds:datastoreItem xmlns:ds="http://schemas.openxmlformats.org/officeDocument/2006/customXml" ds:itemID="{8E05EB0F-A9B8-442E-A4D1-CE9F4128D2CB}">
  <ds:schemaRefs/>
</ds:datastoreItem>
</file>

<file path=customXml/itemProps15.xml><?xml version="1.0" encoding="utf-8"?>
<ds:datastoreItem xmlns:ds="http://schemas.openxmlformats.org/officeDocument/2006/customXml" ds:itemID="{8761CDB6-6AD5-48EB-82A4-EF9E31FD3B30}">
  <ds:schemaRefs/>
</ds:datastoreItem>
</file>

<file path=customXml/itemProps16.xml><?xml version="1.0" encoding="utf-8"?>
<ds:datastoreItem xmlns:ds="http://schemas.openxmlformats.org/officeDocument/2006/customXml" ds:itemID="{28EABA8E-C061-4A39-AB48-2089EFADF45F}">
  <ds:schemaRefs/>
</ds:datastoreItem>
</file>

<file path=customXml/itemProps17.xml><?xml version="1.0" encoding="utf-8"?>
<ds:datastoreItem xmlns:ds="http://schemas.openxmlformats.org/officeDocument/2006/customXml" ds:itemID="{9643659D-F8E5-4029-BACC-6E1A9EA580C8}">
  <ds:schemaRefs/>
</ds:datastoreItem>
</file>

<file path=customXml/itemProps18.xml><?xml version="1.0" encoding="utf-8"?>
<ds:datastoreItem xmlns:ds="http://schemas.openxmlformats.org/officeDocument/2006/customXml" ds:itemID="{F0534180-F45D-4B01-BAA0-70D049C8EA7C}">
  <ds:schemaRefs/>
</ds:datastoreItem>
</file>

<file path=customXml/itemProps19.xml><?xml version="1.0" encoding="utf-8"?>
<ds:datastoreItem xmlns:ds="http://schemas.openxmlformats.org/officeDocument/2006/customXml" ds:itemID="{11E55739-235B-4B08-81BD-1EAEFC0153C7}">
  <ds:schemaRefs/>
</ds:datastoreItem>
</file>

<file path=customXml/itemProps20.xml><?xml version="1.0" encoding="utf-8"?>
<ds:datastoreItem xmlns:ds="http://schemas.openxmlformats.org/officeDocument/2006/customXml" ds:itemID="{534DF45C-870B-486F-8A16-69BF6B287750}">
  <ds:schemaRefs/>
</ds:datastoreItem>
</file>

<file path=customXml/itemProps21.xml><?xml version="1.0" encoding="utf-8"?>
<ds:datastoreItem xmlns:ds="http://schemas.openxmlformats.org/officeDocument/2006/customXml" ds:itemID="{DB70DE6B-90F6-4F91-BC30-32F5BE15D1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Menu</vt:lpstr>
      <vt:lpstr>Produtos</vt:lpstr>
      <vt:lpstr>Vendedores</vt:lpstr>
      <vt:lpstr>Vendas</vt:lpstr>
      <vt:lpstr>Consultas</vt:lpstr>
      <vt:lpstr>DN_Produtos</vt:lpstr>
      <vt:lpstr>DN_Vendedores</vt:lpstr>
      <vt:lpstr>DN_Vendas</vt:lpstr>
      <vt:lpstr>Dashboard</vt:lpstr>
      <vt:lpstr>Cadastros Auxiliares</vt:lpstr>
      <vt:lpstr>desc_categorias</vt:lpstr>
      <vt:lpstr>desc_quantidade</vt:lpstr>
      <vt:lpstr>desc_tabela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Thaise Coelho</dc:creator>
  <cp:keywords/>
  <dc:description/>
  <cp:lastModifiedBy>Thaise Coelho</cp:lastModifiedBy>
  <cp:revision/>
  <dcterms:created xsi:type="dcterms:W3CDTF">2025-01-03T21:52:58Z</dcterms:created>
  <dcterms:modified xsi:type="dcterms:W3CDTF">2025-01-14T21:56:19Z</dcterms:modified>
  <cp:category/>
  <cp:contentStatus/>
</cp:coreProperties>
</file>