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pain\Documents\Galvanic_stim\Analyses\"/>
    </mc:Choice>
  </mc:AlternateContent>
  <xr:revisionPtr revIDLastSave="0" documentId="13_ncr:1_{A5AE25A0-4651-4640-876C-53AAF7811789}" xr6:coauthVersionLast="36" xr6:coauthVersionMax="36" xr10:uidLastSave="{00000000-0000-0000-0000-000000000000}"/>
  <bookViews>
    <workbookView xWindow="0" yWindow="0" windowWidth="12420" windowHeight="6444" xr2:uid="{0F97ED58-2D7B-4A74-816F-FC636C18A8A7}"/>
  </bookViews>
  <sheets>
    <sheet name="Feuil1" sheetId="1" r:id="rId1"/>
    <sheet name="Feuil2" sheetId="2" r:id="rId2"/>
  </sheets>
  <definedNames>
    <definedName name="_xlnm._FilterDatabase" localSheetId="0" hidden="1">Feuil1!$A$1:$P$34</definedName>
    <definedName name="Segment_Drogue">#N/A</definedName>
    <definedName name="Segment_Localisation_dépo_drogue">#N/A</definedName>
  </definedNames>
  <calcPr calcId="191029"/>
  <pivotCaches>
    <pivotCache cacheId="9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3" i="1" l="1"/>
  <c r="M72" i="1"/>
  <c r="M71" i="1"/>
  <c r="L73" i="1"/>
  <c r="L72" i="1"/>
  <c r="L71" i="1"/>
  <c r="K72" i="1"/>
  <c r="K73" i="1"/>
  <c r="K71" i="1"/>
  <c r="H73" i="1"/>
  <c r="H72" i="1"/>
  <c r="H71" i="1"/>
  <c r="G73" i="1"/>
  <c r="G72" i="1"/>
  <c r="G71" i="1"/>
  <c r="F73" i="1"/>
  <c r="F72" i="1"/>
  <c r="F71" i="1"/>
  <c r="Q98" i="1" l="1"/>
  <c r="Q97" i="1"/>
  <c r="P98" i="1"/>
  <c r="P97" i="1"/>
  <c r="O98" i="1"/>
  <c r="O97" i="1"/>
  <c r="E98" i="1" l="1"/>
  <c r="E97" i="1"/>
  <c r="C98" i="1"/>
  <c r="C97" i="1"/>
  <c r="J97" i="1" l="1"/>
  <c r="K98" i="1" l="1"/>
  <c r="K97" i="1"/>
  <c r="J98" i="1"/>
  <c r="I98" i="1"/>
  <c r="I97" i="1"/>
  <c r="Q92" i="1" l="1"/>
  <c r="Q93" i="1"/>
  <c r="P93" i="1"/>
  <c r="P92" i="1"/>
  <c r="O93" i="1"/>
  <c r="O92" i="1"/>
  <c r="E93" i="1" l="1"/>
  <c r="E92" i="1"/>
  <c r="D93" i="1"/>
  <c r="D92" i="1"/>
  <c r="C93" i="1"/>
  <c r="C94" i="1" s="1"/>
  <c r="C92" i="1"/>
  <c r="K93" i="1" l="1"/>
  <c r="K92" i="1"/>
  <c r="J93" i="1"/>
  <c r="J92" i="1"/>
  <c r="I93" i="1"/>
  <c r="I92" i="1"/>
  <c r="D94" i="1" l="1"/>
  <c r="E94" i="1"/>
  <c r="C99" i="1"/>
  <c r="D99" i="1"/>
  <c r="E99" i="1"/>
  <c r="I99" i="1"/>
  <c r="J99" i="1"/>
  <c r="K99" i="1"/>
  <c r="O99" i="1"/>
  <c r="P99" i="1"/>
  <c r="Q99" i="1"/>
  <c r="O94" i="1"/>
  <c r="P94" i="1"/>
  <c r="Q94" i="1"/>
  <c r="J94" i="1"/>
  <c r="I94" i="1"/>
  <c r="K94" i="1"/>
</calcChain>
</file>

<file path=xl/sharedStrings.xml><?xml version="1.0" encoding="utf-8"?>
<sst xmlns="http://schemas.openxmlformats.org/spreadsheetml/2006/main" count="1784" uniqueCount="175">
  <si>
    <t>Individu</t>
  </si>
  <si>
    <t>Drogue</t>
  </si>
  <si>
    <t xml:space="preserve">lésion </t>
  </si>
  <si>
    <t xml:space="preserve">Localisation dépo drogue </t>
  </si>
  <si>
    <t>230201-s54</t>
  </si>
  <si>
    <t>Sans</t>
  </si>
  <si>
    <t>ME</t>
  </si>
  <si>
    <t>230202-s58</t>
  </si>
  <si>
    <t>TC</t>
  </si>
  <si>
    <t>230203-s57</t>
  </si>
  <si>
    <t>230206-s54</t>
  </si>
  <si>
    <t>230206-s55</t>
  </si>
  <si>
    <t>230207-s54</t>
  </si>
  <si>
    <t>230207-s55</t>
  </si>
  <si>
    <t>230209-s53</t>
  </si>
  <si>
    <t>230210-s53</t>
  </si>
  <si>
    <t>230213-s52</t>
  </si>
  <si>
    <t>230213-s53</t>
  </si>
  <si>
    <t>230213-s54</t>
  </si>
  <si>
    <t>230214-s53</t>
  </si>
  <si>
    <t>230214-s53b</t>
  </si>
  <si>
    <t>230215-s54</t>
  </si>
  <si>
    <t>230215-s54b</t>
  </si>
  <si>
    <t>230215-s55</t>
  </si>
  <si>
    <t>230216-s53</t>
  </si>
  <si>
    <t>230216-s55</t>
  </si>
  <si>
    <t>230217-s52-53</t>
  </si>
  <si>
    <t>230217-s56</t>
  </si>
  <si>
    <t>230220-s54</t>
  </si>
  <si>
    <t>230220-s56</t>
  </si>
  <si>
    <t>230220-s57</t>
  </si>
  <si>
    <t>230220-57-58</t>
  </si>
  <si>
    <t>230221-s52-53</t>
  </si>
  <si>
    <t>230222-s55</t>
  </si>
  <si>
    <t>230301-s53</t>
  </si>
  <si>
    <t>230313-s54</t>
  </si>
  <si>
    <t>230314-s53</t>
  </si>
  <si>
    <t>230314-s54</t>
  </si>
  <si>
    <t>230320-s53</t>
  </si>
  <si>
    <t>L-Rost</t>
  </si>
  <si>
    <t>R-Rost</t>
  </si>
  <si>
    <t>L-Mid</t>
  </si>
  <si>
    <t>R-Mid</t>
  </si>
  <si>
    <t>L-Caud</t>
  </si>
  <si>
    <t>R-Caud</t>
  </si>
  <si>
    <t>R-Rost-drogue</t>
  </si>
  <si>
    <t>L-Rost-drogue</t>
  </si>
  <si>
    <t>L-Mid-drogue</t>
  </si>
  <si>
    <t>R-Mid-drogue</t>
  </si>
  <si>
    <t>L-Caud-drogue</t>
  </si>
  <si>
    <t>R-Caud-drogue</t>
  </si>
  <si>
    <t>Picrotoxine</t>
  </si>
  <si>
    <t>Strychnine</t>
  </si>
  <si>
    <t>Gabazine</t>
  </si>
  <si>
    <t>0.01</t>
  </si>
  <si>
    <t>0.002</t>
  </si>
  <si>
    <t>0.003</t>
  </si>
  <si>
    <t>0.009</t>
  </si>
  <si>
    <t>0.017</t>
  </si>
  <si>
    <t>0.004</t>
  </si>
  <si>
    <t>0.000564</t>
  </si>
  <si>
    <t>0.001</t>
  </si>
  <si>
    <t>0.000213</t>
  </si>
  <si>
    <t>0.000106</t>
  </si>
  <si>
    <t>0.0000386</t>
  </si>
  <si>
    <t>0.104</t>
  </si>
  <si>
    <t>0.127</t>
  </si>
  <si>
    <t>0.375</t>
  </si>
  <si>
    <t>0.446</t>
  </si>
  <si>
    <t>0.682</t>
  </si>
  <si>
    <t>0.038</t>
  </si>
  <si>
    <t>0.447</t>
  </si>
  <si>
    <t>0.000142</t>
  </si>
  <si>
    <t>0.0000758</t>
  </si>
  <si>
    <t>0.124</t>
  </si>
  <si>
    <t>0.554</t>
  </si>
  <si>
    <t>0.000378</t>
  </si>
  <si>
    <t>0.00013</t>
  </si>
  <si>
    <t>0.068</t>
  </si>
  <si>
    <t>0.063</t>
  </si>
  <si>
    <t>0.000404</t>
  </si>
  <si>
    <t>0.00000806</t>
  </si>
  <si>
    <t>0.000679</t>
  </si>
  <si>
    <t>0.00000449</t>
  </si>
  <si>
    <t>0.0000401</t>
  </si>
  <si>
    <t>0.432</t>
  </si>
  <si>
    <t>0.332</t>
  </si>
  <si>
    <t>0.00084</t>
  </si>
  <si>
    <t>Étiquettes de colonnes</t>
  </si>
  <si>
    <t>Total général</t>
  </si>
  <si>
    <t>Étiquettes de lignes</t>
  </si>
  <si>
    <t>(vide)</t>
  </si>
  <si>
    <t>Total 0</t>
  </si>
  <si>
    <t>Total 0.000213</t>
  </si>
  <si>
    <t>Total 0.000564</t>
  </si>
  <si>
    <t>Total 0.01</t>
  </si>
  <si>
    <t>Total (vide)</t>
  </si>
  <si>
    <t>Total 0.001</t>
  </si>
  <si>
    <t>Total 0.002</t>
  </si>
  <si>
    <t>Total 0.0000758</t>
  </si>
  <si>
    <t>Total 0.000106</t>
  </si>
  <si>
    <t>Total 0.017</t>
  </si>
  <si>
    <t>Total 0.004</t>
  </si>
  <si>
    <t>Total 0.554</t>
  </si>
  <si>
    <t>Total 0.332</t>
  </si>
  <si>
    <t>Total 0.104</t>
  </si>
  <si>
    <t>Total 0.00000806</t>
  </si>
  <si>
    <t>Total 0.009</t>
  </si>
  <si>
    <t>Total 0.000378</t>
  </si>
  <si>
    <t>Total 0.127</t>
  </si>
  <si>
    <t>Total 0.000679</t>
  </si>
  <si>
    <t>Total 0.038</t>
  </si>
  <si>
    <t>Total 0.375</t>
  </si>
  <si>
    <t>Total 0.00013</t>
  </si>
  <si>
    <t>Total 0.003</t>
  </si>
  <si>
    <t>Total 0.446</t>
  </si>
  <si>
    <t>Total 0.00000449</t>
  </si>
  <si>
    <t>Total 0.447</t>
  </si>
  <si>
    <t>Total 0.068</t>
  </si>
  <si>
    <t>Total 0.00084</t>
  </si>
  <si>
    <t>Total 0.682</t>
  </si>
  <si>
    <t>Total 0.0000401</t>
  </si>
  <si>
    <t>Total 0.000142</t>
  </si>
  <si>
    <t>Total 0.063</t>
  </si>
  <si>
    <t xml:space="preserve">Gabazine ME </t>
  </si>
  <si>
    <t xml:space="preserve">avant drogue </t>
  </si>
  <si>
    <t xml:space="preserve">après drogue </t>
  </si>
  <si>
    <t>Rost</t>
  </si>
  <si>
    <t>Mid</t>
  </si>
  <si>
    <t xml:space="preserve">Caud </t>
  </si>
  <si>
    <t xml:space="preserve">GabazineTC </t>
  </si>
  <si>
    <t xml:space="preserve">Strychnine ME </t>
  </si>
  <si>
    <t>StrychnineTC</t>
  </si>
  <si>
    <t xml:space="preserve">Picrotoxine ME </t>
  </si>
  <si>
    <t>230322-s56</t>
  </si>
  <si>
    <t>230323-s53-54</t>
  </si>
  <si>
    <t>Avec</t>
  </si>
  <si>
    <t>L-Rost-total</t>
  </si>
  <si>
    <t>R-Rost-total</t>
  </si>
  <si>
    <t>L-Mid-total</t>
  </si>
  <si>
    <t>R-Mid-total</t>
  </si>
  <si>
    <t>L-Caud-total</t>
  </si>
  <si>
    <t>R-Caud-total</t>
  </si>
  <si>
    <t>230323-s56</t>
  </si>
  <si>
    <t>230406-s54</t>
  </si>
  <si>
    <t>230407-s53</t>
  </si>
  <si>
    <t>230407-s54</t>
  </si>
  <si>
    <t>230407-s54b</t>
  </si>
  <si>
    <t>TC+tot</t>
  </si>
  <si>
    <t>230411-s53-54</t>
  </si>
  <si>
    <t>230411-s54</t>
  </si>
  <si>
    <t>230412-s53</t>
  </si>
  <si>
    <t>ME+tot</t>
  </si>
  <si>
    <t>230412-s55</t>
  </si>
  <si>
    <t>230413-s56</t>
  </si>
  <si>
    <t>230413-s56b</t>
  </si>
  <si>
    <t>230414-s55</t>
  </si>
  <si>
    <t xml:space="preserve">Drogue ME  </t>
  </si>
  <si>
    <t>Drogue ME + TC</t>
  </si>
  <si>
    <t xml:space="preserve">% d'uniformité </t>
  </si>
  <si>
    <t>Gabazine TC</t>
  </si>
  <si>
    <t xml:space="preserve">Drogue TC </t>
  </si>
  <si>
    <t>Drogue TC+ME</t>
  </si>
  <si>
    <t>Caud</t>
  </si>
  <si>
    <t>230418-s54b</t>
  </si>
  <si>
    <t>230420-s54</t>
  </si>
  <si>
    <t>230421-s53</t>
  </si>
  <si>
    <t>230421-s54</t>
  </si>
  <si>
    <t>230421-s54b</t>
  </si>
  <si>
    <t>230414-s54</t>
  </si>
  <si>
    <t>230418-s54</t>
  </si>
  <si>
    <t>230420-s53-54</t>
  </si>
  <si>
    <t>230301-s54</t>
  </si>
  <si>
    <t>230419-s54</t>
  </si>
  <si>
    <t>230419-s54b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</si>
</sst>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/>
    <xf numFmtId="0" fontId="0" fillId="4" borderId="1" xfId="0" applyFont="1" applyFill="1" applyBorder="1"/>
    <xf numFmtId="0" fontId="0" fillId="0" borderId="1" xfId="0" applyFont="1" applyBorder="1"/>
    <xf numFmtId="0" fontId="1" fillId="2" borderId="0" xfId="0" applyFont="1" applyFill="1" applyBorder="1"/>
    <xf numFmtId="11" fontId="0" fillId="4" borderId="1" xfId="0" applyNumberFormat="1" applyFont="1" applyFill="1" applyBorder="1"/>
    <xf numFmtId="11" fontId="0" fillId="0" borderId="1" xfId="0" applyNumberFormat="1" applyFont="1" applyBorder="1"/>
    <xf numFmtId="0" fontId="0" fillId="0" borderId="1" xfId="0" applyBorder="1"/>
    <xf numFmtId="0" fontId="0" fillId="4" borderId="0" xfId="0" applyFont="1" applyFill="1" applyBorder="1"/>
    <xf numFmtId="0" fontId="0" fillId="0" borderId="0" xfId="0" applyBorder="1"/>
    <xf numFmtId="11" fontId="0" fillId="0" borderId="0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1" fontId="0" fillId="0" borderId="0" xfId="0" applyNumberFormat="1"/>
    <xf numFmtId="0" fontId="0" fillId="3" borderId="1" xfId="0" applyFont="1" applyFill="1" applyBorder="1"/>
    <xf numFmtId="0" fontId="0" fillId="5" borderId="1" xfId="0" applyFont="1" applyFill="1" applyBorder="1"/>
    <xf numFmtId="0" fontId="0" fillId="3" borderId="0" xfId="0" applyFont="1" applyFill="1" applyBorder="1"/>
    <xf numFmtId="0" fontId="0" fillId="5" borderId="0" xfId="0" applyFont="1" applyFill="1" applyBorder="1"/>
    <xf numFmtId="0" fontId="0" fillId="6" borderId="0" xfId="0" applyFill="1"/>
    <xf numFmtId="0" fontId="0" fillId="5" borderId="2" xfId="0" applyFont="1" applyFill="1" applyBorder="1"/>
    <xf numFmtId="0" fontId="0" fillId="3" borderId="2" xfId="0" applyFont="1" applyFill="1" applyBorder="1"/>
  </cellXfs>
  <cellStyles count="1">
    <cellStyle name="Normal" xfId="0" builtinId="0"/>
  </cellStyles>
  <dxfs count="6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</dxf>
    <dxf>
      <border outline="0">
        <left style="thin">
          <color theme="4" tint="0.3999755851924192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2.xml"/><Relationship Id="rId4" Type="http://schemas.microsoft.com/office/2007/relationships/slicerCache" Target="slicerCaches/slicerCach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Variation</a:t>
            </a:r>
            <a:r>
              <a:rPr lang="fr-FR" baseline="0"/>
              <a:t> de l'uniformité des racines après gabazine sur la moelle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Feuil1!$B$92</c:f>
              <c:strCache>
                <c:ptCount val="1"/>
                <c:pt idx="0">
                  <c:v>avant drogue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Feuil1!$C$91:$E$91</c:f>
              <c:strCache>
                <c:ptCount val="3"/>
                <c:pt idx="0">
                  <c:v>Caud </c:v>
                </c:pt>
                <c:pt idx="1">
                  <c:v>Mid</c:v>
                </c:pt>
                <c:pt idx="2">
                  <c:v>Rost</c:v>
                </c:pt>
              </c:strCache>
            </c:strRef>
          </c:cat>
          <c:val>
            <c:numRef>
              <c:f>Feuil1!$C$92:$E$92</c:f>
              <c:numCache>
                <c:formatCode>General</c:formatCode>
                <c:ptCount val="3"/>
                <c:pt idx="0">
                  <c:v>0.3</c:v>
                </c:pt>
                <c:pt idx="1">
                  <c:v>0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72-410C-BD88-82E2C1EEDFCD}"/>
            </c:ext>
          </c:extLst>
        </c:ser>
        <c:ser>
          <c:idx val="1"/>
          <c:order val="1"/>
          <c:tx>
            <c:strRef>
              <c:f>Feuil1!$B$93</c:f>
              <c:strCache>
                <c:ptCount val="1"/>
                <c:pt idx="0">
                  <c:v>après drogue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Feuil1!$C$91:$E$91</c:f>
              <c:strCache>
                <c:ptCount val="3"/>
                <c:pt idx="0">
                  <c:v>Caud </c:v>
                </c:pt>
                <c:pt idx="1">
                  <c:v>Mid</c:v>
                </c:pt>
                <c:pt idx="2">
                  <c:v>Rost</c:v>
                </c:pt>
              </c:strCache>
            </c:strRef>
          </c:cat>
          <c:val>
            <c:numRef>
              <c:f>Feuil1!$C$93:$E$93</c:f>
              <c:numCache>
                <c:formatCode>General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72-410C-BD88-82E2C1EED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6109439"/>
        <c:axId val="1791055103"/>
      </c:barChart>
      <c:catAx>
        <c:axId val="1686109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1055103"/>
        <c:crosses val="autoZero"/>
        <c:auto val="1"/>
        <c:lblAlgn val="ctr"/>
        <c:lblOffset val="100"/>
        <c:noMultiLvlLbl val="0"/>
      </c:catAx>
      <c:valAx>
        <c:axId val="179105510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6109439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Variation de l'uniformité des racines après gabazine sur le tronc</a:t>
            </a:r>
            <a:endParaRPr lang="fr-F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Feuil1!$B$97</c:f>
              <c:strCache>
                <c:ptCount val="1"/>
                <c:pt idx="0">
                  <c:v>avant drogue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Feuil1!$C$96:$E$96</c:f>
              <c:strCache>
                <c:ptCount val="3"/>
                <c:pt idx="0">
                  <c:v>Caud </c:v>
                </c:pt>
                <c:pt idx="1">
                  <c:v>Mid</c:v>
                </c:pt>
                <c:pt idx="2">
                  <c:v>Rost</c:v>
                </c:pt>
              </c:strCache>
            </c:strRef>
          </c:cat>
          <c:val>
            <c:numRef>
              <c:f>Feuil1!$C$97:$E$97</c:f>
              <c:numCache>
                <c:formatCode>0.00</c:formatCode>
                <c:ptCount val="3"/>
                <c:pt idx="0" formatCode="General">
                  <c:v>0</c:v>
                </c:pt>
                <c:pt idx="1">
                  <c:v>0</c:v>
                </c:pt>
                <c:pt idx="2" formatCode="General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A-4F45-AB41-239418D25426}"/>
            </c:ext>
          </c:extLst>
        </c:ser>
        <c:ser>
          <c:idx val="1"/>
          <c:order val="1"/>
          <c:tx>
            <c:strRef>
              <c:f>Feuil1!$B$98</c:f>
              <c:strCache>
                <c:ptCount val="1"/>
                <c:pt idx="0">
                  <c:v>après drogue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Feuil1!$C$96:$E$96</c:f>
              <c:strCache>
                <c:ptCount val="3"/>
                <c:pt idx="0">
                  <c:v>Caud </c:v>
                </c:pt>
                <c:pt idx="1">
                  <c:v>Mid</c:v>
                </c:pt>
                <c:pt idx="2">
                  <c:v>Rost</c:v>
                </c:pt>
              </c:strCache>
            </c:strRef>
          </c:cat>
          <c:val>
            <c:numRef>
              <c:f>Feuil1!$C$98:$E$98</c:f>
              <c:numCache>
                <c:formatCode>0.00</c:formatCode>
                <c:ptCount val="3"/>
                <c:pt idx="0" formatCode="General">
                  <c:v>0.2857142857142857</c:v>
                </c:pt>
                <c:pt idx="1">
                  <c:v>0.14285714285714299</c:v>
                </c:pt>
                <c:pt idx="2" formatCode="General">
                  <c:v>0.2857142857142857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DA-4F45-AB41-239418D25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7915791"/>
        <c:axId val="1684032335"/>
      </c:barChart>
      <c:catAx>
        <c:axId val="179791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4032335"/>
        <c:crosses val="autoZero"/>
        <c:auto val="1"/>
        <c:lblAlgn val="ctr"/>
        <c:lblOffset val="100"/>
        <c:noMultiLvlLbl val="0"/>
      </c:catAx>
      <c:valAx>
        <c:axId val="168403233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791579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Variation de l'uniformité des racines après strychnine sur la moelle </a:t>
            </a:r>
            <a:endParaRPr lang="fr-F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Feuil1!$H$92</c:f>
              <c:strCache>
                <c:ptCount val="1"/>
                <c:pt idx="0">
                  <c:v>avant drogue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Feuil1!$I$91:$K$91</c:f>
              <c:strCache>
                <c:ptCount val="3"/>
                <c:pt idx="0">
                  <c:v>Caud </c:v>
                </c:pt>
                <c:pt idx="1">
                  <c:v>Mid</c:v>
                </c:pt>
                <c:pt idx="2">
                  <c:v>Rost</c:v>
                </c:pt>
              </c:strCache>
            </c:strRef>
          </c:cat>
          <c:val>
            <c:numRef>
              <c:f>Feuil1!$I$92:$K$92</c:f>
              <c:numCache>
                <c:formatCode>0.00</c:formatCode>
                <c:ptCount val="3"/>
                <c:pt idx="0" formatCode="General">
                  <c:v>0.3</c:v>
                </c:pt>
                <c:pt idx="1">
                  <c:v>0.2</c:v>
                </c:pt>
                <c:pt idx="2" formatCode="General">
                  <c:v>0.2857142857142857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7C-4DAE-9089-0AD7FC65787F}"/>
            </c:ext>
          </c:extLst>
        </c:ser>
        <c:ser>
          <c:idx val="1"/>
          <c:order val="1"/>
          <c:tx>
            <c:strRef>
              <c:f>Feuil1!$H$93</c:f>
              <c:strCache>
                <c:ptCount val="1"/>
                <c:pt idx="0">
                  <c:v>après drogue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Feuil1!$I$91:$K$91</c:f>
              <c:strCache>
                <c:ptCount val="3"/>
                <c:pt idx="0">
                  <c:v>Caud </c:v>
                </c:pt>
                <c:pt idx="1">
                  <c:v>Mid</c:v>
                </c:pt>
                <c:pt idx="2">
                  <c:v>Rost</c:v>
                </c:pt>
              </c:strCache>
            </c:strRef>
          </c:cat>
          <c:val>
            <c:numRef>
              <c:f>Feuil1!$I$93:$K$93</c:f>
              <c:numCache>
                <c:formatCode>General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0.2857142857142857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7C-4DAE-9089-0AD7FC657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7922991"/>
        <c:axId val="1791058847"/>
      </c:barChart>
      <c:catAx>
        <c:axId val="179792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1058847"/>
        <c:crosses val="autoZero"/>
        <c:auto val="1"/>
        <c:lblAlgn val="ctr"/>
        <c:lblOffset val="100"/>
        <c:noMultiLvlLbl val="0"/>
      </c:catAx>
      <c:valAx>
        <c:axId val="179105884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792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Variation de l'uniformité des racines après strychnine sur le tronc</a:t>
            </a:r>
            <a:endParaRPr lang="fr-F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Feuil1!$H$97</c:f>
              <c:strCache>
                <c:ptCount val="1"/>
                <c:pt idx="0">
                  <c:v>avant drogue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Feuil1!$I$96:$K$96</c:f>
              <c:strCache>
                <c:ptCount val="3"/>
                <c:pt idx="0">
                  <c:v>Caud </c:v>
                </c:pt>
                <c:pt idx="1">
                  <c:v>Mid</c:v>
                </c:pt>
                <c:pt idx="2">
                  <c:v>Rost</c:v>
                </c:pt>
              </c:strCache>
            </c:strRef>
          </c:cat>
          <c:val>
            <c:numRef>
              <c:f>Feuil1!$I$97:$K$97</c:f>
              <c:numCache>
                <c:formatCode>0.00</c:formatCode>
                <c:ptCount val="3"/>
                <c:pt idx="0" formatCode="General">
                  <c:v>0.2</c:v>
                </c:pt>
                <c:pt idx="1">
                  <c:v>0.125</c:v>
                </c:pt>
                <c:pt idx="2" formatCode="General">
                  <c:v>0.14285714285714285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C5-49A8-AFF2-250C961049F8}"/>
            </c:ext>
          </c:extLst>
        </c:ser>
        <c:ser>
          <c:idx val="1"/>
          <c:order val="1"/>
          <c:tx>
            <c:strRef>
              <c:f>Feuil1!$H$98</c:f>
              <c:strCache>
                <c:ptCount val="1"/>
                <c:pt idx="0">
                  <c:v>après drogue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Feuil1!$I$96:$K$96</c:f>
              <c:strCache>
                <c:ptCount val="3"/>
                <c:pt idx="0">
                  <c:v>Caud </c:v>
                </c:pt>
                <c:pt idx="1">
                  <c:v>Mid</c:v>
                </c:pt>
                <c:pt idx="2">
                  <c:v>Rost</c:v>
                </c:pt>
              </c:strCache>
            </c:strRef>
          </c:cat>
          <c:val>
            <c:numRef>
              <c:f>Feuil1!$I$98:$K$98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0.2857142857142857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C5-49A8-AFF2-250C96104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5911599"/>
        <c:axId val="1684021519"/>
      </c:barChart>
      <c:catAx>
        <c:axId val="188591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4021519"/>
        <c:crosses val="autoZero"/>
        <c:auto val="1"/>
        <c:lblAlgn val="ctr"/>
        <c:lblOffset val="100"/>
        <c:noMultiLvlLbl val="0"/>
      </c:catAx>
      <c:valAx>
        <c:axId val="168402151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591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Variation de l'uniformité des racines après Picrotoxine sur la moelle</a:t>
            </a:r>
            <a:endParaRPr lang="fr-F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Feuil1!$N$92</c:f>
              <c:strCache>
                <c:ptCount val="1"/>
                <c:pt idx="0">
                  <c:v>avant drogue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Feuil1!$O$91:$Q$91</c:f>
              <c:strCache>
                <c:ptCount val="3"/>
                <c:pt idx="0">
                  <c:v>Caud </c:v>
                </c:pt>
                <c:pt idx="1">
                  <c:v>Mid</c:v>
                </c:pt>
                <c:pt idx="2">
                  <c:v>Rost</c:v>
                </c:pt>
              </c:strCache>
            </c:strRef>
          </c:cat>
          <c:val>
            <c:numRef>
              <c:f>Feuil1!$O$92:$Q$92</c:f>
              <c:numCache>
                <c:formatCode>General</c:formatCode>
                <c:ptCount val="3"/>
                <c:pt idx="0">
                  <c:v>0.30769230769230771</c:v>
                </c:pt>
                <c:pt idx="1">
                  <c:v>0.23076923076923078</c:v>
                </c:pt>
                <c:pt idx="2">
                  <c:v>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F0-480D-9E92-356C20B161CF}"/>
            </c:ext>
          </c:extLst>
        </c:ser>
        <c:ser>
          <c:idx val="1"/>
          <c:order val="1"/>
          <c:tx>
            <c:strRef>
              <c:f>Feuil1!$N$93</c:f>
              <c:strCache>
                <c:ptCount val="1"/>
                <c:pt idx="0">
                  <c:v>après drogue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Feuil1!$O$91:$Q$91</c:f>
              <c:strCache>
                <c:ptCount val="3"/>
                <c:pt idx="0">
                  <c:v>Caud </c:v>
                </c:pt>
                <c:pt idx="1">
                  <c:v>Mid</c:v>
                </c:pt>
                <c:pt idx="2">
                  <c:v>Rost</c:v>
                </c:pt>
              </c:strCache>
            </c:strRef>
          </c:cat>
          <c:val>
            <c:numRef>
              <c:f>Feuil1!$O$93:$Q$93</c:f>
              <c:numCache>
                <c:formatCode>General</c:formatCode>
                <c:ptCount val="3"/>
                <c:pt idx="0">
                  <c:v>0.46153846153846156</c:v>
                </c:pt>
                <c:pt idx="1">
                  <c:v>0.30769230769230771</c:v>
                </c:pt>
                <c:pt idx="2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F0-480D-9E92-356C20B16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7609743"/>
        <c:axId val="1426681999"/>
      </c:barChart>
      <c:catAx>
        <c:axId val="188760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26681999"/>
        <c:crosses val="autoZero"/>
        <c:auto val="1"/>
        <c:lblAlgn val="ctr"/>
        <c:lblOffset val="100"/>
        <c:noMultiLvlLbl val="0"/>
      </c:catAx>
      <c:valAx>
        <c:axId val="14266819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760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Variation de l'uniformité des racines après Picrotoxine sur le tronc</a:t>
            </a:r>
            <a:endParaRPr lang="fr-F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Feuil1!$N$97</c:f>
              <c:strCache>
                <c:ptCount val="1"/>
                <c:pt idx="0">
                  <c:v>avant drogue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Feuil1!$O$96:$Q$96</c:f>
              <c:strCache>
                <c:ptCount val="3"/>
                <c:pt idx="0">
                  <c:v>Caud </c:v>
                </c:pt>
                <c:pt idx="1">
                  <c:v>Mid</c:v>
                </c:pt>
                <c:pt idx="2">
                  <c:v>Rost</c:v>
                </c:pt>
              </c:strCache>
            </c:strRef>
          </c:cat>
          <c:val>
            <c:numRef>
              <c:f>Feuil1!$O$97:$Q$97</c:f>
              <c:numCache>
                <c:formatCode>0.00</c:formatCode>
                <c:ptCount val="3"/>
                <c:pt idx="0" formatCode="General">
                  <c:v>0.1111111111111111</c:v>
                </c:pt>
                <c:pt idx="1">
                  <c:v>0.16666666666666666</c:v>
                </c:pt>
                <c:pt idx="2" formatCode="General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4F-4DAE-A783-FB6D34D4372A}"/>
            </c:ext>
          </c:extLst>
        </c:ser>
        <c:ser>
          <c:idx val="1"/>
          <c:order val="1"/>
          <c:tx>
            <c:strRef>
              <c:f>Feuil1!$N$98</c:f>
              <c:strCache>
                <c:ptCount val="1"/>
                <c:pt idx="0">
                  <c:v>après drogue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Feuil1!$O$96:$Q$96</c:f>
              <c:strCache>
                <c:ptCount val="3"/>
                <c:pt idx="0">
                  <c:v>Caud </c:v>
                </c:pt>
                <c:pt idx="1">
                  <c:v>Mid</c:v>
                </c:pt>
                <c:pt idx="2">
                  <c:v>Rost</c:v>
                </c:pt>
              </c:strCache>
            </c:strRef>
          </c:cat>
          <c:val>
            <c:numRef>
              <c:f>Feuil1!$O$98:$Q$98</c:f>
              <c:numCache>
                <c:formatCode>General</c:formatCode>
                <c:ptCount val="3"/>
                <c:pt idx="0">
                  <c:v>0.2</c:v>
                </c:pt>
                <c:pt idx="1">
                  <c:v>0.33333333333333331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4F-4DAE-A783-FB6D34D43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6839167"/>
        <c:axId val="1883850143"/>
      </c:barChart>
      <c:catAx>
        <c:axId val="188683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3850143"/>
        <c:crosses val="autoZero"/>
        <c:auto val="1"/>
        <c:lblAlgn val="ctr"/>
        <c:lblOffset val="100"/>
        <c:noMultiLvlLbl val="0"/>
      </c:catAx>
      <c:valAx>
        <c:axId val="18838501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683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Variabilité</a:t>
            </a:r>
            <a:r>
              <a:rPr lang="fr-FR" baseline="0"/>
              <a:t> de la réponse des racines 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Feuil1!$E$71</c:f>
              <c:strCache>
                <c:ptCount val="1"/>
                <c:pt idx="0">
                  <c:v>avant drogue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Feuil1!$F$70:$H$70</c:f>
              <c:strCache>
                <c:ptCount val="3"/>
                <c:pt idx="0">
                  <c:v>Rost</c:v>
                </c:pt>
                <c:pt idx="1">
                  <c:v>Mid</c:v>
                </c:pt>
                <c:pt idx="2">
                  <c:v>Caud</c:v>
                </c:pt>
              </c:strCache>
            </c:strRef>
          </c:cat>
          <c:val>
            <c:numRef>
              <c:f>Feuil1!$F$71:$H$71</c:f>
              <c:numCache>
                <c:formatCode>General</c:formatCode>
                <c:ptCount val="3"/>
                <c:pt idx="0">
                  <c:v>20</c:v>
                </c:pt>
                <c:pt idx="1">
                  <c:v>0</c:v>
                </c:pt>
                <c:pt idx="2" formatCode="0.0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F3-4539-B0ED-2F578165ADEA}"/>
            </c:ext>
          </c:extLst>
        </c:ser>
        <c:ser>
          <c:idx val="1"/>
          <c:order val="1"/>
          <c:tx>
            <c:strRef>
              <c:f>Feuil1!$E$72</c:f>
              <c:strCache>
                <c:ptCount val="1"/>
                <c:pt idx="0">
                  <c:v>Drogue ME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Feuil1!$F$70:$H$70</c:f>
              <c:strCache>
                <c:ptCount val="3"/>
                <c:pt idx="0">
                  <c:v>Rost</c:v>
                </c:pt>
                <c:pt idx="1">
                  <c:v>Mid</c:v>
                </c:pt>
                <c:pt idx="2">
                  <c:v>Caud</c:v>
                </c:pt>
              </c:strCache>
            </c:strRef>
          </c:cat>
          <c:val>
            <c:numRef>
              <c:f>Feuil1!$F$72:$H$72</c:f>
              <c:numCache>
                <c:formatCode>General</c:formatCode>
                <c:ptCount val="3"/>
                <c:pt idx="0">
                  <c:v>25</c:v>
                </c:pt>
                <c:pt idx="1">
                  <c:v>25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F3-4539-B0ED-2F578165ADEA}"/>
            </c:ext>
          </c:extLst>
        </c:ser>
        <c:ser>
          <c:idx val="2"/>
          <c:order val="2"/>
          <c:tx>
            <c:strRef>
              <c:f>Feuil1!$E$73</c:f>
              <c:strCache>
                <c:ptCount val="1"/>
                <c:pt idx="0">
                  <c:v>Drogue ME + TC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Feuil1!$F$70:$H$70</c:f>
              <c:strCache>
                <c:ptCount val="3"/>
                <c:pt idx="0">
                  <c:v>Rost</c:v>
                </c:pt>
                <c:pt idx="1">
                  <c:v>Mid</c:v>
                </c:pt>
                <c:pt idx="2">
                  <c:v>Caud</c:v>
                </c:pt>
              </c:strCache>
            </c:strRef>
          </c:cat>
          <c:val>
            <c:numRef>
              <c:f>Feuil1!$F$73:$H$73</c:f>
              <c:numCache>
                <c:formatCode>General</c:formatCode>
                <c:ptCount val="3"/>
                <c:pt idx="0">
                  <c:v>9.0909090909090917</c:v>
                </c:pt>
                <c:pt idx="1">
                  <c:v>13.636363636363635</c:v>
                </c:pt>
                <c:pt idx="2">
                  <c:v>31.818181818181817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F3-4539-B0ED-2F578165A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9261711"/>
        <c:axId val="1375350463"/>
      </c:barChart>
      <c:catAx>
        <c:axId val="205926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5350463"/>
        <c:crosses val="autoZero"/>
        <c:auto val="1"/>
        <c:lblAlgn val="ctr"/>
        <c:lblOffset val="100"/>
        <c:noMultiLvlLbl val="0"/>
      </c:catAx>
      <c:valAx>
        <c:axId val="137535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926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Variabilité de la réponse des racines  </a:t>
            </a:r>
            <a:endParaRPr lang="fr-F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Feuil1!$J$71</c:f>
              <c:strCache>
                <c:ptCount val="1"/>
                <c:pt idx="0">
                  <c:v>avant drogue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Feuil1!$K$70:$M$70</c:f>
              <c:strCache>
                <c:ptCount val="3"/>
                <c:pt idx="0">
                  <c:v>Rost</c:v>
                </c:pt>
                <c:pt idx="1">
                  <c:v>Mid</c:v>
                </c:pt>
                <c:pt idx="2">
                  <c:v>Caud</c:v>
                </c:pt>
              </c:strCache>
            </c:strRef>
          </c:cat>
          <c:val>
            <c:numRef>
              <c:f>Feuil1!$K$71:$M$71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C3-437F-9AD0-50B6544BF1FA}"/>
            </c:ext>
          </c:extLst>
        </c:ser>
        <c:ser>
          <c:idx val="1"/>
          <c:order val="1"/>
          <c:tx>
            <c:strRef>
              <c:f>Feuil1!$J$72</c:f>
              <c:strCache>
                <c:ptCount val="1"/>
                <c:pt idx="0">
                  <c:v>Drogue TC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Feuil1!$K$70:$M$70</c:f>
              <c:strCache>
                <c:ptCount val="3"/>
                <c:pt idx="0">
                  <c:v>Rost</c:v>
                </c:pt>
                <c:pt idx="1">
                  <c:v>Mid</c:v>
                </c:pt>
                <c:pt idx="2">
                  <c:v>Caud</c:v>
                </c:pt>
              </c:strCache>
            </c:strRef>
          </c:cat>
          <c:val>
            <c:numRef>
              <c:f>Feuil1!$K$72:$M$72</c:f>
              <c:numCache>
                <c:formatCode>General</c:formatCode>
                <c:ptCount val="3"/>
                <c:pt idx="0">
                  <c:v>30</c:v>
                </c:pt>
                <c:pt idx="1">
                  <c:v>10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C3-437F-9AD0-50B6544BF1FA}"/>
            </c:ext>
          </c:extLst>
        </c:ser>
        <c:ser>
          <c:idx val="2"/>
          <c:order val="2"/>
          <c:tx>
            <c:strRef>
              <c:f>Feuil1!$J$73</c:f>
              <c:strCache>
                <c:ptCount val="1"/>
                <c:pt idx="0">
                  <c:v>Drogue TC+ME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Feuil1!$K$70:$M$70</c:f>
              <c:strCache>
                <c:ptCount val="3"/>
                <c:pt idx="0">
                  <c:v>Rost</c:v>
                </c:pt>
                <c:pt idx="1">
                  <c:v>Mid</c:v>
                </c:pt>
                <c:pt idx="2">
                  <c:v>Caud</c:v>
                </c:pt>
              </c:strCache>
            </c:strRef>
          </c:cat>
          <c:val>
            <c:numRef>
              <c:f>Feuil1!$K$73:$M$73</c:f>
              <c:numCache>
                <c:formatCode>General</c:formatCode>
                <c:ptCount val="3"/>
                <c:pt idx="0">
                  <c:v>9.0909090909090917</c:v>
                </c:pt>
                <c:pt idx="1">
                  <c:v>13.636363636363635</c:v>
                </c:pt>
                <c:pt idx="2">
                  <c:v>31.818181818181817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C3-437F-9AD0-50B6544BF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4967871"/>
        <c:axId val="1259821215"/>
      </c:barChart>
      <c:catAx>
        <c:axId val="207496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9821215"/>
        <c:crosses val="autoZero"/>
        <c:auto val="1"/>
        <c:lblAlgn val="ctr"/>
        <c:lblOffset val="100"/>
        <c:noMultiLvlLbl val="0"/>
      </c:catAx>
      <c:valAx>
        <c:axId val="125982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496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471714</xdr:colOff>
      <xdr:row>99</xdr:row>
      <xdr:rowOff>138792</xdr:rowOff>
    </xdr:from>
    <xdr:to>
      <xdr:col>6</xdr:col>
      <xdr:colOff>72571</xdr:colOff>
      <xdr:row>114</xdr:row>
      <xdr:rowOff>160564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27236AA-25CC-4721-B626-183E7CC89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444500</xdr:colOff>
      <xdr:row>115</xdr:row>
      <xdr:rowOff>175079</xdr:rowOff>
    </xdr:from>
    <xdr:to>
      <xdr:col>6</xdr:col>
      <xdr:colOff>45357</xdr:colOff>
      <xdr:row>131</xdr:row>
      <xdr:rowOff>15422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4E667AE-87D8-4700-A3FE-BAA1249AF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780143</xdr:colOff>
      <xdr:row>99</xdr:row>
      <xdr:rowOff>93436</xdr:rowOff>
    </xdr:from>
    <xdr:to>
      <xdr:col>12</xdr:col>
      <xdr:colOff>616857</xdr:colOff>
      <xdr:row>114</xdr:row>
      <xdr:rowOff>115208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08B4A5C-8845-49BA-ADCF-CA3A7B0AD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115</xdr:row>
      <xdr:rowOff>166007</xdr:rowOff>
    </xdr:from>
    <xdr:to>
      <xdr:col>12</xdr:col>
      <xdr:colOff>625928</xdr:colOff>
      <xdr:row>131</xdr:row>
      <xdr:rowOff>6350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9D49F6B-BECB-4BFD-98F1-95A25172A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789213</xdr:colOff>
      <xdr:row>99</xdr:row>
      <xdr:rowOff>120649</xdr:rowOff>
    </xdr:from>
    <xdr:to>
      <xdr:col>18</xdr:col>
      <xdr:colOff>625928</xdr:colOff>
      <xdr:row>114</xdr:row>
      <xdr:rowOff>142421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99D79F49-B238-4352-8333-F9305369FC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36286</xdr:colOff>
      <xdr:row>115</xdr:row>
      <xdr:rowOff>138793</xdr:rowOff>
    </xdr:from>
    <xdr:to>
      <xdr:col>18</xdr:col>
      <xdr:colOff>662215</xdr:colOff>
      <xdr:row>130</xdr:row>
      <xdr:rowOff>160565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9F1B6A85-2C8C-4BC0-9AE4-A15ABDF818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1391322</xdr:colOff>
      <xdr:row>74</xdr:row>
      <xdr:rowOff>86958</xdr:rowOff>
    </xdr:from>
    <xdr:to>
      <xdr:col>8</xdr:col>
      <xdr:colOff>450028</xdr:colOff>
      <xdr:row>89</xdr:row>
      <xdr:rowOff>140746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F5B7968E-13A1-430C-84E3-6D9796690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326762</xdr:colOff>
      <xdr:row>74</xdr:row>
      <xdr:rowOff>12325</xdr:rowOff>
    </xdr:from>
    <xdr:to>
      <xdr:col>12</xdr:col>
      <xdr:colOff>1167204</xdr:colOff>
      <xdr:row>89</xdr:row>
      <xdr:rowOff>69923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1AA71030-1FAB-4CD7-9E8F-0EE768F1D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914400</xdr:colOff>
      <xdr:row>9</xdr:row>
      <xdr:rowOff>57150</xdr:rowOff>
    </xdr:from>
    <xdr:to>
      <xdr:col>6</xdr:col>
      <xdr:colOff>666750</xdr:colOff>
      <xdr:row>22</xdr:row>
      <xdr:rowOff>167640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Drogue">
              <a:extLst>
                <a:ext uri="{FF2B5EF4-FFF2-40B4-BE49-F238E27FC236}">
                  <a16:creationId xmlns:a16="http://schemas.microsoft.com/office/drawing/2014/main" id="{AD6D25FA-C396-400C-9B4D-A1F34B0D2C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rogu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96740" y="1703070"/>
              <a:ext cx="1863090" cy="24879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628650</xdr:colOff>
      <xdr:row>9</xdr:row>
      <xdr:rowOff>95250</xdr:rowOff>
    </xdr:from>
    <xdr:to>
      <xdr:col>8</xdr:col>
      <xdr:colOff>358140</xdr:colOff>
      <xdr:row>23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Localisation dépo drogue ">
              <a:extLst>
                <a:ext uri="{FF2B5EF4-FFF2-40B4-BE49-F238E27FC236}">
                  <a16:creationId xmlns:a16="http://schemas.microsoft.com/office/drawing/2014/main" id="{82D531A6-D3E8-461B-9228-37144B817C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calisation dépo drogue 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82590" y="1741170"/>
              <a:ext cx="1870710" cy="25031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hilde Pain" refreshedDate="45019.844865162035" createdVersion="6" refreshedVersion="6" minRefreshableVersion="3" recordCount="32" xr:uid="{A9316907-9C25-4E31-AE0B-834045FC863A}">
  <cacheSource type="worksheet">
    <worksheetSource ref="A1:P33" sheet="Feuil1"/>
  </cacheSource>
  <cacheFields count="16">
    <cacheField name="Individu" numFmtId="0">
      <sharedItems count="32">
        <s v="230201-s54"/>
        <s v="230202-s58"/>
        <s v="230203-s57"/>
        <s v="230206-s54"/>
        <s v="230206-s55"/>
        <s v="230207-s54"/>
        <s v="230207-s55"/>
        <s v="230209-s53"/>
        <s v="230210-s53"/>
        <s v="230213-s52"/>
        <s v="230213-s53"/>
        <s v="230213-s54"/>
        <s v="230214-s53"/>
        <s v="230214-s53b"/>
        <s v="230215-s54"/>
        <s v="230215-s54b"/>
        <s v="230215-s55"/>
        <s v="230216-s53"/>
        <s v="230216-s55"/>
        <s v="230217-s52-53"/>
        <s v="230217-s56"/>
        <s v="230220-57-58"/>
        <s v="230220-s54"/>
        <s v="230220-s56"/>
        <s v="230220-s57"/>
        <s v="230221-s52-53"/>
        <s v="230222-s55"/>
        <s v="230301-s53"/>
        <s v="230313-s54"/>
        <s v="230314-s53"/>
        <s v="230314-s54"/>
        <s v="230320-s53"/>
      </sharedItems>
    </cacheField>
    <cacheField name="Drogue" numFmtId="0">
      <sharedItems count="3">
        <s v="Picrotoxine"/>
        <s v="Strychnine"/>
        <s v="Gabazine"/>
      </sharedItems>
    </cacheField>
    <cacheField name="lésion " numFmtId="0">
      <sharedItems/>
    </cacheField>
    <cacheField name="Localisation dépo drogue " numFmtId="0">
      <sharedItems count="2">
        <s v="ME"/>
        <s v="TC"/>
      </sharedItems>
    </cacheField>
    <cacheField name="L-Rost" numFmtId="0">
      <sharedItems containsBlank="1" containsMixedTypes="1" containsNumber="1" containsInteger="1" minValue="0" maxValue="0"/>
    </cacheField>
    <cacheField name="R-Rost" numFmtId="0">
      <sharedItems containsBlank="1" containsMixedTypes="1" containsNumber="1" containsInteger="1" minValue="0" maxValue="0" count="19">
        <m/>
        <s v="0.411"/>
        <s v="0.000284"/>
        <s v="0.045"/>
        <s v="0.0000104"/>
        <s v="0.194"/>
        <n v="0"/>
        <s v="0.018"/>
        <s v="0.000213"/>
        <s v="0.274"/>
        <s v="0.01"/>
        <s v="0.008"/>
        <s v="0.000564"/>
        <s v="0.000107"/>
        <s v="0.001"/>
        <s v="0.46"/>
        <s v="0.00013"/>
        <s v="0.015"/>
        <s v="0.092"/>
      </sharedItems>
    </cacheField>
    <cacheField name="L-Mid" numFmtId="0">
      <sharedItems containsBlank="1" containsMixedTypes="1" containsNumber="1" containsInteger="1" minValue="0" maxValue="0" count="15">
        <n v="0"/>
        <s v="0.000105"/>
        <s v="0.594"/>
        <s v="0.000216"/>
        <s v="0.003"/>
        <s v="0.0000405"/>
        <s v="0.244"/>
        <s v="0.0000758"/>
        <s v="0.000954"/>
        <s v="0.001"/>
        <s v="0.002"/>
        <m/>
        <s v="0.091"/>
        <s v="0.046"/>
        <s v="0.000776"/>
      </sharedItems>
    </cacheField>
    <cacheField name="R-Mid" numFmtId="0">
      <sharedItems containsBlank="1" containsMixedTypes="1" containsNumber="1" containsInteger="1" minValue="0" maxValue="0" count="19">
        <s v="0.006"/>
        <s v="0.002"/>
        <m/>
        <s v="0.004"/>
        <s v="0.379"/>
        <n v="0"/>
        <s v="0.013"/>
        <s v="0.934"/>
        <s v="0.0000296"/>
        <s v="0.000106"/>
        <s v="0.016"/>
        <s v="0.005"/>
        <s v="0.017"/>
        <s v="0.018"/>
        <s v="0.814"/>
        <s v="0.122"/>
        <s v="0.000395"/>
        <s v="0.000198"/>
        <s v="0.011"/>
      </sharedItems>
    </cacheField>
    <cacheField name="L-Caud" numFmtId="0">
      <sharedItems containsBlank="1" containsMixedTypes="1" containsNumber="1" containsInteger="1" minValue="0" maxValue="0" count="18">
        <m/>
        <n v="0"/>
        <s v="0.34"/>
        <s v="0.067"/>
        <s v="0.002"/>
        <s v="0.026"/>
        <s v="0.009"/>
        <s v="0.0000386"/>
        <s v="0.014"/>
        <s v="0.124"/>
        <s v="0.432"/>
        <s v="0.000404"/>
        <s v="0.001"/>
        <s v="0.737"/>
        <s v="0.385"/>
        <s v="0.005"/>
        <s v="0.0000149"/>
        <s v="0.0000927"/>
      </sharedItems>
    </cacheField>
    <cacheField name="R-Caud" numFmtId="0">
      <sharedItems containsBlank="1" containsMixedTypes="1" containsNumber="1" containsInteger="1" minValue="0" maxValue="0" count="19">
        <n v="0"/>
        <s v="0.003"/>
        <s v="0.069"/>
        <s v="0.083"/>
        <s v="0.00000922"/>
        <s v="0.0000305"/>
        <s v="0.000366"/>
        <s v="0.011"/>
        <s v="0.29"/>
        <s v="0.111"/>
        <m/>
        <s v="0.554"/>
        <s v="0.000363"/>
        <s v="0.002"/>
        <s v="0.004"/>
        <s v="0.000008"/>
        <s v="0.134"/>
        <s v="0.15"/>
        <s v="0.00034"/>
      </sharedItems>
    </cacheField>
    <cacheField name="L-Rost-drogue" numFmtId="0">
      <sharedItems containsBlank="1" containsMixedTypes="1" containsNumber="1" containsInteger="1" minValue="0" maxValue="0" count="19">
        <s v="0.218"/>
        <s v="0.009"/>
        <s v="0.004"/>
        <m/>
        <s v="0.442"/>
        <s v="0.003"/>
        <s v="0.000437"/>
        <s v="0.219"/>
        <s v="0.104"/>
        <s v="0.000473"/>
        <n v="0"/>
        <s v="0.000378"/>
        <s v="0.332"/>
        <s v="0.00000806"/>
        <s v="0.01"/>
        <s v="0.011"/>
        <s v="0.878"/>
        <s v="0.032"/>
        <s v="0.639"/>
      </sharedItems>
    </cacheField>
    <cacheField name="R-Rost-drogue" numFmtId="0">
      <sharedItems containsBlank="1" containsMixedTypes="1" containsNumber="1" containsInteger="1" minValue="0" maxValue="0" count="19">
        <m/>
        <n v="0"/>
        <s v="0.000564"/>
        <s v="0.008"/>
        <s v="0.001"/>
        <s v="0.034"/>
        <s v="0.000329"/>
        <s v="0.000739"/>
        <s v="0.043"/>
        <s v="0.127"/>
        <s v="0.003"/>
        <s v="0.000502"/>
        <s v="0.038"/>
        <s v="0.212"/>
        <s v="0.000679"/>
        <s v="0.173"/>
        <s v="0.059"/>
        <s v="0.106"/>
        <s v="0.002"/>
      </sharedItems>
    </cacheField>
    <cacheField name="L-Mid-drogue" numFmtId="0">
      <sharedItems containsBlank="1" containsMixedTypes="1" containsNumber="1" containsInteger="1" minValue="0" maxValue="0" count="21">
        <s v="0.655"/>
        <s v="0.017"/>
        <s v="0.737"/>
        <n v="0"/>
        <s v="0.035"/>
        <s v="0.114"/>
        <s v="0.004"/>
        <s v="0.003"/>
        <s v="0.001"/>
        <s v="0.000822"/>
        <s v="0.064"/>
        <s v="0.934"/>
        <s v="0.375"/>
        <m/>
        <s v="0.00013"/>
        <s v="0.000253"/>
        <s v="0.002"/>
        <s v="0.005"/>
        <s v="0.00000466"/>
        <s v="0.272"/>
        <s v="0.071"/>
      </sharedItems>
    </cacheField>
    <cacheField name="R-Mid-drogue" numFmtId="0">
      <sharedItems containsBlank="1" containsMixedTypes="1" containsNumber="1" containsInteger="1" minValue="0" maxValue="0" count="21">
        <s v="0.01"/>
        <m/>
        <s v="0.919"/>
        <s v="0.005"/>
        <n v="0"/>
        <s v="0.000803"/>
        <s v="0.196"/>
        <s v="0.017"/>
        <s v="0.121"/>
        <s v="0.446"/>
        <s v="0.002"/>
        <s v="0.447"/>
        <s v="0.068"/>
        <s v="0.007"/>
        <s v="0.003"/>
        <s v="0.00000449"/>
        <s v="0.02"/>
        <s v="0.000578"/>
        <s v="0.006"/>
        <s v="0.464"/>
        <s v="0.00064"/>
      </sharedItems>
    </cacheField>
    <cacheField name="L-Caud-drogue" numFmtId="0">
      <sharedItems containsBlank="1" containsMixedTypes="1" containsNumber="1" containsInteger="1" minValue="0" maxValue="0" count="25">
        <m/>
        <s v="0.011"/>
        <s v="0.091"/>
        <n v="0"/>
        <s v="0.157"/>
        <s v="0.028"/>
        <s v="0.024"/>
        <s v="0.829"/>
        <s v="0.419"/>
        <s v="0.008"/>
        <s v="0.884"/>
        <s v="0.156"/>
        <s v="0.027"/>
        <s v="0.682"/>
        <s v="0.009"/>
        <s v="0.000142"/>
        <s v="0.063"/>
        <s v="0.0000358"/>
        <s v="0.00084"/>
        <s v="0.0000401"/>
        <s v="0.000429"/>
        <s v="0.001"/>
        <s v="0.384"/>
        <s v="0.043"/>
        <s v="0.003"/>
      </sharedItems>
    </cacheField>
    <cacheField name="R-Caud-drogue" numFmtId="0">
      <sharedItems containsBlank="1" containsMixedTypes="1" containsNumber="1" containsInteger="1" minValue="0" maxValue="0" count="26">
        <s v="0.624"/>
        <s v="0.002"/>
        <s v="0.005"/>
        <n v="0"/>
        <s v="0.63"/>
        <s v="0.0000368"/>
        <s v="0.0000277"/>
        <s v="0.109"/>
        <s v="0.00096"/>
        <s v="0.000718"/>
        <s v="0.875"/>
        <s v="0.021"/>
        <s v="0.372"/>
        <s v="0.01"/>
        <m/>
        <s v="0.635"/>
        <s v="0.000188"/>
        <s v="0.72"/>
        <s v="0.000579"/>
        <s v="0.003"/>
        <s v="0.0000147"/>
        <s v="0.000204"/>
        <s v="0.000283"/>
        <s v="0.77"/>
        <s v="0.023"/>
        <s v="0.239"/>
      </sharedItems>
    </cacheField>
  </cacheFields>
  <extLst>
    <ext xmlns:x14="http://schemas.microsoft.com/office/spreadsheetml/2009/9/main" uri="{725AE2AE-9491-48be-B2B4-4EB974FC3084}">
      <x14:pivotCacheDefinition pivotCacheId="177061368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x v="0"/>
    <s v="Sans"/>
    <x v="0"/>
    <s v="0.386"/>
    <x v="0"/>
    <x v="0"/>
    <x v="0"/>
    <x v="0"/>
    <x v="0"/>
    <x v="0"/>
    <x v="0"/>
    <x v="0"/>
    <x v="0"/>
    <x v="0"/>
    <x v="0"/>
  </r>
  <r>
    <x v="1"/>
    <x v="0"/>
    <s v="Sans"/>
    <x v="1"/>
    <n v="0"/>
    <x v="0"/>
    <x v="1"/>
    <x v="1"/>
    <x v="1"/>
    <x v="1"/>
    <x v="1"/>
    <x v="0"/>
    <x v="1"/>
    <x v="1"/>
    <x v="1"/>
    <x v="1"/>
  </r>
  <r>
    <x v="2"/>
    <x v="0"/>
    <s v="Sans"/>
    <x v="1"/>
    <s v="0.504"/>
    <x v="1"/>
    <x v="2"/>
    <x v="2"/>
    <x v="0"/>
    <x v="2"/>
    <x v="2"/>
    <x v="1"/>
    <x v="2"/>
    <x v="1"/>
    <x v="2"/>
    <x v="2"/>
  </r>
  <r>
    <x v="3"/>
    <x v="0"/>
    <s v="Sans"/>
    <x v="1"/>
    <m/>
    <x v="0"/>
    <x v="0"/>
    <x v="2"/>
    <x v="1"/>
    <x v="0"/>
    <x v="3"/>
    <x v="1"/>
    <x v="3"/>
    <x v="1"/>
    <x v="3"/>
    <x v="3"/>
  </r>
  <r>
    <x v="4"/>
    <x v="0"/>
    <s v="Sans"/>
    <x v="0"/>
    <m/>
    <x v="2"/>
    <x v="0"/>
    <x v="2"/>
    <x v="2"/>
    <x v="3"/>
    <x v="4"/>
    <x v="2"/>
    <x v="4"/>
    <x v="1"/>
    <x v="4"/>
    <x v="4"/>
  </r>
  <r>
    <x v="5"/>
    <x v="0"/>
    <s v="Sans"/>
    <x v="0"/>
    <m/>
    <x v="0"/>
    <x v="0"/>
    <x v="2"/>
    <x v="1"/>
    <x v="4"/>
    <x v="3"/>
    <x v="3"/>
    <x v="5"/>
    <x v="1"/>
    <x v="5"/>
    <x v="5"/>
  </r>
  <r>
    <x v="6"/>
    <x v="0"/>
    <s v="Sans"/>
    <x v="0"/>
    <s v="0.015"/>
    <x v="3"/>
    <x v="3"/>
    <x v="2"/>
    <x v="3"/>
    <x v="0"/>
    <x v="5"/>
    <x v="4"/>
    <x v="6"/>
    <x v="1"/>
    <x v="6"/>
    <x v="6"/>
  </r>
  <r>
    <x v="7"/>
    <x v="0"/>
    <s v="Sans"/>
    <x v="0"/>
    <m/>
    <x v="4"/>
    <x v="0"/>
    <x v="3"/>
    <x v="4"/>
    <x v="5"/>
    <x v="3"/>
    <x v="1"/>
    <x v="7"/>
    <x v="2"/>
    <x v="7"/>
    <x v="7"/>
  </r>
  <r>
    <x v="8"/>
    <x v="0"/>
    <s v="Sans"/>
    <x v="0"/>
    <m/>
    <x v="5"/>
    <x v="4"/>
    <x v="4"/>
    <x v="0"/>
    <x v="6"/>
    <x v="3"/>
    <x v="5"/>
    <x v="8"/>
    <x v="3"/>
    <x v="0"/>
    <x v="8"/>
  </r>
  <r>
    <x v="9"/>
    <x v="0"/>
    <s v="Sans"/>
    <x v="1"/>
    <m/>
    <x v="6"/>
    <x v="0"/>
    <x v="2"/>
    <x v="5"/>
    <x v="0"/>
    <x v="3"/>
    <x v="6"/>
    <x v="9"/>
    <x v="1"/>
    <x v="8"/>
    <x v="9"/>
  </r>
  <r>
    <x v="10"/>
    <x v="1"/>
    <s v="Sans"/>
    <x v="0"/>
    <s v="0.00000448"/>
    <x v="0"/>
    <x v="0"/>
    <x v="5"/>
    <x v="1"/>
    <x v="0"/>
    <x v="6"/>
    <x v="0"/>
    <x v="3"/>
    <x v="4"/>
    <x v="3"/>
    <x v="10"/>
  </r>
  <r>
    <x v="11"/>
    <x v="0"/>
    <s v="Sans"/>
    <x v="1"/>
    <m/>
    <x v="6"/>
    <x v="0"/>
    <x v="2"/>
    <x v="1"/>
    <x v="7"/>
    <x v="3"/>
    <x v="7"/>
    <x v="10"/>
    <x v="5"/>
    <x v="9"/>
    <x v="11"/>
  </r>
  <r>
    <x v="12"/>
    <x v="1"/>
    <s v="Sans"/>
    <x v="0"/>
    <m/>
    <x v="0"/>
    <x v="5"/>
    <x v="6"/>
    <x v="1"/>
    <x v="8"/>
    <x v="3"/>
    <x v="1"/>
    <x v="11"/>
    <x v="6"/>
    <x v="10"/>
    <x v="12"/>
  </r>
  <r>
    <x v="13"/>
    <x v="0"/>
    <s v="Sans"/>
    <x v="0"/>
    <s v="0.435"/>
    <x v="0"/>
    <x v="6"/>
    <x v="7"/>
    <x v="6"/>
    <x v="9"/>
    <x v="7"/>
    <x v="0"/>
    <x v="8"/>
    <x v="7"/>
    <x v="11"/>
    <x v="13"/>
  </r>
  <r>
    <x v="14"/>
    <x v="0"/>
    <s v="Sans"/>
    <x v="0"/>
    <m/>
    <x v="7"/>
    <x v="0"/>
    <x v="8"/>
    <x v="1"/>
    <x v="10"/>
    <x v="3"/>
    <x v="8"/>
    <x v="3"/>
    <x v="8"/>
    <x v="12"/>
    <x v="14"/>
  </r>
  <r>
    <x v="15"/>
    <x v="2"/>
    <s v="Sans"/>
    <x v="0"/>
    <s v="0.000286"/>
    <x v="8"/>
    <x v="0"/>
    <x v="9"/>
    <x v="7"/>
    <x v="0"/>
    <x v="8"/>
    <x v="9"/>
    <x v="12"/>
    <x v="9"/>
    <x v="13"/>
    <x v="15"/>
  </r>
  <r>
    <x v="16"/>
    <x v="1"/>
    <s v="Sans"/>
    <x v="1"/>
    <s v="0.000243"/>
    <x v="9"/>
    <x v="0"/>
    <x v="10"/>
    <x v="8"/>
    <x v="1"/>
    <x v="9"/>
    <x v="10"/>
    <x v="3"/>
    <x v="10"/>
    <x v="14"/>
    <x v="16"/>
  </r>
  <r>
    <x v="17"/>
    <x v="1"/>
    <s v="Sans"/>
    <x v="1"/>
    <n v="0"/>
    <x v="6"/>
    <x v="0"/>
    <x v="5"/>
    <x v="1"/>
    <x v="0"/>
    <x v="10"/>
    <x v="11"/>
    <x v="13"/>
    <x v="1"/>
    <x v="3"/>
    <x v="14"/>
  </r>
  <r>
    <x v="18"/>
    <x v="2"/>
    <s v="Sans"/>
    <x v="0"/>
    <n v="0"/>
    <x v="10"/>
    <x v="0"/>
    <x v="5"/>
    <x v="1"/>
    <x v="0"/>
    <x v="1"/>
    <x v="12"/>
    <x v="3"/>
    <x v="11"/>
    <x v="15"/>
    <x v="17"/>
  </r>
  <r>
    <x v="19"/>
    <x v="2"/>
    <s v="Sans"/>
    <x v="0"/>
    <s v="0.004"/>
    <x v="0"/>
    <x v="7"/>
    <x v="1"/>
    <x v="9"/>
    <x v="11"/>
    <x v="11"/>
    <x v="1"/>
    <x v="14"/>
    <x v="12"/>
    <x v="16"/>
    <x v="18"/>
  </r>
  <r>
    <x v="20"/>
    <x v="1"/>
    <s v="Sans"/>
    <x v="1"/>
    <m/>
    <x v="11"/>
    <x v="8"/>
    <x v="11"/>
    <x v="4"/>
    <x v="12"/>
    <x v="3"/>
    <x v="13"/>
    <x v="15"/>
    <x v="13"/>
    <x v="17"/>
    <x v="3"/>
  </r>
  <r>
    <x v="21"/>
    <x v="2"/>
    <s v="Sans"/>
    <x v="0"/>
    <n v="0"/>
    <x v="6"/>
    <x v="9"/>
    <x v="5"/>
    <x v="10"/>
    <x v="13"/>
    <x v="12"/>
    <x v="0"/>
    <x v="16"/>
    <x v="14"/>
    <x v="18"/>
    <x v="19"/>
  </r>
  <r>
    <x v="22"/>
    <x v="2"/>
    <s v="Sans"/>
    <x v="0"/>
    <s v="0.778"/>
    <x v="12"/>
    <x v="10"/>
    <x v="12"/>
    <x v="11"/>
    <x v="14"/>
    <x v="13"/>
    <x v="14"/>
    <x v="8"/>
    <x v="15"/>
    <x v="19"/>
    <x v="20"/>
  </r>
  <r>
    <x v="23"/>
    <x v="1"/>
    <s v="Sans"/>
    <x v="1"/>
    <m/>
    <x v="13"/>
    <x v="11"/>
    <x v="5"/>
    <x v="12"/>
    <x v="15"/>
    <x v="3"/>
    <x v="15"/>
    <x v="17"/>
    <x v="16"/>
    <x v="14"/>
    <x v="21"/>
  </r>
  <r>
    <x v="24"/>
    <x v="1"/>
    <s v="Sans"/>
    <x v="0"/>
    <s v="0.0000915"/>
    <x v="14"/>
    <x v="0"/>
    <x v="13"/>
    <x v="1"/>
    <x v="0"/>
    <x v="14"/>
    <x v="0"/>
    <x v="16"/>
    <x v="17"/>
    <x v="20"/>
    <x v="2"/>
  </r>
  <r>
    <x v="25"/>
    <x v="1"/>
    <s v="Sans"/>
    <x v="1"/>
    <m/>
    <x v="14"/>
    <x v="11"/>
    <x v="14"/>
    <x v="13"/>
    <x v="16"/>
    <x v="3"/>
    <x v="1"/>
    <x v="3"/>
    <x v="4"/>
    <x v="21"/>
    <x v="22"/>
  </r>
  <r>
    <x v="26"/>
    <x v="1"/>
    <s v="Sans"/>
    <x v="0"/>
    <s v="0.00000101"/>
    <x v="6"/>
    <x v="0"/>
    <x v="5"/>
    <x v="1"/>
    <x v="0"/>
    <x v="15"/>
    <x v="1"/>
    <x v="18"/>
    <x v="18"/>
    <x v="9"/>
    <x v="3"/>
  </r>
  <r>
    <x v="27"/>
    <x v="1"/>
    <s v="Sans"/>
    <x v="0"/>
    <s v="0.157"/>
    <x v="15"/>
    <x v="12"/>
    <x v="15"/>
    <x v="14"/>
    <x v="17"/>
    <x v="16"/>
    <x v="16"/>
    <x v="19"/>
    <x v="19"/>
    <x v="22"/>
    <x v="3"/>
  </r>
  <r>
    <x v="28"/>
    <x v="2"/>
    <s v="Sans"/>
    <x v="1"/>
    <s v="0.00028"/>
    <x v="16"/>
    <x v="13"/>
    <x v="16"/>
    <x v="15"/>
    <x v="18"/>
    <x v="3"/>
    <x v="17"/>
    <x v="20"/>
    <x v="20"/>
    <x v="23"/>
    <x v="23"/>
  </r>
  <r>
    <x v="29"/>
    <x v="2"/>
    <s v="Sans"/>
    <x v="1"/>
    <s v="0.000114"/>
    <x v="6"/>
    <x v="10"/>
    <x v="17"/>
    <x v="16"/>
    <x v="0"/>
    <x v="17"/>
    <x v="1"/>
    <x v="13"/>
    <x v="14"/>
    <x v="0"/>
    <x v="24"/>
  </r>
  <r>
    <x v="30"/>
    <x v="2"/>
    <s v="Sans"/>
    <x v="1"/>
    <s v="0.235"/>
    <x v="17"/>
    <x v="14"/>
    <x v="18"/>
    <x v="1"/>
    <x v="0"/>
    <x v="18"/>
    <x v="1"/>
    <x v="6"/>
    <x v="14"/>
    <x v="3"/>
    <x v="25"/>
  </r>
  <r>
    <x v="31"/>
    <x v="2"/>
    <s v="Sans"/>
    <x v="1"/>
    <m/>
    <x v="18"/>
    <x v="11"/>
    <x v="5"/>
    <x v="17"/>
    <x v="0"/>
    <x v="2"/>
    <x v="18"/>
    <x v="3"/>
    <x v="14"/>
    <x v="24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0AB4CD-2029-44C3-BD4A-29252D38BFCA}" name="Tableau croisé dynamique1" cacheId="9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AZ19" firstHeaderRow="1" firstDataRow="11" firstDataCol="1"/>
  <pivotFields count="16"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>
      <items count="4">
        <item x="2"/>
        <item h="1" x="0"/>
        <item h="1" x="1"/>
        <item t="default"/>
      </items>
    </pivotField>
    <pivotField showAll="0"/>
    <pivotField showAll="0">
      <items count="3">
        <item x="0"/>
        <item h="1" x="1"/>
        <item t="default"/>
      </items>
    </pivotField>
    <pivotField showAll="0"/>
    <pivotField axis="axisCol" showAll="0">
      <items count="20">
        <item x="6"/>
        <item x="4"/>
        <item x="13"/>
        <item x="16"/>
        <item x="8"/>
        <item x="2"/>
        <item x="12"/>
        <item x="14"/>
        <item x="11"/>
        <item x="10"/>
        <item x="17"/>
        <item x="7"/>
        <item x="3"/>
        <item x="18"/>
        <item x="5"/>
        <item x="9"/>
        <item x="1"/>
        <item x="15"/>
        <item x="0"/>
        <item t="default"/>
      </items>
    </pivotField>
    <pivotField axis="axisCol" showAll="0">
      <items count="16">
        <item x="0"/>
        <item x="5"/>
        <item x="7"/>
        <item x="1"/>
        <item x="3"/>
        <item x="14"/>
        <item x="8"/>
        <item x="9"/>
        <item x="10"/>
        <item x="4"/>
        <item x="13"/>
        <item x="12"/>
        <item x="6"/>
        <item x="2"/>
        <item x="11"/>
        <item t="default"/>
      </items>
    </pivotField>
    <pivotField axis="axisCol" showAll="0">
      <items count="20">
        <item x="5"/>
        <item x="8"/>
        <item x="9"/>
        <item x="17"/>
        <item x="16"/>
        <item x="1"/>
        <item x="3"/>
        <item x="11"/>
        <item x="0"/>
        <item x="18"/>
        <item x="6"/>
        <item x="10"/>
        <item x="12"/>
        <item x="13"/>
        <item x="15"/>
        <item x="4"/>
        <item x="14"/>
        <item x="7"/>
        <item x="2"/>
        <item t="default"/>
      </items>
    </pivotField>
    <pivotField axis="axisCol" showAll="0">
      <items count="19">
        <item x="1"/>
        <item x="16"/>
        <item x="7"/>
        <item x="17"/>
        <item x="11"/>
        <item x="12"/>
        <item x="4"/>
        <item x="15"/>
        <item x="6"/>
        <item x="8"/>
        <item x="5"/>
        <item x="3"/>
        <item x="9"/>
        <item x="2"/>
        <item x="14"/>
        <item x="10"/>
        <item x="13"/>
        <item x="0"/>
        <item t="default"/>
      </items>
    </pivotField>
    <pivotField axis="axisCol" showAll="0">
      <items count="20">
        <item x="0"/>
        <item x="15"/>
        <item x="4"/>
        <item x="5"/>
        <item x="18"/>
        <item x="12"/>
        <item x="6"/>
        <item x="13"/>
        <item x="1"/>
        <item x="14"/>
        <item x="7"/>
        <item x="2"/>
        <item x="3"/>
        <item x="9"/>
        <item x="16"/>
        <item x="17"/>
        <item x="8"/>
        <item x="11"/>
        <item x="10"/>
        <item t="default"/>
      </items>
    </pivotField>
    <pivotField axis="axisCol" showAll="0">
      <items count="20">
        <item x="10"/>
        <item x="13"/>
        <item x="11"/>
        <item x="6"/>
        <item x="9"/>
        <item x="5"/>
        <item x="2"/>
        <item x="1"/>
        <item x="14"/>
        <item x="15"/>
        <item x="17"/>
        <item x="8"/>
        <item x="0"/>
        <item x="7"/>
        <item x="12"/>
        <item x="4"/>
        <item x="18"/>
        <item x="16"/>
        <item x="3"/>
        <item t="default"/>
      </items>
    </pivotField>
    <pivotField axis="axisCol" showAll="0">
      <items count="20">
        <item x="1"/>
        <item x="6"/>
        <item x="11"/>
        <item x="2"/>
        <item x="14"/>
        <item x="7"/>
        <item x="4"/>
        <item x="18"/>
        <item x="10"/>
        <item x="3"/>
        <item x="5"/>
        <item x="12"/>
        <item x="8"/>
        <item x="16"/>
        <item x="17"/>
        <item x="9"/>
        <item x="15"/>
        <item x="13"/>
        <item x="0"/>
        <item t="default"/>
      </items>
    </pivotField>
    <pivotField axis="axisCol" showAll="0">
      <items count="22">
        <item x="3"/>
        <item x="18"/>
        <item x="14"/>
        <item x="15"/>
        <item x="9"/>
        <item x="8"/>
        <item x="16"/>
        <item x="7"/>
        <item x="6"/>
        <item x="17"/>
        <item x="1"/>
        <item x="4"/>
        <item x="10"/>
        <item x="20"/>
        <item x="5"/>
        <item x="19"/>
        <item x="12"/>
        <item x="0"/>
        <item x="2"/>
        <item x="11"/>
        <item x="13"/>
        <item t="default"/>
      </items>
    </pivotField>
    <pivotField axis="axisCol" showAll="0">
      <items count="22">
        <item x="4"/>
        <item x="15"/>
        <item x="17"/>
        <item x="20"/>
        <item x="5"/>
        <item x="10"/>
        <item x="14"/>
        <item x="3"/>
        <item x="18"/>
        <item x="13"/>
        <item x="0"/>
        <item x="7"/>
        <item x="16"/>
        <item x="12"/>
        <item x="8"/>
        <item x="6"/>
        <item x="9"/>
        <item x="11"/>
        <item x="19"/>
        <item x="2"/>
        <item x="1"/>
        <item t="default"/>
      </items>
    </pivotField>
    <pivotField axis="axisCol" showAll="0">
      <items count="26">
        <item x="3"/>
        <item x="17"/>
        <item x="19"/>
        <item x="15"/>
        <item x="20"/>
        <item x="18"/>
        <item x="21"/>
        <item x="24"/>
        <item x="9"/>
        <item x="14"/>
        <item x="1"/>
        <item x="6"/>
        <item x="12"/>
        <item x="5"/>
        <item x="23"/>
        <item x="16"/>
        <item x="2"/>
        <item x="11"/>
        <item x="4"/>
        <item x="22"/>
        <item x="8"/>
        <item x="13"/>
        <item x="7"/>
        <item x="10"/>
        <item x="0"/>
        <item t="default"/>
      </items>
    </pivotField>
    <pivotField showAll="0">
      <items count="27">
        <item x="3"/>
        <item x="20"/>
        <item x="6"/>
        <item x="5"/>
        <item x="16"/>
        <item x="21"/>
        <item x="22"/>
        <item x="18"/>
        <item x="9"/>
        <item x="8"/>
        <item x="1"/>
        <item x="19"/>
        <item x="2"/>
        <item x="13"/>
        <item x="11"/>
        <item x="24"/>
        <item x="7"/>
        <item x="25"/>
        <item x="12"/>
        <item x="0"/>
        <item x="4"/>
        <item x="15"/>
        <item x="17"/>
        <item x="23"/>
        <item x="10"/>
        <item x="14"/>
        <item t="default"/>
      </items>
    </pivotField>
  </pivotFields>
  <rowFields count="1">
    <field x="0"/>
  </rowFields>
  <rowItems count="6">
    <i>
      <x v="15"/>
    </i>
    <i>
      <x v="18"/>
    </i>
    <i>
      <x v="19"/>
    </i>
    <i>
      <x v="21"/>
    </i>
    <i>
      <x v="22"/>
    </i>
    <i t="grand">
      <x/>
    </i>
  </rowItems>
  <colFields count="10">
    <field x="5"/>
    <field x="14"/>
    <field x="13"/>
    <field x="6"/>
    <field x="12"/>
    <field x="11"/>
    <field x="7"/>
    <field x="9"/>
    <field x="10"/>
    <field x="8"/>
  </colFields>
  <colItems count="51">
    <i>
      <x/>
      <x v="5"/>
      <x v="6"/>
      <x v="7"/>
      <x v="6"/>
      <x v="18"/>
      <x/>
      <x v="7"/>
      <x v="14"/>
      <x v="15"/>
    </i>
    <i t="default" r="8">
      <x v="14"/>
    </i>
    <i t="default" r="7">
      <x v="7"/>
    </i>
    <i t="default" r="6">
      <x/>
    </i>
    <i t="default" r="5">
      <x v="18"/>
    </i>
    <i t="default" r="4">
      <x v="6"/>
    </i>
    <i t="default" r="3">
      <x v="7"/>
    </i>
    <i t="default" r="2">
      <x v="6"/>
    </i>
    <i t="default" r="1">
      <x v="5"/>
    </i>
    <i t="default">
      <x/>
    </i>
    <i>
      <x v="4"/>
      <x v="21"/>
      <x v="16"/>
      <x/>
      <x v="16"/>
      <x v="15"/>
      <x v="2"/>
      <x/>
      <x v="11"/>
      <x v="2"/>
    </i>
    <i t="default" r="8">
      <x v="11"/>
    </i>
    <i t="default" r="7">
      <x/>
    </i>
    <i t="default" r="6">
      <x v="2"/>
    </i>
    <i t="default" r="5">
      <x v="15"/>
    </i>
    <i t="default" r="4">
      <x v="16"/>
    </i>
    <i t="default" r="3">
      <x/>
    </i>
    <i t="default" r="2">
      <x v="16"/>
    </i>
    <i t="default" r="1">
      <x v="21"/>
    </i>
    <i t="default">
      <x v="4"/>
    </i>
    <i>
      <x v="6"/>
      <x v="2"/>
      <x v="1"/>
      <x v="8"/>
      <x v="5"/>
      <x v="4"/>
      <x v="12"/>
      <x v="9"/>
      <x v="1"/>
      <x v="4"/>
    </i>
    <i t="default" r="8">
      <x v="1"/>
    </i>
    <i t="default" r="7">
      <x v="9"/>
    </i>
    <i t="default" r="6">
      <x v="12"/>
    </i>
    <i t="default" r="5">
      <x v="4"/>
    </i>
    <i t="default" r="4">
      <x v="5"/>
    </i>
    <i t="default" r="3">
      <x v="8"/>
    </i>
    <i t="default" r="2">
      <x v="1"/>
    </i>
    <i t="default" r="1">
      <x v="2"/>
    </i>
    <i t="default">
      <x v="6"/>
    </i>
    <i>
      <x v="9"/>
      <x v="3"/>
      <x v="17"/>
      <x/>
      <x/>
      <x v="11"/>
      <x/>
      <x/>
      <x v="7"/>
      <x/>
    </i>
    <i t="default" r="8">
      <x v="7"/>
    </i>
    <i t="default" r="7">
      <x/>
    </i>
    <i t="default" r="6">
      <x/>
    </i>
    <i t="default" r="5">
      <x v="11"/>
    </i>
    <i t="default" r="4">
      <x/>
    </i>
    <i t="default" r="3">
      <x/>
    </i>
    <i t="default" r="2">
      <x v="17"/>
    </i>
    <i t="default" r="1">
      <x v="3"/>
    </i>
    <i t="default">
      <x v="9"/>
    </i>
    <i>
      <x v="18"/>
      <x v="15"/>
      <x v="13"/>
      <x v="2"/>
      <x v="2"/>
      <x/>
      <x v="5"/>
      <x v="17"/>
      <x v="2"/>
      <x v="12"/>
    </i>
    <i t="default" r="8">
      <x v="2"/>
    </i>
    <i t="default" r="7">
      <x v="17"/>
    </i>
    <i t="default" r="6">
      <x v="5"/>
    </i>
    <i t="default" r="5">
      <x/>
    </i>
    <i t="default" r="4">
      <x v="2"/>
    </i>
    <i t="default" r="3">
      <x v="2"/>
    </i>
    <i t="default" r="2">
      <x v="13"/>
    </i>
    <i t="default" r="1">
      <x v="15"/>
    </i>
    <i t="default">
      <x v="18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Drogue" xr10:uid="{CAA7D4CF-0664-4EB7-8A72-82FC88693D7D}" sourceName="Drogue">
  <pivotTables>
    <pivotTable tabId="2" name="Tableau croisé dynamique1"/>
  </pivotTables>
  <data>
    <tabular pivotCacheId="1770613681">
      <items count="3">
        <i x="2" s="1"/>
        <i x="0"/>
        <i x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Localisation_dépo_drogue" xr10:uid="{9D8B65B0-39C1-4671-B8F5-18AA4102167D}" sourceName="Localisation dépo drogue ">
  <pivotTables>
    <pivotTable tabId="2" name="Tableau croisé dynamique1"/>
  </pivotTables>
  <data>
    <tabular pivotCacheId="1770613681">
      <items count="2">
        <i x="0" s="1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rogue" xr10:uid="{A3C0B8E6-9971-4176-AA17-6023B6EBBD10}" cache="Segment_Drogue" caption="Drogue" rowHeight="234950"/>
  <slicer name="Localisation dépo drogue " xr10:uid="{76955581-AA4D-4716-8F2C-A5559897033D}" cache="Segment_Localisation_dépo_drogue" caption="Localisation dépo drogue 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3AF8A2-E977-4825-AC40-1E192824A38A}" name="Tableau1" displayName="Tableau1" ref="A1:V68" totalsRowShown="0" headerRowDxfId="61" tableBorderDxfId="60">
  <autoFilter ref="A1:V68" xr:uid="{7274F668-0FA4-4D79-8CFC-3A3DCF0C972F}">
    <filterColumn colId="1">
      <filters>
        <filter val="Gabazine"/>
      </filters>
    </filterColumn>
    <filterColumn colId="2">
      <filters>
        <filter val="Sans"/>
      </filters>
    </filterColumn>
  </autoFilter>
  <tableColumns count="22">
    <tableColumn id="1" xr3:uid="{8E8873ED-BBC9-49DA-82B3-92E9748CA100}" name="Individu" dataDxfId="59"/>
    <tableColumn id="2" xr3:uid="{FF2E37B2-2C6B-4DFE-9F2E-2CDC92E93BA2}" name="Drogue" dataDxfId="58"/>
    <tableColumn id="3" xr3:uid="{37377638-7698-4361-A0C0-50618958ADAB}" name="lésion " dataDxfId="57"/>
    <tableColumn id="4" xr3:uid="{4AE72F61-1CAB-4890-97EC-0447E2C96224}" name="Localisation dépo drogue " dataDxfId="56"/>
    <tableColumn id="5" xr3:uid="{93DEE6B9-317F-4177-B423-D27E2624583D}" name="L-Rost"/>
    <tableColumn id="6" xr3:uid="{BAB555A4-B6C7-4736-9E7F-E5EB9BF5B84E}" name="R-Rost" dataDxfId="55"/>
    <tableColumn id="7" xr3:uid="{30A29B99-1CD1-4354-99F6-6A5D9295E112}" name="L-Mid" dataDxfId="54"/>
    <tableColumn id="8" xr3:uid="{1B846DE0-A25B-4814-A05F-C9BC43F1EF53}" name="R-Mid"/>
    <tableColumn id="9" xr3:uid="{CC41593F-9EAD-4EDD-92BA-6A961443665C}" name="L-Caud" dataDxfId="53"/>
    <tableColumn id="10" xr3:uid="{15B6914B-B887-46E4-9723-B9C29AC54D23}" name="R-Caud" dataDxfId="52"/>
    <tableColumn id="11" xr3:uid="{3905904A-82C4-478E-88ED-59781C394B94}" name="L-Rost-drogue" dataDxfId="51"/>
    <tableColumn id="12" xr3:uid="{88E58671-CCBC-49F6-B2E2-0B7626E5E33E}" name="R-Rost-drogue" dataDxfId="50"/>
    <tableColumn id="13" xr3:uid="{27F81474-154A-4DF7-A889-0371D3502E70}" name="L-Mid-drogue" dataDxfId="49"/>
    <tableColumn id="14" xr3:uid="{9C79EA29-51F5-4EC6-BAB9-6FBAC61DE71A}" name="R-Mid-drogue" dataDxfId="48"/>
    <tableColumn id="15" xr3:uid="{A98AEC87-6FEA-4B25-BEB8-13AB477CD749}" name="L-Caud-drogue" dataDxfId="47"/>
    <tableColumn id="16" xr3:uid="{358BA822-04CF-434C-AFF6-FAA1D6327465}" name="R-Caud-drogue" dataDxfId="46"/>
    <tableColumn id="17" xr3:uid="{DEAD96D0-6063-418B-9F1B-6C965353EDCE}" name="L-Rost-total"/>
    <tableColumn id="18" xr3:uid="{0324ED75-5A28-46E1-B9CE-D9C0E16D6203}" name="R-Rost-total" dataDxfId="45"/>
    <tableColumn id="19" xr3:uid="{2D39132C-8D9C-46BC-9B29-C91560FC4733}" name="L-Mid-total" dataDxfId="44"/>
    <tableColumn id="20" xr3:uid="{DD8726E5-647B-472C-99D7-CAB35301B3F1}" name="R-Mid-total" dataDxfId="43"/>
    <tableColumn id="21" xr3:uid="{D0A24CA4-5EF8-4F38-8F8D-A654C1A8E03A}" name="L-Caud-total"/>
    <tableColumn id="22" xr3:uid="{4D720D2D-5307-45B5-8B46-62B9AB8A06CA}" name="R-Caud-total" dataDxfId="4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76EFA-8002-41F2-9816-B49B58B9733F}">
  <dimension ref="A1:V99"/>
  <sheetViews>
    <sheetView tabSelected="1" topLeftCell="A30" zoomScale="85" zoomScaleNormal="85" workbookViewId="0">
      <selection activeCell="D70" sqref="D70"/>
    </sheetView>
  </sheetViews>
  <sheetFormatPr baseColWidth="10" defaultRowHeight="14.4" x14ac:dyDescent="0.3"/>
  <cols>
    <col min="1" max="1" width="12.33203125" customWidth="1"/>
    <col min="2" max="2" width="11.77734375" customWidth="1"/>
    <col min="4" max="4" width="34" customWidth="1"/>
    <col min="9" max="9" width="12.21875" customWidth="1"/>
    <col min="10" max="10" width="12.33203125" customWidth="1"/>
    <col min="11" max="11" width="21" customWidth="1"/>
    <col min="12" max="12" width="21.109375" customWidth="1"/>
    <col min="13" max="13" width="19.77734375" customWidth="1"/>
    <col min="14" max="14" width="19.88671875" customWidth="1"/>
    <col min="15" max="15" width="21.77734375" customWidth="1"/>
    <col min="16" max="16" width="22" customWidth="1"/>
    <col min="17" max="17" width="17.88671875" customWidth="1"/>
    <col min="18" max="18" width="18.21875" customWidth="1"/>
    <col min="19" max="19" width="16.6640625" customWidth="1"/>
    <col min="20" max="20" width="17" customWidth="1"/>
    <col min="21" max="21" width="18.77734375" customWidth="1"/>
    <col min="22" max="22" width="19" customWidth="1"/>
  </cols>
  <sheetData>
    <row r="1" spans="1:2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39</v>
      </c>
      <c r="F1" s="1" t="s">
        <v>40</v>
      </c>
      <c r="G1" s="1" t="s">
        <v>41</v>
      </c>
      <c r="H1" s="1" t="s">
        <v>42</v>
      </c>
      <c r="I1" s="4" t="s">
        <v>43</v>
      </c>
      <c r="J1" s="4" t="s">
        <v>44</v>
      </c>
      <c r="K1" s="1" t="s">
        <v>46</v>
      </c>
      <c r="L1" s="1" t="s">
        <v>45</v>
      </c>
      <c r="M1" s="1" t="s">
        <v>47</v>
      </c>
      <c r="N1" s="1" t="s">
        <v>48</v>
      </c>
      <c r="O1" s="4" t="s">
        <v>49</v>
      </c>
      <c r="P1" s="4" t="s">
        <v>50</v>
      </c>
      <c r="Q1" s="1" t="s">
        <v>137</v>
      </c>
      <c r="R1" s="1" t="s">
        <v>138</v>
      </c>
      <c r="S1" s="1" t="s">
        <v>139</v>
      </c>
      <c r="T1" s="1" t="s">
        <v>140</v>
      </c>
      <c r="U1" s="4" t="s">
        <v>141</v>
      </c>
      <c r="V1" s="4" t="s">
        <v>142</v>
      </c>
    </row>
    <row r="2" spans="1:22" hidden="1" x14ac:dyDescent="0.3">
      <c r="A2" s="15" t="s">
        <v>4</v>
      </c>
      <c r="B2" s="2" t="s">
        <v>51</v>
      </c>
      <c r="C2" s="2" t="s">
        <v>5</v>
      </c>
      <c r="D2" s="2" t="s">
        <v>6</v>
      </c>
      <c r="E2" s="3">
        <v>0.38600000000000001</v>
      </c>
      <c r="F2" s="9"/>
      <c r="G2" s="3">
        <v>0</v>
      </c>
      <c r="H2" s="3">
        <v>6.0000000000000001E-3</v>
      </c>
      <c r="I2" s="9"/>
      <c r="J2" s="3">
        <v>0</v>
      </c>
      <c r="K2" s="3">
        <v>0.218</v>
      </c>
      <c r="L2" s="9"/>
      <c r="M2" s="3">
        <v>0.65500000000000003</v>
      </c>
      <c r="N2" s="3">
        <v>0.01</v>
      </c>
      <c r="O2" s="9"/>
      <c r="P2" s="3">
        <v>0.624</v>
      </c>
    </row>
    <row r="3" spans="1:22" hidden="1" x14ac:dyDescent="0.3">
      <c r="A3" s="16" t="s">
        <v>7</v>
      </c>
      <c r="B3" s="3" t="s">
        <v>51</v>
      </c>
      <c r="C3" s="3" t="s">
        <v>5</v>
      </c>
      <c r="D3" s="3" t="s">
        <v>8</v>
      </c>
      <c r="E3" s="9">
        <v>0</v>
      </c>
      <c r="F3" s="9"/>
      <c r="G3" s="10">
        <v>1.05E-4</v>
      </c>
      <c r="H3" s="9">
        <v>2E-3</v>
      </c>
      <c r="I3">
        <v>0</v>
      </c>
      <c r="J3" s="9">
        <v>3.0000000000000001E-3</v>
      </c>
      <c r="K3" s="9">
        <v>8.9999999999999993E-3</v>
      </c>
      <c r="L3" s="9"/>
      <c r="M3" s="9">
        <v>1.7000000000000001E-2</v>
      </c>
      <c r="N3" s="9"/>
      <c r="O3">
        <v>1.0999999999999999E-2</v>
      </c>
      <c r="P3" s="9">
        <v>2E-3</v>
      </c>
    </row>
    <row r="4" spans="1:22" hidden="1" x14ac:dyDescent="0.3">
      <c r="A4" s="15" t="s">
        <v>9</v>
      </c>
      <c r="B4" s="2" t="s">
        <v>51</v>
      </c>
      <c r="C4" s="2" t="s">
        <v>5</v>
      </c>
      <c r="D4" s="2" t="s">
        <v>8</v>
      </c>
      <c r="E4" s="2">
        <v>0.504</v>
      </c>
      <c r="F4" s="2">
        <v>0.41099999999999998</v>
      </c>
      <c r="G4" s="2">
        <v>0.59399999999999997</v>
      </c>
      <c r="H4" s="9"/>
      <c r="I4" s="9"/>
      <c r="J4" s="2">
        <v>6.9000000000000006E-2</v>
      </c>
      <c r="K4" s="2">
        <v>4.0000000000000001E-3</v>
      </c>
      <c r="L4" s="2">
        <v>0</v>
      </c>
      <c r="M4" s="2">
        <v>0.73699999999999999</v>
      </c>
      <c r="N4" s="9"/>
      <c r="O4" s="2">
        <v>9.0999999999999998E-2</v>
      </c>
      <c r="P4" s="2">
        <v>5.0000000000000001E-3</v>
      </c>
    </row>
    <row r="5" spans="1:22" hidden="1" x14ac:dyDescent="0.3">
      <c r="A5" s="16" t="s">
        <v>10</v>
      </c>
      <c r="B5" s="3" t="s">
        <v>51</v>
      </c>
      <c r="C5" s="3" t="s">
        <v>5</v>
      </c>
      <c r="D5" s="3" t="s">
        <v>8</v>
      </c>
      <c r="E5" s="9"/>
      <c r="F5" s="9"/>
      <c r="G5" s="3">
        <v>0</v>
      </c>
      <c r="H5" s="9"/>
      <c r="I5" s="3">
        <v>0</v>
      </c>
      <c r="J5" s="3">
        <v>0</v>
      </c>
      <c r="K5" s="9"/>
      <c r="L5" s="3">
        <v>0</v>
      </c>
      <c r="M5" s="3">
        <v>0</v>
      </c>
      <c r="N5" s="9"/>
      <c r="O5" s="3">
        <v>0</v>
      </c>
      <c r="P5" s="3">
        <v>0</v>
      </c>
    </row>
    <row r="6" spans="1:22" hidden="1" x14ac:dyDescent="0.3">
      <c r="A6" s="15" t="s">
        <v>11</v>
      </c>
      <c r="B6" s="2" t="s">
        <v>51</v>
      </c>
      <c r="C6" s="2" t="s">
        <v>5</v>
      </c>
      <c r="D6" s="2" t="s">
        <v>6</v>
      </c>
      <c r="E6" s="9"/>
      <c r="F6" s="5">
        <v>2.8400000000000002E-4</v>
      </c>
      <c r="G6" s="2">
        <v>0</v>
      </c>
      <c r="H6" s="9"/>
      <c r="I6" s="2">
        <v>0.34</v>
      </c>
      <c r="J6" s="2">
        <v>8.3000000000000004E-2</v>
      </c>
      <c r="K6" s="2">
        <v>0.442</v>
      </c>
      <c r="L6" s="5">
        <v>5.6400000000000005E-4</v>
      </c>
      <c r="M6" s="2">
        <v>3.5000000000000003E-2</v>
      </c>
      <c r="N6" s="9"/>
      <c r="O6" s="2">
        <v>0.157</v>
      </c>
      <c r="P6" s="2">
        <v>0.63</v>
      </c>
    </row>
    <row r="7" spans="1:22" hidden="1" x14ac:dyDescent="0.3">
      <c r="A7" s="16" t="s">
        <v>12</v>
      </c>
      <c r="B7" s="2" t="s">
        <v>51</v>
      </c>
      <c r="C7" s="2" t="s">
        <v>5</v>
      </c>
      <c r="D7" s="2" t="s">
        <v>6</v>
      </c>
      <c r="E7" s="2"/>
      <c r="F7" s="2"/>
      <c r="G7" s="2">
        <v>0</v>
      </c>
      <c r="H7" s="9"/>
      <c r="I7" s="2">
        <v>0</v>
      </c>
      <c r="J7" s="5">
        <v>9.2199999999999998E-6</v>
      </c>
      <c r="K7" s="9"/>
      <c r="L7" s="2">
        <v>8.0000000000000002E-3</v>
      </c>
      <c r="M7" s="2">
        <v>0.114</v>
      </c>
      <c r="N7" s="9"/>
      <c r="O7" s="2">
        <v>2.8000000000000001E-2</v>
      </c>
      <c r="P7" s="5">
        <v>3.68E-5</v>
      </c>
    </row>
    <row r="8" spans="1:22" hidden="1" x14ac:dyDescent="0.3">
      <c r="A8" s="15" t="s">
        <v>13</v>
      </c>
      <c r="B8" s="2" t="s">
        <v>51</v>
      </c>
      <c r="C8" s="2" t="s">
        <v>5</v>
      </c>
      <c r="D8" s="2" t="s">
        <v>6</v>
      </c>
      <c r="E8" s="9">
        <v>1.4999999999999999E-2</v>
      </c>
      <c r="F8" s="2">
        <v>4.4999999999999998E-2</v>
      </c>
      <c r="G8" s="5">
        <v>2.1599999999999999E-4</v>
      </c>
      <c r="H8" s="9"/>
      <c r="I8" s="9">
        <v>6.7000000000000004E-2</v>
      </c>
      <c r="J8" s="2">
        <v>0</v>
      </c>
      <c r="K8" s="9">
        <v>3.0000000000000001E-3</v>
      </c>
      <c r="L8" s="2">
        <v>1E-3</v>
      </c>
      <c r="M8" s="5">
        <v>4.0000000000000001E-3</v>
      </c>
      <c r="N8" s="9"/>
      <c r="O8" s="9">
        <v>2.4E-2</v>
      </c>
      <c r="P8" s="5">
        <v>2.7699999999999999E-5</v>
      </c>
    </row>
    <row r="9" spans="1:22" hidden="1" x14ac:dyDescent="0.3">
      <c r="A9" s="16" t="s">
        <v>14</v>
      </c>
      <c r="B9" s="2" t="s">
        <v>51</v>
      </c>
      <c r="C9" s="2" t="s">
        <v>5</v>
      </c>
      <c r="D9" s="2" t="s">
        <v>6</v>
      </c>
      <c r="E9" s="2"/>
      <c r="F9" s="5">
        <v>1.04E-5</v>
      </c>
      <c r="G9" s="2">
        <v>0</v>
      </c>
      <c r="H9" s="2">
        <v>4.0000000000000001E-3</v>
      </c>
      <c r="I9" s="2">
        <v>2E-3</v>
      </c>
      <c r="J9" s="5">
        <v>3.0499999999999999E-5</v>
      </c>
      <c r="K9" s="9"/>
      <c r="L9" s="2">
        <v>0</v>
      </c>
      <c r="M9" s="2">
        <v>3.0000000000000001E-3</v>
      </c>
      <c r="N9" s="2">
        <v>0.91900000000000004</v>
      </c>
      <c r="O9" s="2">
        <v>0.82899999999999996</v>
      </c>
      <c r="P9" s="2">
        <v>0.109</v>
      </c>
    </row>
    <row r="10" spans="1:22" hidden="1" x14ac:dyDescent="0.3">
      <c r="A10" s="15" t="s">
        <v>15</v>
      </c>
      <c r="B10" s="2" t="s">
        <v>51</v>
      </c>
      <c r="C10" s="2" t="s">
        <v>5</v>
      </c>
      <c r="D10" s="2" t="s">
        <v>6</v>
      </c>
      <c r="E10" s="2"/>
      <c r="F10" s="2">
        <v>0.19400000000000001</v>
      </c>
      <c r="G10" s="2">
        <v>3.0000000000000001E-3</v>
      </c>
      <c r="H10" s="2">
        <v>0.379</v>
      </c>
      <c r="I10" s="9"/>
      <c r="J10" s="5">
        <v>3.6600000000000001E-4</v>
      </c>
      <c r="K10" s="9"/>
      <c r="L10" s="2">
        <v>3.4000000000000002E-2</v>
      </c>
      <c r="M10" s="2">
        <v>1E-3</v>
      </c>
      <c r="N10" s="2">
        <v>5.0000000000000001E-3</v>
      </c>
      <c r="O10" s="9"/>
      <c r="P10" s="5">
        <v>9.6000000000000002E-4</v>
      </c>
    </row>
    <row r="11" spans="1:22" hidden="1" x14ac:dyDescent="0.3">
      <c r="A11" s="16" t="s">
        <v>16</v>
      </c>
      <c r="B11" s="2" t="s">
        <v>51</v>
      </c>
      <c r="C11" s="2" t="s">
        <v>5</v>
      </c>
      <c r="D11" s="2" t="s">
        <v>8</v>
      </c>
      <c r="E11" s="2"/>
      <c r="F11" s="2">
        <v>0</v>
      </c>
      <c r="G11" s="2">
        <v>0</v>
      </c>
      <c r="H11" s="9"/>
      <c r="I11" s="2">
        <v>2.5999999999999999E-2</v>
      </c>
      <c r="J11" s="2">
        <v>0</v>
      </c>
      <c r="K11" s="9"/>
      <c r="L11" s="5">
        <v>3.2899999999999997E-4</v>
      </c>
      <c r="M11" s="5">
        <v>8.2200000000000003E-4</v>
      </c>
      <c r="N11" s="9"/>
      <c r="O11" s="2">
        <v>0.41899999999999998</v>
      </c>
      <c r="P11" s="5">
        <v>7.18E-4</v>
      </c>
    </row>
    <row r="12" spans="1:22" hidden="1" x14ac:dyDescent="0.3">
      <c r="A12" s="15" t="s">
        <v>17</v>
      </c>
      <c r="B12" s="3" t="s">
        <v>52</v>
      </c>
      <c r="C12" s="3" t="s">
        <v>5</v>
      </c>
      <c r="D12" s="3" t="s">
        <v>6</v>
      </c>
      <c r="E12" s="6">
        <v>4.4800000000000003E-6</v>
      </c>
      <c r="F12" s="9"/>
      <c r="G12" s="3">
        <v>0</v>
      </c>
      <c r="H12" s="3">
        <v>0</v>
      </c>
      <c r="I12" s="3">
        <v>0</v>
      </c>
      <c r="J12" s="3">
        <v>0</v>
      </c>
      <c r="K12" s="6">
        <v>4.37E-4</v>
      </c>
      <c r="L12" s="9"/>
      <c r="M12" s="3">
        <v>0</v>
      </c>
      <c r="N12" s="3">
        <v>0</v>
      </c>
      <c r="O12" s="3">
        <v>0</v>
      </c>
      <c r="P12" s="3">
        <v>0.875</v>
      </c>
    </row>
    <row r="13" spans="1:22" hidden="1" x14ac:dyDescent="0.3">
      <c r="A13" s="16" t="s">
        <v>18</v>
      </c>
      <c r="B13" s="2" t="s">
        <v>51</v>
      </c>
      <c r="C13" s="2" t="s">
        <v>5</v>
      </c>
      <c r="D13" s="2" t="s">
        <v>8</v>
      </c>
      <c r="E13" s="2"/>
      <c r="F13" s="2">
        <v>0</v>
      </c>
      <c r="G13" s="2">
        <v>0</v>
      </c>
      <c r="H13" s="9"/>
      <c r="I13" s="2">
        <v>0</v>
      </c>
      <c r="J13" s="2">
        <v>1.0999999999999999E-2</v>
      </c>
      <c r="K13" s="9"/>
      <c r="L13" s="5">
        <v>7.3899999999999997E-4</v>
      </c>
      <c r="M13" s="2">
        <v>6.4000000000000001E-2</v>
      </c>
      <c r="N13" s="5">
        <v>8.03E-4</v>
      </c>
      <c r="O13" s="2">
        <v>8.0000000000000002E-3</v>
      </c>
      <c r="P13" s="2">
        <v>2.1000000000000001E-2</v>
      </c>
    </row>
    <row r="14" spans="1:22" hidden="1" x14ac:dyDescent="0.3">
      <c r="A14" s="15" t="s">
        <v>19</v>
      </c>
      <c r="B14" s="3" t="s">
        <v>52</v>
      </c>
      <c r="C14" s="3" t="s">
        <v>5</v>
      </c>
      <c r="D14" s="3" t="s">
        <v>6</v>
      </c>
      <c r="E14" s="3"/>
      <c r="F14" s="3"/>
      <c r="G14" s="6">
        <v>4.0500000000000002E-5</v>
      </c>
      <c r="H14" s="3">
        <v>1.2999999999999999E-2</v>
      </c>
      <c r="I14" s="3">
        <v>0</v>
      </c>
      <c r="J14" s="3">
        <v>0.28999999999999998</v>
      </c>
      <c r="K14" s="9"/>
      <c r="L14" s="3">
        <v>0</v>
      </c>
      <c r="M14" s="3">
        <v>0.93400000000000005</v>
      </c>
      <c r="N14" s="3">
        <v>0.19600000000000001</v>
      </c>
      <c r="O14" s="3">
        <v>0.88400000000000001</v>
      </c>
      <c r="P14" s="3">
        <v>0.372</v>
      </c>
    </row>
    <row r="15" spans="1:22" hidden="1" x14ac:dyDescent="0.3">
      <c r="A15" s="16" t="s">
        <v>20</v>
      </c>
      <c r="B15" s="2" t="s">
        <v>51</v>
      </c>
      <c r="C15" s="2" t="s">
        <v>5</v>
      </c>
      <c r="D15" s="2" t="s">
        <v>6</v>
      </c>
      <c r="E15" s="2">
        <v>0.435</v>
      </c>
      <c r="F15" s="9"/>
      <c r="G15" s="2">
        <v>0.24399999999999999</v>
      </c>
      <c r="H15" s="2">
        <v>0.93400000000000005</v>
      </c>
      <c r="I15" s="2">
        <v>8.9999999999999993E-3</v>
      </c>
      <c r="J15" s="2">
        <v>0.111</v>
      </c>
      <c r="K15" s="2">
        <v>0.219</v>
      </c>
      <c r="L15" s="9"/>
      <c r="M15" s="2">
        <v>1E-3</v>
      </c>
      <c r="N15" s="2">
        <v>1.7000000000000001E-2</v>
      </c>
      <c r="O15" s="2">
        <v>0.156</v>
      </c>
      <c r="P15" s="2">
        <v>0.01</v>
      </c>
    </row>
    <row r="16" spans="1:22" hidden="1" x14ac:dyDescent="0.3">
      <c r="A16" s="15" t="s">
        <v>21</v>
      </c>
      <c r="B16" s="2" t="s">
        <v>51</v>
      </c>
      <c r="C16" s="2" t="s">
        <v>5</v>
      </c>
      <c r="D16" s="2" t="s">
        <v>6</v>
      </c>
      <c r="E16" s="2"/>
      <c r="F16" s="2">
        <v>1.7999999999999999E-2</v>
      </c>
      <c r="G16" s="2">
        <v>0</v>
      </c>
      <c r="H16" s="5">
        <v>2.9600000000000001E-5</v>
      </c>
      <c r="I16" s="2">
        <v>0</v>
      </c>
      <c r="J16" s="9"/>
      <c r="K16" s="9"/>
      <c r="L16" s="2">
        <v>4.2999999999999997E-2</v>
      </c>
      <c r="M16" s="2">
        <v>0</v>
      </c>
      <c r="N16" s="2">
        <v>0.121</v>
      </c>
      <c r="O16" s="2">
        <v>2.7E-2</v>
      </c>
      <c r="P16" s="2"/>
    </row>
    <row r="17" spans="1:16" x14ac:dyDescent="0.3">
      <c r="A17" s="16" t="s">
        <v>22</v>
      </c>
      <c r="B17" s="2" t="s">
        <v>53</v>
      </c>
      <c r="C17" s="2" t="s">
        <v>5</v>
      </c>
      <c r="D17" s="2" t="s">
        <v>6</v>
      </c>
      <c r="E17" s="5">
        <v>2.8600000000000001E-4</v>
      </c>
      <c r="F17" s="5">
        <v>2.13E-4</v>
      </c>
      <c r="G17" s="2">
        <v>0</v>
      </c>
      <c r="H17" s="5">
        <v>1.06E-4</v>
      </c>
      <c r="I17" s="5">
        <v>3.8600000000000003E-5</v>
      </c>
      <c r="J17" s="2">
        <v>0</v>
      </c>
      <c r="K17" s="2">
        <v>0.104</v>
      </c>
      <c r="L17" s="2">
        <v>0.127</v>
      </c>
      <c r="M17" s="2">
        <v>0.375</v>
      </c>
      <c r="N17" s="2">
        <v>0.44600000000000001</v>
      </c>
      <c r="O17" s="2">
        <v>0.68200000000000005</v>
      </c>
      <c r="P17" s="2">
        <v>0.63500000000000001</v>
      </c>
    </row>
    <row r="18" spans="1:16" hidden="1" x14ac:dyDescent="0.3">
      <c r="A18" s="15" t="s">
        <v>23</v>
      </c>
      <c r="B18" s="2" t="s">
        <v>52</v>
      </c>
      <c r="C18" s="2" t="s">
        <v>5</v>
      </c>
      <c r="D18" s="2" t="s">
        <v>8</v>
      </c>
      <c r="E18" s="5">
        <v>2.43E-4</v>
      </c>
      <c r="F18" s="2">
        <v>0.27400000000000002</v>
      </c>
      <c r="G18" s="2">
        <v>0</v>
      </c>
      <c r="H18" s="2">
        <v>1.6E-2</v>
      </c>
      <c r="I18" s="2">
        <v>1.4E-2</v>
      </c>
      <c r="J18" s="2">
        <v>3.0000000000000001E-3</v>
      </c>
      <c r="K18" s="5">
        <v>4.73E-4</v>
      </c>
      <c r="L18" s="2">
        <v>3.0000000000000001E-3</v>
      </c>
      <c r="M18" s="2">
        <v>0</v>
      </c>
      <c r="N18" s="2">
        <v>2E-3</v>
      </c>
      <c r="O18" s="2">
        <v>8.9999999999999993E-3</v>
      </c>
      <c r="P18" s="5">
        <v>1.8799999999999999E-4</v>
      </c>
    </row>
    <row r="19" spans="1:16" hidden="1" x14ac:dyDescent="0.3">
      <c r="A19" s="16" t="s">
        <v>24</v>
      </c>
      <c r="B19" s="2" t="s">
        <v>52</v>
      </c>
      <c r="C19" s="2" t="s">
        <v>5</v>
      </c>
      <c r="D19" s="2" t="s">
        <v>8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5">
        <v>5.0199999999999995E-4</v>
      </c>
      <c r="M19" s="9"/>
      <c r="N19" s="2"/>
      <c r="O19" s="2">
        <v>0</v>
      </c>
      <c r="P19" s="2"/>
    </row>
    <row r="20" spans="1:16" x14ac:dyDescent="0.3">
      <c r="A20" s="15" t="s">
        <v>25</v>
      </c>
      <c r="B20" s="2" t="s">
        <v>53</v>
      </c>
      <c r="C20" s="2" t="s">
        <v>5</v>
      </c>
      <c r="D20" s="2" t="s">
        <v>6</v>
      </c>
      <c r="E20" s="2">
        <v>0</v>
      </c>
      <c r="F20" s="2">
        <v>0.01</v>
      </c>
      <c r="G20" s="2">
        <v>0</v>
      </c>
      <c r="H20" s="2">
        <v>0</v>
      </c>
      <c r="I20" s="2">
        <v>0</v>
      </c>
      <c r="J20" s="2">
        <v>0</v>
      </c>
      <c r="K20" s="2">
        <v>8.9999999999999993E-3</v>
      </c>
      <c r="L20" s="2">
        <v>3.7999999999999999E-2</v>
      </c>
      <c r="M20" s="2">
        <v>0</v>
      </c>
      <c r="N20" s="2">
        <v>0.44700000000000001</v>
      </c>
      <c r="O20" s="5">
        <v>1.4200000000000001E-4</v>
      </c>
      <c r="P20" s="2">
        <v>0.72</v>
      </c>
    </row>
    <row r="21" spans="1:16" x14ac:dyDescent="0.3">
      <c r="A21" s="16" t="s">
        <v>26</v>
      </c>
      <c r="B21" s="2" t="s">
        <v>53</v>
      </c>
      <c r="C21" s="2" t="s">
        <v>5</v>
      </c>
      <c r="D21" s="2" t="s">
        <v>6</v>
      </c>
      <c r="E21" s="2">
        <v>4.0000000000000001E-3</v>
      </c>
      <c r="F21" s="9"/>
      <c r="G21" s="5">
        <v>7.5799999999999999E-5</v>
      </c>
      <c r="H21" s="2">
        <v>2E-3</v>
      </c>
      <c r="I21" s="2">
        <v>0.124</v>
      </c>
      <c r="J21" s="2">
        <v>0.55400000000000005</v>
      </c>
      <c r="K21" s="5">
        <v>3.7800000000000003E-4</v>
      </c>
      <c r="L21" s="2">
        <v>0</v>
      </c>
      <c r="M21" s="5">
        <v>1.2999999999999999E-4</v>
      </c>
      <c r="N21" s="2">
        <v>6.8000000000000005E-2</v>
      </c>
      <c r="O21" s="2">
        <v>6.3E-2</v>
      </c>
      <c r="P21" s="5">
        <v>5.7899999999999998E-4</v>
      </c>
    </row>
    <row r="22" spans="1:16" hidden="1" x14ac:dyDescent="0.3">
      <c r="A22" s="15" t="s">
        <v>27</v>
      </c>
      <c r="B22" s="2" t="s">
        <v>52</v>
      </c>
      <c r="C22" s="2" t="s">
        <v>5</v>
      </c>
      <c r="D22" s="2" t="s">
        <v>8</v>
      </c>
      <c r="E22" s="2"/>
      <c r="F22" s="2">
        <v>8.0000000000000002E-3</v>
      </c>
      <c r="G22" s="5">
        <v>9.5399999999999999E-4</v>
      </c>
      <c r="H22" s="2">
        <v>5.0000000000000001E-3</v>
      </c>
      <c r="I22" s="2">
        <v>2E-3</v>
      </c>
      <c r="J22" s="5">
        <v>3.6299999999999999E-4</v>
      </c>
      <c r="K22" s="2"/>
      <c r="L22" s="2">
        <v>0.21199999999999999</v>
      </c>
      <c r="M22" s="5">
        <v>2.5300000000000002E-4</v>
      </c>
      <c r="N22" s="2">
        <v>7.0000000000000001E-3</v>
      </c>
      <c r="O22" s="5">
        <v>3.5800000000000003E-5</v>
      </c>
      <c r="P22" s="2">
        <v>0</v>
      </c>
    </row>
    <row r="23" spans="1:16" x14ac:dyDescent="0.3">
      <c r="A23" s="15" t="s">
        <v>31</v>
      </c>
      <c r="B23" s="2" t="s">
        <v>53</v>
      </c>
      <c r="C23" s="2" t="s">
        <v>5</v>
      </c>
      <c r="D23" s="2" t="s">
        <v>6</v>
      </c>
      <c r="E23" s="2">
        <v>0</v>
      </c>
      <c r="F23" s="2">
        <v>0</v>
      </c>
      <c r="G23" s="2">
        <v>1E-3</v>
      </c>
      <c r="H23" s="2">
        <v>0</v>
      </c>
      <c r="I23" s="2">
        <v>0.432</v>
      </c>
      <c r="J23" s="2">
        <v>2E-3</v>
      </c>
      <c r="K23" s="2">
        <v>0.33200000000000002</v>
      </c>
      <c r="L23" s="7"/>
      <c r="M23" s="2">
        <v>2E-3</v>
      </c>
      <c r="N23" s="2">
        <v>3.0000000000000001E-3</v>
      </c>
      <c r="O23" s="5">
        <v>8.4000000000000003E-4</v>
      </c>
      <c r="P23" s="2">
        <v>3.0000000000000001E-3</v>
      </c>
    </row>
    <row r="24" spans="1:16" x14ac:dyDescent="0.3">
      <c r="A24" s="16" t="s">
        <v>28</v>
      </c>
      <c r="B24" s="2" t="s">
        <v>53</v>
      </c>
      <c r="C24" s="2" t="s">
        <v>5</v>
      </c>
      <c r="D24" s="2" t="s">
        <v>6</v>
      </c>
      <c r="E24" s="2">
        <v>0.77800000000000002</v>
      </c>
      <c r="F24" s="5">
        <v>5.6400000000000005E-4</v>
      </c>
      <c r="G24" s="8">
        <v>2E-3</v>
      </c>
      <c r="H24" s="2">
        <v>1.7000000000000001E-2</v>
      </c>
      <c r="I24" s="5">
        <v>4.0400000000000001E-4</v>
      </c>
      <c r="J24" s="2">
        <v>4.0000000000000001E-3</v>
      </c>
      <c r="K24" s="5">
        <v>8.0600000000000008E-6</v>
      </c>
      <c r="L24" s="5">
        <v>6.7900000000000002E-4</v>
      </c>
      <c r="M24" s="2">
        <v>1E-3</v>
      </c>
      <c r="N24" s="5">
        <v>4.4900000000000002E-6</v>
      </c>
      <c r="O24" s="5">
        <v>4.0099999999999999E-5</v>
      </c>
      <c r="P24" s="5">
        <v>1.47E-5</v>
      </c>
    </row>
    <row r="25" spans="1:16" hidden="1" x14ac:dyDescent="0.3">
      <c r="A25" s="15" t="s">
        <v>29</v>
      </c>
      <c r="B25" s="2" t="s">
        <v>52</v>
      </c>
      <c r="C25" s="2" t="s">
        <v>5</v>
      </c>
      <c r="D25" s="2" t="s">
        <v>8</v>
      </c>
      <c r="E25" s="2"/>
      <c r="F25" s="5">
        <v>1.07E-4</v>
      </c>
      <c r="G25" s="7"/>
      <c r="H25" s="2">
        <v>0</v>
      </c>
      <c r="I25" s="2">
        <v>1E-3</v>
      </c>
      <c r="J25" s="5">
        <v>7.9999999999999996E-6</v>
      </c>
      <c r="K25" s="2"/>
      <c r="L25" s="8">
        <v>0.17299999999999999</v>
      </c>
      <c r="M25" s="2">
        <v>5.0000000000000001E-3</v>
      </c>
      <c r="N25" s="2">
        <v>0.02</v>
      </c>
      <c r="O25" s="2">
        <v>8.9999999999999993E-3</v>
      </c>
      <c r="P25" s="5">
        <v>2.04E-4</v>
      </c>
    </row>
    <row r="26" spans="1:16" hidden="1" x14ac:dyDescent="0.3">
      <c r="A26" s="16" t="s">
        <v>30</v>
      </c>
      <c r="B26" s="2" t="s">
        <v>52</v>
      </c>
      <c r="C26" s="2" t="s">
        <v>5</v>
      </c>
      <c r="D26" s="2" t="s">
        <v>6</v>
      </c>
      <c r="E26" s="5">
        <v>9.1500000000000001E-5</v>
      </c>
      <c r="F26" s="2">
        <v>1E-3</v>
      </c>
      <c r="G26" s="2">
        <v>0</v>
      </c>
      <c r="H26" s="2">
        <v>1.7999999999999999E-2</v>
      </c>
      <c r="I26" s="2">
        <v>0</v>
      </c>
      <c r="J26" s="2">
        <v>0</v>
      </c>
      <c r="K26" s="2">
        <v>0.01</v>
      </c>
      <c r="L26" s="9"/>
      <c r="M26" s="2">
        <v>2E-3</v>
      </c>
      <c r="N26" s="5">
        <v>5.7799999999999995E-4</v>
      </c>
      <c r="O26" s="5">
        <v>4.2900000000000002E-4</v>
      </c>
      <c r="P26" s="2">
        <v>5.0000000000000001E-3</v>
      </c>
    </row>
    <row r="27" spans="1:16" hidden="1" x14ac:dyDescent="0.3">
      <c r="A27" s="16" t="s">
        <v>32</v>
      </c>
      <c r="B27" s="2" t="s">
        <v>52</v>
      </c>
      <c r="C27" s="2" t="s">
        <v>5</v>
      </c>
      <c r="D27" s="2" t="s">
        <v>8</v>
      </c>
      <c r="E27" s="2"/>
      <c r="F27" s="2">
        <v>1E-3</v>
      </c>
      <c r="G27" s="9"/>
      <c r="H27" s="2">
        <v>0.81399999999999995</v>
      </c>
      <c r="I27" s="2">
        <v>0.73699999999999999</v>
      </c>
      <c r="J27" s="2">
        <v>0.13400000000000001</v>
      </c>
      <c r="K27" s="2"/>
      <c r="L27" s="2">
        <v>0</v>
      </c>
      <c r="M27" s="2">
        <v>0</v>
      </c>
      <c r="N27" s="2">
        <v>0</v>
      </c>
      <c r="O27" s="2">
        <v>1E-3</v>
      </c>
      <c r="P27" s="5">
        <v>2.8299999999999999E-4</v>
      </c>
    </row>
    <row r="28" spans="1:16" hidden="1" x14ac:dyDescent="0.3">
      <c r="A28" s="15" t="s">
        <v>33</v>
      </c>
      <c r="B28" s="2" t="s">
        <v>52</v>
      </c>
      <c r="C28" s="2" t="s">
        <v>5</v>
      </c>
      <c r="D28" s="2" t="s">
        <v>6</v>
      </c>
      <c r="E28" s="5">
        <v>1.0100000000000001E-6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1.0999999999999999E-2</v>
      </c>
      <c r="L28" s="2">
        <v>0</v>
      </c>
      <c r="M28" s="5">
        <v>4.6600000000000003E-6</v>
      </c>
      <c r="N28" s="2">
        <v>6.0000000000000001E-3</v>
      </c>
      <c r="O28" s="2">
        <v>8.0000000000000002E-3</v>
      </c>
      <c r="P28" s="2">
        <v>0</v>
      </c>
    </row>
    <row r="29" spans="1:16" hidden="1" x14ac:dyDescent="0.3">
      <c r="A29" s="16" t="s">
        <v>34</v>
      </c>
      <c r="B29" s="2" t="s">
        <v>52</v>
      </c>
      <c r="C29" s="2" t="s">
        <v>5</v>
      </c>
      <c r="D29" s="2" t="s">
        <v>6</v>
      </c>
      <c r="E29" s="2">
        <v>0.157</v>
      </c>
      <c r="F29" s="2">
        <v>0.46</v>
      </c>
      <c r="G29" s="2">
        <v>9.0999999999999998E-2</v>
      </c>
      <c r="H29" s="2">
        <v>0.122</v>
      </c>
      <c r="I29" s="2">
        <v>0.38500000000000001</v>
      </c>
      <c r="J29" s="2">
        <v>0.15</v>
      </c>
      <c r="K29" s="2">
        <v>0.878</v>
      </c>
      <c r="L29" s="2">
        <v>5.8999999999999997E-2</v>
      </c>
      <c r="M29" s="2">
        <v>0.27200000000000002</v>
      </c>
      <c r="N29" s="2">
        <v>0.46400000000000002</v>
      </c>
      <c r="O29" s="2">
        <v>0.38400000000000001</v>
      </c>
      <c r="P29" s="2">
        <v>0</v>
      </c>
    </row>
    <row r="30" spans="1:16" x14ac:dyDescent="0.3">
      <c r="A30" s="15" t="s">
        <v>35</v>
      </c>
      <c r="B30" s="2" t="s">
        <v>53</v>
      </c>
      <c r="C30" s="2" t="s">
        <v>5</v>
      </c>
      <c r="D30" s="2" t="s">
        <v>8</v>
      </c>
      <c r="E30" s="5">
        <v>2.7999999999999998E-4</v>
      </c>
      <c r="F30" s="5">
        <v>1.2999999999999999E-4</v>
      </c>
      <c r="G30" s="2">
        <v>4.5999999999999999E-2</v>
      </c>
      <c r="H30" s="5">
        <v>3.9500000000000001E-4</v>
      </c>
      <c r="I30" s="2">
        <v>5.0000000000000001E-3</v>
      </c>
      <c r="J30" s="5">
        <v>3.4000000000000002E-4</v>
      </c>
      <c r="K30" s="9"/>
      <c r="L30" s="2">
        <v>0.106</v>
      </c>
      <c r="M30" s="2">
        <v>7.0999999999999994E-2</v>
      </c>
      <c r="N30" s="5">
        <v>6.4000000000000005E-4</v>
      </c>
      <c r="O30" s="2">
        <v>4.2999999999999997E-2</v>
      </c>
      <c r="P30" s="2">
        <v>0.77</v>
      </c>
    </row>
    <row r="31" spans="1:16" x14ac:dyDescent="0.3">
      <c r="A31" s="16" t="s">
        <v>36</v>
      </c>
      <c r="B31" s="2" t="s">
        <v>53</v>
      </c>
      <c r="C31" s="2" t="s">
        <v>5</v>
      </c>
      <c r="D31" s="2" t="s">
        <v>8</v>
      </c>
      <c r="E31" s="5">
        <v>1.1400000000000001E-4</v>
      </c>
      <c r="F31" s="2">
        <v>0</v>
      </c>
      <c r="G31" s="2">
        <v>2E-3</v>
      </c>
      <c r="H31" s="5">
        <v>1.9799999999999999E-4</v>
      </c>
      <c r="I31" s="5">
        <v>1.49E-5</v>
      </c>
      <c r="J31" s="2">
        <v>0</v>
      </c>
      <c r="K31" s="2">
        <v>3.2000000000000001E-2</v>
      </c>
      <c r="L31" s="2">
        <v>0</v>
      </c>
      <c r="M31" s="9"/>
      <c r="N31" s="2">
        <v>3.0000000000000001E-3</v>
      </c>
      <c r="O31" s="9"/>
      <c r="P31" s="2">
        <v>2.3E-2</v>
      </c>
    </row>
    <row r="32" spans="1:16" x14ac:dyDescent="0.3">
      <c r="A32" s="15" t="s">
        <v>37</v>
      </c>
      <c r="B32" s="2" t="s">
        <v>53</v>
      </c>
      <c r="C32" s="2" t="s">
        <v>5</v>
      </c>
      <c r="D32" s="2" t="s">
        <v>8</v>
      </c>
      <c r="E32" s="2">
        <v>0.23499999999999999</v>
      </c>
      <c r="F32" s="2">
        <v>1.4999999999999999E-2</v>
      </c>
      <c r="G32" s="5">
        <v>7.76E-4</v>
      </c>
      <c r="H32" s="2">
        <v>1.0999999999999999E-2</v>
      </c>
      <c r="I32" s="2">
        <v>0</v>
      </c>
      <c r="J32" s="2">
        <v>0</v>
      </c>
      <c r="K32" s="2">
        <v>0.63900000000000001</v>
      </c>
      <c r="L32" s="2">
        <v>0</v>
      </c>
      <c r="M32" s="2">
        <v>4.0000000000000001E-3</v>
      </c>
      <c r="N32" s="2">
        <v>3.0000000000000001E-3</v>
      </c>
      <c r="O32" s="2">
        <v>0</v>
      </c>
      <c r="P32" s="2">
        <v>0.23899999999999999</v>
      </c>
    </row>
    <row r="33" spans="1:22" x14ac:dyDescent="0.3">
      <c r="A33" s="16" t="s">
        <v>38</v>
      </c>
      <c r="B33" s="2" t="s">
        <v>53</v>
      </c>
      <c r="C33" s="2" t="s">
        <v>5</v>
      </c>
      <c r="D33" s="2" t="s">
        <v>8</v>
      </c>
      <c r="E33" s="9"/>
      <c r="F33" s="2">
        <v>9.1999999999999998E-2</v>
      </c>
      <c r="H33" s="2">
        <v>0</v>
      </c>
      <c r="I33" s="5">
        <v>9.2700000000000004E-5</v>
      </c>
      <c r="J33" s="2">
        <v>0</v>
      </c>
      <c r="K33" s="2">
        <v>4.0000000000000001E-3</v>
      </c>
      <c r="L33" s="2">
        <v>2E-3</v>
      </c>
      <c r="M33" s="2">
        <v>0</v>
      </c>
      <c r="N33" s="2">
        <v>3.0000000000000001E-3</v>
      </c>
      <c r="O33" s="2">
        <v>3.0000000000000001E-3</v>
      </c>
      <c r="P33" s="2">
        <v>0</v>
      </c>
    </row>
    <row r="34" spans="1:22" hidden="1" x14ac:dyDescent="0.3">
      <c r="A34" s="17" t="s">
        <v>134</v>
      </c>
      <c r="B34" s="2" t="s">
        <v>53</v>
      </c>
      <c r="C34" s="8" t="s">
        <v>136</v>
      </c>
      <c r="D34" s="8" t="s">
        <v>8</v>
      </c>
    </row>
    <row r="35" spans="1:22" hidden="1" x14ac:dyDescent="0.3">
      <c r="A35" s="18" t="s">
        <v>135</v>
      </c>
      <c r="B35" s="2" t="s">
        <v>53</v>
      </c>
      <c r="C35" s="8" t="s">
        <v>136</v>
      </c>
      <c r="D35" s="8" t="s">
        <v>8</v>
      </c>
    </row>
    <row r="36" spans="1:22" hidden="1" x14ac:dyDescent="0.3">
      <c r="A36" s="17" t="s">
        <v>143</v>
      </c>
      <c r="B36" s="8" t="s">
        <v>52</v>
      </c>
      <c r="C36" s="8" t="s">
        <v>136</v>
      </c>
      <c r="D36" s="8" t="s">
        <v>8</v>
      </c>
    </row>
    <row r="37" spans="1:22" x14ac:dyDescent="0.3">
      <c r="A37" s="18" t="s">
        <v>144</v>
      </c>
      <c r="B37" s="8" t="s">
        <v>53</v>
      </c>
      <c r="C37" s="8" t="s">
        <v>5</v>
      </c>
      <c r="D37" s="8" t="s">
        <v>148</v>
      </c>
      <c r="E37" s="14">
        <v>4.6499999999999999E-7</v>
      </c>
      <c r="F37" s="14">
        <v>4.4000000000000002E-6</v>
      </c>
      <c r="G37" s="14">
        <v>3.84E-7</v>
      </c>
      <c r="H37" s="14">
        <v>4.1399999999999997E-7</v>
      </c>
      <c r="I37" s="14">
        <v>4.9100000000000003E-8</v>
      </c>
      <c r="J37" s="14">
        <v>1.9399999999999999E-7</v>
      </c>
      <c r="K37">
        <v>8.0000000000000002E-3</v>
      </c>
      <c r="L37">
        <v>0.48</v>
      </c>
      <c r="M37" s="14">
        <v>6.9800000000000003E-9</v>
      </c>
      <c r="N37" s="14">
        <v>9.2200000000000005E-5</v>
      </c>
      <c r="O37" s="14">
        <v>3.8700000000000002E-8</v>
      </c>
      <c r="P37">
        <v>1E-3</v>
      </c>
      <c r="Q37">
        <v>4.0000000000000001E-3</v>
      </c>
      <c r="R37" s="14">
        <v>9.6299999999999993E-7</v>
      </c>
      <c r="S37" s="14">
        <v>6.06E-8</v>
      </c>
      <c r="T37" s="14">
        <v>8.1800000000000005E-8</v>
      </c>
      <c r="U37">
        <v>5.0999999999999997E-2</v>
      </c>
      <c r="V37">
        <v>0.26800000000000002</v>
      </c>
    </row>
    <row r="38" spans="1:22" x14ac:dyDescent="0.3">
      <c r="A38" s="17" t="s">
        <v>145</v>
      </c>
      <c r="B38" s="8" t="s">
        <v>53</v>
      </c>
      <c r="C38" s="8" t="s">
        <v>5</v>
      </c>
      <c r="D38" s="8" t="s">
        <v>148</v>
      </c>
      <c r="E38" s="14">
        <v>3.3800000000000002E-10</v>
      </c>
      <c r="F38" s="14">
        <v>6.4099999999999998E-8</v>
      </c>
      <c r="G38" s="14">
        <v>1.5400000000000001E-10</v>
      </c>
      <c r="H38" s="14">
        <v>2.88E-8</v>
      </c>
      <c r="I38" s="14">
        <v>5.17E-11</v>
      </c>
      <c r="J38" s="14">
        <v>9.9299999999999996E-8</v>
      </c>
      <c r="K38">
        <v>0</v>
      </c>
      <c r="L38" s="14">
        <v>3.7799999999999998E-9</v>
      </c>
      <c r="M38" s="14">
        <v>1.4000000000000001E-12</v>
      </c>
      <c r="N38" s="14">
        <v>4.0700000000000002E-9</v>
      </c>
      <c r="O38" s="14">
        <v>1.7600000000000001E-10</v>
      </c>
      <c r="P38" s="14">
        <v>8.5099999999999996E-11</v>
      </c>
      <c r="Q38" s="14">
        <v>1.26E-6</v>
      </c>
      <c r="R38" s="14">
        <v>1.24E-8</v>
      </c>
      <c r="S38" s="14">
        <v>1.9599999999999998E-9</v>
      </c>
      <c r="T38">
        <v>0.372</v>
      </c>
      <c r="U38">
        <v>0.41799999999999998</v>
      </c>
      <c r="V38" s="14">
        <v>4.0000000000000002E-9</v>
      </c>
    </row>
    <row r="39" spans="1:22" x14ac:dyDescent="0.3">
      <c r="A39" s="18" t="s">
        <v>146</v>
      </c>
      <c r="B39" s="8" t="s">
        <v>53</v>
      </c>
      <c r="C39" s="8" t="s">
        <v>5</v>
      </c>
      <c r="D39" s="8" t="s">
        <v>148</v>
      </c>
      <c r="E39" s="14">
        <v>1.69E-9</v>
      </c>
      <c r="F39" s="14">
        <v>7.2599999999999997E-4</v>
      </c>
      <c r="G39" s="14">
        <v>1.12E-10</v>
      </c>
      <c r="H39" s="14">
        <v>3.8299999999999999E-8</v>
      </c>
      <c r="I39" s="14">
        <v>4.7600000000000001E-9</v>
      </c>
      <c r="J39" s="14">
        <v>1.51E-8</v>
      </c>
      <c r="K39" s="14">
        <v>2.0800000000000001E-5</v>
      </c>
      <c r="L39">
        <v>2E-3</v>
      </c>
      <c r="M39" s="14">
        <v>5.2699999999999999E-7</v>
      </c>
      <c r="N39" s="14">
        <v>8.6499999999999999E-4</v>
      </c>
      <c r="O39">
        <v>2.5000000000000001E-2</v>
      </c>
      <c r="P39">
        <v>3.0000000000000001E-3</v>
      </c>
      <c r="Q39" s="14">
        <v>3.6199999999999999E-5</v>
      </c>
      <c r="R39" s="14">
        <v>5.8799999999999998E-4</v>
      </c>
      <c r="S39" s="14">
        <v>4.9399999999999999E-9</v>
      </c>
      <c r="T39" s="14">
        <v>1.9599999999999999E-4</v>
      </c>
      <c r="U39" s="14">
        <v>3.1199999999999999E-7</v>
      </c>
      <c r="V39">
        <v>0.54600000000000004</v>
      </c>
    </row>
    <row r="40" spans="1:22" x14ac:dyDescent="0.3">
      <c r="A40" s="17" t="s">
        <v>147</v>
      </c>
      <c r="B40" s="8" t="s">
        <v>53</v>
      </c>
      <c r="C40" s="8" t="s">
        <v>5</v>
      </c>
      <c r="D40" s="8" t="s">
        <v>148</v>
      </c>
      <c r="E40" s="14">
        <v>1.05E-8</v>
      </c>
      <c r="F40" s="14">
        <v>2.37E-8</v>
      </c>
      <c r="G40" s="14">
        <v>1.7700000000000001E-9</v>
      </c>
      <c r="H40" s="14">
        <v>4.0400000000000002E-7</v>
      </c>
      <c r="I40" s="14">
        <v>2.2200000000000001E-10</v>
      </c>
      <c r="J40" s="14">
        <v>3.4100000000000001E-8</v>
      </c>
      <c r="K40" s="14">
        <v>2.4999999999999999E-7</v>
      </c>
      <c r="L40" s="14">
        <v>2.0499999999999999E-6</v>
      </c>
      <c r="M40" s="14">
        <v>1.4100000000000001E-7</v>
      </c>
      <c r="N40" s="14">
        <v>9.0799999999999995E-6</v>
      </c>
      <c r="O40" s="14">
        <v>1.5999999999999999E-6</v>
      </c>
      <c r="P40" s="14">
        <v>3.6200000000000002E-4</v>
      </c>
      <c r="Q40" s="14">
        <v>5.5799999999999999E-6</v>
      </c>
      <c r="R40" s="14">
        <v>1.3400000000000001E-7</v>
      </c>
      <c r="S40">
        <v>4.1000000000000002E-2</v>
      </c>
      <c r="T40" s="14">
        <v>1.9999999999999999E-6</v>
      </c>
      <c r="U40">
        <v>0.10100000000000001</v>
      </c>
      <c r="V40">
        <v>0.23300000000000001</v>
      </c>
    </row>
    <row r="41" spans="1:22" x14ac:dyDescent="0.3">
      <c r="A41" s="18" t="s">
        <v>149</v>
      </c>
      <c r="B41" s="8" t="s">
        <v>53</v>
      </c>
      <c r="C41" s="8" t="s">
        <v>5</v>
      </c>
      <c r="D41" s="8" t="s">
        <v>148</v>
      </c>
      <c r="E41" s="14">
        <v>3.4600000000000001E-4</v>
      </c>
      <c r="G41" s="14">
        <v>3.3299999999999999E-6</v>
      </c>
      <c r="H41">
        <v>0.61199999999999999</v>
      </c>
      <c r="I41" s="14">
        <v>1.5200000000000001E-7</v>
      </c>
      <c r="J41" s="14">
        <v>5.4099999999999999E-6</v>
      </c>
      <c r="K41">
        <v>0</v>
      </c>
      <c r="M41" s="14">
        <v>3.2299999999999998E-9</v>
      </c>
      <c r="N41" s="14">
        <v>5.1599999999999999E-8</v>
      </c>
      <c r="O41" s="14">
        <v>4.9999999999999998E-8</v>
      </c>
      <c r="P41" s="14">
        <v>7.1099999999999996E-9</v>
      </c>
      <c r="Q41" s="14">
        <v>4.3099999999999997E-5</v>
      </c>
      <c r="S41" s="14">
        <v>8.5099999999999996E-10</v>
      </c>
      <c r="T41">
        <v>0.13700000000000001</v>
      </c>
      <c r="U41" s="14">
        <v>4.4700000000000002E-4</v>
      </c>
      <c r="V41" s="14">
        <v>5.1199999999999997E-9</v>
      </c>
    </row>
    <row r="42" spans="1:22" x14ac:dyDescent="0.3">
      <c r="A42" s="17" t="s">
        <v>150</v>
      </c>
      <c r="B42" s="8" t="s">
        <v>53</v>
      </c>
      <c r="C42" s="8" t="s">
        <v>5</v>
      </c>
      <c r="D42" s="8" t="s">
        <v>148</v>
      </c>
      <c r="E42" s="14">
        <v>1.36E-10</v>
      </c>
      <c r="F42">
        <v>3.0000000000000001E-3</v>
      </c>
      <c r="G42" s="14">
        <v>2.7800000000000002E-10</v>
      </c>
      <c r="H42">
        <v>1.2E-2</v>
      </c>
      <c r="I42" s="14">
        <v>6.2200000000000002E-10</v>
      </c>
      <c r="J42" s="14">
        <v>1.6500000000000001E-7</v>
      </c>
      <c r="K42" s="14">
        <v>7.6699999999999994E-5</v>
      </c>
      <c r="L42">
        <v>0.85899999999999999</v>
      </c>
      <c r="M42" s="14">
        <v>6.2500000000000001E-5</v>
      </c>
      <c r="N42">
        <v>1E-3</v>
      </c>
      <c r="O42" s="14">
        <v>2.3099999999999999E-5</v>
      </c>
      <c r="P42" s="14">
        <v>7.96E-6</v>
      </c>
      <c r="Q42" s="14">
        <v>2.51E-8</v>
      </c>
      <c r="R42" s="14">
        <v>1.6700000000000001E-8</v>
      </c>
      <c r="S42" s="14">
        <v>2.5000000000000001E-4</v>
      </c>
      <c r="T42" s="14">
        <v>1.0100000000000001E-6</v>
      </c>
      <c r="U42" s="14">
        <v>1.05E-4</v>
      </c>
      <c r="V42" s="14">
        <v>4.4400000000000001E-7</v>
      </c>
    </row>
    <row r="43" spans="1:22" x14ac:dyDescent="0.3">
      <c r="A43" s="18" t="s">
        <v>151</v>
      </c>
      <c r="B43" s="8" t="s">
        <v>53</v>
      </c>
      <c r="C43" s="8" t="s">
        <v>5</v>
      </c>
      <c r="D43" s="8" t="s">
        <v>152</v>
      </c>
      <c r="E43">
        <v>7.0000000000000001E-3</v>
      </c>
      <c r="F43" s="14">
        <v>6.0399999999999998E-5</v>
      </c>
      <c r="G43" s="14">
        <v>6.0599999999999998E-10</v>
      </c>
      <c r="H43">
        <v>2.5999999999999999E-2</v>
      </c>
      <c r="I43" s="14">
        <v>2.5899999999999998E-10</v>
      </c>
      <c r="J43" s="14">
        <v>1.7700000000000001E-7</v>
      </c>
      <c r="K43">
        <v>2E-3</v>
      </c>
      <c r="L43">
        <v>0.57899999999999996</v>
      </c>
      <c r="M43" s="14">
        <v>5.2399999999999998E-7</v>
      </c>
      <c r="N43">
        <v>2E-3</v>
      </c>
      <c r="O43" s="14">
        <v>2.07E-8</v>
      </c>
      <c r="P43" s="14">
        <v>5.6999999999999998E-4</v>
      </c>
      <c r="Q43" s="14">
        <v>1.4800000000000001E-5</v>
      </c>
      <c r="R43" s="14">
        <v>2.41E-7</v>
      </c>
      <c r="S43">
        <v>4.1000000000000002E-2</v>
      </c>
      <c r="T43">
        <v>9.0999999999999998E-2</v>
      </c>
      <c r="U43">
        <v>6.0000000000000001E-3</v>
      </c>
      <c r="V43" s="14">
        <v>1.4800000000000001E-5</v>
      </c>
    </row>
    <row r="44" spans="1:22" x14ac:dyDescent="0.3">
      <c r="A44" s="17" t="s">
        <v>153</v>
      </c>
      <c r="B44" s="8" t="s">
        <v>53</v>
      </c>
      <c r="C44" s="8" t="s">
        <v>5</v>
      </c>
      <c r="D44" s="8" t="s">
        <v>152</v>
      </c>
      <c r="E44" s="14">
        <v>2.0000000000000001E-10</v>
      </c>
      <c r="F44" s="14">
        <v>2.4399999999999999E-6</v>
      </c>
      <c r="G44" s="14">
        <v>6.51E-11</v>
      </c>
      <c r="H44" s="14">
        <v>1.7599999999999999E-7</v>
      </c>
      <c r="J44" s="14">
        <v>7.8499999999999998E-10</v>
      </c>
      <c r="K44" s="14">
        <v>1.3000000000000001E-9</v>
      </c>
      <c r="L44" s="14">
        <v>3.32E-8</v>
      </c>
      <c r="M44" s="14">
        <v>1.6000000000000001E-8</v>
      </c>
      <c r="N44" s="14">
        <v>5.9200000000000001E-8</v>
      </c>
      <c r="P44" s="14">
        <v>6.4799999999999998E-8</v>
      </c>
      <c r="Q44">
        <v>9.1999999999999998E-2</v>
      </c>
      <c r="R44">
        <v>2.1000000000000001E-2</v>
      </c>
      <c r="S44">
        <v>2E-3</v>
      </c>
      <c r="T44" s="14">
        <v>5.0699999999999997E-7</v>
      </c>
      <c r="V44">
        <v>5.0000000000000001E-3</v>
      </c>
    </row>
    <row r="45" spans="1:22" x14ac:dyDescent="0.3">
      <c r="A45" s="18" t="s">
        <v>154</v>
      </c>
      <c r="B45" s="8" t="s">
        <v>53</v>
      </c>
      <c r="C45" s="8" t="s">
        <v>5</v>
      </c>
      <c r="D45" s="8" t="s">
        <v>152</v>
      </c>
      <c r="E45" s="14">
        <v>2.77E-8</v>
      </c>
      <c r="F45">
        <v>1E-3</v>
      </c>
      <c r="G45" s="14">
        <v>2.1500000000000002E-6</v>
      </c>
      <c r="H45">
        <v>6.0000000000000001E-3</v>
      </c>
      <c r="I45" s="14">
        <v>4.8699999999999995E-7</v>
      </c>
      <c r="J45" s="14">
        <v>5.8000000000000003E-8</v>
      </c>
      <c r="K45" s="14">
        <v>5.9400000000000005E-7</v>
      </c>
      <c r="L45" s="14">
        <v>5.4500000000000002E-4</v>
      </c>
      <c r="M45" s="14">
        <v>2.1100000000000001E-6</v>
      </c>
      <c r="N45" s="14">
        <v>2.8599999999999999E-7</v>
      </c>
      <c r="O45" s="14">
        <v>1.1E-5</v>
      </c>
      <c r="P45" s="14">
        <v>3.5600000000000001E-9</v>
      </c>
      <c r="Q45">
        <v>2E-3</v>
      </c>
      <c r="R45" s="14">
        <v>6.9700000000000003E-4</v>
      </c>
      <c r="S45" s="14">
        <v>9.6900000000000001E-8</v>
      </c>
      <c r="T45" s="14">
        <v>8.2500000000000004E-7</v>
      </c>
      <c r="U45">
        <v>5.0000000000000001E-3</v>
      </c>
      <c r="V45" s="14">
        <v>8.3300000000000001E-7</v>
      </c>
    </row>
    <row r="46" spans="1:22" x14ac:dyDescent="0.3">
      <c r="A46" s="17" t="s">
        <v>155</v>
      </c>
      <c r="B46" s="8" t="s">
        <v>53</v>
      </c>
      <c r="C46" s="8" t="s">
        <v>5</v>
      </c>
      <c r="D46" s="8" t="s">
        <v>152</v>
      </c>
      <c r="E46">
        <v>0.16600000000000001</v>
      </c>
      <c r="F46" s="10">
        <v>3.6400000000000002E-8</v>
      </c>
      <c r="G46" s="9">
        <v>2.1999999999999999E-2</v>
      </c>
      <c r="H46">
        <v>2E-3</v>
      </c>
      <c r="I46">
        <v>6.3E-2</v>
      </c>
      <c r="J46" s="9">
        <v>2.4E-2</v>
      </c>
      <c r="K46">
        <v>5.7000000000000002E-2</v>
      </c>
      <c r="L46" s="10">
        <v>9.2500000000000004E-4</v>
      </c>
      <c r="M46" s="9">
        <v>1.2999999999999999E-2</v>
      </c>
      <c r="N46">
        <v>0.17699999999999999</v>
      </c>
      <c r="O46">
        <v>4.0000000000000001E-3</v>
      </c>
      <c r="P46" s="10">
        <v>4.1699999999999999E-6</v>
      </c>
      <c r="Q46" s="14">
        <v>7.5000000000000002E-7</v>
      </c>
      <c r="R46" s="14">
        <v>1.5399999999999999E-8</v>
      </c>
      <c r="S46" s="14">
        <v>2.3900000000000001E-7</v>
      </c>
      <c r="T46" s="14">
        <v>3.6299999999999999E-4</v>
      </c>
      <c r="U46" s="14">
        <v>1.67E-7</v>
      </c>
      <c r="V46" s="14">
        <v>6.3799999999999999E-9</v>
      </c>
    </row>
    <row r="47" spans="1:22" x14ac:dyDescent="0.3">
      <c r="A47" s="18" t="s">
        <v>156</v>
      </c>
      <c r="B47" s="8" t="s">
        <v>53</v>
      </c>
      <c r="C47" s="8" t="s">
        <v>5</v>
      </c>
      <c r="D47" s="8" t="s">
        <v>152</v>
      </c>
      <c r="E47" s="9">
        <v>0.08</v>
      </c>
      <c r="F47" s="10">
        <v>5.84E-8</v>
      </c>
      <c r="G47" s="10">
        <v>1.17E-4</v>
      </c>
      <c r="H47" s="10">
        <v>1.73E-9</v>
      </c>
      <c r="I47" s="10">
        <v>6.6000000000000004E-9</v>
      </c>
      <c r="J47" s="10">
        <v>7.8799999999999997E-10</v>
      </c>
      <c r="K47" s="14">
        <v>2.2699999999999999E-4</v>
      </c>
      <c r="L47" s="10">
        <v>5.8999999999999999E-8</v>
      </c>
      <c r="M47" s="10">
        <v>8.3799999999999994E-6</v>
      </c>
      <c r="N47" s="10">
        <v>1.73E-9</v>
      </c>
      <c r="O47" s="10">
        <v>1.7600000000000001E-10</v>
      </c>
      <c r="P47" s="10">
        <v>1.4599999999999999E-9</v>
      </c>
      <c r="Q47">
        <v>8.0000000000000002E-3</v>
      </c>
      <c r="R47" s="14">
        <v>1.36E-4</v>
      </c>
      <c r="S47" s="14">
        <v>7.0999999999999999E-9</v>
      </c>
      <c r="T47" s="14">
        <v>1.6000000000000001E-9</v>
      </c>
      <c r="U47" s="14">
        <v>6.2200000000000001E-8</v>
      </c>
      <c r="V47" s="14">
        <v>9.1399999999999998E-8</v>
      </c>
    </row>
    <row r="48" spans="1:22" x14ac:dyDescent="0.3">
      <c r="A48" s="18"/>
      <c r="B48" s="8"/>
      <c r="C48" s="8"/>
      <c r="D48" s="8"/>
      <c r="E48" s="9"/>
      <c r="F48" s="10"/>
      <c r="G48" s="10"/>
      <c r="H48" s="9"/>
      <c r="I48" s="10"/>
      <c r="J48" s="10"/>
      <c r="K48" s="10"/>
      <c r="L48" s="10"/>
      <c r="M48" s="10"/>
      <c r="N48" s="10"/>
      <c r="O48" s="10"/>
      <c r="P48" s="10"/>
      <c r="Q48" s="9"/>
      <c r="R48" s="10"/>
      <c r="S48" s="10"/>
      <c r="T48" s="10"/>
      <c r="U48" s="9"/>
      <c r="V48" s="10"/>
    </row>
    <row r="49" spans="1:22" x14ac:dyDescent="0.3">
      <c r="A49" s="20" t="s">
        <v>23</v>
      </c>
      <c r="B49" s="8" t="s">
        <v>52</v>
      </c>
      <c r="C49" s="2" t="s">
        <v>5</v>
      </c>
      <c r="D49" s="8" t="s">
        <v>8</v>
      </c>
      <c r="E49" s="10">
        <v>2.43E-4</v>
      </c>
      <c r="F49" s="10">
        <v>0.27400000000000002</v>
      </c>
      <c r="G49" s="10">
        <v>0</v>
      </c>
      <c r="H49" s="9">
        <v>1.6E-2</v>
      </c>
      <c r="I49" s="10">
        <v>1.4E-2</v>
      </c>
      <c r="J49" s="10">
        <v>3.0000000000000001E-3</v>
      </c>
      <c r="K49" s="10">
        <v>4.73E-4</v>
      </c>
      <c r="L49" s="10">
        <v>3.0000000000000001E-3</v>
      </c>
      <c r="M49" s="10">
        <v>0</v>
      </c>
      <c r="N49" s="10">
        <v>2E-3</v>
      </c>
      <c r="O49" s="10">
        <v>8.9999999999999993E-3</v>
      </c>
      <c r="P49" s="10">
        <v>1.8799999999999999E-4</v>
      </c>
      <c r="Q49" s="9"/>
      <c r="R49" s="10"/>
      <c r="S49" s="10"/>
      <c r="T49" s="10"/>
      <c r="U49" s="9"/>
      <c r="V49" s="10"/>
    </row>
    <row r="50" spans="1:22" ht="12.6" customHeight="1" x14ac:dyDescent="0.3">
      <c r="A50" s="21" t="s">
        <v>24</v>
      </c>
      <c r="B50" s="8" t="s">
        <v>52</v>
      </c>
      <c r="C50" s="2" t="s">
        <v>5</v>
      </c>
      <c r="D50" s="8" t="s">
        <v>8</v>
      </c>
      <c r="E50" s="9">
        <v>0</v>
      </c>
      <c r="F50" s="10">
        <v>0</v>
      </c>
      <c r="G50" s="10">
        <v>0</v>
      </c>
      <c r="H50" s="9">
        <v>0</v>
      </c>
      <c r="I50" s="10">
        <v>0</v>
      </c>
      <c r="J50" s="10">
        <v>0</v>
      </c>
      <c r="K50" s="10">
        <v>0</v>
      </c>
      <c r="L50" s="10">
        <v>5.0199999999999995E-4</v>
      </c>
      <c r="M50" s="10"/>
      <c r="N50" s="10"/>
      <c r="O50" s="10">
        <v>0</v>
      </c>
      <c r="P50" s="10"/>
      <c r="Q50" s="9"/>
      <c r="R50" s="10"/>
      <c r="S50" s="10"/>
      <c r="T50" s="10"/>
      <c r="U50" s="9"/>
      <c r="V50" s="10"/>
    </row>
    <row r="51" spans="1:22" ht="12.6" customHeight="1" x14ac:dyDescent="0.3">
      <c r="A51" s="20" t="s">
        <v>27</v>
      </c>
      <c r="B51" s="8" t="s">
        <v>52</v>
      </c>
      <c r="C51" s="2" t="s">
        <v>5</v>
      </c>
      <c r="D51" s="8" t="s">
        <v>8</v>
      </c>
      <c r="E51" s="10">
        <v>1.15E-4</v>
      </c>
      <c r="F51" s="10">
        <v>8.0000000000000002E-3</v>
      </c>
      <c r="G51" s="10">
        <v>9.5399999999999999E-4</v>
      </c>
      <c r="H51" s="9">
        <v>5.0000000000000001E-3</v>
      </c>
      <c r="I51" s="10">
        <v>2E-3</v>
      </c>
      <c r="J51" s="10">
        <v>3.6299999999999999E-4</v>
      </c>
      <c r="K51" s="10">
        <v>3.9300000000000001E-8</v>
      </c>
      <c r="L51" s="10">
        <v>0.21199999999999999</v>
      </c>
      <c r="M51" s="10">
        <v>2.5300000000000002E-4</v>
      </c>
      <c r="N51" s="10">
        <v>7.0000000000000001E-3</v>
      </c>
      <c r="O51" s="10">
        <v>3.5800000000000003E-5</v>
      </c>
      <c r="P51" s="10">
        <v>0</v>
      </c>
      <c r="Q51" s="9"/>
      <c r="R51" s="10"/>
      <c r="S51" s="10"/>
      <c r="T51" s="10"/>
      <c r="U51" s="9"/>
      <c r="V51" s="10"/>
    </row>
    <row r="52" spans="1:22" ht="12.6" customHeight="1" x14ac:dyDescent="0.3">
      <c r="A52" s="21" t="s">
        <v>29</v>
      </c>
      <c r="B52" s="8" t="s">
        <v>52</v>
      </c>
      <c r="C52" s="2" t="s">
        <v>5</v>
      </c>
      <c r="D52" s="8" t="s">
        <v>8</v>
      </c>
      <c r="E52" s="10">
        <v>1.9100000000000001E-4</v>
      </c>
      <c r="F52" s="10">
        <v>1.07E-4</v>
      </c>
      <c r="G52" s="10"/>
      <c r="H52" s="9">
        <v>0</v>
      </c>
      <c r="I52" s="10">
        <v>1E-3</v>
      </c>
      <c r="J52" s="10">
        <v>7.9999999999999996E-6</v>
      </c>
      <c r="K52" s="10">
        <v>6.4300000000000002E-4</v>
      </c>
      <c r="L52" s="10">
        <v>0.17299999999999999</v>
      </c>
      <c r="M52" s="10">
        <v>5.0000000000000001E-3</v>
      </c>
      <c r="N52" s="10">
        <v>0.02</v>
      </c>
      <c r="O52" s="10">
        <v>8.9999999999999993E-3</v>
      </c>
      <c r="P52" s="10">
        <v>2.04E-4</v>
      </c>
      <c r="Q52" s="9"/>
      <c r="R52" s="10"/>
      <c r="S52" s="10"/>
      <c r="T52" s="10"/>
      <c r="U52" s="9"/>
      <c r="V52" s="10"/>
    </row>
    <row r="53" spans="1:22" ht="12.6" customHeight="1" x14ac:dyDescent="0.3">
      <c r="A53" s="20" t="s">
        <v>32</v>
      </c>
      <c r="B53" s="8" t="s">
        <v>52</v>
      </c>
      <c r="C53" s="2" t="s">
        <v>5</v>
      </c>
      <c r="D53" s="8" t="s">
        <v>8</v>
      </c>
      <c r="E53" s="9">
        <v>0.88700000000000001</v>
      </c>
      <c r="F53" s="10">
        <v>1E-3</v>
      </c>
      <c r="G53" s="10"/>
      <c r="H53" s="9">
        <v>0.81399999999999995</v>
      </c>
      <c r="I53" s="10">
        <v>0.73699999999999999</v>
      </c>
      <c r="J53" s="10">
        <v>0.13400000000000001</v>
      </c>
      <c r="K53" s="10">
        <v>0.114</v>
      </c>
      <c r="L53" s="10">
        <v>0</v>
      </c>
      <c r="M53" s="10">
        <v>0</v>
      </c>
      <c r="N53" s="10">
        <v>0</v>
      </c>
      <c r="O53" s="10">
        <v>1E-3</v>
      </c>
      <c r="P53" s="10">
        <v>2.8299999999999999E-4</v>
      </c>
      <c r="Q53" s="9"/>
      <c r="R53" s="10"/>
      <c r="S53" s="10"/>
      <c r="T53" s="10"/>
      <c r="U53" s="9"/>
      <c r="V53" s="10"/>
    </row>
    <row r="54" spans="1:22" ht="12.6" customHeight="1" x14ac:dyDescent="0.3">
      <c r="A54" s="21" t="s">
        <v>164</v>
      </c>
      <c r="B54" s="8" t="s">
        <v>52</v>
      </c>
      <c r="C54" s="2" t="s">
        <v>5</v>
      </c>
      <c r="D54" s="8" t="s">
        <v>8</v>
      </c>
      <c r="E54" s="10">
        <v>9.7599999999999994E-10</v>
      </c>
      <c r="F54" s="10">
        <v>6.5599999999999997E-9</v>
      </c>
      <c r="G54" s="10">
        <v>9.6500000000000004E-9</v>
      </c>
      <c r="H54" s="10">
        <v>2.5399999999999999E-8</v>
      </c>
      <c r="I54" s="10">
        <v>1.8400000000000001E-9</v>
      </c>
      <c r="J54" s="10">
        <v>4.4099999999999998E-10</v>
      </c>
      <c r="K54" s="10">
        <v>2E-3</v>
      </c>
      <c r="L54" s="10">
        <v>5.0000000000000001E-3</v>
      </c>
      <c r="M54" s="10"/>
      <c r="N54" s="10">
        <v>3.0000000000000001E-6</v>
      </c>
      <c r="O54" s="10">
        <v>3.34E-7</v>
      </c>
      <c r="P54" s="10">
        <v>2.21E-9</v>
      </c>
      <c r="Q54" s="10">
        <v>5.0000000000000001E-3</v>
      </c>
      <c r="R54" s="10">
        <v>9.3599999999999998E-4</v>
      </c>
      <c r="S54" s="10">
        <v>0.01</v>
      </c>
      <c r="T54" s="10">
        <v>3.8999999999999999E-4</v>
      </c>
      <c r="U54" s="9">
        <v>1E-3</v>
      </c>
      <c r="V54" s="10">
        <v>0.02</v>
      </c>
    </row>
    <row r="55" spans="1:22" ht="12.6" customHeight="1" x14ac:dyDescent="0.3">
      <c r="A55" s="20" t="s">
        <v>165</v>
      </c>
      <c r="B55" s="8" t="s">
        <v>52</v>
      </c>
      <c r="C55" s="2" t="s">
        <v>5</v>
      </c>
      <c r="D55" s="8" t="s">
        <v>8</v>
      </c>
      <c r="E55" s="9"/>
      <c r="F55" s="10">
        <v>2.4E-8</v>
      </c>
      <c r="G55" s="10">
        <v>3.08E-11</v>
      </c>
      <c r="H55" s="10">
        <v>1.25E-9</v>
      </c>
      <c r="I55" s="10">
        <v>2.76E-11</v>
      </c>
      <c r="J55" s="10">
        <v>5.1299999999999999E-10</v>
      </c>
      <c r="K55" s="10"/>
      <c r="L55" s="10">
        <v>1.02E-9</v>
      </c>
      <c r="M55" s="10">
        <v>3.2499999999999998E-11</v>
      </c>
      <c r="N55" s="10">
        <v>9.0100000000000006E-8</v>
      </c>
      <c r="O55" s="10">
        <v>2.8699999999999998E-11</v>
      </c>
      <c r="P55" s="10">
        <v>1.35E-8</v>
      </c>
      <c r="Q55" s="9"/>
      <c r="R55" s="10">
        <v>3.28E-10</v>
      </c>
      <c r="S55" s="10">
        <v>2.7699999999999999E-11</v>
      </c>
      <c r="T55" s="10">
        <v>3.3400000000000002E-11</v>
      </c>
      <c r="U55" s="10">
        <v>2.0399999999999999E-11</v>
      </c>
      <c r="V55" s="10">
        <v>1.06E-7</v>
      </c>
    </row>
    <row r="56" spans="1:22" ht="12.6" customHeight="1" x14ac:dyDescent="0.3">
      <c r="A56" s="21" t="s">
        <v>166</v>
      </c>
      <c r="B56" s="8" t="s">
        <v>52</v>
      </c>
      <c r="C56" s="2" t="s">
        <v>5</v>
      </c>
      <c r="D56" s="8" t="s">
        <v>8</v>
      </c>
      <c r="E56" s="9"/>
      <c r="F56" s="10">
        <v>8.8300000000000005E-5</v>
      </c>
      <c r="G56" s="10">
        <v>7.0099999999999996E-10</v>
      </c>
      <c r="H56" s="10">
        <v>4.49E-10</v>
      </c>
      <c r="I56" s="10">
        <v>3.2300000000000002E-10</v>
      </c>
      <c r="J56" s="10">
        <v>3.1599999999999998E-8</v>
      </c>
      <c r="K56" s="10">
        <v>1.3000000000000001E-9</v>
      </c>
      <c r="L56" s="10">
        <v>3.1700000000000001E-6</v>
      </c>
      <c r="M56" s="10">
        <v>5.25E-11</v>
      </c>
      <c r="N56" s="10">
        <v>3.1500000000000001E-11</v>
      </c>
      <c r="O56" s="10">
        <v>3.2399999999999999E-11</v>
      </c>
      <c r="P56" s="10">
        <v>4.34E-10</v>
      </c>
      <c r="Q56" s="10">
        <v>1.2199999999999999E-10</v>
      </c>
      <c r="R56" s="10">
        <v>1.2E-2</v>
      </c>
      <c r="S56" s="10">
        <v>3.0600000000000003E-11</v>
      </c>
      <c r="T56" s="10">
        <v>6.67E-11</v>
      </c>
      <c r="U56" s="10">
        <v>7.34E-11</v>
      </c>
      <c r="V56" s="10">
        <v>3.5300000000000002E-10</v>
      </c>
    </row>
    <row r="57" spans="1:22" ht="12.6" customHeight="1" x14ac:dyDescent="0.3">
      <c r="A57" s="20" t="s">
        <v>167</v>
      </c>
      <c r="B57" s="8" t="s">
        <v>52</v>
      </c>
      <c r="C57" s="2" t="s">
        <v>5</v>
      </c>
      <c r="D57" s="8" t="s">
        <v>8</v>
      </c>
      <c r="E57" s="10">
        <v>1.1900000000000001E-4</v>
      </c>
      <c r="F57" s="10">
        <v>1.4000000000000001E-7</v>
      </c>
      <c r="G57" s="10">
        <v>1.5400000000000001E-6</v>
      </c>
      <c r="H57" s="9">
        <v>3.0000000000000001E-3</v>
      </c>
      <c r="I57" s="10">
        <v>6.69E-5</v>
      </c>
      <c r="J57" s="10">
        <v>8.7199999999999997E-9</v>
      </c>
      <c r="K57" s="10">
        <v>0.17100000000000001</v>
      </c>
      <c r="L57" s="10">
        <v>3.2899999999999997E-4</v>
      </c>
      <c r="M57" s="10">
        <v>0.01</v>
      </c>
      <c r="N57" s="10">
        <v>4.2999999999999997E-2</v>
      </c>
      <c r="O57" s="10">
        <v>3.1E-2</v>
      </c>
      <c r="P57" s="10">
        <v>1.9300000000000002E-6</v>
      </c>
      <c r="Q57" s="9">
        <v>0.22800000000000001</v>
      </c>
      <c r="R57" s="10">
        <v>2.6800000000000001E-4</v>
      </c>
      <c r="S57" s="10">
        <v>0.23899999999999999</v>
      </c>
      <c r="T57" s="10">
        <v>1E-3</v>
      </c>
      <c r="U57" s="9">
        <v>8.3000000000000004E-2</v>
      </c>
      <c r="V57" s="10">
        <v>5.5600000000000001E-6</v>
      </c>
    </row>
    <row r="58" spans="1:22" x14ac:dyDescent="0.3">
      <c r="A58" s="21" t="s">
        <v>168</v>
      </c>
      <c r="B58" s="8" t="s">
        <v>52</v>
      </c>
      <c r="C58" s="2" t="s">
        <v>5</v>
      </c>
      <c r="D58" s="8" t="s">
        <v>8</v>
      </c>
      <c r="E58" s="10">
        <v>9.8600000000000003E-9</v>
      </c>
      <c r="F58" s="10">
        <v>1.02E-8</v>
      </c>
      <c r="G58" s="10">
        <v>4.4999999999999998E-9</v>
      </c>
      <c r="H58" s="10">
        <v>5.6500000000000001E-10</v>
      </c>
      <c r="I58" s="10">
        <v>1.03E-8</v>
      </c>
      <c r="J58" s="10"/>
      <c r="K58" s="10">
        <v>2.2700000000000001E-8</v>
      </c>
      <c r="L58" s="10">
        <v>3.7E-8</v>
      </c>
      <c r="M58" s="10">
        <v>1.01E-5</v>
      </c>
      <c r="N58" s="10">
        <v>2.7799999999999999E-9</v>
      </c>
      <c r="O58" s="10"/>
      <c r="P58" s="10">
        <v>2.4E-2</v>
      </c>
      <c r="Q58" s="9"/>
      <c r="R58" s="10">
        <v>8.5700000000000006E-8</v>
      </c>
      <c r="S58" s="10">
        <v>1.4E-2</v>
      </c>
      <c r="T58" s="10">
        <v>3.3400000000000001E-8</v>
      </c>
      <c r="U58" s="10"/>
      <c r="V58" s="10">
        <v>2.2199999999999999E-6</v>
      </c>
    </row>
    <row r="59" spans="1:22" x14ac:dyDescent="0.3">
      <c r="A59" s="20" t="s">
        <v>17</v>
      </c>
      <c r="B59" s="8" t="s">
        <v>52</v>
      </c>
      <c r="C59" s="2" t="s">
        <v>5</v>
      </c>
      <c r="D59" s="8" t="s">
        <v>6</v>
      </c>
      <c r="E59" s="10">
        <v>4.4800000000000003E-6</v>
      </c>
      <c r="F59" s="10"/>
      <c r="G59" s="10">
        <v>0</v>
      </c>
      <c r="H59" s="9">
        <v>0</v>
      </c>
      <c r="I59" s="10">
        <v>0</v>
      </c>
      <c r="J59" s="10">
        <v>0</v>
      </c>
      <c r="K59" s="10">
        <v>4.37E-4</v>
      </c>
      <c r="L59" s="10"/>
      <c r="M59" s="10">
        <v>0</v>
      </c>
      <c r="N59" s="10">
        <v>0</v>
      </c>
      <c r="O59" s="10">
        <v>0</v>
      </c>
      <c r="P59" s="10">
        <v>0.875</v>
      </c>
      <c r="Q59" s="9"/>
      <c r="R59" s="10"/>
      <c r="S59" s="10"/>
      <c r="T59" s="10"/>
      <c r="U59" s="9"/>
      <c r="V59" s="10"/>
    </row>
    <row r="60" spans="1:22" x14ac:dyDescent="0.3">
      <c r="A60" s="21" t="s">
        <v>19</v>
      </c>
      <c r="B60" s="8" t="s">
        <v>52</v>
      </c>
      <c r="C60" s="2" t="s">
        <v>5</v>
      </c>
      <c r="D60" s="8" t="s">
        <v>6</v>
      </c>
      <c r="E60" s="9"/>
      <c r="F60" s="10"/>
      <c r="G60" s="10">
        <v>4.0500000000000002E-5</v>
      </c>
      <c r="H60" s="9">
        <v>1.2999999999999999E-2</v>
      </c>
      <c r="I60" s="10">
        <v>0</v>
      </c>
      <c r="J60" s="10">
        <v>0.28999999999999998</v>
      </c>
      <c r="K60" s="10">
        <v>0</v>
      </c>
      <c r="L60" s="10"/>
      <c r="M60" s="10">
        <v>0.93400000000000005</v>
      </c>
      <c r="N60" s="10">
        <v>0.19600000000000001</v>
      </c>
      <c r="O60" s="10">
        <v>0.88400000000000001</v>
      </c>
      <c r="P60" s="10">
        <v>0.372</v>
      </c>
      <c r="Q60" s="9"/>
      <c r="R60" s="10"/>
      <c r="S60" s="10"/>
      <c r="T60" s="10"/>
      <c r="U60" s="9"/>
      <c r="V60" s="10"/>
    </row>
    <row r="61" spans="1:22" x14ac:dyDescent="0.3">
      <c r="A61" s="20" t="s">
        <v>30</v>
      </c>
      <c r="B61" s="8" t="s">
        <v>52</v>
      </c>
      <c r="C61" s="2" t="s">
        <v>5</v>
      </c>
      <c r="D61" s="8" t="s">
        <v>6</v>
      </c>
      <c r="E61" s="10">
        <v>9.1500000000000001E-5</v>
      </c>
      <c r="F61" s="10">
        <v>1E-3</v>
      </c>
      <c r="G61" s="10">
        <v>0</v>
      </c>
      <c r="H61" s="9">
        <v>1.7999999999999999E-2</v>
      </c>
      <c r="I61" s="10">
        <v>0</v>
      </c>
      <c r="J61" s="10">
        <v>0</v>
      </c>
      <c r="K61" s="10">
        <v>0.01</v>
      </c>
      <c r="L61" s="10"/>
      <c r="M61" s="10">
        <v>2E-3</v>
      </c>
      <c r="N61" s="10">
        <v>5.7799999999999995E-4</v>
      </c>
      <c r="O61" s="10">
        <v>4.2900000000000002E-4</v>
      </c>
      <c r="P61" s="10">
        <v>5.0000000000000001E-3</v>
      </c>
      <c r="Q61" s="9"/>
      <c r="R61" s="10"/>
      <c r="S61" s="10"/>
      <c r="T61" s="10"/>
      <c r="U61" s="9"/>
      <c r="V61" s="10"/>
    </row>
    <row r="62" spans="1:22" x14ac:dyDescent="0.3">
      <c r="A62" s="21" t="s">
        <v>33</v>
      </c>
      <c r="B62" s="8" t="s">
        <v>52</v>
      </c>
      <c r="C62" s="2" t="s">
        <v>5</v>
      </c>
      <c r="D62" s="8" t="s">
        <v>6</v>
      </c>
      <c r="E62" s="10">
        <v>1.0100000000000001E-6</v>
      </c>
      <c r="F62" s="10">
        <v>0</v>
      </c>
      <c r="G62" s="10">
        <v>0</v>
      </c>
      <c r="H62" s="9">
        <v>0</v>
      </c>
      <c r="I62" s="10">
        <v>0</v>
      </c>
      <c r="J62" s="10">
        <v>0</v>
      </c>
      <c r="K62" s="10">
        <v>1.0999999999999999E-2</v>
      </c>
      <c r="L62" s="10">
        <v>0</v>
      </c>
      <c r="M62" s="10">
        <v>4.6600000000000003E-6</v>
      </c>
      <c r="N62" s="10">
        <v>6.0000000000000001E-3</v>
      </c>
      <c r="O62" s="10">
        <v>8.0000000000000002E-3</v>
      </c>
      <c r="P62" s="10">
        <v>0</v>
      </c>
      <c r="Q62" s="9"/>
      <c r="R62" s="10"/>
      <c r="S62" s="10"/>
      <c r="T62" s="10"/>
      <c r="U62" s="9"/>
      <c r="V62" s="10"/>
    </row>
    <row r="63" spans="1:22" x14ac:dyDescent="0.3">
      <c r="A63" s="20" t="s">
        <v>172</v>
      </c>
      <c r="B63" s="8" t="s">
        <v>52</v>
      </c>
      <c r="C63" s="2" t="s">
        <v>5</v>
      </c>
      <c r="D63" s="8" t="s">
        <v>6</v>
      </c>
      <c r="E63" s="9">
        <v>0.157</v>
      </c>
      <c r="F63" s="10">
        <v>0.46</v>
      </c>
      <c r="G63" s="10">
        <v>9.0999999999999998E-2</v>
      </c>
      <c r="H63" s="9">
        <v>0.122</v>
      </c>
      <c r="I63" s="10">
        <v>0.38500000000000001</v>
      </c>
      <c r="J63" s="10">
        <v>0.15</v>
      </c>
      <c r="K63" s="10">
        <v>0.878</v>
      </c>
      <c r="L63" s="10">
        <v>5.8999999999999997E-2</v>
      </c>
      <c r="M63" s="10">
        <v>0.27200000000000002</v>
      </c>
      <c r="N63" s="10"/>
      <c r="O63" s="10">
        <v>0.46400000000000002</v>
      </c>
      <c r="P63" s="10">
        <v>0.38400000000000001</v>
      </c>
      <c r="Q63" s="9">
        <v>0</v>
      </c>
      <c r="R63" s="10">
        <v>4.0000000000000001E-3</v>
      </c>
      <c r="S63" s="10">
        <v>0.41799999999999998</v>
      </c>
      <c r="T63" s="10">
        <v>0.439</v>
      </c>
      <c r="U63" s="9">
        <v>0.33300000000000002</v>
      </c>
      <c r="V63" s="10">
        <v>0.29099999999999998</v>
      </c>
    </row>
    <row r="64" spans="1:22" x14ac:dyDescent="0.3">
      <c r="A64" s="21" t="s">
        <v>169</v>
      </c>
      <c r="B64" s="8" t="s">
        <v>52</v>
      </c>
      <c r="C64" s="2" t="s">
        <v>5</v>
      </c>
      <c r="D64" s="8" t="s">
        <v>6</v>
      </c>
      <c r="E64" s="10">
        <v>7.1300000000000002E-10</v>
      </c>
      <c r="F64" s="10">
        <v>6.59E-10</v>
      </c>
      <c r="G64" s="10">
        <v>4.3900000000000003E-8</v>
      </c>
      <c r="H64" s="10">
        <v>3.1500000000000001E-9</v>
      </c>
      <c r="I64" s="10">
        <v>2.2000000000000001E-4</v>
      </c>
      <c r="J64" s="10">
        <v>0.28000000000000003</v>
      </c>
      <c r="K64" s="10">
        <v>2.0500000000000002E-9</v>
      </c>
      <c r="L64" s="10">
        <v>2.8000000000000002E-10</v>
      </c>
      <c r="M64" s="10">
        <v>3.2500000000000002E-9</v>
      </c>
      <c r="N64" s="10">
        <v>1.68E-9</v>
      </c>
      <c r="O64" s="10">
        <v>2.6099999999999999E-8</v>
      </c>
      <c r="P64" s="10">
        <v>1.6999999999999999E-9</v>
      </c>
      <c r="Q64" s="10">
        <v>1.74E-9</v>
      </c>
      <c r="R64" s="10">
        <v>4.0599999999999999E-10</v>
      </c>
      <c r="S64" s="10">
        <v>5.3599999999999997E-9</v>
      </c>
      <c r="T64" s="10">
        <v>7.1500000000000001E-10</v>
      </c>
      <c r="U64" s="9"/>
      <c r="V64" s="10">
        <v>2.7099999999999999E-9</v>
      </c>
    </row>
    <row r="65" spans="1:22" x14ac:dyDescent="0.3">
      <c r="A65" s="20" t="s">
        <v>170</v>
      </c>
      <c r="B65" s="8" t="s">
        <v>52</v>
      </c>
      <c r="C65" s="2" t="s">
        <v>5</v>
      </c>
      <c r="D65" s="8" t="s">
        <v>6</v>
      </c>
      <c r="E65" s="10">
        <v>3.0399999999999998E-9</v>
      </c>
      <c r="F65" s="10">
        <v>2.5999999999999999E-2</v>
      </c>
      <c r="G65" s="10">
        <v>3.0300000000000001E-9</v>
      </c>
      <c r="H65" s="9">
        <v>1.6E-2</v>
      </c>
      <c r="I65" s="10">
        <v>5.4999999999999996E-9</v>
      </c>
      <c r="J65" s="10">
        <v>1.84E-5</v>
      </c>
      <c r="K65" s="10">
        <v>5.39E-8</v>
      </c>
      <c r="L65" s="10">
        <v>1.4E-2</v>
      </c>
      <c r="M65" s="10">
        <v>2.5599999999999998E-9</v>
      </c>
      <c r="N65" s="10">
        <v>2.1999999999999999E-5</v>
      </c>
      <c r="O65" s="10">
        <v>1.34E-10</v>
      </c>
      <c r="P65" s="10">
        <v>6.3099999999999999E-9</v>
      </c>
      <c r="Q65" s="10">
        <v>6.73E-8</v>
      </c>
      <c r="R65" s="10">
        <v>0.88700000000000001</v>
      </c>
      <c r="S65" s="10">
        <v>1.7800000000000001E-8</v>
      </c>
      <c r="T65" s="10">
        <v>2E-3</v>
      </c>
      <c r="U65" s="10">
        <v>6.2200000000000002E-11</v>
      </c>
      <c r="V65" s="10">
        <v>1.54E-4</v>
      </c>
    </row>
    <row r="66" spans="1:22" x14ac:dyDescent="0.3">
      <c r="A66" s="21" t="s">
        <v>171</v>
      </c>
      <c r="B66" s="8" t="s">
        <v>52</v>
      </c>
      <c r="C66" s="2" t="s">
        <v>5</v>
      </c>
      <c r="D66" s="8" t="s">
        <v>6</v>
      </c>
      <c r="E66" s="10">
        <v>7.8100000000000001E-9</v>
      </c>
      <c r="F66" s="10">
        <v>1.7999999999999999E-2</v>
      </c>
      <c r="G66" s="10">
        <v>3.7500000000000001E-6</v>
      </c>
      <c r="H66" s="10">
        <v>1.57E-6</v>
      </c>
      <c r="I66" s="10">
        <v>4.6E-6</v>
      </c>
      <c r="J66" s="10">
        <v>1.09E-9</v>
      </c>
      <c r="K66" s="10">
        <v>1E-3</v>
      </c>
      <c r="L66" s="10">
        <v>0.19</v>
      </c>
      <c r="M66" s="10">
        <v>2.3600000000000001E-5</v>
      </c>
      <c r="N66" s="10">
        <v>0.52700000000000002</v>
      </c>
      <c r="O66" s="10">
        <v>1.47E-4</v>
      </c>
      <c r="P66" s="10">
        <v>2.6400000000000002E-4</v>
      </c>
      <c r="Q66" s="10">
        <v>8.52E-4</v>
      </c>
      <c r="R66" s="10">
        <v>0.17899999999999999</v>
      </c>
      <c r="S66" s="10">
        <v>2.6499999999999999E-4</v>
      </c>
      <c r="T66" s="10">
        <v>0.47099999999999997</v>
      </c>
      <c r="U66" s="10">
        <v>1.18E-4</v>
      </c>
      <c r="V66" s="10">
        <v>0.14399999999999999</v>
      </c>
    </row>
    <row r="67" spans="1:22" x14ac:dyDescent="0.3">
      <c r="A67" s="18" t="s">
        <v>173</v>
      </c>
      <c r="B67" s="8" t="s">
        <v>52</v>
      </c>
      <c r="C67" s="2" t="s">
        <v>5</v>
      </c>
      <c r="D67" s="8" t="s">
        <v>6</v>
      </c>
      <c r="E67" s="9"/>
      <c r="F67" s="10">
        <v>1.1199999999999999E-5</v>
      </c>
      <c r="G67" s="10">
        <v>1.9199999999999999E-5</v>
      </c>
      <c r="H67" s="10">
        <v>4.1100000000000002E-4</v>
      </c>
      <c r="I67" s="10">
        <v>8.4800000000000001E-4</v>
      </c>
      <c r="J67" s="10">
        <v>9.4499999999999998E-4</v>
      </c>
      <c r="K67" s="14"/>
      <c r="L67" s="10">
        <v>1.2899999999999999E-4</v>
      </c>
      <c r="M67" s="10">
        <v>4.1199999999999999E-4</v>
      </c>
      <c r="N67" s="10">
        <v>2.9000000000000001E-2</v>
      </c>
      <c r="O67" s="10">
        <v>3.6600000000000001E-6</v>
      </c>
      <c r="P67" s="10">
        <v>0.126</v>
      </c>
      <c r="R67" s="10">
        <v>1E-3</v>
      </c>
      <c r="S67" s="10">
        <v>2.9599999999999998E-4</v>
      </c>
      <c r="T67" s="10">
        <v>0.40400000000000003</v>
      </c>
      <c r="U67" s="10">
        <v>0.20699999999999999</v>
      </c>
      <c r="V67" s="10">
        <v>0.67800000000000005</v>
      </c>
    </row>
    <row r="68" spans="1:22" x14ac:dyDescent="0.3">
      <c r="A68" s="17" t="s">
        <v>174</v>
      </c>
      <c r="B68" s="8" t="s">
        <v>52</v>
      </c>
      <c r="C68" s="2" t="s">
        <v>5</v>
      </c>
      <c r="D68" s="8" t="s">
        <v>6</v>
      </c>
      <c r="E68" s="10">
        <v>4.0200000000000003E-7</v>
      </c>
      <c r="F68" s="10">
        <v>2.23E-4</v>
      </c>
      <c r="G68" s="10">
        <v>5.8999999999999997E-2</v>
      </c>
      <c r="H68" s="10">
        <v>4.1899999999999998E-7</v>
      </c>
      <c r="I68" s="10">
        <v>6.5100000000000004E-6</v>
      </c>
      <c r="J68" s="10">
        <v>4.2599999999999998E-7</v>
      </c>
      <c r="K68" s="10">
        <v>4.8E-8</v>
      </c>
      <c r="L68" s="10">
        <v>3.0000000000000001E-3</v>
      </c>
      <c r="M68" s="10">
        <v>4.0000000000000001E-3</v>
      </c>
      <c r="N68" s="10">
        <v>3.2399999999999999E-7</v>
      </c>
      <c r="O68" s="10">
        <v>1.4100000000000001E-7</v>
      </c>
      <c r="P68" s="10">
        <v>4.0700000000000002E-9</v>
      </c>
      <c r="Q68" s="10">
        <v>1.3E-7</v>
      </c>
      <c r="R68" s="10">
        <v>1.9E-2</v>
      </c>
      <c r="S68" s="10">
        <v>2.0699999999999999E-4</v>
      </c>
      <c r="T68" s="10">
        <v>5.7599999999999999E-6</v>
      </c>
      <c r="U68" s="10">
        <v>6.3200000000000005E-7</v>
      </c>
      <c r="V68" s="10">
        <v>8.7700000000000007E-6</v>
      </c>
    </row>
    <row r="69" spans="1:22" x14ac:dyDescent="0.3">
      <c r="E69" t="s">
        <v>159</v>
      </c>
      <c r="J69" t="s">
        <v>159</v>
      </c>
    </row>
    <row r="70" spans="1:22" x14ac:dyDescent="0.3">
      <c r="E70" s="19" t="s">
        <v>124</v>
      </c>
      <c r="F70" s="19" t="s">
        <v>127</v>
      </c>
      <c r="G70" s="19" t="s">
        <v>128</v>
      </c>
      <c r="H70" s="19" t="s">
        <v>163</v>
      </c>
      <c r="J70" s="19" t="s">
        <v>160</v>
      </c>
      <c r="K70" s="19" t="s">
        <v>127</v>
      </c>
      <c r="L70" s="19" t="s">
        <v>128</v>
      </c>
      <c r="M70" s="19" t="s">
        <v>163</v>
      </c>
    </row>
    <row r="71" spans="1:22" x14ac:dyDescent="0.3">
      <c r="E71" s="19" t="s">
        <v>125</v>
      </c>
      <c r="F71">
        <f>4/20*100</f>
        <v>20</v>
      </c>
      <c r="G71">
        <f>0/20*100</f>
        <v>0</v>
      </c>
      <c r="H71" s="13">
        <f>4/20*100</f>
        <v>20</v>
      </c>
      <c r="J71" s="19" t="s">
        <v>125</v>
      </c>
      <c r="K71">
        <f>4/20*100</f>
        <v>20</v>
      </c>
      <c r="L71">
        <f>2/20*100</f>
        <v>10</v>
      </c>
      <c r="M71" s="13">
        <f>0/20*100</f>
        <v>0</v>
      </c>
    </row>
    <row r="72" spans="1:22" x14ac:dyDescent="0.3">
      <c r="E72" s="19" t="s">
        <v>157</v>
      </c>
      <c r="F72">
        <f>5/20*100</f>
        <v>25</v>
      </c>
      <c r="G72">
        <f>5/20*100</f>
        <v>25</v>
      </c>
      <c r="H72">
        <f>6/20*100</f>
        <v>30</v>
      </c>
      <c r="J72" s="19" t="s">
        <v>161</v>
      </c>
      <c r="K72">
        <f>6/20*100</f>
        <v>30</v>
      </c>
      <c r="L72">
        <f>2/20*100</f>
        <v>10</v>
      </c>
      <c r="M72">
        <f>3/20*100</f>
        <v>15</v>
      </c>
    </row>
    <row r="73" spans="1:22" x14ac:dyDescent="0.3">
      <c r="E73" s="19" t="s">
        <v>158</v>
      </c>
      <c r="F73">
        <f>2/22*100</f>
        <v>9.0909090909090917</v>
      </c>
      <c r="G73">
        <f>3/22*100</f>
        <v>13.636363636363635</v>
      </c>
      <c r="H73">
        <f>7/22*100</f>
        <v>31.818181818181817</v>
      </c>
      <c r="J73" s="19" t="s">
        <v>162</v>
      </c>
      <c r="K73">
        <f>2/22*100</f>
        <v>9.0909090909090917</v>
      </c>
      <c r="L73">
        <f>3/22*100</f>
        <v>13.636363636363635</v>
      </c>
      <c r="M73">
        <f>7/22*100</f>
        <v>31.818181818181817</v>
      </c>
    </row>
    <row r="91" spans="2:17" x14ac:dyDescent="0.3">
      <c r="B91" t="s">
        <v>124</v>
      </c>
      <c r="C91" t="s">
        <v>129</v>
      </c>
      <c r="D91" t="s">
        <v>128</v>
      </c>
      <c r="E91" t="s">
        <v>127</v>
      </c>
      <c r="H91" t="s">
        <v>131</v>
      </c>
      <c r="I91" t="s">
        <v>129</v>
      </c>
      <c r="J91" t="s">
        <v>128</v>
      </c>
      <c r="K91" t="s">
        <v>127</v>
      </c>
      <c r="N91" t="s">
        <v>133</v>
      </c>
      <c r="O91" t="s">
        <v>129</v>
      </c>
      <c r="P91" t="s">
        <v>128</v>
      </c>
      <c r="Q91" t="s">
        <v>127</v>
      </c>
    </row>
    <row r="92" spans="2:17" x14ac:dyDescent="0.3">
      <c r="B92" t="s">
        <v>125</v>
      </c>
      <c r="C92">
        <f>3/10</f>
        <v>0.3</v>
      </c>
      <c r="D92">
        <f>0/10</f>
        <v>0</v>
      </c>
      <c r="E92">
        <f>1/10</f>
        <v>0.1</v>
      </c>
      <c r="H92" t="s">
        <v>125</v>
      </c>
      <c r="I92">
        <f>3/10</f>
        <v>0.3</v>
      </c>
      <c r="J92" s="13">
        <f>2/10</f>
        <v>0.2</v>
      </c>
      <c r="K92">
        <f>2/7</f>
        <v>0.2857142857142857</v>
      </c>
      <c r="N92" t="s">
        <v>125</v>
      </c>
      <c r="O92">
        <f>4/13</f>
        <v>0.30769230769230771</v>
      </c>
      <c r="P92">
        <f>3/13</f>
        <v>0.23076923076923078</v>
      </c>
      <c r="Q92">
        <f>3/8</f>
        <v>0.375</v>
      </c>
    </row>
    <row r="93" spans="2:17" x14ac:dyDescent="0.3">
      <c r="B93" t="s">
        <v>126</v>
      </c>
      <c r="C93">
        <f>4/10</f>
        <v>0.4</v>
      </c>
      <c r="D93">
        <f>4/10</f>
        <v>0.4</v>
      </c>
      <c r="E93">
        <f>3/9</f>
        <v>0.33333333333333331</v>
      </c>
      <c r="H93" t="s">
        <v>126</v>
      </c>
      <c r="I93">
        <f>4/10</f>
        <v>0.4</v>
      </c>
      <c r="J93">
        <f>4/10</f>
        <v>0.4</v>
      </c>
      <c r="K93">
        <f>2/7</f>
        <v>0.2857142857142857</v>
      </c>
      <c r="N93" t="s">
        <v>126</v>
      </c>
      <c r="O93">
        <f>6/13</f>
        <v>0.46153846153846156</v>
      </c>
      <c r="P93">
        <f>4/13</f>
        <v>0.30769230769230771</v>
      </c>
      <c r="Q93">
        <f>3/9</f>
        <v>0.33333333333333331</v>
      </c>
    </row>
    <row r="94" spans="2:17" x14ac:dyDescent="0.3">
      <c r="C94">
        <f t="shared" ref="C94" si="0">ABS(C93-C92)/C92</f>
        <v>0.33333333333333348</v>
      </c>
      <c r="D94" t="e">
        <f t="shared" ref="D94" si="1">ABS(D93-D92)/D92</f>
        <v>#DIV/0!</v>
      </c>
      <c r="E94">
        <f>ABS(E93-E92)/E92</f>
        <v>2.333333333333333</v>
      </c>
      <c r="I94">
        <f>ABS(I93-I92)/I92</f>
        <v>0.33333333333333348</v>
      </c>
      <c r="J94">
        <f t="shared" ref="J94" si="2">ABS(J93-J92)/J92</f>
        <v>1</v>
      </c>
      <c r="K94">
        <f>ABS(K93-K92)/K92</f>
        <v>0</v>
      </c>
      <c r="O94">
        <f t="shared" ref="O94" si="3">ABS(O93-O92)/O92</f>
        <v>0.5</v>
      </c>
      <c r="P94">
        <f t="shared" ref="P94" si="4">ABS(P93-P92)/P92</f>
        <v>0.33333333333333331</v>
      </c>
      <c r="Q94">
        <f>ABS(Q93-Q92)/Q92</f>
        <v>0.11111111111111116</v>
      </c>
    </row>
    <row r="96" spans="2:17" x14ac:dyDescent="0.3">
      <c r="B96" t="s">
        <v>130</v>
      </c>
      <c r="C96" t="s">
        <v>129</v>
      </c>
      <c r="D96" t="s">
        <v>128</v>
      </c>
      <c r="E96" t="s">
        <v>127</v>
      </c>
      <c r="H96" t="s">
        <v>132</v>
      </c>
      <c r="I96" t="s">
        <v>129</v>
      </c>
      <c r="J96" t="s">
        <v>128</v>
      </c>
      <c r="K96" t="s">
        <v>127</v>
      </c>
      <c r="N96" t="s">
        <v>133</v>
      </c>
      <c r="O96" t="s">
        <v>129</v>
      </c>
      <c r="P96" t="s">
        <v>128</v>
      </c>
      <c r="Q96" t="s">
        <v>127</v>
      </c>
    </row>
    <row r="97" spans="2:17" x14ac:dyDescent="0.3">
      <c r="B97" t="s">
        <v>125</v>
      </c>
      <c r="C97">
        <f>0/5</f>
        <v>0</v>
      </c>
      <c r="D97" s="13">
        <v>0</v>
      </c>
      <c r="E97">
        <f>2/6</f>
        <v>0.33333333333333331</v>
      </c>
      <c r="H97" t="s">
        <v>125</v>
      </c>
      <c r="I97">
        <f>2/10</f>
        <v>0.2</v>
      </c>
      <c r="J97" s="13">
        <f>1/8</f>
        <v>0.125</v>
      </c>
      <c r="K97">
        <f>1/7</f>
        <v>0.14285714285714285</v>
      </c>
      <c r="N97" t="s">
        <v>125</v>
      </c>
      <c r="O97">
        <f>1/9</f>
        <v>0.1111111111111111</v>
      </c>
      <c r="P97" s="13">
        <f>1/6</f>
        <v>0.16666666666666666</v>
      </c>
      <c r="Q97">
        <f>2/6</f>
        <v>0.33333333333333331</v>
      </c>
    </row>
    <row r="98" spans="2:17" x14ac:dyDescent="0.3">
      <c r="B98" t="s">
        <v>126</v>
      </c>
      <c r="C98">
        <f>2/7</f>
        <v>0.2857142857142857</v>
      </c>
      <c r="D98" s="13">
        <v>0.14285714285714299</v>
      </c>
      <c r="E98">
        <f>2/7</f>
        <v>0.2857142857142857</v>
      </c>
      <c r="H98" t="s">
        <v>126</v>
      </c>
      <c r="I98">
        <f>0/9</f>
        <v>0</v>
      </c>
      <c r="J98">
        <f>0/8</f>
        <v>0</v>
      </c>
      <c r="K98">
        <f>2/7</f>
        <v>0.2857142857142857</v>
      </c>
      <c r="N98" t="s">
        <v>126</v>
      </c>
      <c r="O98">
        <f>2/10</f>
        <v>0.2</v>
      </c>
      <c r="P98">
        <f>2/6</f>
        <v>0.33333333333333331</v>
      </c>
      <c r="Q98">
        <f>0/6</f>
        <v>0</v>
      </c>
    </row>
    <row r="99" spans="2:17" x14ac:dyDescent="0.3">
      <c r="C99" t="e">
        <f t="shared" ref="C99" si="5">ABS(C98-C97)/C97</f>
        <v>#DIV/0!</v>
      </c>
      <c r="D99" t="e">
        <f t="shared" ref="D99" si="6">ABS(D98-D97)/D97</f>
        <v>#DIV/0!</v>
      </c>
      <c r="E99">
        <f>ABS(E98-E97)/E97</f>
        <v>0.14285714285714285</v>
      </c>
      <c r="I99">
        <f t="shared" ref="I99" si="7">ABS(I98-I97)/I97</f>
        <v>1</v>
      </c>
      <c r="J99">
        <f t="shared" ref="J99" si="8">ABS(J98-J97)/J97</f>
        <v>1</v>
      </c>
      <c r="K99">
        <f>ABS(K98-K97)/K97</f>
        <v>1</v>
      </c>
      <c r="O99">
        <f t="shared" ref="O99" si="9">ABS(O98-O97)/O97</f>
        <v>0.80000000000000016</v>
      </c>
      <c r="P99">
        <f t="shared" ref="P99" si="10">ABS(P98-P97)/P97</f>
        <v>1</v>
      </c>
      <c r="Q99">
        <f>ABS(Q98-Q97)/Q97</f>
        <v>1</v>
      </c>
    </row>
  </sheetData>
  <sortState ref="A2:P34">
    <sortCondition descending="1" sortBy="cellColor" ref="E2:E33"/>
  </sortState>
  <conditionalFormatting sqref="A1:P33 A34:D47 C49:C68">
    <cfRule type="cellIs" dxfId="28" priority="17" operator="lessThan">
      <formula>"0.05"</formula>
    </cfRule>
  </conditionalFormatting>
  <conditionalFormatting sqref="Q1:V1">
    <cfRule type="cellIs" dxfId="27" priority="16" operator="lessThan">
      <formula>"0.05"</formula>
    </cfRule>
  </conditionalFormatting>
  <conditionalFormatting sqref="E1:V66 E68:V68 E67:J67 L67:P67 R67:V67">
    <cfRule type="cellIs" dxfId="26" priority="11" operator="greaterThan">
      <formula>"0.05"</formula>
    </cfRule>
    <cfRule type="cellIs" dxfId="25" priority="12" operator="lessThan">
      <formula>"0.05"</formula>
    </cfRule>
    <cfRule type="cellIs" dxfId="24" priority="13" operator="greaterThan">
      <formula>"0.05"</formula>
    </cfRule>
    <cfRule type="cellIs" dxfId="23" priority="14" operator="lessThan">
      <formula>0.05</formula>
    </cfRule>
    <cfRule type="cellIs" dxfId="22" priority="15" operator="lessThan">
      <formula>"0.05"</formula>
    </cfRule>
  </conditionalFormatting>
  <conditionalFormatting sqref="E2:V66 E68:V68 E67:J67 L67:P67 R67:V67">
    <cfRule type="cellIs" dxfId="21" priority="7" operator="lessThan">
      <formula>0.05</formula>
    </cfRule>
    <cfRule type="cellIs" dxfId="20" priority="10" operator="greaterThan">
      <formula>"0.05"</formula>
    </cfRule>
  </conditionalFormatting>
  <conditionalFormatting sqref="E2:V49">
    <cfRule type="cellIs" dxfId="19" priority="8" operator="greaterThan">
      <formula>0.05</formula>
    </cfRule>
    <cfRule type="cellIs" dxfId="18" priority="9" operator="lessThan">
      <formula>"0.05"</formula>
    </cfRule>
  </conditionalFormatting>
  <conditionalFormatting sqref="E68:V68 E17:V66 E67:J67 L67:P67 R67:V67">
    <cfRule type="cellIs" dxfId="17" priority="5" operator="greaterThan">
      <formula>0.05</formula>
    </cfRule>
  </conditionalFormatting>
  <conditionalFormatting sqref="E38:V66 E68:V68 E67:J67 L67:P67 R67:V67">
    <cfRule type="cellIs" dxfId="16" priority="4" operator="greaterThan">
      <formula>"0.05"</formula>
    </cfRule>
  </conditionalFormatting>
  <conditionalFormatting sqref="E43:V68">
    <cfRule type="cellIs" dxfId="15" priority="2" operator="lessThan">
      <formula>"0.05"</formula>
    </cfRule>
  </conditionalFormatting>
  <conditionalFormatting sqref="E17:V68">
    <cfRule type="cellIs" dxfId="0" priority="1" operator="greaterThan">
      <formula>0.05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94FC0-FBBD-4157-920A-2E05E6996FEC}">
  <dimension ref="A3:AZ19"/>
  <sheetViews>
    <sheetView workbookViewId="0">
      <selection activeCell="B4" sqref="B4"/>
    </sheetView>
  </sheetViews>
  <sheetFormatPr baseColWidth="10" defaultRowHeight="14.4" x14ac:dyDescent="0.3"/>
  <cols>
    <col min="1" max="1" width="20.44140625" bestFit="1" customWidth="1"/>
    <col min="2" max="2" width="23.21875" bestFit="1" customWidth="1"/>
    <col min="3" max="4" width="10.21875" bestFit="1" customWidth="1"/>
    <col min="5" max="5" width="6.6640625" bestFit="1" customWidth="1"/>
    <col min="6" max="6" width="10.77734375" bestFit="1" customWidth="1"/>
    <col min="7" max="9" width="10.21875" bestFit="1" customWidth="1"/>
    <col min="10" max="10" width="12.21875" bestFit="1" customWidth="1"/>
    <col min="11" max="11" width="6.6640625" bestFit="1" customWidth="1"/>
    <col min="12" max="12" width="10.5546875" bestFit="1" customWidth="1"/>
    <col min="13" max="13" width="10.21875" bestFit="1" customWidth="1"/>
    <col min="14" max="14" width="6.6640625" bestFit="1" customWidth="1"/>
    <col min="15" max="15" width="13.21875" bestFit="1" customWidth="1"/>
    <col min="16" max="17" width="10.21875" bestFit="1" customWidth="1"/>
    <col min="18" max="18" width="6.6640625" bestFit="1" customWidth="1"/>
    <col min="19" max="20" width="10.21875" bestFit="1" customWidth="1"/>
    <col min="21" max="21" width="13.21875" bestFit="1" customWidth="1"/>
    <col min="22" max="22" width="12.5546875" bestFit="1" customWidth="1"/>
    <col min="23" max="23" width="15.21875" bestFit="1" customWidth="1"/>
    <col min="24" max="25" width="10.21875" bestFit="1" customWidth="1"/>
    <col min="26" max="26" width="13.21875" bestFit="1" customWidth="1"/>
    <col min="27" max="28" width="10.21875" bestFit="1" customWidth="1"/>
    <col min="29" max="29" width="15.21875" bestFit="1" customWidth="1"/>
    <col min="30" max="30" width="14.21875" bestFit="1" customWidth="1"/>
    <col min="31" max="31" width="13.21875" bestFit="1" customWidth="1"/>
    <col min="32" max="32" width="10.5546875" bestFit="1" customWidth="1"/>
    <col min="33" max="33" width="10.21875" bestFit="1" customWidth="1"/>
    <col min="34" max="35" width="6.6640625" bestFit="1" customWidth="1"/>
    <col min="36" max="36" width="10.21875" bestFit="1" customWidth="1"/>
    <col min="37" max="38" width="6.6640625" bestFit="1" customWidth="1"/>
    <col min="39" max="39" width="10.21875" bestFit="1" customWidth="1"/>
    <col min="40" max="40" width="13.21875" bestFit="1" customWidth="1"/>
    <col min="41" max="41" width="9.21875" bestFit="1" customWidth="1"/>
    <col min="42" max="42" width="11.5546875" bestFit="1" customWidth="1"/>
    <col min="43" max="43" width="13.21875" bestFit="1" customWidth="1"/>
    <col min="44" max="45" width="10.21875" bestFit="1" customWidth="1"/>
    <col min="46" max="46" width="6.6640625" bestFit="1" customWidth="1"/>
    <col min="47" max="47" width="12.21875" bestFit="1" customWidth="1"/>
    <col min="48" max="48" width="14.21875" bestFit="1" customWidth="1"/>
    <col min="49" max="50" width="10.21875" bestFit="1" customWidth="1"/>
    <col min="51" max="51" width="10.77734375" bestFit="1" customWidth="1"/>
    <col min="52" max="52" width="12.21875" bestFit="1" customWidth="1"/>
    <col min="53" max="53" width="10.21875" bestFit="1" customWidth="1"/>
    <col min="54" max="54" width="13.21875" bestFit="1" customWidth="1"/>
    <col min="55" max="56" width="9.21875" bestFit="1" customWidth="1"/>
    <col min="57" max="57" width="12.21875" bestFit="1" customWidth="1"/>
  </cols>
  <sheetData>
    <row r="3" spans="1:52" x14ac:dyDescent="0.3">
      <c r="B3" s="11" t="s">
        <v>88</v>
      </c>
    </row>
    <row r="4" spans="1:52" x14ac:dyDescent="0.3">
      <c r="B4">
        <v>0</v>
      </c>
      <c r="K4" t="s">
        <v>92</v>
      </c>
      <c r="L4" t="s">
        <v>62</v>
      </c>
      <c r="U4" t="s">
        <v>93</v>
      </c>
      <c r="V4" t="s">
        <v>60</v>
      </c>
      <c r="AE4" t="s">
        <v>94</v>
      </c>
      <c r="AF4" t="s">
        <v>54</v>
      </c>
      <c r="AO4" t="s">
        <v>95</v>
      </c>
      <c r="AP4" t="s">
        <v>91</v>
      </c>
      <c r="AY4" t="s">
        <v>96</v>
      </c>
      <c r="AZ4" t="s">
        <v>89</v>
      </c>
    </row>
    <row r="5" spans="1:52" x14ac:dyDescent="0.3">
      <c r="B5" t="s">
        <v>87</v>
      </c>
      <c r="J5" t="s">
        <v>119</v>
      </c>
      <c r="L5" t="s">
        <v>69</v>
      </c>
      <c r="T5" t="s">
        <v>120</v>
      </c>
      <c r="V5" t="s">
        <v>84</v>
      </c>
      <c r="AD5" t="s">
        <v>121</v>
      </c>
      <c r="AF5" t="s">
        <v>72</v>
      </c>
      <c r="AN5" t="s">
        <v>122</v>
      </c>
      <c r="AP5" t="s">
        <v>79</v>
      </c>
      <c r="AX5" t="s">
        <v>123</v>
      </c>
    </row>
    <row r="6" spans="1:52" x14ac:dyDescent="0.3">
      <c r="B6" t="s">
        <v>56</v>
      </c>
      <c r="I6" t="s">
        <v>114</v>
      </c>
      <c r="L6" t="s">
        <v>68</v>
      </c>
      <c r="S6" t="s">
        <v>115</v>
      </c>
      <c r="V6" t="s">
        <v>83</v>
      </c>
      <c r="AC6" t="s">
        <v>116</v>
      </c>
      <c r="AF6" t="s">
        <v>71</v>
      </c>
      <c r="AM6" t="s">
        <v>117</v>
      </c>
      <c r="AP6" t="s">
        <v>78</v>
      </c>
      <c r="AW6" t="s">
        <v>118</v>
      </c>
    </row>
    <row r="7" spans="1:52" x14ac:dyDescent="0.3">
      <c r="B7" t="s">
        <v>61</v>
      </c>
      <c r="H7" t="s">
        <v>97</v>
      </c>
      <c r="L7">
        <v>0</v>
      </c>
      <c r="R7" t="s">
        <v>92</v>
      </c>
      <c r="V7" t="s">
        <v>55</v>
      </c>
      <c r="AB7" t="s">
        <v>98</v>
      </c>
      <c r="AF7">
        <v>0</v>
      </c>
      <c r="AL7" t="s">
        <v>92</v>
      </c>
      <c r="AP7" t="s">
        <v>73</v>
      </c>
      <c r="AV7" t="s">
        <v>99</v>
      </c>
    </row>
    <row r="8" spans="1:52" x14ac:dyDescent="0.3">
      <c r="B8" t="s">
        <v>55</v>
      </c>
      <c r="G8" t="s">
        <v>98</v>
      </c>
      <c r="L8" t="s">
        <v>67</v>
      </c>
      <c r="Q8" t="s">
        <v>112</v>
      </c>
      <c r="V8" t="s">
        <v>61</v>
      </c>
      <c r="AA8" t="s">
        <v>97</v>
      </c>
      <c r="AF8">
        <v>0</v>
      </c>
      <c r="AK8" t="s">
        <v>92</v>
      </c>
      <c r="AP8" t="s">
        <v>77</v>
      </c>
      <c r="AU8" t="s">
        <v>113</v>
      </c>
    </row>
    <row r="9" spans="1:52" x14ac:dyDescent="0.3">
      <c r="B9" t="s">
        <v>91</v>
      </c>
      <c r="F9" t="s">
        <v>96</v>
      </c>
      <c r="L9" t="s">
        <v>66</v>
      </c>
      <c r="P9" t="s">
        <v>109</v>
      </c>
      <c r="V9" t="s">
        <v>82</v>
      </c>
      <c r="Z9" t="s">
        <v>110</v>
      </c>
      <c r="AF9" t="s">
        <v>70</v>
      </c>
      <c r="AJ9" t="s">
        <v>111</v>
      </c>
      <c r="AP9">
        <v>0</v>
      </c>
      <c r="AT9" t="s">
        <v>92</v>
      </c>
    </row>
    <row r="10" spans="1:52" x14ac:dyDescent="0.3">
      <c r="B10">
        <v>0</v>
      </c>
      <c r="E10" t="s">
        <v>92</v>
      </c>
      <c r="L10" t="s">
        <v>63</v>
      </c>
      <c r="O10" t="s">
        <v>100</v>
      </c>
      <c r="V10" t="s">
        <v>58</v>
      </c>
      <c r="Y10" t="s">
        <v>101</v>
      </c>
      <c r="AF10">
        <v>0</v>
      </c>
      <c r="AI10" t="s">
        <v>92</v>
      </c>
      <c r="AP10" t="s">
        <v>55</v>
      </c>
      <c r="AS10" t="s">
        <v>98</v>
      </c>
    </row>
    <row r="11" spans="1:52" x14ac:dyDescent="0.3">
      <c r="B11" t="s">
        <v>55</v>
      </c>
      <c r="D11" t="s">
        <v>98</v>
      </c>
      <c r="L11">
        <v>0</v>
      </c>
      <c r="N11" t="s">
        <v>92</v>
      </c>
      <c r="V11" t="s">
        <v>59</v>
      </c>
      <c r="X11" t="s">
        <v>102</v>
      </c>
      <c r="AF11">
        <v>0</v>
      </c>
      <c r="AH11" t="s">
        <v>92</v>
      </c>
      <c r="AP11" t="s">
        <v>75</v>
      </c>
      <c r="AR11" t="s">
        <v>103</v>
      </c>
    </row>
    <row r="12" spans="1:52" x14ac:dyDescent="0.3">
      <c r="B12" t="s">
        <v>86</v>
      </c>
      <c r="C12" t="s">
        <v>104</v>
      </c>
      <c r="L12" t="s">
        <v>65</v>
      </c>
      <c r="M12" t="s">
        <v>105</v>
      </c>
      <c r="V12" t="s">
        <v>81</v>
      </c>
      <c r="W12" t="s">
        <v>106</v>
      </c>
      <c r="AF12" t="s">
        <v>57</v>
      </c>
      <c r="AG12" t="s">
        <v>107</v>
      </c>
      <c r="AP12" t="s">
        <v>76</v>
      </c>
      <c r="AQ12" t="s">
        <v>108</v>
      </c>
    </row>
    <row r="13" spans="1:52" x14ac:dyDescent="0.3">
      <c r="A13" s="11" t="s">
        <v>90</v>
      </c>
      <c r="B13" t="s">
        <v>85</v>
      </c>
      <c r="L13" t="s">
        <v>64</v>
      </c>
      <c r="V13" t="s">
        <v>80</v>
      </c>
      <c r="AF13">
        <v>0</v>
      </c>
      <c r="AP13" t="s">
        <v>74</v>
      </c>
    </row>
    <row r="14" spans="1:52" x14ac:dyDescent="0.3">
      <c r="A14" s="12" t="s">
        <v>22</v>
      </c>
    </row>
    <row r="15" spans="1:52" x14ac:dyDescent="0.3">
      <c r="A15" s="12" t="s">
        <v>25</v>
      </c>
    </row>
    <row r="16" spans="1:52" x14ac:dyDescent="0.3">
      <c r="A16" s="12" t="s">
        <v>26</v>
      </c>
    </row>
    <row r="17" spans="1:1" x14ac:dyDescent="0.3">
      <c r="A17" s="12" t="s">
        <v>31</v>
      </c>
    </row>
    <row r="18" spans="1:1" x14ac:dyDescent="0.3">
      <c r="A18" s="12" t="s">
        <v>28</v>
      </c>
    </row>
    <row r="19" spans="1:1" x14ac:dyDescent="0.3">
      <c r="A19" s="12" t="s">
        <v>89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mathilde Pain</dc:creator>
  <cp:lastModifiedBy>mathilde Pain</cp:lastModifiedBy>
  <dcterms:created xsi:type="dcterms:W3CDTF">2023-04-03T15:13:09Z</dcterms:created>
  <dcterms:modified xsi:type="dcterms:W3CDTF">2023-05-30T13:28:01Z</dcterms:modified>
</cp:coreProperties>
</file>