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02 Clients\01 Engagements\SOLUNION C0252\03. Tax Filings\Client\2017\06 Jun 17\"/>
    </mc:Choice>
  </mc:AlternateContent>
  <bookViews>
    <workbookView xWindow="0" yWindow="0" windowWidth="13980" windowHeight="7395" activeTab="6"/>
  </bookViews>
  <sheets>
    <sheet name="SOLUNION Summarize" sheetId="3" r:id="rId1"/>
    <sheet name="Germany" sheetId="2" r:id="rId2"/>
    <sheet name="France" sheetId="5" r:id="rId3"/>
    <sheet name="Italy" sheetId="1" r:id="rId4"/>
    <sheet name="Portugal" sheetId="6" r:id="rId5"/>
    <sheet name="Netherlands" sheetId="7" r:id="rId6"/>
    <sheet name="Ireland" sheetId="8" r:id="rId7"/>
    <sheet name="Great Britain" sheetId="9" r:id="rId8"/>
    <sheet name="Luxembourg" sheetId="10" r:id="rId9"/>
  </sheets>
  <definedNames>
    <definedName name="_xlnm._FilterDatabase" localSheetId="2" hidden="1">France!$A$1:$Q$1</definedName>
    <definedName name="_xlnm._FilterDatabase" localSheetId="1" hidden="1">Germany!$A$1:$P$2</definedName>
    <definedName name="_xlnm._FilterDatabase" localSheetId="7" hidden="1">'Great Britain'!$A$1:$HE$34</definedName>
    <definedName name="_xlnm._FilterDatabase" localSheetId="6" hidden="1">Ireland!$A$1:$U$1</definedName>
    <definedName name="_xlnm._FilterDatabase" localSheetId="3" hidden="1">Italy!$A$1:$AQ$4</definedName>
    <definedName name="_xlnm._FilterDatabase" localSheetId="8" hidden="1">Luxembourg!$A$1:$O$4</definedName>
    <definedName name="_xlnm._FilterDatabase" localSheetId="5" hidden="1">Netherlands!$A$1:$AX$1</definedName>
    <definedName name="_xlnm._FilterDatabase" localSheetId="4" hidden="1">Portugal!$A$1:$HE$10</definedName>
    <definedName name="_xlnm.Print_Area" localSheetId="7">'Great Britain'!$A$1:$U$79</definedName>
    <definedName name="_xlnm.Print_Area" localSheetId="6">Ireland!$A$1:$Q$17</definedName>
  </definedNames>
  <calcPr calcId="152511"/>
</workbook>
</file>

<file path=xl/calcChain.xml><?xml version="1.0" encoding="utf-8"?>
<calcChain xmlns="http://schemas.openxmlformats.org/spreadsheetml/2006/main">
  <c r="Q2" i="5" l="1"/>
  <c r="N34" i="9" l="1"/>
  <c r="O34" i="9" s="1"/>
  <c r="N33" i="9"/>
  <c r="O33" i="9" s="1"/>
  <c r="N32" i="9"/>
  <c r="O32" i="9" s="1"/>
  <c r="N31" i="9"/>
  <c r="O31" i="9" s="1"/>
  <c r="N30" i="9"/>
  <c r="O30" i="9" s="1"/>
  <c r="N29" i="9"/>
  <c r="O29" i="9" s="1"/>
  <c r="N28" i="9"/>
  <c r="O28" i="9" s="1"/>
  <c r="N27" i="9"/>
  <c r="O27" i="9" s="1"/>
  <c r="N26" i="9"/>
  <c r="O26" i="9" s="1"/>
  <c r="N25" i="9"/>
  <c r="O25" i="9" s="1"/>
  <c r="N24" i="9"/>
  <c r="O24" i="9" s="1"/>
  <c r="N23" i="9"/>
  <c r="O23" i="9" s="1"/>
  <c r="N22" i="9"/>
  <c r="O22" i="9" s="1"/>
  <c r="N21" i="9"/>
  <c r="O21" i="9" s="1"/>
  <c r="N20" i="9"/>
  <c r="O20" i="9" s="1"/>
  <c r="N19" i="9"/>
  <c r="O19" i="9" s="1"/>
  <c r="N18" i="9"/>
  <c r="O18" i="9" s="1"/>
  <c r="N17" i="9"/>
  <c r="O17" i="9" s="1"/>
  <c r="N16" i="9"/>
  <c r="O16" i="9" s="1"/>
  <c r="N15" i="9"/>
  <c r="O15" i="9" s="1"/>
  <c r="N14" i="9"/>
  <c r="O14" i="9" s="1"/>
  <c r="N13" i="9"/>
  <c r="O13" i="9" s="1"/>
  <c r="N12" i="9"/>
  <c r="O12" i="9" s="1"/>
  <c r="N11" i="9"/>
  <c r="O11" i="9" s="1"/>
  <c r="N10" i="9"/>
  <c r="O10" i="9" s="1"/>
  <c r="N9" i="9"/>
  <c r="O9" i="9" s="1"/>
  <c r="N8" i="9"/>
  <c r="O8" i="9" s="1"/>
  <c r="N7" i="9"/>
  <c r="O7" i="9" s="1"/>
  <c r="N6" i="9"/>
  <c r="O6" i="9" s="1"/>
  <c r="N5" i="9"/>
  <c r="O5" i="9" s="1"/>
  <c r="N4" i="9"/>
  <c r="O4" i="9" s="1"/>
  <c r="N3" i="9"/>
  <c r="O3" i="9" s="1"/>
  <c r="N4" i="10"/>
  <c r="O4" i="10" s="1"/>
  <c r="N3" i="10"/>
  <c r="O3" i="10" s="1"/>
  <c r="N6" i="8"/>
  <c r="O6" i="8" s="1"/>
  <c r="N5" i="8"/>
  <c r="O5" i="8" s="1"/>
  <c r="N4" i="8"/>
  <c r="O4" i="8" s="1"/>
  <c r="N3" i="8"/>
  <c r="O3" i="8" s="1"/>
  <c r="P7" i="6" l="1"/>
  <c r="Q7" i="6" s="1"/>
  <c r="Q6" i="6"/>
  <c r="P6" i="6"/>
  <c r="P5" i="6"/>
  <c r="Q5" i="6" s="1"/>
  <c r="P4" i="6"/>
  <c r="Q4" i="6" s="1"/>
  <c r="P3" i="6"/>
  <c r="Q3" i="6" s="1"/>
  <c r="N4" i="1" l="1"/>
  <c r="O4" i="1" s="1"/>
  <c r="N3" i="1"/>
  <c r="O3" i="1" s="1"/>
  <c r="N2" i="1" l="1"/>
  <c r="O2" i="1" s="1"/>
  <c r="M2" i="5" l="1"/>
  <c r="N2" i="5" s="1"/>
  <c r="K4" i="5" l="1"/>
  <c r="I4" i="5"/>
  <c r="N9" i="6"/>
  <c r="M9" i="6"/>
  <c r="L9" i="6"/>
  <c r="I9" i="6"/>
  <c r="P2" i="6"/>
  <c r="Q2" i="6" s="1"/>
  <c r="I6" i="10" l="1"/>
  <c r="B8" i="3" s="1"/>
  <c r="N2" i="10"/>
  <c r="O2" i="10" s="1"/>
  <c r="L6" i="10"/>
  <c r="K7" i="10" s="1"/>
  <c r="L36" i="9" l="1"/>
  <c r="J36" i="9"/>
  <c r="N2" i="9"/>
  <c r="O2" i="9" s="1"/>
  <c r="L8" i="8"/>
  <c r="J8" i="8"/>
  <c r="N2" i="8"/>
  <c r="O2" i="8" s="1"/>
  <c r="J3" i="7"/>
  <c r="L3" i="7"/>
  <c r="L6" i="1" l="1"/>
  <c r="I6" i="1"/>
  <c r="N2" i="2" l="1"/>
  <c r="O2" i="2" s="1"/>
  <c r="D8" i="3" l="1"/>
  <c r="C8" i="3" l="1"/>
  <c r="K38" i="9"/>
  <c r="K7" i="1"/>
  <c r="D3" i="3"/>
  <c r="L4" i="2"/>
  <c r="I4" i="2"/>
  <c r="J5" i="5" l="1"/>
  <c r="D2" i="3"/>
  <c r="K45" i="9" l="1"/>
  <c r="B2" i="3" l="1"/>
  <c r="K5" i="2"/>
  <c r="D4" i="3"/>
  <c r="C2" i="3" l="1"/>
  <c r="D5" i="3" l="1"/>
  <c r="B3" i="3" l="1"/>
  <c r="C3" i="3" s="1"/>
  <c r="B5" i="3" l="1"/>
  <c r="C5" i="3" s="1"/>
  <c r="B7" i="3" l="1"/>
  <c r="D7" i="3"/>
  <c r="C7" i="3" s="1"/>
  <c r="D6" i="3"/>
  <c r="B6" i="3"/>
  <c r="C6" i="3" l="1"/>
  <c r="D10" i="3"/>
  <c r="D12" i="3"/>
  <c r="K9" i="8"/>
  <c r="K4" i="7"/>
  <c r="J47" i="9" l="1"/>
  <c r="B9" i="3" s="1"/>
  <c r="L47" i="9"/>
  <c r="D9" i="3" s="1"/>
  <c r="C9" i="3" s="1"/>
  <c r="K49" i="9" l="1"/>
  <c r="B4" i="3" l="1"/>
  <c r="C4" i="3" l="1"/>
  <c r="B12" i="3"/>
  <c r="D11" i="3"/>
  <c r="K10" i="6" l="1"/>
</calcChain>
</file>

<file path=xl/comments1.xml><?xml version="1.0" encoding="utf-8"?>
<comments xmlns="http://schemas.openxmlformats.org/spreadsheetml/2006/main">
  <authors>
    <author>Landaeta Garcia, Karolay Sabina</author>
  </authors>
  <commentList>
    <comment ref="K38" authorId="0" shapeId="0">
      <text>
        <r>
          <rPr>
            <b/>
            <sz val="9"/>
            <color indexed="81"/>
            <rFont val="Tahoma"/>
            <family val="2"/>
          </rPr>
          <t>Landaeta Garcia, Karolay Sabina: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En JUNIO/2017 aumenta al </t>
        </r>
        <r>
          <rPr>
            <b/>
            <sz val="14"/>
            <color indexed="81"/>
            <rFont val="Tahoma"/>
            <family val="2"/>
          </rPr>
          <t>12%</t>
        </r>
      </text>
    </comment>
  </commentList>
</comments>
</file>

<file path=xl/sharedStrings.xml><?xml version="1.0" encoding="utf-8"?>
<sst xmlns="http://schemas.openxmlformats.org/spreadsheetml/2006/main" count="476" uniqueCount="207">
  <si>
    <t>Debtor</t>
  </si>
  <si>
    <t>Policy Nº</t>
  </si>
  <si>
    <t>Debtorname in full</t>
  </si>
  <si>
    <t>Oracle Inv. Nº</t>
  </si>
  <si>
    <t>From Month</t>
  </si>
  <si>
    <t>To Month</t>
  </si>
  <si>
    <t>Date</t>
  </si>
  <si>
    <t>Total Invoice Amount</t>
  </si>
  <si>
    <t>Total Premium</t>
  </si>
  <si>
    <t>Domestic Premium</t>
  </si>
  <si>
    <t>Export Premium</t>
  </si>
  <si>
    <t>Collected Month</t>
  </si>
  <si>
    <t>Control Check</t>
  </si>
  <si>
    <t>Country</t>
  </si>
  <si>
    <t>Germany</t>
  </si>
  <si>
    <t>Italy</t>
  </si>
  <si>
    <t>France</t>
  </si>
  <si>
    <t>Portugal</t>
  </si>
  <si>
    <t>Netherlands</t>
  </si>
  <si>
    <t>Ireland</t>
  </si>
  <si>
    <t>Premium</t>
  </si>
  <si>
    <t>Rate</t>
  </si>
  <si>
    <t>Tax</t>
  </si>
  <si>
    <t>Great Britain</t>
  </si>
  <si>
    <t>PolicyNº</t>
  </si>
  <si>
    <t>Stamp Duty Tax</t>
  </si>
  <si>
    <t>ISP Tax</t>
  </si>
  <si>
    <t>Received Month</t>
  </si>
  <si>
    <t>Accounting Month</t>
  </si>
  <si>
    <t>DUTCH IPT</t>
  </si>
  <si>
    <t>Madurity Date</t>
  </si>
  <si>
    <t>CONTROL CHECK</t>
  </si>
  <si>
    <t>Declaration</t>
  </si>
  <si>
    <t>Invoice premium</t>
  </si>
  <si>
    <t>DIRECTO</t>
  </si>
  <si>
    <t>Eurozone</t>
  </si>
  <si>
    <t>Euro</t>
  </si>
  <si>
    <t>EUR</t>
  </si>
  <si>
    <t>Tipo de cambio</t>
  </si>
  <si>
    <t>Export, Domestic</t>
  </si>
  <si>
    <t>2810283</t>
  </si>
  <si>
    <t>Domestic</t>
  </si>
  <si>
    <t>AGEX</t>
  </si>
  <si>
    <t>150246</t>
  </si>
  <si>
    <t>Domestic, Export</t>
  </si>
  <si>
    <t>Total Transfer</t>
  </si>
  <si>
    <t>Luxembourg</t>
  </si>
  <si>
    <t>https://www.gov.uk/government/publications/hmrc-exchange-rates-for-2017-monthly</t>
  </si>
  <si>
    <t>FR434674834</t>
  </si>
  <si>
    <t>C13.01857.01</t>
  </si>
  <si>
    <t>Chemieuro France</t>
  </si>
  <si>
    <t>I76830</t>
  </si>
  <si>
    <t>IT06115640960</t>
  </si>
  <si>
    <t>16.03939.03</t>
  </si>
  <si>
    <t>Isdin, SRL</t>
  </si>
  <si>
    <t>I75645</t>
  </si>
  <si>
    <t>I75649</t>
  </si>
  <si>
    <t>IT01719680363</t>
  </si>
  <si>
    <t>C07.01140.00</t>
  </si>
  <si>
    <t>PORCELANOSA - S.P.A.</t>
  </si>
  <si>
    <t>I76560</t>
  </si>
  <si>
    <t>16.03562.00</t>
  </si>
  <si>
    <t>Azorfisk Unipessoal Lda.</t>
  </si>
  <si>
    <t>I75559</t>
  </si>
  <si>
    <t>WP-388.00001</t>
  </si>
  <si>
    <t>Mitsubishi Electric Europe Bv Sucursal en Portugal</t>
  </si>
  <si>
    <t>WPESI00009049</t>
  </si>
  <si>
    <t>WP-883.00008</t>
  </si>
  <si>
    <t>Leonische Portugal - Industria de Cabelagens Lda</t>
  </si>
  <si>
    <t>WPESI00009095</t>
  </si>
  <si>
    <t>C03.00135.08</t>
  </si>
  <si>
    <t>Bresfor Industria De Formol S.A.</t>
  </si>
  <si>
    <t>I76507</t>
  </si>
  <si>
    <t>C03.00135.12</t>
  </si>
  <si>
    <t>Luso Finsa - Industria e Comercio de Madeiras, S.A.</t>
  </si>
  <si>
    <t>I76495</t>
  </si>
  <si>
    <t>C16.03562.00</t>
  </si>
  <si>
    <t>I76958</t>
  </si>
  <si>
    <t>PT513791345</t>
  </si>
  <si>
    <t>PT980157102</t>
  </si>
  <si>
    <t>PT502552832</t>
  </si>
  <si>
    <t>PT500047944</t>
  </si>
  <si>
    <t>PT501133747</t>
  </si>
  <si>
    <t>IE0098769</t>
  </si>
  <si>
    <t>03.00135.07</t>
  </si>
  <si>
    <t>Finsa Forest Products Ltd.</t>
  </si>
  <si>
    <t>I71995</t>
  </si>
  <si>
    <t>C03.00135.07</t>
  </si>
  <si>
    <t>Finsa Forest C03.00135.07 2017</t>
  </si>
  <si>
    <t>I73428</t>
  </si>
  <si>
    <t>I67795</t>
  </si>
  <si>
    <t>I75303</t>
  </si>
  <si>
    <t>I76500</t>
  </si>
  <si>
    <t>LU14880687</t>
  </si>
  <si>
    <t>15.02680.11</t>
  </si>
  <si>
    <t>Arcelormittal Commercial Sections</t>
  </si>
  <si>
    <t>I75544</t>
  </si>
  <si>
    <t>LU16961469</t>
  </si>
  <si>
    <t>15.02680.12</t>
  </si>
  <si>
    <t>ARCELORMITTAL COMMERCIAL RPS</t>
  </si>
  <si>
    <t>I69545</t>
  </si>
  <si>
    <t>I75545</t>
  </si>
  <si>
    <t>GB02518590</t>
  </si>
  <si>
    <t>03.00135.06</t>
  </si>
  <si>
    <t>Finsa UK Ltd</t>
  </si>
  <si>
    <t>I71994</t>
  </si>
  <si>
    <t>C03.00135.06</t>
  </si>
  <si>
    <t>I71821</t>
  </si>
  <si>
    <t>I71823</t>
  </si>
  <si>
    <t>I71828</t>
  </si>
  <si>
    <t>I71844</t>
  </si>
  <si>
    <t>I71845</t>
  </si>
  <si>
    <t>I71850</t>
  </si>
  <si>
    <t>I71856</t>
  </si>
  <si>
    <t>I71874</t>
  </si>
  <si>
    <t>I71875</t>
  </si>
  <si>
    <t>I71876</t>
  </si>
  <si>
    <t>GB00400080</t>
  </si>
  <si>
    <t>15.02680.10</t>
  </si>
  <si>
    <t>Arcelormittal Commercial UK, LTD</t>
  </si>
  <si>
    <t>I65607</t>
  </si>
  <si>
    <t>GB170217047</t>
  </si>
  <si>
    <t>14.02103.00</t>
  </si>
  <si>
    <t xml:space="preserve">La Farga Limited  </t>
  </si>
  <si>
    <t>I66035</t>
  </si>
  <si>
    <t>GB582094528</t>
  </si>
  <si>
    <t>08.01172.00</t>
  </si>
  <si>
    <t>Porcelanosa North West Limited</t>
  </si>
  <si>
    <t>I65579</t>
  </si>
  <si>
    <t>I66633</t>
  </si>
  <si>
    <t>I66637</t>
  </si>
  <si>
    <t>GB590718126</t>
  </si>
  <si>
    <t>08.01170.00</t>
  </si>
  <si>
    <t>Porcelanosa Midlands Limited</t>
  </si>
  <si>
    <t>I65575</t>
  </si>
  <si>
    <t>I66588</t>
  </si>
  <si>
    <t>I66596</t>
  </si>
  <si>
    <t>GB590718224</t>
  </si>
  <si>
    <t>08.01176.00</t>
  </si>
  <si>
    <t>Porcelanosa Yorkshire Limited</t>
  </si>
  <si>
    <t>I65595</t>
  </si>
  <si>
    <t>I66669</t>
  </si>
  <si>
    <t>I66674</t>
  </si>
  <si>
    <t>GB590718420</t>
  </si>
  <si>
    <t>08.01175.00</t>
  </si>
  <si>
    <t>Porcelanosa Western Limited</t>
  </si>
  <si>
    <t>I65591</t>
  </si>
  <si>
    <t>I66661</t>
  </si>
  <si>
    <t>I66665</t>
  </si>
  <si>
    <t>GB596898150</t>
  </si>
  <si>
    <t>08.01173.00</t>
  </si>
  <si>
    <t>Porcelanosa Scotland Limited</t>
  </si>
  <si>
    <t>I65583</t>
  </si>
  <si>
    <t>I66644</t>
  </si>
  <si>
    <t>I66648</t>
  </si>
  <si>
    <t>GB668153316</t>
  </si>
  <si>
    <t>08.01174.00</t>
  </si>
  <si>
    <t>Porcelanosa South East Limited</t>
  </si>
  <si>
    <t>I65587</t>
  </si>
  <si>
    <t>I66652</t>
  </si>
  <si>
    <t>I66656</t>
  </si>
  <si>
    <t>UK07907837</t>
  </si>
  <si>
    <t>16.03537.00</t>
  </si>
  <si>
    <t>Rdt Engineers Uk Limited</t>
  </si>
  <si>
    <t>I65829</t>
  </si>
  <si>
    <t>I67748</t>
  </si>
  <si>
    <t>https://www.gov.uk/government/uploads/system/uploads/attachment_data/file/616154/exrates-monthly-0617.csv/preview</t>
  </si>
  <si>
    <t>Location of Risk</t>
  </si>
  <si>
    <t>Class of Business</t>
  </si>
  <si>
    <t>IPT</t>
  </si>
  <si>
    <t>CREDIT</t>
  </si>
  <si>
    <t>EXPORT CREDIT</t>
  </si>
  <si>
    <t>TOTAL PREMIUM</t>
  </si>
  <si>
    <t>Total Premium 1</t>
  </si>
  <si>
    <t>Export Credit</t>
  </si>
  <si>
    <t>Data sourced from bordereau June - 2017 for Solunion Seguros de Crédito, Compania Internacional de Seguros y Reaseguros, S.A. in Italy.</t>
  </si>
  <si>
    <t>Tax code</t>
  </si>
  <si>
    <t>Business class</t>
  </si>
  <si>
    <t>Policies</t>
  </si>
  <si>
    <t>Taxable premium</t>
  </si>
  <si>
    <t>IT-IPT01</t>
  </si>
  <si>
    <t>Total tax</t>
  </si>
  <si>
    <t>IT14.000</t>
  </si>
  <si>
    <t>Credit</t>
  </si>
  <si>
    <t>TOTALS</t>
  </si>
  <si>
    <t>Data sourced from bordereau June - 2017 for Solunion Seguros de Crédito, Compania Internacional de Seguros y Reaseguros, S.A. in Portugal.</t>
  </si>
  <si>
    <t>PT-ASF01</t>
  </si>
  <si>
    <t>PT-STP01</t>
  </si>
  <si>
    <t>PT-STP02</t>
  </si>
  <si>
    <t>PT14.000</t>
  </si>
  <si>
    <t>Data sourced from bordereau June - 2017 for Solunion Seguros de Crédito, Compania Internacional de Seguros y Reaseguros, S.A. in Ireland.</t>
  </si>
  <si>
    <t>IE-ICF01</t>
  </si>
  <si>
    <t>IE-STP01</t>
  </si>
  <si>
    <t>IE-STP02</t>
  </si>
  <si>
    <t>IE14.000</t>
  </si>
  <si>
    <t>EXCHANGE RATE</t>
  </si>
  <si>
    <t>Data sourced from bordereau June - 2017 for Solunion Seguros de Crédito, Compania Internacional de Seguros y Reaseguros, S.A. in United Kingdom.</t>
  </si>
  <si>
    <t>GB-IPT01</t>
  </si>
  <si>
    <t>GB14.000</t>
  </si>
  <si>
    <t>Data sourced from bordereau June - 2017 for Solunion Seguros de Crédito, Compania Internacional de Seguros y Reaseguros, S.A. in France.</t>
  </si>
  <si>
    <t>FR-IPT01</t>
  </si>
  <si>
    <t>FR14.000</t>
  </si>
  <si>
    <t>FR14.010</t>
  </si>
  <si>
    <t>Credit &gt; Export</t>
  </si>
  <si>
    <t>Data sourced from bordereau June - 2017 for Solunion Seguros de Crédito, Compania Internacional de Seguros y Reaseguros, S.A. in Luxembourg.</t>
  </si>
  <si>
    <t>LU-IPT01</t>
  </si>
  <si>
    <t>LU14.000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</si>
</sst>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#,##0.00\ &quot;€&quot;"/>
    <numFmt numFmtId="167" formatCode="[$-C0A]mmm\-yy;@"/>
    <numFmt numFmtId="168" formatCode="0.000%"/>
    <numFmt numFmtId="169" formatCode="[$£-809]#,##0.00;\-[$£-809]#,##0.00"/>
    <numFmt numFmtId="170" formatCode="0.000"/>
    <numFmt numFmtId="171" formatCode="[$£-809]#,##0.00"/>
    <numFmt numFmtId="172" formatCode="#,##0.0000"/>
    <numFmt numFmtId="173" formatCode="0.00000"/>
  </numFmts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2"/>
      <color theme="0"/>
      <name val="Calibri"/>
      <family val="2"/>
      <scheme val="minor"/>
    </font>
    <font>
      <i/>
      <sz val="10"/>
      <color indexed="14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indexed="81"/>
      <name val="Tahoma"/>
      <family val="2"/>
    </font>
    <font>
      <b/>
      <sz val="14"/>
      <color indexed="81"/>
      <name val="Tahoma"/>
      <family val="2"/>
    </font>
    <font>
      <i/>
      <sz val="10"/>
      <color rgb="FFFF00FF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i/>
      <sz val="10"/>
      <color indexed="48"/>
      <name val="Calibri"/>
      <family val="2"/>
      <scheme val="minor"/>
    </font>
    <font>
      <i/>
      <sz val="10"/>
      <color indexed="17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indexed="62"/>
      <name val="Calibri"/>
      <family val="2"/>
      <scheme val="minor"/>
    </font>
    <font>
      <sz val="10"/>
      <color rgb="FFFF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i/>
      <sz val="11"/>
      <color indexed="9"/>
      <name val="Calibri"/>
      <family val="2"/>
      <scheme val="minor"/>
    </font>
    <font>
      <b/>
      <sz val="11"/>
      <color rgb="FFFF0000"/>
      <name val="Arial"/>
      <family val="2"/>
    </font>
    <font>
      <i/>
      <sz val="11"/>
      <color rgb="FFFF00FF"/>
      <name val="Calibri"/>
      <family val="2"/>
      <scheme val="minor"/>
    </font>
    <font>
      <i/>
      <sz val="11"/>
      <color indexed="48"/>
      <name val="Calibri"/>
      <family val="2"/>
      <scheme val="minor"/>
    </font>
    <font>
      <sz val="11"/>
      <name val="Calibri"/>
      <family val="2"/>
      <scheme val="minor"/>
    </font>
    <font>
      <i/>
      <sz val="11"/>
      <color indexed="17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2"/>
      <color indexed="9"/>
      <name val="Calibri"/>
      <family val="2"/>
      <scheme val="minor"/>
    </font>
    <font>
      <b/>
      <i/>
      <sz val="12"/>
      <color indexed="9"/>
      <name val="Calibri"/>
      <family val="2"/>
      <scheme val="minor"/>
    </font>
    <font>
      <b/>
      <sz val="12"/>
      <color rgb="FFFF0000"/>
      <name val="Arial"/>
      <family val="2"/>
    </font>
    <font>
      <sz val="12"/>
      <name val="Calibri"/>
      <family val="2"/>
      <scheme val="minor"/>
    </font>
    <font>
      <i/>
      <sz val="12"/>
      <color rgb="FFFF00FF"/>
      <name val="Calibri"/>
      <family val="2"/>
      <scheme val="minor"/>
    </font>
    <font>
      <sz val="12"/>
      <color rgb="FF0066FF"/>
      <name val="Calibri"/>
      <family val="2"/>
      <scheme val="minor"/>
    </font>
    <font>
      <i/>
      <sz val="12"/>
      <color indexed="17"/>
      <name val="Calibri"/>
      <family val="2"/>
      <scheme val="minor"/>
    </font>
    <font>
      <i/>
      <sz val="12"/>
      <color indexed="4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3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</font>
    <font>
      <b/>
      <sz val="12"/>
      <color rgb="FFFFFFFF"/>
      <name val="Calibri"/>
      <family val="2"/>
    </font>
    <font>
      <b/>
      <sz val="1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70C0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indexed="48"/>
      </top>
      <bottom/>
      <diagonal/>
    </border>
  </borders>
  <cellStyleXfs count="30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10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35" fillId="0" borderId="0"/>
    <xf numFmtId="0" fontId="39" fillId="0" borderId="0"/>
  </cellStyleXfs>
  <cellXfs count="221">
    <xf numFmtId="0" fontId="0" fillId="0" borderId="0" xfId="0"/>
    <xf numFmtId="0" fontId="3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64" fontId="5" fillId="0" borderId="0" xfId="0" applyNumberFormat="1" applyFont="1" applyAlignment="1">
      <alignment horizontal="right"/>
    </xf>
    <xf numFmtId="0" fontId="5" fillId="0" borderId="0" xfId="0" applyFont="1"/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168" fontId="5" fillId="0" borderId="0" xfId="3" applyNumberFormat="1" applyFont="1"/>
    <xf numFmtId="169" fontId="5" fillId="0" borderId="0" xfId="0" applyNumberFormat="1" applyFont="1" applyFill="1" applyAlignment="1">
      <alignment horizontal="right"/>
    </xf>
    <xf numFmtId="169" fontId="11" fillId="5" borderId="0" xfId="0" applyNumberFormat="1" applyFont="1" applyFill="1"/>
    <xf numFmtId="164" fontId="11" fillId="5" borderId="0" xfId="0" applyNumberFormat="1" applyFont="1" applyFill="1" applyAlignment="1">
      <alignment horizontal="right"/>
    </xf>
    <xf numFmtId="0" fontId="7" fillId="0" borderId="0" xfId="16" applyFont="1" applyAlignment="1"/>
    <xf numFmtId="14" fontId="7" fillId="0" borderId="0" xfId="16" applyNumberFormat="1" applyFont="1" applyAlignment="1"/>
    <xf numFmtId="4" fontId="7" fillId="0" borderId="0" xfId="0" applyNumberFormat="1" applyFont="1" applyAlignment="1"/>
    <xf numFmtId="0" fontId="8" fillId="0" borderId="0" xfId="0" applyFont="1" applyAlignment="1"/>
    <xf numFmtId="0" fontId="7" fillId="0" borderId="0" xfId="0" applyFont="1" applyAlignment="1"/>
    <xf numFmtId="17" fontId="12" fillId="0" borderId="0" xfId="19" applyNumberFormat="1" applyFont="1" applyFill="1" applyAlignment="1"/>
    <xf numFmtId="2" fontId="13" fillId="0" borderId="0" xfId="20" applyNumberFormat="1" applyFont="1" applyFill="1" applyAlignment="1"/>
    <xf numFmtId="2" fontId="8" fillId="0" borderId="0" xfId="0" applyNumberFormat="1" applyFont="1" applyAlignment="1"/>
    <xf numFmtId="0" fontId="6" fillId="0" borderId="0" xfId="0" applyFont="1" applyFill="1" applyAlignment="1">
      <alignment horizontal="center"/>
    </xf>
    <xf numFmtId="4" fontId="7" fillId="0" borderId="0" xfId="4" applyNumberFormat="1" applyFont="1"/>
    <xf numFmtId="4" fontId="7" fillId="0" borderId="0" xfId="0" applyNumberFormat="1" applyFont="1"/>
    <xf numFmtId="9" fontId="7" fillId="0" borderId="0" xfId="3" applyFont="1"/>
    <xf numFmtId="4" fontId="8" fillId="0" borderId="0" xfId="0" applyNumberFormat="1" applyFont="1" applyAlignment="1"/>
    <xf numFmtId="9" fontId="8" fillId="0" borderId="0" xfId="17" applyFont="1" applyAlignment="1"/>
    <xf numFmtId="0" fontId="8" fillId="0" borderId="0" xfId="18" applyFont="1" applyAlignment="1"/>
    <xf numFmtId="0" fontId="7" fillId="0" borderId="0" xfId="0" applyFont="1"/>
    <xf numFmtId="0" fontId="11" fillId="7" borderId="0" xfId="0" applyFont="1" applyFill="1"/>
    <xf numFmtId="164" fontId="11" fillId="7" borderId="0" xfId="0" applyNumberFormat="1" applyFont="1" applyFill="1"/>
    <xf numFmtId="0" fontId="7" fillId="0" borderId="0" xfId="4" applyFont="1"/>
    <xf numFmtId="14" fontId="7" fillId="0" borderId="0" xfId="4" applyNumberFormat="1" applyFont="1"/>
    <xf numFmtId="0" fontId="8" fillId="0" borderId="0" xfId="0" applyFont="1" applyFill="1" applyAlignment="1"/>
    <xf numFmtId="10" fontId="5" fillId="0" borderId="0" xfId="3" applyNumberFormat="1" applyFont="1"/>
    <xf numFmtId="14" fontId="7" fillId="0" borderId="0" xfId="21" applyNumberFormat="1" applyFont="1" applyAlignment="1">
      <alignment horizontal="left"/>
    </xf>
    <xf numFmtId="4" fontId="7" fillId="0" borderId="0" xfId="4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2" fontId="7" fillId="0" borderId="0" xfId="0" applyNumberFormat="1" applyFont="1" applyFill="1" applyAlignment="1"/>
    <xf numFmtId="169" fontId="5" fillId="0" borderId="0" xfId="0" applyNumberFormat="1" applyFont="1"/>
    <xf numFmtId="0" fontId="7" fillId="0" borderId="0" xfId="4" applyFont="1" applyFill="1"/>
    <xf numFmtId="14" fontId="7" fillId="0" borderId="0" xfId="4" applyNumberFormat="1" applyFont="1" applyFill="1"/>
    <xf numFmtId="4" fontId="7" fillId="0" borderId="0" xfId="4" applyNumberFormat="1" applyFont="1" applyFill="1"/>
    <xf numFmtId="10" fontId="15" fillId="0" borderId="0" xfId="0" applyNumberFormat="1" applyFont="1" applyAlignment="1">
      <alignment horizontal="left"/>
    </xf>
    <xf numFmtId="4" fontId="7" fillId="0" borderId="0" xfId="0" applyNumberFormat="1" applyFont="1" applyFill="1"/>
    <xf numFmtId="14" fontId="7" fillId="9" borderId="0" xfId="4" applyNumberFormat="1" applyFont="1" applyFill="1"/>
    <xf numFmtId="0" fontId="7" fillId="0" borderId="0" xfId="16" applyFont="1" applyFill="1"/>
    <xf numFmtId="14" fontId="7" fillId="0" borderId="0" xfId="16" applyNumberFormat="1" applyFont="1" applyFill="1"/>
    <xf numFmtId="4" fontId="7" fillId="0" borderId="0" xfId="19" applyNumberFormat="1" applyFont="1" applyFill="1"/>
    <xf numFmtId="14" fontId="7" fillId="9" borderId="0" xfId="21" applyNumberFormat="1" applyFont="1" applyFill="1" applyAlignment="1">
      <alignment horizontal="left"/>
    </xf>
    <xf numFmtId="4" fontId="7" fillId="0" borderId="0" xfId="16" applyNumberFormat="1" applyFont="1" applyFill="1"/>
    <xf numFmtId="164" fontId="5" fillId="0" borderId="0" xfId="0" applyNumberFormat="1" applyFont="1" applyFill="1" applyAlignment="1">
      <alignment horizontal="right"/>
    </xf>
    <xf numFmtId="4" fontId="7" fillId="0" borderId="0" xfId="27" applyNumberFormat="1" applyFont="1" applyFill="1"/>
    <xf numFmtId="14" fontId="7" fillId="0" borderId="0" xfId="16" applyNumberFormat="1" applyFont="1" applyFill="1" applyAlignment="1"/>
    <xf numFmtId="0" fontId="7" fillId="0" borderId="0" xfId="0" applyFont="1" applyFill="1" applyAlignment="1"/>
    <xf numFmtId="4" fontId="16" fillId="0" borderId="0" xfId="0" applyNumberFormat="1" applyFont="1" applyAlignment="1"/>
    <xf numFmtId="164" fontId="5" fillId="0" borderId="0" xfId="0" applyNumberFormat="1" applyFont="1"/>
    <xf numFmtId="167" fontId="21" fillId="8" borderId="0" xfId="0" applyNumberFormat="1" applyFont="1" applyFill="1" applyAlignment="1">
      <alignment horizontal="center"/>
    </xf>
    <xf numFmtId="49" fontId="22" fillId="2" borderId="1" xfId="0" applyNumberFormat="1" applyFont="1" applyFill="1" applyBorder="1" applyAlignment="1">
      <alignment horizontal="left" vertical="center" wrapText="1"/>
    </xf>
    <xf numFmtId="49" fontId="22" fillId="2" borderId="1" xfId="0" applyNumberFormat="1" applyFont="1" applyFill="1" applyBorder="1" applyAlignment="1">
      <alignment vertical="center" wrapText="1"/>
    </xf>
    <xf numFmtId="49" fontId="22" fillId="2" borderId="1" xfId="0" applyNumberFormat="1" applyFont="1" applyFill="1" applyBorder="1" applyAlignment="1">
      <alignment horizontal="center" vertical="center" wrapText="1"/>
    </xf>
    <xf numFmtId="14" fontId="22" fillId="2" borderId="1" xfId="0" applyNumberFormat="1" applyFont="1" applyFill="1" applyBorder="1" applyAlignment="1">
      <alignment horizontal="center" vertical="center" wrapText="1"/>
    </xf>
    <xf numFmtId="166" fontId="22" fillId="2" borderId="1" xfId="0" applyNumberFormat="1" applyFont="1" applyFill="1" applyBorder="1" applyAlignment="1">
      <alignment horizontal="center" vertical="center" wrapText="1"/>
    </xf>
    <xf numFmtId="166" fontId="22" fillId="3" borderId="1" xfId="0" applyNumberFormat="1" applyFont="1" applyFill="1" applyBorder="1" applyAlignment="1">
      <alignment horizontal="center" vertical="center" wrapText="1"/>
    </xf>
    <xf numFmtId="166" fontId="22" fillId="4" borderId="1" xfId="0" applyNumberFormat="1" applyFont="1" applyFill="1" applyBorder="1" applyAlignment="1">
      <alignment horizontal="center" vertical="center" wrapText="1"/>
    </xf>
    <xf numFmtId="165" fontId="22" fillId="3" borderId="1" xfId="1" applyFont="1" applyFill="1" applyBorder="1" applyAlignment="1">
      <alignment horizontal="center" vertical="center" wrapText="1"/>
    </xf>
    <xf numFmtId="167" fontId="23" fillId="2" borderId="2" xfId="0" applyNumberFormat="1" applyFont="1" applyFill="1" applyBorder="1" applyAlignment="1">
      <alignment horizontal="center" vertical="center" wrapText="1"/>
    </xf>
    <xf numFmtId="164" fontId="25" fillId="0" borderId="0" xfId="0" applyNumberFormat="1" applyFont="1" applyFill="1" applyAlignment="1">
      <alignment horizontal="center"/>
    </xf>
    <xf numFmtId="0" fontId="21" fillId="0" borderId="0" xfId="0" applyFont="1" applyFill="1"/>
    <xf numFmtId="167" fontId="26" fillId="0" borderId="0" xfId="0" applyNumberFormat="1" applyFont="1" applyFill="1" applyAlignment="1">
      <alignment horizontal="center"/>
    </xf>
    <xf numFmtId="0" fontId="21" fillId="0" borderId="0" xfId="0" applyFont="1"/>
    <xf numFmtId="166" fontId="27" fillId="6" borderId="3" xfId="2" applyNumberFormat="1" applyFont="1" applyFill="1" applyBorder="1"/>
    <xf numFmtId="166" fontId="27" fillId="0" borderId="3" xfId="2" applyNumberFormat="1" applyFont="1" applyBorder="1"/>
    <xf numFmtId="0" fontId="7" fillId="0" borderId="0" xfId="0" applyFont="1" applyFill="1"/>
    <xf numFmtId="10" fontId="28" fillId="0" borderId="0" xfId="3" applyNumberFormat="1" applyFont="1"/>
    <xf numFmtId="49" fontId="22" fillId="2" borderId="0" xfId="0" applyNumberFormat="1" applyFont="1" applyFill="1" applyBorder="1" applyAlignment="1">
      <alignment horizontal="left" vertical="center" wrapText="1"/>
    </xf>
    <xf numFmtId="49" fontId="22" fillId="2" borderId="0" xfId="0" applyNumberFormat="1" applyFont="1" applyFill="1" applyBorder="1" applyAlignment="1">
      <alignment vertical="center" wrapText="1"/>
    </xf>
    <xf numFmtId="49" fontId="22" fillId="2" borderId="0" xfId="0" applyNumberFormat="1" applyFont="1" applyFill="1" applyBorder="1" applyAlignment="1">
      <alignment horizontal="center" vertical="center" wrapText="1"/>
    </xf>
    <xf numFmtId="14" fontId="22" fillId="2" borderId="0" xfId="0" applyNumberFormat="1" applyFont="1" applyFill="1" applyBorder="1" applyAlignment="1">
      <alignment horizontal="center" vertical="center" wrapText="1"/>
    </xf>
    <xf numFmtId="166" fontId="22" fillId="2" borderId="0" xfId="0" applyNumberFormat="1" applyFont="1" applyFill="1" applyBorder="1" applyAlignment="1">
      <alignment horizontal="center" vertical="center" wrapText="1"/>
    </xf>
    <xf numFmtId="166" fontId="22" fillId="3" borderId="0" xfId="0" applyNumberFormat="1" applyFont="1" applyFill="1" applyBorder="1" applyAlignment="1">
      <alignment horizontal="center" vertical="center" wrapText="1"/>
    </xf>
    <xf numFmtId="165" fontId="22" fillId="3" borderId="0" xfId="1" applyFont="1" applyFill="1" applyBorder="1" applyAlignment="1">
      <alignment horizontal="center" vertical="center" wrapText="1"/>
    </xf>
    <xf numFmtId="167" fontId="23" fillId="2" borderId="0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9" fillId="0" borderId="0" xfId="0" applyFont="1"/>
    <xf numFmtId="164" fontId="27" fillId="6" borderId="3" xfId="0" applyNumberFormat="1" applyFont="1" applyFill="1" applyBorder="1"/>
    <xf numFmtId="164" fontId="30" fillId="0" borderId="0" xfId="0" applyNumberFormat="1" applyFont="1" applyBorder="1"/>
    <xf numFmtId="164" fontId="22" fillId="2" borderId="1" xfId="2" applyFont="1" applyFill="1" applyBorder="1" applyAlignment="1">
      <alignment horizontal="center" vertical="center" wrapText="1"/>
    </xf>
    <xf numFmtId="164" fontId="22" fillId="3" borderId="1" xfId="2" applyFont="1" applyFill="1" applyBorder="1" applyAlignment="1">
      <alignment horizontal="center" vertical="center" wrapText="1"/>
    </xf>
    <xf numFmtId="167" fontId="23" fillId="2" borderId="0" xfId="0" applyNumberFormat="1" applyFont="1" applyFill="1" applyAlignment="1">
      <alignment horizontal="center" vertical="center" wrapText="1"/>
    </xf>
    <xf numFmtId="164" fontId="8" fillId="0" borderId="0" xfId="2" applyFont="1" applyFill="1" applyBorder="1"/>
    <xf numFmtId="166" fontId="27" fillId="0" borderId="0" xfId="2" applyNumberFormat="1" applyFont="1" applyBorder="1"/>
    <xf numFmtId="164" fontId="31" fillId="0" borderId="0" xfId="0" applyNumberFormat="1" applyFont="1" applyFill="1"/>
    <xf numFmtId="0" fontId="7" fillId="0" borderId="0" xfId="0" applyFont="1" applyAlignment="1">
      <alignment horizontal="center"/>
    </xf>
    <xf numFmtId="2" fontId="7" fillId="0" borderId="0" xfId="0" applyNumberFormat="1" applyFont="1" applyFill="1"/>
    <xf numFmtId="168" fontId="28" fillId="0" borderId="0" xfId="3" applyNumberFormat="1" applyFont="1"/>
    <xf numFmtId="166" fontId="7" fillId="0" borderId="0" xfId="0" applyNumberFormat="1" applyFont="1"/>
    <xf numFmtId="0" fontId="8" fillId="0" borderId="0" xfId="0" applyFont="1" applyFill="1" applyBorder="1"/>
    <xf numFmtId="167" fontId="26" fillId="0" borderId="0" xfId="0" applyNumberFormat="1" applyFont="1" applyFill="1" applyBorder="1" applyAlignment="1">
      <alignment horizontal="center"/>
    </xf>
    <xf numFmtId="10" fontId="12" fillId="0" borderId="0" xfId="3" applyNumberFormat="1" applyFont="1" applyFill="1" applyBorder="1" applyAlignment="1">
      <alignment horizontal="center"/>
    </xf>
    <xf numFmtId="164" fontId="12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/>
    <xf numFmtId="0" fontId="7" fillId="0" borderId="0" xfId="0" applyFont="1" applyFill="1" applyBorder="1"/>
    <xf numFmtId="14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/>
    <xf numFmtId="164" fontId="7" fillId="0" borderId="0" xfId="2" applyFont="1" applyFill="1" applyBorder="1"/>
    <xf numFmtId="0" fontId="29" fillId="0" borderId="0" xfId="0" applyFont="1" applyFill="1" applyBorder="1"/>
    <xf numFmtId="0" fontId="8" fillId="0" borderId="0" xfId="21" applyFont="1"/>
    <xf numFmtId="0" fontId="8" fillId="0" borderId="0" xfId="0" applyFont="1" applyFill="1"/>
    <xf numFmtId="4" fontId="7" fillId="0" borderId="0" xfId="21" applyNumberFormat="1" applyFont="1"/>
    <xf numFmtId="165" fontId="22" fillId="3" borderId="1" xfId="1" applyFont="1" applyFill="1" applyBorder="1" applyAlignment="1">
      <alignment horizontal="center" vertical="center" wrapText="1"/>
    </xf>
    <xf numFmtId="0" fontId="32" fillId="0" borderId="0" xfId="0" applyFont="1"/>
    <xf numFmtId="165" fontId="34" fillId="3" borderId="1" xfId="1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vertical="center"/>
    </xf>
    <xf numFmtId="0" fontId="24" fillId="3" borderId="0" xfId="0" applyFont="1" applyFill="1" applyBorder="1" applyAlignment="1">
      <alignment vertical="center"/>
    </xf>
    <xf numFmtId="165" fontId="22" fillId="3" borderId="1" xfId="1" applyFont="1" applyFill="1" applyBorder="1" applyAlignment="1">
      <alignment vertical="center"/>
    </xf>
    <xf numFmtId="0" fontId="35" fillId="0" borderId="0" xfId="28" applyNumberFormat="1" applyFont="1"/>
    <xf numFmtId="0" fontId="36" fillId="10" borderId="0" xfId="28" applyNumberFormat="1" applyFont="1" applyFill="1"/>
    <xf numFmtId="4" fontId="35" fillId="0" borderId="0" xfId="28" applyNumberFormat="1" applyFont="1" applyAlignment="1">
      <alignment horizontal="right" vertical="center"/>
    </xf>
    <xf numFmtId="0" fontId="0" fillId="0" borderId="0" xfId="0" applyNumberFormat="1" applyFont="1"/>
    <xf numFmtId="0" fontId="36" fillId="10" borderId="0" xfId="0" applyNumberFormat="1" applyFont="1" applyFill="1"/>
    <xf numFmtId="4" fontId="0" fillId="0" borderId="0" xfId="0" applyNumberFormat="1" applyFont="1" applyAlignment="1">
      <alignment horizontal="right" vertical="center"/>
    </xf>
    <xf numFmtId="0" fontId="33" fillId="0" borderId="0" xfId="0" applyNumberFormat="1" applyFont="1"/>
    <xf numFmtId="4" fontId="33" fillId="0" borderId="0" xfId="0" applyNumberFormat="1" applyFont="1" applyAlignment="1">
      <alignment horizontal="right" vertical="center"/>
    </xf>
    <xf numFmtId="0" fontId="39" fillId="0" borderId="0" xfId="28" applyNumberFormat="1" applyFont="1"/>
    <xf numFmtId="0" fontId="37" fillId="10" borderId="0" xfId="28" applyNumberFormat="1" applyFont="1" applyFill="1"/>
    <xf numFmtId="4" fontId="39" fillId="0" borderId="0" xfId="28" applyNumberFormat="1" applyFont="1" applyAlignment="1">
      <alignment horizontal="right" vertical="center"/>
    </xf>
    <xf numFmtId="0" fontId="38" fillId="0" borderId="0" xfId="28" applyNumberFormat="1" applyFont="1"/>
    <xf numFmtId="4" fontId="38" fillId="0" borderId="0" xfId="28" applyNumberFormat="1" applyFont="1" applyAlignment="1">
      <alignment horizontal="right" vertical="center"/>
    </xf>
    <xf numFmtId="0" fontId="38" fillId="0" borderId="0" xfId="29" applyNumberFormat="1" applyFont="1"/>
    <xf numFmtId="4" fontId="38" fillId="0" borderId="0" xfId="29" applyNumberFormat="1" applyFont="1" applyAlignment="1">
      <alignment horizontal="right" vertical="center"/>
    </xf>
    <xf numFmtId="0" fontId="39" fillId="0" borderId="0" xfId="29" applyNumberFormat="1" applyFont="1"/>
    <xf numFmtId="0" fontId="37" fillId="10" borderId="0" xfId="29" applyNumberFormat="1" applyFont="1" applyFill="1"/>
    <xf numFmtId="4" fontId="39" fillId="0" borderId="0" xfId="29" applyNumberFormat="1" applyFont="1" applyAlignment="1">
      <alignment horizontal="right" vertical="center"/>
    </xf>
    <xf numFmtId="49" fontId="41" fillId="2" borderId="0" xfId="0" applyNumberFormat="1" applyFont="1" applyFill="1" applyBorder="1" applyAlignment="1">
      <alignment horizontal="left" vertical="center" wrapText="1"/>
    </xf>
    <xf numFmtId="49" fontId="41" fillId="2" borderId="0" xfId="0" applyNumberFormat="1" applyFont="1" applyFill="1" applyBorder="1" applyAlignment="1">
      <alignment vertical="center" wrapText="1"/>
    </xf>
    <xf numFmtId="49" fontId="41" fillId="2" borderId="0" xfId="0" applyNumberFormat="1" applyFont="1" applyFill="1" applyBorder="1" applyAlignment="1">
      <alignment horizontal="center" vertical="center" wrapText="1"/>
    </xf>
    <xf numFmtId="14" fontId="41" fillId="2" borderId="0" xfId="0" applyNumberFormat="1" applyFont="1" applyFill="1" applyBorder="1" applyAlignment="1">
      <alignment horizontal="center" vertical="center" wrapText="1"/>
    </xf>
    <xf numFmtId="166" fontId="41" fillId="2" borderId="0" xfId="0" applyNumberFormat="1" applyFont="1" applyFill="1" applyBorder="1" applyAlignment="1">
      <alignment horizontal="center" vertical="center" wrapText="1"/>
    </xf>
    <xf numFmtId="166" fontId="41" fillId="3" borderId="0" xfId="0" applyNumberFormat="1" applyFont="1" applyFill="1" applyBorder="1" applyAlignment="1">
      <alignment horizontal="center" vertical="center" wrapText="1"/>
    </xf>
    <xf numFmtId="165" fontId="41" fillId="3" borderId="0" xfId="1" applyFont="1" applyFill="1" applyBorder="1" applyAlignment="1">
      <alignment horizontal="center" vertical="center" wrapText="1"/>
    </xf>
    <xf numFmtId="167" fontId="42" fillId="2" borderId="0" xfId="0" applyNumberFormat="1" applyFont="1" applyFill="1" applyBorder="1" applyAlignment="1">
      <alignment horizontal="center" vertical="center" wrapText="1"/>
    </xf>
    <xf numFmtId="0" fontId="43" fillId="3" borderId="0" xfId="0" applyFont="1" applyFill="1" applyBorder="1" applyAlignment="1">
      <alignment vertical="center"/>
    </xf>
    <xf numFmtId="165" fontId="44" fillId="3" borderId="1" xfId="1" applyFont="1" applyFill="1" applyBorder="1" applyAlignment="1">
      <alignment horizontal="center" vertical="center" wrapText="1"/>
    </xf>
    <xf numFmtId="165" fontId="44" fillId="3" borderId="0" xfId="1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16" applyFont="1" applyFill="1"/>
    <xf numFmtId="14" fontId="0" fillId="9" borderId="0" xfId="4" applyNumberFormat="1" applyFont="1" applyFill="1"/>
    <xf numFmtId="14" fontId="0" fillId="0" borderId="0" xfId="16" applyNumberFormat="1" applyFont="1" applyFill="1"/>
    <xf numFmtId="4" fontId="0" fillId="0" borderId="0" xfId="16" applyNumberFormat="1" applyFont="1" applyFill="1"/>
    <xf numFmtId="4" fontId="0" fillId="0" borderId="0" xfId="19" applyNumberFormat="1" applyFont="1" applyFill="1"/>
    <xf numFmtId="0" fontId="0" fillId="0" borderId="0" xfId="0" applyFont="1" applyFill="1"/>
    <xf numFmtId="4" fontId="0" fillId="0" borderId="0" xfId="0" applyNumberFormat="1" applyFont="1"/>
    <xf numFmtId="167" fontId="45" fillId="8" borderId="0" xfId="0" applyNumberFormat="1" applyFont="1" applyFill="1" applyAlignment="1">
      <alignment horizontal="center"/>
    </xf>
    <xf numFmtId="164" fontId="46" fillId="0" borderId="0" xfId="0" applyNumberFormat="1" applyFont="1" applyFill="1" applyAlignment="1">
      <alignment horizontal="center"/>
    </xf>
    <xf numFmtId="0" fontId="47" fillId="0" borderId="0" xfId="0" applyFont="1" applyFill="1"/>
    <xf numFmtId="4" fontId="0" fillId="0" borderId="0" xfId="0" applyNumberFormat="1" applyFont="1" applyFill="1"/>
    <xf numFmtId="4" fontId="0" fillId="0" borderId="0" xfId="4" applyNumberFormat="1" applyFont="1" applyFill="1"/>
    <xf numFmtId="167" fontId="48" fillId="0" borderId="0" xfId="0" applyNumberFormat="1" applyFont="1" applyFill="1" applyAlignment="1">
      <alignment horizontal="center"/>
    </xf>
    <xf numFmtId="166" fontId="49" fillId="6" borderId="3" xfId="2" applyNumberFormat="1" applyFont="1" applyFill="1" applyBorder="1"/>
    <xf numFmtId="166" fontId="49" fillId="0" borderId="3" xfId="2" applyNumberFormat="1" applyFont="1" applyBorder="1"/>
    <xf numFmtId="10" fontId="40" fillId="0" borderId="0" xfId="3" applyNumberFormat="1" applyFont="1"/>
    <xf numFmtId="0" fontId="35" fillId="0" borderId="0" xfId="29" applyNumberFormat="1" applyFont="1"/>
    <xf numFmtId="0" fontId="33" fillId="0" borderId="0" xfId="0" applyFont="1"/>
    <xf numFmtId="0" fontId="36" fillId="10" borderId="0" xfId="29" applyNumberFormat="1" applyFont="1" applyFill="1"/>
    <xf numFmtId="4" fontId="35" fillId="0" borderId="0" xfId="29" applyNumberFormat="1" applyFont="1" applyAlignment="1">
      <alignment horizontal="right" vertical="center"/>
    </xf>
    <xf numFmtId="0" fontId="47" fillId="0" borderId="0" xfId="7" applyFont="1" applyFill="1" applyBorder="1" applyAlignment="1">
      <alignment horizontal="left"/>
    </xf>
    <xf numFmtId="0" fontId="47" fillId="0" borderId="0" xfId="7" applyFont="1" applyFill="1" applyBorder="1" applyAlignment="1">
      <alignment horizontal="center"/>
    </xf>
    <xf numFmtId="14" fontId="47" fillId="0" borderId="0" xfId="8" applyNumberFormat="1" applyFont="1" applyAlignment="1">
      <alignment horizontal="center"/>
    </xf>
    <xf numFmtId="0" fontId="47" fillId="0" borderId="0" xfId="0" applyFont="1"/>
    <xf numFmtId="0" fontId="47" fillId="0" borderId="0" xfId="7" applyFont="1" applyBorder="1"/>
    <xf numFmtId="0" fontId="50" fillId="0" borderId="0" xfId="7" applyFont="1" applyFill="1" applyBorder="1" applyAlignment="1">
      <alignment horizontal="center"/>
    </xf>
    <xf numFmtId="0" fontId="47" fillId="0" borderId="0" xfId="7" applyFont="1" applyBorder="1" applyAlignment="1">
      <alignment horizontal="center"/>
    </xf>
    <xf numFmtId="49" fontId="51" fillId="2" borderId="1" xfId="0" applyNumberFormat="1" applyFont="1" applyFill="1" applyBorder="1" applyAlignment="1">
      <alignment horizontal="left" vertical="center" wrapText="1"/>
    </xf>
    <xf numFmtId="49" fontId="51" fillId="2" borderId="1" xfId="0" applyNumberFormat="1" applyFont="1" applyFill="1" applyBorder="1" applyAlignment="1">
      <alignment vertical="center" wrapText="1"/>
    </xf>
    <xf numFmtId="49" fontId="51" fillId="2" borderId="1" xfId="0" applyNumberFormat="1" applyFont="1" applyFill="1" applyBorder="1" applyAlignment="1">
      <alignment horizontal="center" vertical="center" wrapText="1"/>
    </xf>
    <xf numFmtId="14" fontId="51" fillId="2" borderId="1" xfId="0" applyNumberFormat="1" applyFont="1" applyFill="1" applyBorder="1" applyAlignment="1">
      <alignment horizontal="center" vertical="center" wrapText="1"/>
    </xf>
    <xf numFmtId="166" fontId="51" fillId="2" borderId="1" xfId="0" applyNumberFormat="1" applyFont="1" applyFill="1" applyBorder="1" applyAlignment="1">
      <alignment horizontal="center" vertical="center" wrapText="1"/>
    </xf>
    <xf numFmtId="165" fontId="51" fillId="3" borderId="1" xfId="1" applyFont="1" applyFill="1" applyBorder="1" applyAlignment="1">
      <alignment horizontal="center" vertical="center" wrapText="1"/>
    </xf>
    <xf numFmtId="167" fontId="52" fillId="2" borderId="2" xfId="0" applyNumberFormat="1" applyFont="1" applyFill="1" applyBorder="1" applyAlignment="1">
      <alignment horizontal="center" vertical="center" wrapText="1"/>
    </xf>
    <xf numFmtId="0" fontId="53" fillId="3" borderId="2" xfId="0" applyFont="1" applyFill="1" applyBorder="1" applyAlignment="1">
      <alignment vertical="center"/>
    </xf>
    <xf numFmtId="165" fontId="54" fillId="3" borderId="1" xfId="1" applyFont="1" applyFill="1" applyBorder="1" applyAlignment="1">
      <alignment horizontal="center" vertical="center" wrapText="1"/>
    </xf>
    <xf numFmtId="0" fontId="5" fillId="0" borderId="0" xfId="4" applyFont="1" applyFill="1"/>
    <xf numFmtId="14" fontId="5" fillId="9" borderId="0" xfId="21" applyNumberFormat="1" applyFont="1" applyFill="1" applyAlignment="1">
      <alignment horizontal="left"/>
    </xf>
    <xf numFmtId="14" fontId="5" fillId="0" borderId="0" xfId="4" applyNumberFormat="1" applyFont="1" applyFill="1"/>
    <xf numFmtId="14" fontId="55" fillId="0" borderId="0" xfId="0" applyNumberFormat="1" applyFont="1" applyFill="1" applyBorder="1" applyAlignment="1">
      <alignment horizontal="center" vertical="center" wrapText="1"/>
    </xf>
    <xf numFmtId="166" fontId="55" fillId="0" borderId="0" xfId="0" applyNumberFormat="1" applyFont="1" applyFill="1" applyBorder="1" applyAlignment="1">
      <alignment horizontal="center" vertical="center" wrapText="1"/>
    </xf>
    <xf numFmtId="4" fontId="5" fillId="0" borderId="0" xfId="4" applyNumberFormat="1" applyFont="1" applyFill="1"/>
    <xf numFmtId="4" fontId="5" fillId="0" borderId="0" xfId="24" applyNumberFormat="1" applyFont="1" applyFill="1"/>
    <xf numFmtId="167" fontId="56" fillId="8" borderId="0" xfId="0" applyNumberFormat="1" applyFont="1" applyFill="1" applyAlignment="1">
      <alignment horizontal="center"/>
    </xf>
    <xf numFmtId="4" fontId="57" fillId="0" borderId="0" xfId="24" applyNumberFormat="1" applyFont="1" applyFill="1"/>
    <xf numFmtId="164" fontId="57" fillId="0" borderId="0" xfId="9" applyFont="1" applyFill="1"/>
    <xf numFmtId="0" fontId="53" fillId="0" borderId="0" xfId="0" applyFont="1" applyFill="1" applyBorder="1" applyAlignment="1">
      <alignment horizontal="center" vertical="center" wrapText="1"/>
    </xf>
    <xf numFmtId="173" fontId="55" fillId="0" borderId="0" xfId="0" applyNumberFormat="1" applyFont="1" applyFill="1"/>
    <xf numFmtId="0" fontId="55" fillId="0" borderId="0" xfId="0" applyFont="1" applyFill="1"/>
    <xf numFmtId="0" fontId="5" fillId="0" borderId="0" xfId="4" applyFont="1"/>
    <xf numFmtId="14" fontId="5" fillId="0" borderId="0" xfId="4" applyNumberFormat="1" applyFont="1"/>
    <xf numFmtId="0" fontId="55" fillId="0" borderId="0" xfId="0" applyFont="1" applyFill="1" applyAlignment="1"/>
    <xf numFmtId="4" fontId="5" fillId="0" borderId="0" xfId="4" applyNumberFormat="1" applyFont="1"/>
    <xf numFmtId="4" fontId="5" fillId="0" borderId="0" xfId="0" applyNumberFormat="1" applyFont="1"/>
    <xf numFmtId="167" fontId="58" fillId="0" borderId="0" xfId="0" applyNumberFormat="1" applyFont="1" applyFill="1" applyAlignment="1">
      <alignment horizontal="center"/>
    </xf>
    <xf numFmtId="164" fontId="59" fillId="0" borderId="0" xfId="0" applyNumberFormat="1" applyFont="1" applyFill="1" applyAlignment="1">
      <alignment horizontal="center"/>
    </xf>
    <xf numFmtId="166" fontId="60" fillId="6" borderId="3" xfId="2" applyNumberFormat="1" applyFont="1" applyFill="1" applyBorder="1"/>
    <xf numFmtId="166" fontId="60" fillId="0" borderId="3" xfId="2" applyNumberFormat="1" applyFont="1" applyBorder="1"/>
    <xf numFmtId="10" fontId="61" fillId="0" borderId="0" xfId="3" applyNumberFormat="1" applyFont="1" applyAlignment="1">
      <alignment horizontal="center"/>
    </xf>
    <xf numFmtId="0" fontId="4" fillId="0" borderId="0" xfId="0" applyFont="1" applyAlignment="1">
      <alignment vertical="center" wrapText="1"/>
    </xf>
    <xf numFmtId="172" fontId="5" fillId="0" borderId="0" xfId="0" applyNumberFormat="1" applyFont="1" applyAlignment="1">
      <alignment vertical="center" wrapText="1"/>
    </xf>
    <xf numFmtId="0" fontId="62" fillId="0" borderId="0" xfId="0" applyFont="1"/>
    <xf numFmtId="170" fontId="63" fillId="0" borderId="0" xfId="0" applyNumberFormat="1" applyFont="1" applyAlignment="1">
      <alignment horizontal="center"/>
    </xf>
    <xf numFmtId="171" fontId="4" fillId="0" borderId="0" xfId="0" applyNumberFormat="1" applyFont="1" applyAlignment="1">
      <alignment horizontal="center"/>
    </xf>
    <xf numFmtId="171" fontId="5" fillId="0" borderId="0" xfId="0" applyNumberFormat="1" applyFont="1"/>
    <xf numFmtId="171" fontId="64" fillId="6" borderId="0" xfId="0" applyNumberFormat="1" applyFont="1" applyFill="1" applyAlignment="1">
      <alignment horizontal="center"/>
    </xf>
    <xf numFmtId="171" fontId="64" fillId="6" borderId="0" xfId="0" applyNumberFormat="1" applyFont="1" applyFill="1"/>
    <xf numFmtId="0" fontId="65" fillId="0" borderId="0" xfId="26" applyFont="1"/>
    <xf numFmtId="0" fontId="5" fillId="0" borderId="0" xfId="0" applyFont="1" applyAlignment="1"/>
    <xf numFmtId="0" fontId="56" fillId="0" borderId="0" xfId="0" applyFont="1"/>
    <xf numFmtId="0" fontId="66" fillId="0" borderId="0" xfId="28" applyNumberFormat="1" applyFont="1"/>
    <xf numFmtId="0" fontId="67" fillId="10" borderId="0" xfId="28" applyNumberFormat="1" applyFont="1" applyFill="1"/>
    <xf numFmtId="4" fontId="66" fillId="0" borderId="0" xfId="28" applyNumberFormat="1" applyFont="1" applyAlignment="1">
      <alignment horizontal="right" vertical="center"/>
    </xf>
    <xf numFmtId="0" fontId="68" fillId="0" borderId="0" xfId="28" applyNumberFormat="1" applyFont="1"/>
    <xf numFmtId="4" fontId="68" fillId="0" borderId="0" xfId="28" applyNumberFormat="1" applyFont="1" applyAlignment="1">
      <alignment horizontal="right" vertical="center"/>
    </xf>
    <xf numFmtId="0" fontId="24" fillId="3" borderId="0" xfId="0" applyFont="1" applyFill="1" applyBorder="1" applyAlignment="1">
      <alignment horizontal="center" vertical="center" wrapText="1"/>
    </xf>
  </cellXfs>
  <cellStyles count="30">
    <cellStyle name="Comma" xfId="1" builtinId="3"/>
    <cellStyle name="Currency" xfId="2" builtinId="4"/>
    <cellStyle name="Hyperlink" xfId="26" builtinId="8"/>
    <cellStyle name="Millares 10" xfId="13"/>
    <cellStyle name="Millares 10 2" xfId="14"/>
    <cellStyle name="Millares 16 2" xfId="23"/>
    <cellStyle name="Moneda 10" xfId="9"/>
    <cellStyle name="Moneda 10 2" xfId="25"/>
    <cellStyle name="Moneda 3" xfId="5"/>
    <cellStyle name="Normal" xfId="0" builtinId="0"/>
    <cellStyle name="Normal 165 2 2" xfId="22"/>
    <cellStyle name="Normal 2" xfId="28"/>
    <cellStyle name="Normal 2 2 2" xfId="19"/>
    <cellStyle name="Normal 207" xfId="12"/>
    <cellStyle name="Normal 23" xfId="11"/>
    <cellStyle name="Normal 23 11" xfId="20"/>
    <cellStyle name="Normal 232 2" xfId="18"/>
    <cellStyle name="Normal 270" xfId="15"/>
    <cellStyle name="Normal 280" xfId="24"/>
    <cellStyle name="Normal 3" xfId="29"/>
    <cellStyle name="Normal 35" xfId="10"/>
    <cellStyle name="Normal 4" xfId="6"/>
    <cellStyle name="Normal_Hoja1 2" xfId="4"/>
    <cellStyle name="Normal_Hoja1 6" xfId="27"/>
    <cellStyle name="Normal_Hoja1_1" xfId="8"/>
    <cellStyle name="Normal_Hoja2" xfId="21"/>
    <cellStyle name="Normal_Mar" xfId="7"/>
    <cellStyle name="Normal_TODO PF" xfId="16"/>
    <cellStyle name="Percent" xfId="3" builtinId="5"/>
    <cellStyle name="Porcentaje 10 2" xfId="17"/>
  </cellStyles>
  <dxfs count="0"/>
  <tableStyles count="0" defaultTableStyle="TableStyleMedium2" defaultPivotStyle="PivotStyleLight16"/>
  <colors>
    <mruColors>
      <color rgb="FFFF00FF"/>
      <color rgb="FF25FF88"/>
      <color rgb="FFB6D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16933</xdr:colOff>
      <xdr:row>54</xdr:row>
      <xdr:rowOff>84667</xdr:rowOff>
    </xdr:from>
    <xdr:to>
      <xdr:col>15</xdr:col>
      <xdr:colOff>484797</xdr:colOff>
      <xdr:row>56</xdr:row>
      <xdr:rowOff>133350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8666" y="9906000"/>
          <a:ext cx="8818114" cy="5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gov.uk/government/uploads/system/uploads/attachment_data/file/616154/exrates-monthly-0617.csv/preview" TargetMode="External"/><Relationship Id="rId1" Type="http://schemas.openxmlformats.org/officeDocument/2006/relationships/hyperlink" Target="https://www.gov.uk/government/publications/hmrc-exchange-rates-for-2017-monthly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3"/>
  <sheetViews>
    <sheetView zoomScale="90" zoomScaleNormal="90" workbookViewId="0">
      <selection activeCell="G7" sqref="G7"/>
    </sheetView>
  </sheetViews>
  <sheetFormatPr defaultColWidth="11.42578125" defaultRowHeight="15.75" x14ac:dyDescent="0.25"/>
  <cols>
    <col min="1" max="1" width="13.85546875" style="5" customWidth="1"/>
    <col min="2" max="2" width="14.140625" style="5" customWidth="1"/>
    <col min="3" max="3" width="10.28515625" style="5" customWidth="1"/>
    <col min="4" max="4" width="13.28515625" style="5" bestFit="1" customWidth="1"/>
    <col min="5" max="5" width="24.85546875" style="5" customWidth="1"/>
    <col min="6" max="6" width="20.42578125" style="5" bestFit="1" customWidth="1"/>
    <col min="7" max="7" width="21.42578125" style="5" bestFit="1" customWidth="1"/>
    <col min="8" max="16384" width="11.42578125" style="5"/>
  </cols>
  <sheetData>
    <row r="1" spans="1:7" s="2" customFormat="1" x14ac:dyDescent="0.25">
      <c r="A1" s="1" t="s">
        <v>13</v>
      </c>
      <c r="B1" s="1" t="s">
        <v>20</v>
      </c>
      <c r="C1" s="1" t="s">
        <v>21</v>
      </c>
      <c r="D1" s="1" t="s">
        <v>22</v>
      </c>
      <c r="E1" s="20"/>
      <c r="F1" s="20"/>
      <c r="G1" s="20"/>
    </row>
    <row r="2" spans="1:7" x14ac:dyDescent="0.25">
      <c r="A2" s="3" t="s">
        <v>14</v>
      </c>
      <c r="B2" s="4">
        <f>+Germany!I4</f>
        <v>0</v>
      </c>
      <c r="C2" s="33">
        <f t="shared" ref="C2:C9" si="0">IFERROR(+D2/B2,0)</f>
        <v>0</v>
      </c>
      <c r="D2" s="4">
        <f>+Germany!L4</f>
        <v>0</v>
      </c>
      <c r="E2" s="110"/>
      <c r="F2" s="4"/>
    </row>
    <row r="3" spans="1:7" x14ac:dyDescent="0.25">
      <c r="A3" s="3" t="s">
        <v>15</v>
      </c>
      <c r="B3" s="4">
        <f>+Italy!I6</f>
        <v>3433.31</v>
      </c>
      <c r="C3" s="33">
        <f t="shared" si="0"/>
        <v>0.12499890775956732</v>
      </c>
      <c r="D3" s="4">
        <f>+Italy!L6</f>
        <v>429.16000000000008</v>
      </c>
    </row>
    <row r="4" spans="1:7" x14ac:dyDescent="0.25">
      <c r="A4" s="3" t="s">
        <v>16</v>
      </c>
      <c r="B4" s="4">
        <f>France!I4</f>
        <v>83.33</v>
      </c>
      <c r="C4" s="33">
        <f t="shared" si="0"/>
        <v>9.0003600144005769E-2</v>
      </c>
      <c r="D4" s="50">
        <f>+France!K4</f>
        <v>7.5</v>
      </c>
      <c r="F4" s="4"/>
    </row>
    <row r="5" spans="1:7" x14ac:dyDescent="0.25">
      <c r="A5" s="3" t="s">
        <v>17</v>
      </c>
      <c r="B5" s="4">
        <f>+Portugal!I9</f>
        <v>11570.08</v>
      </c>
      <c r="C5" s="8">
        <f t="shared" si="0"/>
        <v>5.2420518578955369E-2</v>
      </c>
      <c r="D5" s="4">
        <f>+Portugal!L9</f>
        <v>606.5095935999999</v>
      </c>
      <c r="F5" s="4"/>
    </row>
    <row r="6" spans="1:7" x14ac:dyDescent="0.25">
      <c r="A6" s="3" t="s">
        <v>18</v>
      </c>
      <c r="B6" s="4">
        <f>+Netherlands!J3</f>
        <v>0</v>
      </c>
      <c r="C6" s="33">
        <f t="shared" si="0"/>
        <v>0</v>
      </c>
      <c r="D6" s="4">
        <f>+Netherlands!L3</f>
        <v>0</v>
      </c>
      <c r="E6" s="110"/>
      <c r="F6" s="4"/>
    </row>
    <row r="7" spans="1:7" x14ac:dyDescent="0.25">
      <c r="A7" s="3" t="s">
        <v>19</v>
      </c>
      <c r="B7" s="4">
        <f>+Ireland!J8</f>
        <v>6119.18</v>
      </c>
      <c r="C7" s="33">
        <f t="shared" si="0"/>
        <v>5.0001797626479313E-2</v>
      </c>
      <c r="D7" s="4">
        <f>+Ireland!L8</f>
        <v>305.96999999999969</v>
      </c>
      <c r="E7" s="42"/>
      <c r="F7" s="4"/>
    </row>
    <row r="8" spans="1:7" x14ac:dyDescent="0.25">
      <c r="A8" s="3" t="s">
        <v>46</v>
      </c>
      <c r="B8" s="4">
        <f>+Luxembourg!I6</f>
        <v>6325</v>
      </c>
      <c r="C8" s="33">
        <f t="shared" si="0"/>
        <v>0.04</v>
      </c>
      <c r="D8" s="50">
        <f>+Luxembourg!L6</f>
        <v>253</v>
      </c>
      <c r="E8" s="54"/>
      <c r="F8" s="4"/>
    </row>
    <row r="9" spans="1:7" x14ac:dyDescent="0.25">
      <c r="A9" s="3" t="s">
        <v>23</v>
      </c>
      <c r="B9" s="9">
        <f>+'Great Britain'!J47</f>
        <v>26803.238901364657</v>
      </c>
      <c r="C9" s="33">
        <f t="shared" si="0"/>
        <v>0.1000006767035771</v>
      </c>
      <c r="D9" s="9">
        <f>+'Great Britain'!L47</f>
        <v>2680.342027984108</v>
      </c>
      <c r="E9" s="42"/>
      <c r="F9" s="4"/>
    </row>
    <row r="10" spans="1:7" x14ac:dyDescent="0.25">
      <c r="A10" s="1" t="s">
        <v>45</v>
      </c>
      <c r="B10" s="6"/>
      <c r="C10" s="7"/>
      <c r="D10" s="6">
        <f>+SUM(D2:D8)</f>
        <v>1602.1395935999999</v>
      </c>
      <c r="E10" s="55"/>
    </row>
    <row r="11" spans="1:7" x14ac:dyDescent="0.25">
      <c r="A11" s="1" t="s">
        <v>45</v>
      </c>
      <c r="B11" s="10"/>
      <c r="C11" s="11"/>
      <c r="D11" s="10">
        <f>D9</f>
        <v>2680.342027984108</v>
      </c>
    </row>
    <row r="12" spans="1:7" x14ac:dyDescent="0.25">
      <c r="A12" s="28" t="s">
        <v>32</v>
      </c>
      <c r="B12" s="29">
        <f>SUM(B2:B8)</f>
        <v>27530.9</v>
      </c>
      <c r="C12" s="28"/>
      <c r="D12" s="29">
        <f>SUM(D2:D8)</f>
        <v>1602.1395935999999</v>
      </c>
    </row>
    <row r="13" spans="1:7" x14ac:dyDescent="0.25">
      <c r="B13" s="38"/>
      <c r="D13" s="38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6DF89"/>
  </sheetPr>
  <dimension ref="A1:Q8"/>
  <sheetViews>
    <sheetView zoomScale="90" zoomScaleNormal="90" workbookViewId="0">
      <pane xSplit="4" ySplit="1" topLeftCell="E2" activePane="bottomRight" state="frozen"/>
      <selection activeCell="E42" sqref="E42"/>
      <selection pane="topRight" activeCell="E42" sqref="E42"/>
      <selection pane="bottomLeft" activeCell="E42" sqref="E42"/>
      <selection pane="bottomRight" activeCell="L26" sqref="L26"/>
    </sheetView>
  </sheetViews>
  <sheetFormatPr defaultColWidth="11.42578125" defaultRowHeight="12.75" x14ac:dyDescent="0.2"/>
  <cols>
    <col min="1" max="1" width="14.85546875" style="27" bestFit="1" customWidth="1"/>
    <col min="2" max="2" width="12" style="27" bestFit="1" customWidth="1"/>
    <col min="3" max="3" width="37.5703125" style="27" bestFit="1" customWidth="1"/>
    <col min="4" max="4" width="10.85546875" style="27" bestFit="1" customWidth="1"/>
    <col min="5" max="5" width="11.85546875" style="27" bestFit="1" customWidth="1"/>
    <col min="6" max="6" width="11.5703125" style="27" bestFit="1" customWidth="1"/>
    <col min="7" max="7" width="15" style="27" customWidth="1"/>
    <col min="8" max="8" width="12.42578125" style="27" bestFit="1" customWidth="1"/>
    <col min="9" max="9" width="12.7109375" style="27" bestFit="1" customWidth="1"/>
    <col min="10" max="10" width="11.5703125" style="27" bestFit="1" customWidth="1"/>
    <col min="11" max="11" width="14.5703125" style="27" customWidth="1"/>
    <col min="12" max="12" width="12.7109375" style="27" bestFit="1" customWidth="1"/>
    <col min="13" max="13" width="9.28515625" style="27" bestFit="1" customWidth="1"/>
    <col min="14" max="15" width="12.42578125" style="27" bestFit="1" customWidth="1"/>
    <col min="16" max="16384" width="11.42578125" style="27"/>
  </cols>
  <sheetData>
    <row r="1" spans="1:17" ht="26.25" thickBot="1" x14ac:dyDescent="0.25">
      <c r="A1" s="57" t="s">
        <v>0</v>
      </c>
      <c r="B1" s="57" t="s">
        <v>1</v>
      </c>
      <c r="C1" s="58" t="s">
        <v>2</v>
      </c>
      <c r="D1" s="59" t="s">
        <v>3</v>
      </c>
      <c r="E1" s="59" t="s">
        <v>4</v>
      </c>
      <c r="F1" s="59" t="s">
        <v>5</v>
      </c>
      <c r="G1" s="60" t="s">
        <v>6</v>
      </c>
      <c r="H1" s="61" t="s">
        <v>7</v>
      </c>
      <c r="I1" s="62" t="s">
        <v>8</v>
      </c>
      <c r="J1" s="63" t="s">
        <v>9</v>
      </c>
      <c r="K1" s="61" t="s">
        <v>10</v>
      </c>
      <c r="L1" s="64" t="s">
        <v>169</v>
      </c>
      <c r="M1" s="65" t="s">
        <v>11</v>
      </c>
      <c r="N1" s="112" t="s">
        <v>12</v>
      </c>
      <c r="O1" s="113" t="s">
        <v>12</v>
      </c>
      <c r="P1" s="111" t="s">
        <v>167</v>
      </c>
      <c r="Q1" s="111" t="s">
        <v>168</v>
      </c>
    </row>
    <row r="2" spans="1:17" s="72" customFormat="1" ht="13.5" thickTop="1" x14ac:dyDescent="0.2">
      <c r="A2" s="45"/>
      <c r="B2" s="45"/>
      <c r="C2" s="45"/>
      <c r="D2" s="45"/>
      <c r="E2" s="48"/>
      <c r="F2" s="46"/>
      <c r="G2" s="46"/>
      <c r="H2" s="45"/>
      <c r="I2" s="49"/>
      <c r="J2" s="47"/>
      <c r="K2" s="47"/>
      <c r="L2" s="47"/>
      <c r="M2" s="56"/>
      <c r="N2" s="66">
        <f>I2*0.19</f>
        <v>0</v>
      </c>
      <c r="O2" s="66">
        <f>L2-N2</f>
        <v>0</v>
      </c>
      <c r="P2" s="67"/>
    </row>
    <row r="3" spans="1:17" ht="13.5" thickBot="1" x14ac:dyDescent="0.25">
      <c r="A3" s="21"/>
      <c r="B3" s="21"/>
      <c r="C3" s="21"/>
      <c r="D3" s="21"/>
      <c r="E3" s="34"/>
      <c r="F3" s="34"/>
      <c r="G3" s="34"/>
      <c r="H3" s="21"/>
      <c r="I3" s="35"/>
      <c r="J3" s="36"/>
      <c r="K3" s="36"/>
      <c r="L3" s="36"/>
      <c r="M3" s="68"/>
      <c r="N3" s="66"/>
      <c r="O3" s="66"/>
      <c r="P3" s="69"/>
    </row>
    <row r="4" spans="1:17" ht="13.5" thickTop="1" x14ac:dyDescent="0.2">
      <c r="I4" s="70">
        <f>SUM(I2:I3)</f>
        <v>0</v>
      </c>
      <c r="J4" s="71"/>
      <c r="K4" s="71"/>
      <c r="L4" s="70">
        <f>SUM(L2:L3)</f>
        <v>0</v>
      </c>
      <c r="N4" s="66"/>
      <c r="O4" s="66"/>
    </row>
    <row r="5" spans="1:17" x14ac:dyDescent="0.2">
      <c r="K5" s="73">
        <f>IFERROR(+L4/I4,0)</f>
        <v>0</v>
      </c>
    </row>
    <row r="8" spans="1:17" x14ac:dyDescent="0.2">
      <c r="I8" s="110"/>
    </row>
  </sheetData>
  <autoFilter ref="A1:P2">
    <filterColumn colId="13" showButton="0"/>
  </autoFilter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6DF89"/>
    <pageSetUpPr fitToPage="1"/>
  </sheetPr>
  <dimension ref="A1:S17"/>
  <sheetViews>
    <sheetView zoomScale="90" zoomScaleNormal="90" workbookViewId="0">
      <pane xSplit="6" ySplit="1" topLeftCell="G2" activePane="bottomRight" state="frozen"/>
      <selection activeCell="E42" sqref="E42"/>
      <selection pane="topRight" activeCell="E42" sqref="E42"/>
      <selection pane="bottomLeft" activeCell="E42" sqref="E42"/>
      <selection pane="bottomRight" activeCell="S17" sqref="A1:S17"/>
    </sheetView>
  </sheetViews>
  <sheetFormatPr defaultColWidth="11.42578125" defaultRowHeight="12.75" x14ac:dyDescent="0.2"/>
  <cols>
    <col min="1" max="7" width="11.42578125" style="27"/>
    <col min="8" max="10" width="12.7109375" style="27" bestFit="1" customWidth="1"/>
    <col min="11" max="12" width="11.42578125" style="27"/>
    <col min="13" max="13" width="12.140625" style="27" bestFit="1" customWidth="1"/>
    <col min="14" max="16384" width="11.42578125" style="27"/>
  </cols>
  <sheetData>
    <row r="1" spans="1:19" ht="30.75" thickBot="1" x14ac:dyDescent="0.3">
      <c r="A1" s="133" t="s">
        <v>0</v>
      </c>
      <c r="B1" s="133" t="s">
        <v>1</v>
      </c>
      <c r="C1" s="134" t="s">
        <v>2</v>
      </c>
      <c r="D1" s="135" t="s">
        <v>3</v>
      </c>
      <c r="E1" s="135" t="s">
        <v>4</v>
      </c>
      <c r="F1" s="135" t="s">
        <v>5</v>
      </c>
      <c r="G1" s="136" t="s">
        <v>6</v>
      </c>
      <c r="H1" s="137" t="s">
        <v>7</v>
      </c>
      <c r="I1" s="138" t="s">
        <v>9</v>
      </c>
      <c r="J1" s="137" t="s">
        <v>10</v>
      </c>
      <c r="K1" s="139" t="s">
        <v>169</v>
      </c>
      <c r="L1" s="140" t="s">
        <v>28</v>
      </c>
      <c r="M1" s="141" t="s">
        <v>12</v>
      </c>
      <c r="N1" s="141" t="s">
        <v>12</v>
      </c>
      <c r="O1" s="142" t="s">
        <v>167</v>
      </c>
      <c r="P1" s="142" t="s">
        <v>168</v>
      </c>
      <c r="Q1" s="143" t="s">
        <v>172</v>
      </c>
      <c r="R1" s="143" t="s">
        <v>174</v>
      </c>
      <c r="S1" s="144"/>
    </row>
    <row r="2" spans="1:19" s="72" customFormat="1" ht="15.75" thickTop="1" x14ac:dyDescent="0.25">
      <c r="A2" s="145" t="s">
        <v>48</v>
      </c>
      <c r="B2" s="145" t="s">
        <v>49</v>
      </c>
      <c r="C2" s="145" t="s">
        <v>50</v>
      </c>
      <c r="D2" s="145" t="s">
        <v>51</v>
      </c>
      <c r="E2" s="146">
        <v>42856</v>
      </c>
      <c r="F2" s="147">
        <v>42886</v>
      </c>
      <c r="G2" s="147">
        <v>42899</v>
      </c>
      <c r="H2" s="148">
        <v>90.83</v>
      </c>
      <c r="I2" s="149">
        <v>83.33</v>
      </c>
      <c r="J2" s="150">
        <v>0</v>
      </c>
      <c r="K2" s="151">
        <v>7.5</v>
      </c>
      <c r="L2" s="152">
        <v>42887</v>
      </c>
      <c r="M2" s="153">
        <f t="shared" ref="M2" si="0">I2*0.09</f>
        <v>7.4996999999999998</v>
      </c>
      <c r="N2" s="153">
        <f t="shared" ref="N2" si="1">K2-M2</f>
        <v>3.00000000000189E-4</v>
      </c>
      <c r="O2" s="153"/>
      <c r="P2" s="154" t="s">
        <v>170</v>
      </c>
      <c r="Q2" s="155">
        <f>+I2+J2</f>
        <v>83.33</v>
      </c>
      <c r="R2" s="150">
        <v>0</v>
      </c>
      <c r="S2" s="150"/>
    </row>
    <row r="3" spans="1:19" s="72" customFormat="1" ht="15.75" thickBot="1" x14ac:dyDescent="0.3">
      <c r="A3" s="145" t="s">
        <v>48</v>
      </c>
      <c r="B3" s="145" t="s">
        <v>49</v>
      </c>
      <c r="C3" s="145" t="s">
        <v>50</v>
      </c>
      <c r="D3" s="145" t="s">
        <v>51</v>
      </c>
      <c r="E3" s="146">
        <v>42856</v>
      </c>
      <c r="F3" s="147">
        <v>42886</v>
      </c>
      <c r="G3" s="147">
        <v>42899</v>
      </c>
      <c r="H3" s="156"/>
      <c r="I3" s="155"/>
      <c r="J3" s="149">
        <v>0</v>
      </c>
      <c r="K3" s="155">
        <v>0</v>
      </c>
      <c r="L3" s="157"/>
      <c r="M3" s="157"/>
      <c r="N3" s="153"/>
      <c r="O3" s="153"/>
      <c r="P3" s="154" t="s">
        <v>171</v>
      </c>
      <c r="Q3" s="149">
        <v>83.33</v>
      </c>
      <c r="R3" s="149">
        <v>83.33</v>
      </c>
      <c r="S3" s="150"/>
    </row>
    <row r="4" spans="1:19" ht="15.75" thickTop="1" x14ac:dyDescent="0.25">
      <c r="A4" s="144"/>
      <c r="B4" s="144"/>
      <c r="C4" s="144"/>
      <c r="D4" s="144"/>
      <c r="E4" s="144"/>
      <c r="F4" s="144"/>
      <c r="G4" s="144"/>
      <c r="H4" s="144"/>
      <c r="I4" s="158">
        <f>SUM(I2:I3)</f>
        <v>83.33</v>
      </c>
      <c r="J4" s="159"/>
      <c r="K4" s="158">
        <f>SUM(K2:K3)</f>
        <v>7.5</v>
      </c>
      <c r="L4" s="144"/>
      <c r="M4" s="144"/>
      <c r="N4" s="144"/>
      <c r="O4" s="144"/>
      <c r="P4" s="144"/>
      <c r="Q4" s="144"/>
      <c r="R4" s="144"/>
      <c r="S4" s="144"/>
    </row>
    <row r="5" spans="1:19" ht="15" x14ac:dyDescent="0.25">
      <c r="A5" s="144"/>
      <c r="B5" s="144"/>
      <c r="C5" s="144"/>
      <c r="D5" s="144"/>
      <c r="E5" s="144"/>
      <c r="F5" s="144"/>
      <c r="G5" s="144"/>
      <c r="H5" s="144"/>
      <c r="I5" s="144"/>
      <c r="J5" s="160">
        <f>ROUND(IFERROR(+K4/I4,0),2)</f>
        <v>0.09</v>
      </c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5" x14ac:dyDescent="0.25">
      <c r="A6" s="144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5" x14ac:dyDescent="0.25">
      <c r="A7" s="144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5" x14ac:dyDescent="0.25">
      <c r="A8" s="144"/>
      <c r="B8" s="144"/>
      <c r="C8" s="144"/>
      <c r="D8" s="144"/>
      <c r="E8" s="144"/>
      <c r="F8" s="144"/>
      <c r="G8" s="161" t="s">
        <v>199</v>
      </c>
      <c r="H8" s="161"/>
      <c r="I8" s="161"/>
      <c r="J8" s="161"/>
      <c r="K8" s="161"/>
      <c r="L8" s="161"/>
      <c r="M8" s="144"/>
      <c r="N8" s="144"/>
      <c r="O8" s="144"/>
      <c r="P8" s="144"/>
      <c r="Q8" s="144"/>
      <c r="R8" s="144"/>
      <c r="S8" s="144"/>
    </row>
    <row r="9" spans="1:19" ht="15" x14ac:dyDescent="0.25">
      <c r="A9" s="162"/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44"/>
      <c r="S9" s="144"/>
    </row>
    <row r="10" spans="1:19" ht="15" x14ac:dyDescent="0.25">
      <c r="A10" s="162"/>
      <c r="B10" s="162"/>
      <c r="C10" s="162"/>
      <c r="D10" s="162"/>
      <c r="E10" s="162"/>
      <c r="F10" s="162"/>
      <c r="G10" s="163" t="s">
        <v>176</v>
      </c>
      <c r="H10" s="163" t="s">
        <v>177</v>
      </c>
      <c r="I10" s="163" t="s">
        <v>178</v>
      </c>
      <c r="J10" s="163" t="s">
        <v>179</v>
      </c>
      <c r="K10" s="163" t="s">
        <v>200</v>
      </c>
      <c r="L10" s="163" t="s">
        <v>181</v>
      </c>
      <c r="M10" s="162"/>
      <c r="N10" s="162"/>
      <c r="O10" s="162"/>
      <c r="P10" s="162"/>
      <c r="Q10" s="162"/>
      <c r="R10" s="144"/>
      <c r="S10" s="144"/>
    </row>
    <row r="11" spans="1:19" ht="15" x14ac:dyDescent="0.25">
      <c r="A11" s="162"/>
      <c r="B11" s="162"/>
      <c r="C11" s="162"/>
      <c r="D11" s="162"/>
      <c r="E11" s="162"/>
      <c r="F11" s="162"/>
      <c r="G11" s="161" t="s">
        <v>201</v>
      </c>
      <c r="H11" s="161" t="s">
        <v>183</v>
      </c>
      <c r="I11" s="161">
        <v>1</v>
      </c>
      <c r="J11" s="164">
        <v>83.33</v>
      </c>
      <c r="K11" s="164">
        <v>7.5</v>
      </c>
      <c r="L11" s="164">
        <v>7.5</v>
      </c>
      <c r="M11" s="162"/>
      <c r="N11" s="162"/>
      <c r="O11" s="162"/>
      <c r="P11" s="162"/>
      <c r="Q11" s="162"/>
      <c r="R11" s="144"/>
      <c r="S11" s="144"/>
    </row>
    <row r="12" spans="1:19" s="82" customFormat="1" ht="15" x14ac:dyDescent="0.25">
      <c r="A12" s="165"/>
      <c r="B12" s="166"/>
      <c r="C12" s="166"/>
      <c r="D12" s="166"/>
      <c r="E12" s="167"/>
      <c r="F12" s="167"/>
      <c r="G12" s="161" t="s">
        <v>202</v>
      </c>
      <c r="H12" s="161" t="s">
        <v>203</v>
      </c>
      <c r="I12" s="161">
        <v>1</v>
      </c>
      <c r="J12" s="164">
        <v>83.33</v>
      </c>
      <c r="K12" s="164">
        <v>0</v>
      </c>
      <c r="L12" s="164">
        <v>0</v>
      </c>
      <c r="M12" s="153"/>
      <c r="N12" s="153"/>
      <c r="O12" s="168"/>
      <c r="P12" s="168"/>
      <c r="Q12" s="168"/>
      <c r="R12" s="168"/>
      <c r="S12" s="168"/>
    </row>
    <row r="13" spans="1:19" s="82" customFormat="1" ht="15" x14ac:dyDescent="0.25">
      <c r="A13" s="169"/>
      <c r="B13" s="170"/>
      <c r="C13" s="170"/>
      <c r="D13" s="171"/>
      <c r="E13" s="167"/>
      <c r="F13" s="167"/>
      <c r="G13" s="128" t="s">
        <v>184</v>
      </c>
      <c r="H13" s="128"/>
      <c r="I13" s="128">
        <v>2</v>
      </c>
      <c r="J13" s="129">
        <v>166.66</v>
      </c>
      <c r="K13" s="129">
        <v>7.5</v>
      </c>
      <c r="L13" s="129">
        <v>7.5</v>
      </c>
      <c r="M13" s="153"/>
      <c r="N13" s="153"/>
      <c r="O13" s="168"/>
      <c r="P13" s="168"/>
      <c r="Q13" s="168"/>
      <c r="R13" s="168"/>
      <c r="S13" s="168"/>
    </row>
    <row r="14" spans="1:19" s="82" customFormat="1" ht="15" x14ac:dyDescent="0.25">
      <c r="A14" s="168"/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</row>
    <row r="15" spans="1:19" s="82" customFormat="1" ht="15" x14ac:dyDescent="0.25">
      <c r="A15" s="168"/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</row>
    <row r="16" spans="1:19" s="82" customFormat="1" ht="15" x14ac:dyDescent="0.25">
      <c r="A16" s="168"/>
      <c r="B16" s="168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</row>
    <row r="17" spans="1:19" s="82" customFormat="1" ht="15" x14ac:dyDescent="0.25">
      <c r="A17" s="168"/>
      <c r="B17" s="168"/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</row>
  </sheetData>
  <autoFilter ref="A1:Q1">
    <filterColumn colId="12" showButton="0"/>
  </autoFilter>
  <pageMargins left="0.23622047244094491" right="0.23622047244094491" top="0.74803149606299213" bottom="0.74803149606299213" header="0.31496062992125984" footer="0.31496062992125984"/>
  <pageSetup paperSize="8" scale="97" orientation="landscape" r:id="rId1"/>
  <headerFooter>
    <oddFooter>&amp;L&amp;Z&amp;F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6DF89"/>
  </sheetPr>
  <dimension ref="A1:AQ14"/>
  <sheetViews>
    <sheetView zoomScale="90" zoomScaleNormal="90" workbookViewId="0">
      <pane xSplit="4" ySplit="1" topLeftCell="E2" activePane="bottomRight" state="frozen"/>
      <selection activeCell="E42" sqref="E42"/>
      <selection pane="topRight" activeCell="E42" sqref="E42"/>
      <selection pane="bottomLeft" activeCell="E42" sqref="E42"/>
      <selection pane="bottomRight" activeCell="B14" sqref="B14:G14"/>
    </sheetView>
  </sheetViews>
  <sheetFormatPr defaultColWidth="11.42578125" defaultRowHeight="12.75" x14ac:dyDescent="0.2"/>
  <cols>
    <col min="1" max="1" width="17.85546875" style="27" bestFit="1" customWidth="1"/>
    <col min="2" max="2" width="15.28515625" style="27" customWidth="1"/>
    <col min="3" max="3" width="34.5703125" style="27" bestFit="1" customWidth="1"/>
    <col min="4" max="4" width="11.42578125" style="27" bestFit="1" customWidth="1"/>
    <col min="5" max="5" width="13.140625" style="27" bestFit="1" customWidth="1"/>
    <col min="6" max="6" width="11.28515625" style="27" bestFit="1" customWidth="1"/>
    <col min="7" max="7" width="12.140625" style="27" customWidth="1"/>
    <col min="8" max="8" width="13.5703125" style="27" bestFit="1" customWidth="1"/>
    <col min="9" max="9" width="15.7109375" style="27" bestFit="1" customWidth="1"/>
    <col min="10" max="11" width="12.85546875" style="27" bestFit="1" customWidth="1"/>
    <col min="12" max="12" width="13" style="27" bestFit="1" customWidth="1"/>
    <col min="13" max="13" width="14.140625" style="27" customWidth="1"/>
    <col min="14" max="15" width="12.42578125" style="27" bestFit="1" customWidth="1"/>
    <col min="16" max="16384" width="11.42578125" style="27"/>
  </cols>
  <sheetData>
    <row r="1" spans="1:43" ht="26.25" thickBot="1" x14ac:dyDescent="0.25">
      <c r="A1" s="57" t="s">
        <v>0</v>
      </c>
      <c r="B1" s="57" t="s">
        <v>1</v>
      </c>
      <c r="C1" s="58" t="s">
        <v>2</v>
      </c>
      <c r="D1" s="59" t="s">
        <v>3</v>
      </c>
      <c r="E1" s="59" t="s">
        <v>4</v>
      </c>
      <c r="F1" s="59" t="s">
        <v>5</v>
      </c>
      <c r="G1" s="60" t="s">
        <v>6</v>
      </c>
      <c r="H1" s="61" t="s">
        <v>7</v>
      </c>
      <c r="I1" s="62" t="s">
        <v>8</v>
      </c>
      <c r="J1" s="63" t="s">
        <v>9</v>
      </c>
      <c r="K1" s="61" t="s">
        <v>10</v>
      </c>
      <c r="L1" s="64" t="s">
        <v>169</v>
      </c>
      <c r="M1" s="65" t="s">
        <v>11</v>
      </c>
      <c r="N1" s="112" t="s">
        <v>12</v>
      </c>
      <c r="O1" s="113" t="s">
        <v>12</v>
      </c>
      <c r="P1" s="111" t="s">
        <v>167</v>
      </c>
      <c r="Q1" s="111" t="s">
        <v>168</v>
      </c>
    </row>
    <row r="2" spans="1:43" s="16" customFormat="1" ht="14.45" customHeight="1" thickTop="1" x14ac:dyDescent="0.2">
      <c r="A2" s="39" t="s">
        <v>52</v>
      </c>
      <c r="B2" s="39" t="s">
        <v>53</v>
      </c>
      <c r="C2" s="39" t="s">
        <v>54</v>
      </c>
      <c r="D2" s="40" t="s">
        <v>55</v>
      </c>
      <c r="E2" s="44">
        <v>42826</v>
      </c>
      <c r="F2" s="40">
        <v>42916</v>
      </c>
      <c r="G2" s="40">
        <v>42881</v>
      </c>
      <c r="H2" s="41">
        <v>-1350</v>
      </c>
      <c r="I2" s="41">
        <v>-1200</v>
      </c>
      <c r="J2" s="41">
        <v>-912</v>
      </c>
      <c r="K2" s="43">
        <v>-288</v>
      </c>
      <c r="L2" s="43">
        <v>-150</v>
      </c>
      <c r="M2" s="56">
        <v>42887</v>
      </c>
      <c r="N2" s="66">
        <f>I2*12.5%</f>
        <v>-150</v>
      </c>
      <c r="O2" s="66">
        <f>+N2-L2</f>
        <v>0</v>
      </c>
      <c r="P2" s="24"/>
      <c r="Q2" s="24"/>
      <c r="R2" s="25"/>
      <c r="S2" s="25"/>
      <c r="T2" s="25"/>
      <c r="U2" s="25"/>
      <c r="V2" s="25"/>
      <c r="W2" s="26"/>
      <c r="X2" s="26"/>
      <c r="Y2" s="26"/>
      <c r="Z2" s="26"/>
      <c r="AA2" s="26"/>
      <c r="AB2" s="26"/>
      <c r="AC2" s="26"/>
      <c r="AD2" s="26"/>
      <c r="AE2" s="12"/>
      <c r="AF2" s="12"/>
      <c r="AH2" s="17"/>
      <c r="AI2" s="18"/>
      <c r="AJ2" s="15"/>
      <c r="AK2" s="15"/>
      <c r="AL2" s="12"/>
      <c r="AM2" s="12"/>
      <c r="AN2" s="15"/>
      <c r="AQ2" s="15"/>
    </row>
    <row r="3" spans="1:43" s="16" customFormat="1" ht="14.45" customHeight="1" x14ac:dyDescent="0.2">
      <c r="A3" s="39" t="s">
        <v>52</v>
      </c>
      <c r="B3" s="39" t="s">
        <v>53</v>
      </c>
      <c r="C3" s="39" t="s">
        <v>54</v>
      </c>
      <c r="D3" s="40" t="s">
        <v>56</v>
      </c>
      <c r="E3" s="44">
        <v>42826</v>
      </c>
      <c r="F3" s="40">
        <v>42916</v>
      </c>
      <c r="G3" s="40">
        <v>42881</v>
      </c>
      <c r="H3" s="41">
        <v>4050</v>
      </c>
      <c r="I3" s="41">
        <v>3600</v>
      </c>
      <c r="J3" s="41">
        <v>2736</v>
      </c>
      <c r="K3" s="43">
        <v>864</v>
      </c>
      <c r="L3" s="43">
        <v>450</v>
      </c>
      <c r="M3" s="56">
        <v>42887</v>
      </c>
      <c r="N3" s="66">
        <f>I3*12.5%</f>
        <v>450</v>
      </c>
      <c r="O3" s="66">
        <f>+N3-L3</f>
        <v>0</v>
      </c>
      <c r="P3" s="24"/>
      <c r="Q3" s="24"/>
      <c r="R3" s="25"/>
      <c r="S3" s="25"/>
      <c r="T3" s="25"/>
      <c r="U3" s="25"/>
      <c r="V3" s="25"/>
      <c r="W3" s="26"/>
      <c r="X3" s="26"/>
      <c r="Y3" s="26"/>
      <c r="Z3" s="26"/>
      <c r="AA3" s="26"/>
      <c r="AB3" s="26"/>
      <c r="AC3" s="26"/>
      <c r="AD3" s="26"/>
      <c r="AE3" s="12"/>
      <c r="AF3" s="12"/>
      <c r="AH3" s="17"/>
      <c r="AI3" s="18"/>
      <c r="AJ3" s="15"/>
      <c r="AK3" s="15"/>
      <c r="AL3" s="12"/>
      <c r="AM3" s="12"/>
      <c r="AN3" s="15"/>
      <c r="AQ3" s="15"/>
    </row>
    <row r="4" spans="1:43" s="16" customFormat="1" ht="14.25" customHeight="1" x14ac:dyDescent="0.2">
      <c r="A4" s="39" t="s">
        <v>57</v>
      </c>
      <c r="B4" s="39" t="s">
        <v>58</v>
      </c>
      <c r="C4" s="39" t="s">
        <v>59</v>
      </c>
      <c r="D4" s="40" t="s">
        <v>60</v>
      </c>
      <c r="E4" s="44">
        <v>42856</v>
      </c>
      <c r="F4" s="40">
        <v>42886</v>
      </c>
      <c r="G4" s="40">
        <v>42898</v>
      </c>
      <c r="H4" s="41">
        <v>1162.47</v>
      </c>
      <c r="I4" s="41">
        <v>1033.31</v>
      </c>
      <c r="J4" s="41">
        <v>1033.31</v>
      </c>
      <c r="K4" s="43">
        <v>0</v>
      </c>
      <c r="L4" s="43">
        <v>129.16000000000008</v>
      </c>
      <c r="M4" s="56">
        <v>42887</v>
      </c>
      <c r="N4" s="66">
        <f>I4*12.5%</f>
        <v>129.16374999999999</v>
      </c>
      <c r="O4" s="66">
        <f>+N4-L4</f>
        <v>3.7499999999113243E-3</v>
      </c>
      <c r="P4" s="24"/>
      <c r="Q4" s="24"/>
      <c r="R4" s="25"/>
      <c r="S4" s="25"/>
      <c r="T4" s="25"/>
      <c r="U4" s="25"/>
      <c r="V4" s="25"/>
      <c r="W4" s="26"/>
      <c r="X4" s="26"/>
      <c r="Y4" s="26"/>
      <c r="Z4" s="26"/>
      <c r="AA4" s="26"/>
      <c r="AB4" s="26"/>
      <c r="AC4" s="26"/>
      <c r="AD4" s="26"/>
      <c r="AE4" s="12"/>
      <c r="AF4" s="12"/>
      <c r="AH4" s="17"/>
      <c r="AI4" s="18"/>
      <c r="AJ4" s="15"/>
      <c r="AK4" s="15"/>
      <c r="AL4" s="12"/>
      <c r="AM4" s="12"/>
      <c r="AN4" s="15"/>
      <c r="AQ4" s="15"/>
    </row>
    <row r="5" spans="1:43" ht="13.5" thickBot="1" x14ac:dyDescent="0.25">
      <c r="A5" s="21"/>
      <c r="B5" s="21"/>
      <c r="C5" s="21"/>
      <c r="D5" s="21"/>
      <c r="E5" s="34"/>
      <c r="F5" s="34"/>
      <c r="G5" s="34"/>
      <c r="H5" s="21"/>
      <c r="I5" s="35"/>
      <c r="J5" s="36"/>
      <c r="K5" s="36"/>
      <c r="L5" s="36"/>
      <c r="M5" s="68"/>
      <c r="N5" s="66"/>
      <c r="O5" s="66"/>
      <c r="P5" s="69"/>
    </row>
    <row r="6" spans="1:43" ht="13.5" thickTop="1" x14ac:dyDescent="0.2">
      <c r="I6" s="84">
        <f>SUM(I2:I5)</f>
        <v>3433.31</v>
      </c>
      <c r="J6" s="85"/>
      <c r="K6" s="83"/>
      <c r="L6" s="84">
        <f>SUM(L2:L5)</f>
        <v>429.16000000000008</v>
      </c>
    </row>
    <row r="7" spans="1:43" x14ac:dyDescent="0.2">
      <c r="K7" s="73">
        <f>IFERROR(+L6/I6,0)</f>
        <v>0.12499890775956732</v>
      </c>
    </row>
    <row r="10" spans="1:43" ht="15" x14ac:dyDescent="0.25">
      <c r="B10" s="115" t="s">
        <v>175</v>
      </c>
      <c r="C10" s="115"/>
      <c r="D10" s="115"/>
      <c r="E10" s="115"/>
      <c r="F10" s="115"/>
      <c r="G10" s="115"/>
    </row>
    <row r="12" spans="1:43" ht="15" x14ac:dyDescent="0.25">
      <c r="B12" s="116" t="s">
        <v>176</v>
      </c>
      <c r="C12" s="116" t="s">
        <v>177</v>
      </c>
      <c r="D12" s="116" t="s">
        <v>178</v>
      </c>
      <c r="E12" s="116" t="s">
        <v>179</v>
      </c>
      <c r="F12" s="116" t="s">
        <v>180</v>
      </c>
      <c r="G12" s="116" t="s">
        <v>181</v>
      </c>
    </row>
    <row r="13" spans="1:43" ht="15" x14ac:dyDescent="0.25">
      <c r="B13" s="115" t="s">
        <v>182</v>
      </c>
      <c r="C13" s="115" t="s">
        <v>183</v>
      </c>
      <c r="D13" s="115">
        <v>3</v>
      </c>
      <c r="E13" s="117">
        <v>3433.31</v>
      </c>
      <c r="F13" s="117">
        <v>429.16</v>
      </c>
      <c r="G13" s="117">
        <v>429.16</v>
      </c>
    </row>
    <row r="14" spans="1:43" ht="15" x14ac:dyDescent="0.25">
      <c r="B14" s="126" t="s">
        <v>184</v>
      </c>
      <c r="C14" s="126"/>
      <c r="D14" s="126">
        <v>3</v>
      </c>
      <c r="E14" s="127">
        <v>3433.31</v>
      </c>
      <c r="F14" s="127">
        <v>429.16</v>
      </c>
      <c r="G14" s="127">
        <v>429.16</v>
      </c>
    </row>
  </sheetData>
  <autoFilter ref="A1:AQ4">
    <filterColumn colId="13" showButton="0"/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6DF89"/>
  </sheetPr>
  <dimension ref="A1:HE18"/>
  <sheetViews>
    <sheetView zoomScale="80" zoomScaleNormal="80" workbookViewId="0">
      <pane xSplit="4" ySplit="1" topLeftCell="E2" activePane="bottomRight" state="frozen"/>
      <selection activeCell="E42" sqref="E42"/>
      <selection pane="topRight" activeCell="E42" sqref="E42"/>
      <selection pane="bottomLeft" activeCell="E42" sqref="E42"/>
      <selection pane="bottomRight" activeCell="I1" sqref="I1"/>
    </sheetView>
  </sheetViews>
  <sheetFormatPr defaultColWidth="11.42578125" defaultRowHeight="12.75" x14ac:dyDescent="0.2"/>
  <cols>
    <col min="1" max="1" width="13" style="27" bestFit="1" customWidth="1"/>
    <col min="2" max="2" width="13.85546875" style="27" bestFit="1" customWidth="1"/>
    <col min="3" max="3" width="29.42578125" style="27" customWidth="1"/>
    <col min="4" max="4" width="15.28515625" style="27" bestFit="1" customWidth="1"/>
    <col min="5" max="7" width="11.42578125" style="27"/>
    <col min="8" max="8" width="14.140625" style="27" bestFit="1" customWidth="1"/>
    <col min="9" max="11" width="13.85546875" style="27" bestFit="1" customWidth="1"/>
    <col min="12" max="12" width="14" style="27" customWidth="1"/>
    <col min="13" max="13" width="12.85546875" style="27" bestFit="1" customWidth="1"/>
    <col min="14" max="15" width="11.42578125" style="27"/>
    <col min="16" max="17" width="12.42578125" style="27" bestFit="1" customWidth="1"/>
    <col min="18" max="256" width="11.42578125" style="27"/>
    <col min="257" max="257" width="13" style="27" bestFit="1" customWidth="1"/>
    <col min="258" max="258" width="13.85546875" style="27" bestFit="1" customWidth="1"/>
    <col min="259" max="259" width="29.42578125" style="27" customWidth="1"/>
    <col min="260" max="260" width="15.28515625" style="27" bestFit="1" customWidth="1"/>
    <col min="261" max="263" width="11.42578125" style="27"/>
    <col min="264" max="264" width="14.140625" style="27" bestFit="1" customWidth="1"/>
    <col min="265" max="267" width="13.85546875" style="27" bestFit="1" customWidth="1"/>
    <col min="268" max="268" width="14" style="27" customWidth="1"/>
    <col min="269" max="269" width="12.85546875" style="27" bestFit="1" customWidth="1"/>
    <col min="270" max="512" width="11.42578125" style="27"/>
    <col min="513" max="513" width="13" style="27" bestFit="1" customWidth="1"/>
    <col min="514" max="514" width="13.85546875" style="27" bestFit="1" customWidth="1"/>
    <col min="515" max="515" width="29.42578125" style="27" customWidth="1"/>
    <col min="516" max="516" width="15.28515625" style="27" bestFit="1" customWidth="1"/>
    <col min="517" max="519" width="11.42578125" style="27"/>
    <col min="520" max="520" width="14.140625" style="27" bestFit="1" customWidth="1"/>
    <col min="521" max="523" width="13.85546875" style="27" bestFit="1" customWidth="1"/>
    <col min="524" max="524" width="14" style="27" customWidth="1"/>
    <col min="525" max="525" width="12.85546875" style="27" bestFit="1" customWidth="1"/>
    <col min="526" max="768" width="11.42578125" style="27"/>
    <col min="769" max="769" width="13" style="27" bestFit="1" customWidth="1"/>
    <col min="770" max="770" width="13.85546875" style="27" bestFit="1" customWidth="1"/>
    <col min="771" max="771" width="29.42578125" style="27" customWidth="1"/>
    <col min="772" max="772" width="15.28515625" style="27" bestFit="1" customWidth="1"/>
    <col min="773" max="775" width="11.42578125" style="27"/>
    <col min="776" max="776" width="14.140625" style="27" bestFit="1" customWidth="1"/>
    <col min="777" max="779" width="13.85546875" style="27" bestFit="1" customWidth="1"/>
    <col min="780" max="780" width="14" style="27" customWidth="1"/>
    <col min="781" max="781" width="12.85546875" style="27" bestFit="1" customWidth="1"/>
    <col min="782" max="1024" width="11.42578125" style="27"/>
    <col min="1025" max="1025" width="13" style="27" bestFit="1" customWidth="1"/>
    <col min="1026" max="1026" width="13.85546875" style="27" bestFit="1" customWidth="1"/>
    <col min="1027" max="1027" width="29.42578125" style="27" customWidth="1"/>
    <col min="1028" max="1028" width="15.28515625" style="27" bestFit="1" customWidth="1"/>
    <col min="1029" max="1031" width="11.42578125" style="27"/>
    <col min="1032" max="1032" width="14.140625" style="27" bestFit="1" customWidth="1"/>
    <col min="1033" max="1035" width="13.85546875" style="27" bestFit="1" customWidth="1"/>
    <col min="1036" max="1036" width="14" style="27" customWidth="1"/>
    <col min="1037" max="1037" width="12.85546875" style="27" bestFit="1" customWidth="1"/>
    <col min="1038" max="1280" width="11.42578125" style="27"/>
    <col min="1281" max="1281" width="13" style="27" bestFit="1" customWidth="1"/>
    <col min="1282" max="1282" width="13.85546875" style="27" bestFit="1" customWidth="1"/>
    <col min="1283" max="1283" width="29.42578125" style="27" customWidth="1"/>
    <col min="1284" max="1284" width="15.28515625" style="27" bestFit="1" customWidth="1"/>
    <col min="1285" max="1287" width="11.42578125" style="27"/>
    <col min="1288" max="1288" width="14.140625" style="27" bestFit="1" customWidth="1"/>
    <col min="1289" max="1291" width="13.85546875" style="27" bestFit="1" customWidth="1"/>
    <col min="1292" max="1292" width="14" style="27" customWidth="1"/>
    <col min="1293" max="1293" width="12.85546875" style="27" bestFit="1" customWidth="1"/>
    <col min="1294" max="1536" width="11.42578125" style="27"/>
    <col min="1537" max="1537" width="13" style="27" bestFit="1" customWidth="1"/>
    <col min="1538" max="1538" width="13.85546875" style="27" bestFit="1" customWidth="1"/>
    <col min="1539" max="1539" width="29.42578125" style="27" customWidth="1"/>
    <col min="1540" max="1540" width="15.28515625" style="27" bestFit="1" customWidth="1"/>
    <col min="1541" max="1543" width="11.42578125" style="27"/>
    <col min="1544" max="1544" width="14.140625" style="27" bestFit="1" customWidth="1"/>
    <col min="1545" max="1547" width="13.85546875" style="27" bestFit="1" customWidth="1"/>
    <col min="1548" max="1548" width="14" style="27" customWidth="1"/>
    <col min="1549" max="1549" width="12.85546875" style="27" bestFit="1" customWidth="1"/>
    <col min="1550" max="1792" width="11.42578125" style="27"/>
    <col min="1793" max="1793" width="13" style="27" bestFit="1" customWidth="1"/>
    <col min="1794" max="1794" width="13.85546875" style="27" bestFit="1" customWidth="1"/>
    <col min="1795" max="1795" width="29.42578125" style="27" customWidth="1"/>
    <col min="1796" max="1796" width="15.28515625" style="27" bestFit="1" customWidth="1"/>
    <col min="1797" max="1799" width="11.42578125" style="27"/>
    <col min="1800" max="1800" width="14.140625" style="27" bestFit="1" customWidth="1"/>
    <col min="1801" max="1803" width="13.85546875" style="27" bestFit="1" customWidth="1"/>
    <col min="1804" max="1804" width="14" style="27" customWidth="1"/>
    <col min="1805" max="1805" width="12.85546875" style="27" bestFit="1" customWidth="1"/>
    <col min="1806" max="2048" width="11.42578125" style="27"/>
    <col min="2049" max="2049" width="13" style="27" bestFit="1" customWidth="1"/>
    <col min="2050" max="2050" width="13.85546875" style="27" bestFit="1" customWidth="1"/>
    <col min="2051" max="2051" width="29.42578125" style="27" customWidth="1"/>
    <col min="2052" max="2052" width="15.28515625" style="27" bestFit="1" customWidth="1"/>
    <col min="2053" max="2055" width="11.42578125" style="27"/>
    <col min="2056" max="2056" width="14.140625" style="27" bestFit="1" customWidth="1"/>
    <col min="2057" max="2059" width="13.85546875" style="27" bestFit="1" customWidth="1"/>
    <col min="2060" max="2060" width="14" style="27" customWidth="1"/>
    <col min="2061" max="2061" width="12.85546875" style="27" bestFit="1" customWidth="1"/>
    <col min="2062" max="2304" width="11.42578125" style="27"/>
    <col min="2305" max="2305" width="13" style="27" bestFit="1" customWidth="1"/>
    <col min="2306" max="2306" width="13.85546875" style="27" bestFit="1" customWidth="1"/>
    <col min="2307" max="2307" width="29.42578125" style="27" customWidth="1"/>
    <col min="2308" max="2308" width="15.28515625" style="27" bestFit="1" customWidth="1"/>
    <col min="2309" max="2311" width="11.42578125" style="27"/>
    <col min="2312" max="2312" width="14.140625" style="27" bestFit="1" customWidth="1"/>
    <col min="2313" max="2315" width="13.85546875" style="27" bestFit="1" customWidth="1"/>
    <col min="2316" max="2316" width="14" style="27" customWidth="1"/>
    <col min="2317" max="2317" width="12.85546875" style="27" bestFit="1" customWidth="1"/>
    <col min="2318" max="2560" width="11.42578125" style="27"/>
    <col min="2561" max="2561" width="13" style="27" bestFit="1" customWidth="1"/>
    <col min="2562" max="2562" width="13.85546875" style="27" bestFit="1" customWidth="1"/>
    <col min="2563" max="2563" width="29.42578125" style="27" customWidth="1"/>
    <col min="2564" max="2564" width="15.28515625" style="27" bestFit="1" customWidth="1"/>
    <col min="2565" max="2567" width="11.42578125" style="27"/>
    <col min="2568" max="2568" width="14.140625" style="27" bestFit="1" customWidth="1"/>
    <col min="2569" max="2571" width="13.85546875" style="27" bestFit="1" customWidth="1"/>
    <col min="2572" max="2572" width="14" style="27" customWidth="1"/>
    <col min="2573" max="2573" width="12.85546875" style="27" bestFit="1" customWidth="1"/>
    <col min="2574" max="2816" width="11.42578125" style="27"/>
    <col min="2817" max="2817" width="13" style="27" bestFit="1" customWidth="1"/>
    <col min="2818" max="2818" width="13.85546875" style="27" bestFit="1" customWidth="1"/>
    <col min="2819" max="2819" width="29.42578125" style="27" customWidth="1"/>
    <col min="2820" max="2820" width="15.28515625" style="27" bestFit="1" customWidth="1"/>
    <col min="2821" max="2823" width="11.42578125" style="27"/>
    <col min="2824" max="2824" width="14.140625" style="27" bestFit="1" customWidth="1"/>
    <col min="2825" max="2827" width="13.85546875" style="27" bestFit="1" customWidth="1"/>
    <col min="2828" max="2828" width="14" style="27" customWidth="1"/>
    <col min="2829" max="2829" width="12.85546875" style="27" bestFit="1" customWidth="1"/>
    <col min="2830" max="3072" width="11.42578125" style="27"/>
    <col min="3073" max="3073" width="13" style="27" bestFit="1" customWidth="1"/>
    <col min="3074" max="3074" width="13.85546875" style="27" bestFit="1" customWidth="1"/>
    <col min="3075" max="3075" width="29.42578125" style="27" customWidth="1"/>
    <col min="3076" max="3076" width="15.28515625" style="27" bestFit="1" customWidth="1"/>
    <col min="3077" max="3079" width="11.42578125" style="27"/>
    <col min="3080" max="3080" width="14.140625" style="27" bestFit="1" customWidth="1"/>
    <col min="3081" max="3083" width="13.85546875" style="27" bestFit="1" customWidth="1"/>
    <col min="3084" max="3084" width="14" style="27" customWidth="1"/>
    <col min="3085" max="3085" width="12.85546875" style="27" bestFit="1" customWidth="1"/>
    <col min="3086" max="3328" width="11.42578125" style="27"/>
    <col min="3329" max="3329" width="13" style="27" bestFit="1" customWidth="1"/>
    <col min="3330" max="3330" width="13.85546875" style="27" bestFit="1" customWidth="1"/>
    <col min="3331" max="3331" width="29.42578125" style="27" customWidth="1"/>
    <col min="3332" max="3332" width="15.28515625" style="27" bestFit="1" customWidth="1"/>
    <col min="3333" max="3335" width="11.42578125" style="27"/>
    <col min="3336" max="3336" width="14.140625" style="27" bestFit="1" customWidth="1"/>
    <col min="3337" max="3339" width="13.85546875" style="27" bestFit="1" customWidth="1"/>
    <col min="3340" max="3340" width="14" style="27" customWidth="1"/>
    <col min="3341" max="3341" width="12.85546875" style="27" bestFit="1" customWidth="1"/>
    <col min="3342" max="3584" width="11.42578125" style="27"/>
    <col min="3585" max="3585" width="13" style="27" bestFit="1" customWidth="1"/>
    <col min="3586" max="3586" width="13.85546875" style="27" bestFit="1" customWidth="1"/>
    <col min="3587" max="3587" width="29.42578125" style="27" customWidth="1"/>
    <col min="3588" max="3588" width="15.28515625" style="27" bestFit="1" customWidth="1"/>
    <col min="3589" max="3591" width="11.42578125" style="27"/>
    <col min="3592" max="3592" width="14.140625" style="27" bestFit="1" customWidth="1"/>
    <col min="3593" max="3595" width="13.85546875" style="27" bestFit="1" customWidth="1"/>
    <col min="3596" max="3596" width="14" style="27" customWidth="1"/>
    <col min="3597" max="3597" width="12.85546875" style="27" bestFit="1" customWidth="1"/>
    <col min="3598" max="3840" width="11.42578125" style="27"/>
    <col min="3841" max="3841" width="13" style="27" bestFit="1" customWidth="1"/>
    <col min="3842" max="3842" width="13.85546875" style="27" bestFit="1" customWidth="1"/>
    <col min="3843" max="3843" width="29.42578125" style="27" customWidth="1"/>
    <col min="3844" max="3844" width="15.28515625" style="27" bestFit="1" customWidth="1"/>
    <col min="3845" max="3847" width="11.42578125" style="27"/>
    <col min="3848" max="3848" width="14.140625" style="27" bestFit="1" customWidth="1"/>
    <col min="3849" max="3851" width="13.85546875" style="27" bestFit="1" customWidth="1"/>
    <col min="3852" max="3852" width="14" style="27" customWidth="1"/>
    <col min="3853" max="3853" width="12.85546875" style="27" bestFit="1" customWidth="1"/>
    <col min="3854" max="4096" width="11.42578125" style="27"/>
    <col min="4097" max="4097" width="13" style="27" bestFit="1" customWidth="1"/>
    <col min="4098" max="4098" width="13.85546875" style="27" bestFit="1" customWidth="1"/>
    <col min="4099" max="4099" width="29.42578125" style="27" customWidth="1"/>
    <col min="4100" max="4100" width="15.28515625" style="27" bestFit="1" customWidth="1"/>
    <col min="4101" max="4103" width="11.42578125" style="27"/>
    <col min="4104" max="4104" width="14.140625" style="27" bestFit="1" customWidth="1"/>
    <col min="4105" max="4107" width="13.85546875" style="27" bestFit="1" customWidth="1"/>
    <col min="4108" max="4108" width="14" style="27" customWidth="1"/>
    <col min="4109" max="4109" width="12.85546875" style="27" bestFit="1" customWidth="1"/>
    <col min="4110" max="4352" width="11.42578125" style="27"/>
    <col min="4353" max="4353" width="13" style="27" bestFit="1" customWidth="1"/>
    <col min="4354" max="4354" width="13.85546875" style="27" bestFit="1" customWidth="1"/>
    <col min="4355" max="4355" width="29.42578125" style="27" customWidth="1"/>
    <col min="4356" max="4356" width="15.28515625" style="27" bestFit="1" customWidth="1"/>
    <col min="4357" max="4359" width="11.42578125" style="27"/>
    <col min="4360" max="4360" width="14.140625" style="27" bestFit="1" customWidth="1"/>
    <col min="4361" max="4363" width="13.85546875" style="27" bestFit="1" customWidth="1"/>
    <col min="4364" max="4364" width="14" style="27" customWidth="1"/>
    <col min="4365" max="4365" width="12.85546875" style="27" bestFit="1" customWidth="1"/>
    <col min="4366" max="4608" width="11.42578125" style="27"/>
    <col min="4609" max="4609" width="13" style="27" bestFit="1" customWidth="1"/>
    <col min="4610" max="4610" width="13.85546875" style="27" bestFit="1" customWidth="1"/>
    <col min="4611" max="4611" width="29.42578125" style="27" customWidth="1"/>
    <col min="4612" max="4612" width="15.28515625" style="27" bestFit="1" customWidth="1"/>
    <col min="4613" max="4615" width="11.42578125" style="27"/>
    <col min="4616" max="4616" width="14.140625" style="27" bestFit="1" customWidth="1"/>
    <col min="4617" max="4619" width="13.85546875" style="27" bestFit="1" customWidth="1"/>
    <col min="4620" max="4620" width="14" style="27" customWidth="1"/>
    <col min="4621" max="4621" width="12.85546875" style="27" bestFit="1" customWidth="1"/>
    <col min="4622" max="4864" width="11.42578125" style="27"/>
    <col min="4865" max="4865" width="13" style="27" bestFit="1" customWidth="1"/>
    <col min="4866" max="4866" width="13.85546875" style="27" bestFit="1" customWidth="1"/>
    <col min="4867" max="4867" width="29.42578125" style="27" customWidth="1"/>
    <col min="4868" max="4868" width="15.28515625" style="27" bestFit="1" customWidth="1"/>
    <col min="4869" max="4871" width="11.42578125" style="27"/>
    <col min="4872" max="4872" width="14.140625" style="27" bestFit="1" customWidth="1"/>
    <col min="4873" max="4875" width="13.85546875" style="27" bestFit="1" customWidth="1"/>
    <col min="4876" max="4876" width="14" style="27" customWidth="1"/>
    <col min="4877" max="4877" width="12.85546875" style="27" bestFit="1" customWidth="1"/>
    <col min="4878" max="5120" width="11.42578125" style="27"/>
    <col min="5121" max="5121" width="13" style="27" bestFit="1" customWidth="1"/>
    <col min="5122" max="5122" width="13.85546875" style="27" bestFit="1" customWidth="1"/>
    <col min="5123" max="5123" width="29.42578125" style="27" customWidth="1"/>
    <col min="5124" max="5124" width="15.28515625" style="27" bestFit="1" customWidth="1"/>
    <col min="5125" max="5127" width="11.42578125" style="27"/>
    <col min="5128" max="5128" width="14.140625" style="27" bestFit="1" customWidth="1"/>
    <col min="5129" max="5131" width="13.85546875" style="27" bestFit="1" customWidth="1"/>
    <col min="5132" max="5132" width="14" style="27" customWidth="1"/>
    <col min="5133" max="5133" width="12.85546875" style="27" bestFit="1" customWidth="1"/>
    <col min="5134" max="5376" width="11.42578125" style="27"/>
    <col min="5377" max="5377" width="13" style="27" bestFit="1" customWidth="1"/>
    <col min="5378" max="5378" width="13.85546875" style="27" bestFit="1" customWidth="1"/>
    <col min="5379" max="5379" width="29.42578125" style="27" customWidth="1"/>
    <col min="5380" max="5380" width="15.28515625" style="27" bestFit="1" customWidth="1"/>
    <col min="5381" max="5383" width="11.42578125" style="27"/>
    <col min="5384" max="5384" width="14.140625" style="27" bestFit="1" customWidth="1"/>
    <col min="5385" max="5387" width="13.85546875" style="27" bestFit="1" customWidth="1"/>
    <col min="5388" max="5388" width="14" style="27" customWidth="1"/>
    <col min="5389" max="5389" width="12.85546875" style="27" bestFit="1" customWidth="1"/>
    <col min="5390" max="5632" width="11.42578125" style="27"/>
    <col min="5633" max="5633" width="13" style="27" bestFit="1" customWidth="1"/>
    <col min="5634" max="5634" width="13.85546875" style="27" bestFit="1" customWidth="1"/>
    <col min="5635" max="5635" width="29.42578125" style="27" customWidth="1"/>
    <col min="5636" max="5636" width="15.28515625" style="27" bestFit="1" customWidth="1"/>
    <col min="5637" max="5639" width="11.42578125" style="27"/>
    <col min="5640" max="5640" width="14.140625" style="27" bestFit="1" customWidth="1"/>
    <col min="5641" max="5643" width="13.85546875" style="27" bestFit="1" customWidth="1"/>
    <col min="5644" max="5644" width="14" style="27" customWidth="1"/>
    <col min="5645" max="5645" width="12.85546875" style="27" bestFit="1" customWidth="1"/>
    <col min="5646" max="5888" width="11.42578125" style="27"/>
    <col min="5889" max="5889" width="13" style="27" bestFit="1" customWidth="1"/>
    <col min="5890" max="5890" width="13.85546875" style="27" bestFit="1" customWidth="1"/>
    <col min="5891" max="5891" width="29.42578125" style="27" customWidth="1"/>
    <col min="5892" max="5892" width="15.28515625" style="27" bestFit="1" customWidth="1"/>
    <col min="5893" max="5895" width="11.42578125" style="27"/>
    <col min="5896" max="5896" width="14.140625" style="27" bestFit="1" customWidth="1"/>
    <col min="5897" max="5899" width="13.85546875" style="27" bestFit="1" customWidth="1"/>
    <col min="5900" max="5900" width="14" style="27" customWidth="1"/>
    <col min="5901" max="5901" width="12.85546875" style="27" bestFit="1" customWidth="1"/>
    <col min="5902" max="6144" width="11.42578125" style="27"/>
    <col min="6145" max="6145" width="13" style="27" bestFit="1" customWidth="1"/>
    <col min="6146" max="6146" width="13.85546875" style="27" bestFit="1" customWidth="1"/>
    <col min="6147" max="6147" width="29.42578125" style="27" customWidth="1"/>
    <col min="6148" max="6148" width="15.28515625" style="27" bestFit="1" customWidth="1"/>
    <col min="6149" max="6151" width="11.42578125" style="27"/>
    <col min="6152" max="6152" width="14.140625" style="27" bestFit="1" customWidth="1"/>
    <col min="6153" max="6155" width="13.85546875" style="27" bestFit="1" customWidth="1"/>
    <col min="6156" max="6156" width="14" style="27" customWidth="1"/>
    <col min="6157" max="6157" width="12.85546875" style="27" bestFit="1" customWidth="1"/>
    <col min="6158" max="6400" width="11.42578125" style="27"/>
    <col min="6401" max="6401" width="13" style="27" bestFit="1" customWidth="1"/>
    <col min="6402" max="6402" width="13.85546875" style="27" bestFit="1" customWidth="1"/>
    <col min="6403" max="6403" width="29.42578125" style="27" customWidth="1"/>
    <col min="6404" max="6404" width="15.28515625" style="27" bestFit="1" customWidth="1"/>
    <col min="6405" max="6407" width="11.42578125" style="27"/>
    <col min="6408" max="6408" width="14.140625" style="27" bestFit="1" customWidth="1"/>
    <col min="6409" max="6411" width="13.85546875" style="27" bestFit="1" customWidth="1"/>
    <col min="6412" max="6412" width="14" style="27" customWidth="1"/>
    <col min="6413" max="6413" width="12.85546875" style="27" bestFit="1" customWidth="1"/>
    <col min="6414" max="6656" width="11.42578125" style="27"/>
    <col min="6657" max="6657" width="13" style="27" bestFit="1" customWidth="1"/>
    <col min="6658" max="6658" width="13.85546875" style="27" bestFit="1" customWidth="1"/>
    <col min="6659" max="6659" width="29.42578125" style="27" customWidth="1"/>
    <col min="6660" max="6660" width="15.28515625" style="27" bestFit="1" customWidth="1"/>
    <col min="6661" max="6663" width="11.42578125" style="27"/>
    <col min="6664" max="6664" width="14.140625" style="27" bestFit="1" customWidth="1"/>
    <col min="6665" max="6667" width="13.85546875" style="27" bestFit="1" customWidth="1"/>
    <col min="6668" max="6668" width="14" style="27" customWidth="1"/>
    <col min="6669" max="6669" width="12.85546875" style="27" bestFit="1" customWidth="1"/>
    <col min="6670" max="6912" width="11.42578125" style="27"/>
    <col min="6913" max="6913" width="13" style="27" bestFit="1" customWidth="1"/>
    <col min="6914" max="6914" width="13.85546875" style="27" bestFit="1" customWidth="1"/>
    <col min="6915" max="6915" width="29.42578125" style="27" customWidth="1"/>
    <col min="6916" max="6916" width="15.28515625" style="27" bestFit="1" customWidth="1"/>
    <col min="6917" max="6919" width="11.42578125" style="27"/>
    <col min="6920" max="6920" width="14.140625" style="27" bestFit="1" customWidth="1"/>
    <col min="6921" max="6923" width="13.85546875" style="27" bestFit="1" customWidth="1"/>
    <col min="6924" max="6924" width="14" style="27" customWidth="1"/>
    <col min="6925" max="6925" width="12.85546875" style="27" bestFit="1" customWidth="1"/>
    <col min="6926" max="7168" width="11.42578125" style="27"/>
    <col min="7169" max="7169" width="13" style="27" bestFit="1" customWidth="1"/>
    <col min="7170" max="7170" width="13.85546875" style="27" bestFit="1" customWidth="1"/>
    <col min="7171" max="7171" width="29.42578125" style="27" customWidth="1"/>
    <col min="7172" max="7172" width="15.28515625" style="27" bestFit="1" customWidth="1"/>
    <col min="7173" max="7175" width="11.42578125" style="27"/>
    <col min="7176" max="7176" width="14.140625" style="27" bestFit="1" customWidth="1"/>
    <col min="7177" max="7179" width="13.85546875" style="27" bestFit="1" customWidth="1"/>
    <col min="7180" max="7180" width="14" style="27" customWidth="1"/>
    <col min="7181" max="7181" width="12.85546875" style="27" bestFit="1" customWidth="1"/>
    <col min="7182" max="7424" width="11.42578125" style="27"/>
    <col min="7425" max="7425" width="13" style="27" bestFit="1" customWidth="1"/>
    <col min="7426" max="7426" width="13.85546875" style="27" bestFit="1" customWidth="1"/>
    <col min="7427" max="7427" width="29.42578125" style="27" customWidth="1"/>
    <col min="7428" max="7428" width="15.28515625" style="27" bestFit="1" customWidth="1"/>
    <col min="7429" max="7431" width="11.42578125" style="27"/>
    <col min="7432" max="7432" width="14.140625" style="27" bestFit="1" customWidth="1"/>
    <col min="7433" max="7435" width="13.85546875" style="27" bestFit="1" customWidth="1"/>
    <col min="7436" max="7436" width="14" style="27" customWidth="1"/>
    <col min="7437" max="7437" width="12.85546875" style="27" bestFit="1" customWidth="1"/>
    <col min="7438" max="7680" width="11.42578125" style="27"/>
    <col min="7681" max="7681" width="13" style="27" bestFit="1" customWidth="1"/>
    <col min="7682" max="7682" width="13.85546875" style="27" bestFit="1" customWidth="1"/>
    <col min="7683" max="7683" width="29.42578125" style="27" customWidth="1"/>
    <col min="7684" max="7684" width="15.28515625" style="27" bestFit="1" customWidth="1"/>
    <col min="7685" max="7687" width="11.42578125" style="27"/>
    <col min="7688" max="7688" width="14.140625" style="27" bestFit="1" customWidth="1"/>
    <col min="7689" max="7691" width="13.85546875" style="27" bestFit="1" customWidth="1"/>
    <col min="7692" max="7692" width="14" style="27" customWidth="1"/>
    <col min="7693" max="7693" width="12.85546875" style="27" bestFit="1" customWidth="1"/>
    <col min="7694" max="7936" width="11.42578125" style="27"/>
    <col min="7937" max="7937" width="13" style="27" bestFit="1" customWidth="1"/>
    <col min="7938" max="7938" width="13.85546875" style="27" bestFit="1" customWidth="1"/>
    <col min="7939" max="7939" width="29.42578125" style="27" customWidth="1"/>
    <col min="7940" max="7940" width="15.28515625" style="27" bestFit="1" customWidth="1"/>
    <col min="7941" max="7943" width="11.42578125" style="27"/>
    <col min="7944" max="7944" width="14.140625" style="27" bestFit="1" customWidth="1"/>
    <col min="7945" max="7947" width="13.85546875" style="27" bestFit="1" customWidth="1"/>
    <col min="7948" max="7948" width="14" style="27" customWidth="1"/>
    <col min="7949" max="7949" width="12.85546875" style="27" bestFit="1" customWidth="1"/>
    <col min="7950" max="8192" width="11.42578125" style="27"/>
    <col min="8193" max="8193" width="13" style="27" bestFit="1" customWidth="1"/>
    <col min="8194" max="8194" width="13.85546875" style="27" bestFit="1" customWidth="1"/>
    <col min="8195" max="8195" width="29.42578125" style="27" customWidth="1"/>
    <col min="8196" max="8196" width="15.28515625" style="27" bestFit="1" customWidth="1"/>
    <col min="8197" max="8199" width="11.42578125" style="27"/>
    <col min="8200" max="8200" width="14.140625" style="27" bestFit="1" customWidth="1"/>
    <col min="8201" max="8203" width="13.85546875" style="27" bestFit="1" customWidth="1"/>
    <col min="8204" max="8204" width="14" style="27" customWidth="1"/>
    <col min="8205" max="8205" width="12.85546875" style="27" bestFit="1" customWidth="1"/>
    <col min="8206" max="8448" width="11.42578125" style="27"/>
    <col min="8449" max="8449" width="13" style="27" bestFit="1" customWidth="1"/>
    <col min="8450" max="8450" width="13.85546875" style="27" bestFit="1" customWidth="1"/>
    <col min="8451" max="8451" width="29.42578125" style="27" customWidth="1"/>
    <col min="8452" max="8452" width="15.28515625" style="27" bestFit="1" customWidth="1"/>
    <col min="8453" max="8455" width="11.42578125" style="27"/>
    <col min="8456" max="8456" width="14.140625" style="27" bestFit="1" customWidth="1"/>
    <col min="8457" max="8459" width="13.85546875" style="27" bestFit="1" customWidth="1"/>
    <col min="8460" max="8460" width="14" style="27" customWidth="1"/>
    <col min="8461" max="8461" width="12.85546875" style="27" bestFit="1" customWidth="1"/>
    <col min="8462" max="8704" width="11.42578125" style="27"/>
    <col min="8705" max="8705" width="13" style="27" bestFit="1" customWidth="1"/>
    <col min="8706" max="8706" width="13.85546875" style="27" bestFit="1" customWidth="1"/>
    <col min="8707" max="8707" width="29.42578125" style="27" customWidth="1"/>
    <col min="8708" max="8708" width="15.28515625" style="27" bestFit="1" customWidth="1"/>
    <col min="8709" max="8711" width="11.42578125" style="27"/>
    <col min="8712" max="8712" width="14.140625" style="27" bestFit="1" customWidth="1"/>
    <col min="8713" max="8715" width="13.85546875" style="27" bestFit="1" customWidth="1"/>
    <col min="8716" max="8716" width="14" style="27" customWidth="1"/>
    <col min="8717" max="8717" width="12.85546875" style="27" bestFit="1" customWidth="1"/>
    <col min="8718" max="8960" width="11.42578125" style="27"/>
    <col min="8961" max="8961" width="13" style="27" bestFit="1" customWidth="1"/>
    <col min="8962" max="8962" width="13.85546875" style="27" bestFit="1" customWidth="1"/>
    <col min="8963" max="8963" width="29.42578125" style="27" customWidth="1"/>
    <col min="8964" max="8964" width="15.28515625" style="27" bestFit="1" customWidth="1"/>
    <col min="8965" max="8967" width="11.42578125" style="27"/>
    <col min="8968" max="8968" width="14.140625" style="27" bestFit="1" customWidth="1"/>
    <col min="8969" max="8971" width="13.85546875" style="27" bestFit="1" customWidth="1"/>
    <col min="8972" max="8972" width="14" style="27" customWidth="1"/>
    <col min="8973" max="8973" width="12.85546875" style="27" bestFit="1" customWidth="1"/>
    <col min="8974" max="9216" width="11.42578125" style="27"/>
    <col min="9217" max="9217" width="13" style="27" bestFit="1" customWidth="1"/>
    <col min="9218" max="9218" width="13.85546875" style="27" bestFit="1" customWidth="1"/>
    <col min="9219" max="9219" width="29.42578125" style="27" customWidth="1"/>
    <col min="9220" max="9220" width="15.28515625" style="27" bestFit="1" customWidth="1"/>
    <col min="9221" max="9223" width="11.42578125" style="27"/>
    <col min="9224" max="9224" width="14.140625" style="27" bestFit="1" customWidth="1"/>
    <col min="9225" max="9227" width="13.85546875" style="27" bestFit="1" customWidth="1"/>
    <col min="9228" max="9228" width="14" style="27" customWidth="1"/>
    <col min="9229" max="9229" width="12.85546875" style="27" bestFit="1" customWidth="1"/>
    <col min="9230" max="9472" width="11.42578125" style="27"/>
    <col min="9473" max="9473" width="13" style="27" bestFit="1" customWidth="1"/>
    <col min="9474" max="9474" width="13.85546875" style="27" bestFit="1" customWidth="1"/>
    <col min="9475" max="9475" width="29.42578125" style="27" customWidth="1"/>
    <col min="9476" max="9476" width="15.28515625" style="27" bestFit="1" customWidth="1"/>
    <col min="9477" max="9479" width="11.42578125" style="27"/>
    <col min="9480" max="9480" width="14.140625" style="27" bestFit="1" customWidth="1"/>
    <col min="9481" max="9483" width="13.85546875" style="27" bestFit="1" customWidth="1"/>
    <col min="9484" max="9484" width="14" style="27" customWidth="1"/>
    <col min="9485" max="9485" width="12.85546875" style="27" bestFit="1" customWidth="1"/>
    <col min="9486" max="9728" width="11.42578125" style="27"/>
    <col min="9729" max="9729" width="13" style="27" bestFit="1" customWidth="1"/>
    <col min="9730" max="9730" width="13.85546875" style="27" bestFit="1" customWidth="1"/>
    <col min="9731" max="9731" width="29.42578125" style="27" customWidth="1"/>
    <col min="9732" max="9732" width="15.28515625" style="27" bestFit="1" customWidth="1"/>
    <col min="9733" max="9735" width="11.42578125" style="27"/>
    <col min="9736" max="9736" width="14.140625" style="27" bestFit="1" customWidth="1"/>
    <col min="9737" max="9739" width="13.85546875" style="27" bestFit="1" customWidth="1"/>
    <col min="9740" max="9740" width="14" style="27" customWidth="1"/>
    <col min="9741" max="9741" width="12.85546875" style="27" bestFit="1" customWidth="1"/>
    <col min="9742" max="9984" width="11.42578125" style="27"/>
    <col min="9985" max="9985" width="13" style="27" bestFit="1" customWidth="1"/>
    <col min="9986" max="9986" width="13.85546875" style="27" bestFit="1" customWidth="1"/>
    <col min="9987" max="9987" width="29.42578125" style="27" customWidth="1"/>
    <col min="9988" max="9988" width="15.28515625" style="27" bestFit="1" customWidth="1"/>
    <col min="9989" max="9991" width="11.42578125" style="27"/>
    <col min="9992" max="9992" width="14.140625" style="27" bestFit="1" customWidth="1"/>
    <col min="9993" max="9995" width="13.85546875" style="27" bestFit="1" customWidth="1"/>
    <col min="9996" max="9996" width="14" style="27" customWidth="1"/>
    <col min="9997" max="9997" width="12.85546875" style="27" bestFit="1" customWidth="1"/>
    <col min="9998" max="10240" width="11.42578125" style="27"/>
    <col min="10241" max="10241" width="13" style="27" bestFit="1" customWidth="1"/>
    <col min="10242" max="10242" width="13.85546875" style="27" bestFit="1" customWidth="1"/>
    <col min="10243" max="10243" width="29.42578125" style="27" customWidth="1"/>
    <col min="10244" max="10244" width="15.28515625" style="27" bestFit="1" customWidth="1"/>
    <col min="10245" max="10247" width="11.42578125" style="27"/>
    <col min="10248" max="10248" width="14.140625" style="27" bestFit="1" customWidth="1"/>
    <col min="10249" max="10251" width="13.85546875" style="27" bestFit="1" customWidth="1"/>
    <col min="10252" max="10252" width="14" style="27" customWidth="1"/>
    <col min="10253" max="10253" width="12.85546875" style="27" bestFit="1" customWidth="1"/>
    <col min="10254" max="10496" width="11.42578125" style="27"/>
    <col min="10497" max="10497" width="13" style="27" bestFit="1" customWidth="1"/>
    <col min="10498" max="10498" width="13.85546875" style="27" bestFit="1" customWidth="1"/>
    <col min="10499" max="10499" width="29.42578125" style="27" customWidth="1"/>
    <col min="10500" max="10500" width="15.28515625" style="27" bestFit="1" customWidth="1"/>
    <col min="10501" max="10503" width="11.42578125" style="27"/>
    <col min="10504" max="10504" width="14.140625" style="27" bestFit="1" customWidth="1"/>
    <col min="10505" max="10507" width="13.85546875" style="27" bestFit="1" customWidth="1"/>
    <col min="10508" max="10508" width="14" style="27" customWidth="1"/>
    <col min="10509" max="10509" width="12.85546875" style="27" bestFit="1" customWidth="1"/>
    <col min="10510" max="10752" width="11.42578125" style="27"/>
    <col min="10753" max="10753" width="13" style="27" bestFit="1" customWidth="1"/>
    <col min="10754" max="10754" width="13.85546875" style="27" bestFit="1" customWidth="1"/>
    <col min="10755" max="10755" width="29.42578125" style="27" customWidth="1"/>
    <col min="10756" max="10756" width="15.28515625" style="27" bestFit="1" customWidth="1"/>
    <col min="10757" max="10759" width="11.42578125" style="27"/>
    <col min="10760" max="10760" width="14.140625" style="27" bestFit="1" customWidth="1"/>
    <col min="10761" max="10763" width="13.85546875" style="27" bestFit="1" customWidth="1"/>
    <col min="10764" max="10764" width="14" style="27" customWidth="1"/>
    <col min="10765" max="10765" width="12.85546875" style="27" bestFit="1" customWidth="1"/>
    <col min="10766" max="11008" width="11.42578125" style="27"/>
    <col min="11009" max="11009" width="13" style="27" bestFit="1" customWidth="1"/>
    <col min="11010" max="11010" width="13.85546875" style="27" bestFit="1" customWidth="1"/>
    <col min="11011" max="11011" width="29.42578125" style="27" customWidth="1"/>
    <col min="11012" max="11012" width="15.28515625" style="27" bestFit="1" customWidth="1"/>
    <col min="11013" max="11015" width="11.42578125" style="27"/>
    <col min="11016" max="11016" width="14.140625" style="27" bestFit="1" customWidth="1"/>
    <col min="11017" max="11019" width="13.85546875" style="27" bestFit="1" customWidth="1"/>
    <col min="11020" max="11020" width="14" style="27" customWidth="1"/>
    <col min="11021" max="11021" width="12.85546875" style="27" bestFit="1" customWidth="1"/>
    <col min="11022" max="11264" width="11.42578125" style="27"/>
    <col min="11265" max="11265" width="13" style="27" bestFit="1" customWidth="1"/>
    <col min="11266" max="11266" width="13.85546875" style="27" bestFit="1" customWidth="1"/>
    <col min="11267" max="11267" width="29.42578125" style="27" customWidth="1"/>
    <col min="11268" max="11268" width="15.28515625" style="27" bestFit="1" customWidth="1"/>
    <col min="11269" max="11271" width="11.42578125" style="27"/>
    <col min="11272" max="11272" width="14.140625" style="27" bestFit="1" customWidth="1"/>
    <col min="11273" max="11275" width="13.85546875" style="27" bestFit="1" customWidth="1"/>
    <col min="11276" max="11276" width="14" style="27" customWidth="1"/>
    <col min="11277" max="11277" width="12.85546875" style="27" bestFit="1" customWidth="1"/>
    <col min="11278" max="11520" width="11.42578125" style="27"/>
    <col min="11521" max="11521" width="13" style="27" bestFit="1" customWidth="1"/>
    <col min="11522" max="11522" width="13.85546875" style="27" bestFit="1" customWidth="1"/>
    <col min="11523" max="11523" width="29.42578125" style="27" customWidth="1"/>
    <col min="11524" max="11524" width="15.28515625" style="27" bestFit="1" customWidth="1"/>
    <col min="11525" max="11527" width="11.42578125" style="27"/>
    <col min="11528" max="11528" width="14.140625" style="27" bestFit="1" customWidth="1"/>
    <col min="11529" max="11531" width="13.85546875" style="27" bestFit="1" customWidth="1"/>
    <col min="11532" max="11532" width="14" style="27" customWidth="1"/>
    <col min="11533" max="11533" width="12.85546875" style="27" bestFit="1" customWidth="1"/>
    <col min="11534" max="11776" width="11.42578125" style="27"/>
    <col min="11777" max="11777" width="13" style="27" bestFit="1" customWidth="1"/>
    <col min="11778" max="11778" width="13.85546875" style="27" bestFit="1" customWidth="1"/>
    <col min="11779" max="11779" width="29.42578125" style="27" customWidth="1"/>
    <col min="11780" max="11780" width="15.28515625" style="27" bestFit="1" customWidth="1"/>
    <col min="11781" max="11783" width="11.42578125" style="27"/>
    <col min="11784" max="11784" width="14.140625" style="27" bestFit="1" customWidth="1"/>
    <col min="11785" max="11787" width="13.85546875" style="27" bestFit="1" customWidth="1"/>
    <col min="11788" max="11788" width="14" style="27" customWidth="1"/>
    <col min="11789" max="11789" width="12.85546875" style="27" bestFit="1" customWidth="1"/>
    <col min="11790" max="12032" width="11.42578125" style="27"/>
    <col min="12033" max="12033" width="13" style="27" bestFit="1" customWidth="1"/>
    <col min="12034" max="12034" width="13.85546875" style="27" bestFit="1" customWidth="1"/>
    <col min="12035" max="12035" width="29.42578125" style="27" customWidth="1"/>
    <col min="12036" max="12036" width="15.28515625" style="27" bestFit="1" customWidth="1"/>
    <col min="12037" max="12039" width="11.42578125" style="27"/>
    <col min="12040" max="12040" width="14.140625" style="27" bestFit="1" customWidth="1"/>
    <col min="12041" max="12043" width="13.85546875" style="27" bestFit="1" customWidth="1"/>
    <col min="12044" max="12044" width="14" style="27" customWidth="1"/>
    <col min="12045" max="12045" width="12.85546875" style="27" bestFit="1" customWidth="1"/>
    <col min="12046" max="12288" width="11.42578125" style="27"/>
    <col min="12289" max="12289" width="13" style="27" bestFit="1" customWidth="1"/>
    <col min="12290" max="12290" width="13.85546875" style="27" bestFit="1" customWidth="1"/>
    <col min="12291" max="12291" width="29.42578125" style="27" customWidth="1"/>
    <col min="12292" max="12292" width="15.28515625" style="27" bestFit="1" customWidth="1"/>
    <col min="12293" max="12295" width="11.42578125" style="27"/>
    <col min="12296" max="12296" width="14.140625" style="27" bestFit="1" customWidth="1"/>
    <col min="12297" max="12299" width="13.85546875" style="27" bestFit="1" customWidth="1"/>
    <col min="12300" max="12300" width="14" style="27" customWidth="1"/>
    <col min="12301" max="12301" width="12.85546875" style="27" bestFit="1" customWidth="1"/>
    <col min="12302" max="12544" width="11.42578125" style="27"/>
    <col min="12545" max="12545" width="13" style="27" bestFit="1" customWidth="1"/>
    <col min="12546" max="12546" width="13.85546875" style="27" bestFit="1" customWidth="1"/>
    <col min="12547" max="12547" width="29.42578125" style="27" customWidth="1"/>
    <col min="12548" max="12548" width="15.28515625" style="27" bestFit="1" customWidth="1"/>
    <col min="12549" max="12551" width="11.42578125" style="27"/>
    <col min="12552" max="12552" width="14.140625" style="27" bestFit="1" customWidth="1"/>
    <col min="12553" max="12555" width="13.85546875" style="27" bestFit="1" customWidth="1"/>
    <col min="12556" max="12556" width="14" style="27" customWidth="1"/>
    <col min="12557" max="12557" width="12.85546875" style="27" bestFit="1" customWidth="1"/>
    <col min="12558" max="12800" width="11.42578125" style="27"/>
    <col min="12801" max="12801" width="13" style="27" bestFit="1" customWidth="1"/>
    <col min="12802" max="12802" width="13.85546875" style="27" bestFit="1" customWidth="1"/>
    <col min="12803" max="12803" width="29.42578125" style="27" customWidth="1"/>
    <col min="12804" max="12804" width="15.28515625" style="27" bestFit="1" customWidth="1"/>
    <col min="12805" max="12807" width="11.42578125" style="27"/>
    <col min="12808" max="12808" width="14.140625" style="27" bestFit="1" customWidth="1"/>
    <col min="12809" max="12811" width="13.85546875" style="27" bestFit="1" customWidth="1"/>
    <col min="12812" max="12812" width="14" style="27" customWidth="1"/>
    <col min="12813" max="12813" width="12.85546875" style="27" bestFit="1" customWidth="1"/>
    <col min="12814" max="13056" width="11.42578125" style="27"/>
    <col min="13057" max="13057" width="13" style="27" bestFit="1" customWidth="1"/>
    <col min="13058" max="13058" width="13.85546875" style="27" bestFit="1" customWidth="1"/>
    <col min="13059" max="13059" width="29.42578125" style="27" customWidth="1"/>
    <col min="13060" max="13060" width="15.28515625" style="27" bestFit="1" customWidth="1"/>
    <col min="13061" max="13063" width="11.42578125" style="27"/>
    <col min="13064" max="13064" width="14.140625" style="27" bestFit="1" customWidth="1"/>
    <col min="13065" max="13067" width="13.85546875" style="27" bestFit="1" customWidth="1"/>
    <col min="13068" max="13068" width="14" style="27" customWidth="1"/>
    <col min="13069" max="13069" width="12.85546875" style="27" bestFit="1" customWidth="1"/>
    <col min="13070" max="13312" width="11.42578125" style="27"/>
    <col min="13313" max="13313" width="13" style="27" bestFit="1" customWidth="1"/>
    <col min="13314" max="13314" width="13.85546875" style="27" bestFit="1" customWidth="1"/>
    <col min="13315" max="13315" width="29.42578125" style="27" customWidth="1"/>
    <col min="13316" max="13316" width="15.28515625" style="27" bestFit="1" customWidth="1"/>
    <col min="13317" max="13319" width="11.42578125" style="27"/>
    <col min="13320" max="13320" width="14.140625" style="27" bestFit="1" customWidth="1"/>
    <col min="13321" max="13323" width="13.85546875" style="27" bestFit="1" customWidth="1"/>
    <col min="13324" max="13324" width="14" style="27" customWidth="1"/>
    <col min="13325" max="13325" width="12.85546875" style="27" bestFit="1" customWidth="1"/>
    <col min="13326" max="13568" width="11.42578125" style="27"/>
    <col min="13569" max="13569" width="13" style="27" bestFit="1" customWidth="1"/>
    <col min="13570" max="13570" width="13.85546875" style="27" bestFit="1" customWidth="1"/>
    <col min="13571" max="13571" width="29.42578125" style="27" customWidth="1"/>
    <col min="13572" max="13572" width="15.28515625" style="27" bestFit="1" customWidth="1"/>
    <col min="13573" max="13575" width="11.42578125" style="27"/>
    <col min="13576" max="13576" width="14.140625" style="27" bestFit="1" customWidth="1"/>
    <col min="13577" max="13579" width="13.85546875" style="27" bestFit="1" customWidth="1"/>
    <col min="13580" max="13580" width="14" style="27" customWidth="1"/>
    <col min="13581" max="13581" width="12.85546875" style="27" bestFit="1" customWidth="1"/>
    <col min="13582" max="13824" width="11.42578125" style="27"/>
    <col min="13825" max="13825" width="13" style="27" bestFit="1" customWidth="1"/>
    <col min="13826" max="13826" width="13.85546875" style="27" bestFit="1" customWidth="1"/>
    <col min="13827" max="13827" width="29.42578125" style="27" customWidth="1"/>
    <col min="13828" max="13828" width="15.28515625" style="27" bestFit="1" customWidth="1"/>
    <col min="13829" max="13831" width="11.42578125" style="27"/>
    <col min="13832" max="13832" width="14.140625" style="27" bestFit="1" customWidth="1"/>
    <col min="13833" max="13835" width="13.85546875" style="27" bestFit="1" customWidth="1"/>
    <col min="13836" max="13836" width="14" style="27" customWidth="1"/>
    <col min="13837" max="13837" width="12.85546875" style="27" bestFit="1" customWidth="1"/>
    <col min="13838" max="14080" width="11.42578125" style="27"/>
    <col min="14081" max="14081" width="13" style="27" bestFit="1" customWidth="1"/>
    <col min="14082" max="14082" width="13.85546875" style="27" bestFit="1" customWidth="1"/>
    <col min="14083" max="14083" width="29.42578125" style="27" customWidth="1"/>
    <col min="14084" max="14084" width="15.28515625" style="27" bestFit="1" customWidth="1"/>
    <col min="14085" max="14087" width="11.42578125" style="27"/>
    <col min="14088" max="14088" width="14.140625" style="27" bestFit="1" customWidth="1"/>
    <col min="14089" max="14091" width="13.85546875" style="27" bestFit="1" customWidth="1"/>
    <col min="14092" max="14092" width="14" style="27" customWidth="1"/>
    <col min="14093" max="14093" width="12.85546875" style="27" bestFit="1" customWidth="1"/>
    <col min="14094" max="14336" width="11.42578125" style="27"/>
    <col min="14337" max="14337" width="13" style="27" bestFit="1" customWidth="1"/>
    <col min="14338" max="14338" width="13.85546875" style="27" bestFit="1" customWidth="1"/>
    <col min="14339" max="14339" width="29.42578125" style="27" customWidth="1"/>
    <col min="14340" max="14340" width="15.28515625" style="27" bestFit="1" customWidth="1"/>
    <col min="14341" max="14343" width="11.42578125" style="27"/>
    <col min="14344" max="14344" width="14.140625" style="27" bestFit="1" customWidth="1"/>
    <col min="14345" max="14347" width="13.85546875" style="27" bestFit="1" customWidth="1"/>
    <col min="14348" max="14348" width="14" style="27" customWidth="1"/>
    <col min="14349" max="14349" width="12.85546875" style="27" bestFit="1" customWidth="1"/>
    <col min="14350" max="14592" width="11.42578125" style="27"/>
    <col min="14593" max="14593" width="13" style="27" bestFit="1" customWidth="1"/>
    <col min="14594" max="14594" width="13.85546875" style="27" bestFit="1" customWidth="1"/>
    <col min="14595" max="14595" width="29.42578125" style="27" customWidth="1"/>
    <col min="14596" max="14596" width="15.28515625" style="27" bestFit="1" customWidth="1"/>
    <col min="14597" max="14599" width="11.42578125" style="27"/>
    <col min="14600" max="14600" width="14.140625" style="27" bestFit="1" customWidth="1"/>
    <col min="14601" max="14603" width="13.85546875" style="27" bestFit="1" customWidth="1"/>
    <col min="14604" max="14604" width="14" style="27" customWidth="1"/>
    <col min="14605" max="14605" width="12.85546875" style="27" bestFit="1" customWidth="1"/>
    <col min="14606" max="14848" width="11.42578125" style="27"/>
    <col min="14849" max="14849" width="13" style="27" bestFit="1" customWidth="1"/>
    <col min="14850" max="14850" width="13.85546875" style="27" bestFit="1" customWidth="1"/>
    <col min="14851" max="14851" width="29.42578125" style="27" customWidth="1"/>
    <col min="14852" max="14852" width="15.28515625" style="27" bestFit="1" customWidth="1"/>
    <col min="14853" max="14855" width="11.42578125" style="27"/>
    <col min="14856" max="14856" width="14.140625" style="27" bestFit="1" customWidth="1"/>
    <col min="14857" max="14859" width="13.85546875" style="27" bestFit="1" customWidth="1"/>
    <col min="14860" max="14860" width="14" style="27" customWidth="1"/>
    <col min="14861" max="14861" width="12.85546875" style="27" bestFit="1" customWidth="1"/>
    <col min="14862" max="15104" width="11.42578125" style="27"/>
    <col min="15105" max="15105" width="13" style="27" bestFit="1" customWidth="1"/>
    <col min="15106" max="15106" width="13.85546875" style="27" bestFit="1" customWidth="1"/>
    <col min="15107" max="15107" width="29.42578125" style="27" customWidth="1"/>
    <col min="15108" max="15108" width="15.28515625" style="27" bestFit="1" customWidth="1"/>
    <col min="15109" max="15111" width="11.42578125" style="27"/>
    <col min="15112" max="15112" width="14.140625" style="27" bestFit="1" customWidth="1"/>
    <col min="15113" max="15115" width="13.85546875" style="27" bestFit="1" customWidth="1"/>
    <col min="15116" max="15116" width="14" style="27" customWidth="1"/>
    <col min="15117" max="15117" width="12.85546875" style="27" bestFit="1" customWidth="1"/>
    <col min="15118" max="15360" width="11.42578125" style="27"/>
    <col min="15361" max="15361" width="13" style="27" bestFit="1" customWidth="1"/>
    <col min="15362" max="15362" width="13.85546875" style="27" bestFit="1" customWidth="1"/>
    <col min="15363" max="15363" width="29.42578125" style="27" customWidth="1"/>
    <col min="15364" max="15364" width="15.28515625" style="27" bestFit="1" customWidth="1"/>
    <col min="15365" max="15367" width="11.42578125" style="27"/>
    <col min="15368" max="15368" width="14.140625" style="27" bestFit="1" customWidth="1"/>
    <col min="15369" max="15371" width="13.85546875" style="27" bestFit="1" customWidth="1"/>
    <col min="15372" max="15372" width="14" style="27" customWidth="1"/>
    <col min="15373" max="15373" width="12.85546875" style="27" bestFit="1" customWidth="1"/>
    <col min="15374" max="15616" width="11.42578125" style="27"/>
    <col min="15617" max="15617" width="13" style="27" bestFit="1" customWidth="1"/>
    <col min="15618" max="15618" width="13.85546875" style="27" bestFit="1" customWidth="1"/>
    <col min="15619" max="15619" width="29.42578125" style="27" customWidth="1"/>
    <col min="15620" max="15620" width="15.28515625" style="27" bestFit="1" customWidth="1"/>
    <col min="15621" max="15623" width="11.42578125" style="27"/>
    <col min="15624" max="15624" width="14.140625" style="27" bestFit="1" customWidth="1"/>
    <col min="15625" max="15627" width="13.85546875" style="27" bestFit="1" customWidth="1"/>
    <col min="15628" max="15628" width="14" style="27" customWidth="1"/>
    <col min="15629" max="15629" width="12.85546875" style="27" bestFit="1" customWidth="1"/>
    <col min="15630" max="15872" width="11.42578125" style="27"/>
    <col min="15873" max="15873" width="13" style="27" bestFit="1" customWidth="1"/>
    <col min="15874" max="15874" width="13.85546875" style="27" bestFit="1" customWidth="1"/>
    <col min="15875" max="15875" width="29.42578125" style="27" customWidth="1"/>
    <col min="15876" max="15876" width="15.28515625" style="27" bestFit="1" customWidth="1"/>
    <col min="15877" max="15879" width="11.42578125" style="27"/>
    <col min="15880" max="15880" width="14.140625" style="27" bestFit="1" customWidth="1"/>
    <col min="15881" max="15883" width="13.85546875" style="27" bestFit="1" customWidth="1"/>
    <col min="15884" max="15884" width="14" style="27" customWidth="1"/>
    <col min="15885" max="15885" width="12.85546875" style="27" bestFit="1" customWidth="1"/>
    <col min="15886" max="16128" width="11.42578125" style="27"/>
    <col min="16129" max="16129" width="13" style="27" bestFit="1" customWidth="1"/>
    <col min="16130" max="16130" width="13.85546875" style="27" bestFit="1" customWidth="1"/>
    <col min="16131" max="16131" width="29.42578125" style="27" customWidth="1"/>
    <col min="16132" max="16132" width="15.28515625" style="27" bestFit="1" customWidth="1"/>
    <col min="16133" max="16135" width="11.42578125" style="27"/>
    <col min="16136" max="16136" width="14.140625" style="27" bestFit="1" customWidth="1"/>
    <col min="16137" max="16139" width="13.85546875" style="27" bestFit="1" customWidth="1"/>
    <col min="16140" max="16140" width="14" style="27" customWidth="1"/>
    <col min="16141" max="16141" width="12.85546875" style="27" bestFit="1" customWidth="1"/>
    <col min="16142" max="16384" width="11.42578125" style="27"/>
  </cols>
  <sheetData>
    <row r="1" spans="1:213" s="92" customFormat="1" ht="26.25" thickBot="1" x14ac:dyDescent="0.25">
      <c r="A1" s="59" t="s">
        <v>0</v>
      </c>
      <c r="B1" s="59" t="s">
        <v>24</v>
      </c>
      <c r="C1" s="58" t="s">
        <v>2</v>
      </c>
      <c r="D1" s="59" t="s">
        <v>3</v>
      </c>
      <c r="E1" s="59" t="s">
        <v>4</v>
      </c>
      <c r="F1" s="59" t="s">
        <v>5</v>
      </c>
      <c r="G1" s="60" t="s">
        <v>6</v>
      </c>
      <c r="H1" s="86" t="s">
        <v>7</v>
      </c>
      <c r="I1" s="87" t="s">
        <v>8</v>
      </c>
      <c r="J1" s="86" t="s">
        <v>9</v>
      </c>
      <c r="K1" s="86" t="s">
        <v>10</v>
      </c>
      <c r="L1" s="87" t="s">
        <v>169</v>
      </c>
      <c r="M1" s="109" t="s">
        <v>25</v>
      </c>
      <c r="N1" s="109" t="s">
        <v>26</v>
      </c>
      <c r="O1" s="88" t="s">
        <v>27</v>
      </c>
      <c r="P1" s="114" t="s">
        <v>31</v>
      </c>
      <c r="Q1" s="114" t="s">
        <v>31</v>
      </c>
      <c r="R1" s="111" t="s">
        <v>167</v>
      </c>
      <c r="S1" s="111" t="s">
        <v>168</v>
      </c>
    </row>
    <row r="2" spans="1:213" s="72" customFormat="1" ht="13.5" thickTop="1" x14ac:dyDescent="0.2">
      <c r="A2" s="45" t="s">
        <v>78</v>
      </c>
      <c r="B2" s="45" t="s">
        <v>61</v>
      </c>
      <c r="C2" s="45" t="s">
        <v>62</v>
      </c>
      <c r="D2" s="45" t="s">
        <v>63</v>
      </c>
      <c r="E2" s="44">
        <v>42401</v>
      </c>
      <c r="F2" s="46">
        <v>42766</v>
      </c>
      <c r="G2" s="46">
        <v>42879</v>
      </c>
      <c r="H2" s="45">
        <v>1551.82</v>
      </c>
      <c r="I2" s="49">
        <v>1477.92</v>
      </c>
      <c r="J2" s="47">
        <v>947.6</v>
      </c>
      <c r="K2" s="47">
        <v>530.32000000000005</v>
      </c>
      <c r="L2" s="43">
        <v>77.476566399999868</v>
      </c>
      <c r="M2" s="47">
        <v>73.899999999999864</v>
      </c>
      <c r="N2" s="93">
        <v>3.5765663999999999</v>
      </c>
      <c r="O2" s="56">
        <v>42887</v>
      </c>
      <c r="P2" s="66">
        <f>I2*5.242%</f>
        <v>77.472566400000005</v>
      </c>
      <c r="Q2" s="66">
        <f>+P2-L2</f>
        <v>-3.99999999986278E-3</v>
      </c>
    </row>
    <row r="3" spans="1:213" s="72" customFormat="1" x14ac:dyDescent="0.2">
      <c r="A3" s="45" t="s">
        <v>79</v>
      </c>
      <c r="B3" s="45" t="s">
        <v>64</v>
      </c>
      <c r="C3" s="45" t="s">
        <v>65</v>
      </c>
      <c r="D3" s="45" t="s">
        <v>66</v>
      </c>
      <c r="E3" s="44">
        <v>42461</v>
      </c>
      <c r="F3" s="46">
        <v>42825</v>
      </c>
      <c r="G3" s="46">
        <v>42871</v>
      </c>
      <c r="H3" s="45">
        <v>8983.4599999999991</v>
      </c>
      <c r="I3" s="49">
        <v>8555.68</v>
      </c>
      <c r="J3" s="47">
        <v>34955.68</v>
      </c>
      <c r="K3" s="47">
        <v>-26400</v>
      </c>
      <c r="L3" s="43">
        <v>448.4847456</v>
      </c>
      <c r="M3" s="47">
        <v>427.78</v>
      </c>
      <c r="N3" s="93">
        <v>20.704745599999999</v>
      </c>
      <c r="O3" s="56">
        <v>42887</v>
      </c>
      <c r="P3" s="66">
        <f t="shared" ref="P3:P7" si="0">I3*5.242%</f>
        <v>448.48874560000002</v>
      </c>
      <c r="Q3" s="66">
        <f t="shared" ref="Q3:Q7" si="1">+P3-L3</f>
        <v>4.0000000000190994E-3</v>
      </c>
    </row>
    <row r="4" spans="1:213" s="72" customFormat="1" x14ac:dyDescent="0.2">
      <c r="A4" s="45" t="s">
        <v>80</v>
      </c>
      <c r="B4" s="45" t="s">
        <v>67</v>
      </c>
      <c r="C4" s="45" t="s">
        <v>68</v>
      </c>
      <c r="D4" s="45" t="s">
        <v>69</v>
      </c>
      <c r="E4" s="44">
        <v>42826</v>
      </c>
      <c r="F4" s="46">
        <v>42855</v>
      </c>
      <c r="G4" s="46">
        <v>42878</v>
      </c>
      <c r="H4" s="45">
        <v>1175.81</v>
      </c>
      <c r="I4" s="49">
        <v>1119.82</v>
      </c>
      <c r="J4" s="47">
        <v>0</v>
      </c>
      <c r="K4" s="47">
        <v>1119.82</v>
      </c>
      <c r="L4" s="43">
        <v>58.699964399999999</v>
      </c>
      <c r="M4" s="47">
        <v>55.99</v>
      </c>
      <c r="N4" s="93">
        <v>2.7099643999999996</v>
      </c>
      <c r="O4" s="56">
        <v>42887</v>
      </c>
      <c r="P4" s="66">
        <f t="shared" si="0"/>
        <v>58.700964399999997</v>
      </c>
      <c r="Q4" s="66">
        <f t="shared" si="1"/>
        <v>9.9999999999766942E-4</v>
      </c>
    </row>
    <row r="5" spans="1:213" s="72" customFormat="1" x14ac:dyDescent="0.2">
      <c r="A5" s="45" t="s">
        <v>81</v>
      </c>
      <c r="B5" s="45" t="s">
        <v>70</v>
      </c>
      <c r="C5" s="45" t="s">
        <v>71</v>
      </c>
      <c r="D5" s="45" t="s">
        <v>72</v>
      </c>
      <c r="E5" s="44">
        <v>42856</v>
      </c>
      <c r="F5" s="46">
        <v>42886</v>
      </c>
      <c r="G5" s="46">
        <v>42898</v>
      </c>
      <c r="H5" s="45">
        <v>218.75</v>
      </c>
      <c r="I5" s="49">
        <v>208.33</v>
      </c>
      <c r="J5" s="47">
        <v>208.33</v>
      </c>
      <c r="K5" s="47">
        <v>0</v>
      </c>
      <c r="L5" s="43">
        <v>10.924158599999988</v>
      </c>
      <c r="M5" s="47">
        <v>10.419999999999987</v>
      </c>
      <c r="N5" s="93">
        <v>0.50415860000000001</v>
      </c>
      <c r="O5" s="56">
        <v>42887</v>
      </c>
      <c r="P5" s="66">
        <f t="shared" si="0"/>
        <v>10.920658600000001</v>
      </c>
      <c r="Q5" s="66">
        <f t="shared" si="1"/>
        <v>-3.4999999999865139E-3</v>
      </c>
    </row>
    <row r="6" spans="1:213" s="72" customFormat="1" x14ac:dyDescent="0.2">
      <c r="A6" s="45" t="s">
        <v>82</v>
      </c>
      <c r="B6" s="45" t="s">
        <v>73</v>
      </c>
      <c r="C6" s="45" t="s">
        <v>74</v>
      </c>
      <c r="D6" s="45" t="s">
        <v>75</v>
      </c>
      <c r="E6" s="44">
        <v>42856</v>
      </c>
      <c r="F6" s="46">
        <v>42886</v>
      </c>
      <c r="G6" s="46">
        <v>42898</v>
      </c>
      <c r="H6" s="45">
        <v>192.5</v>
      </c>
      <c r="I6" s="49">
        <v>183.33</v>
      </c>
      <c r="J6" s="47">
        <v>183.33</v>
      </c>
      <c r="K6" s="47">
        <v>0</v>
      </c>
      <c r="L6" s="43">
        <v>9.6136585999999866</v>
      </c>
      <c r="M6" s="47">
        <v>9.1699999999999875</v>
      </c>
      <c r="N6" s="93">
        <v>0.44365860000000001</v>
      </c>
      <c r="O6" s="56">
        <v>42887</v>
      </c>
      <c r="P6" s="66">
        <f t="shared" si="0"/>
        <v>9.6101586000000001</v>
      </c>
      <c r="Q6" s="66">
        <f t="shared" si="1"/>
        <v>-3.4999999999865139E-3</v>
      </c>
    </row>
    <row r="7" spans="1:213" s="72" customFormat="1" x14ac:dyDescent="0.2">
      <c r="A7" s="45" t="s">
        <v>78</v>
      </c>
      <c r="B7" s="45" t="s">
        <v>76</v>
      </c>
      <c r="C7" s="45" t="s">
        <v>62</v>
      </c>
      <c r="D7" s="45" t="s">
        <v>77</v>
      </c>
      <c r="E7" s="44">
        <v>42856</v>
      </c>
      <c r="F7" s="46">
        <v>42886</v>
      </c>
      <c r="G7" s="46">
        <v>42900</v>
      </c>
      <c r="H7" s="45">
        <v>26.25</v>
      </c>
      <c r="I7" s="49">
        <v>25</v>
      </c>
      <c r="J7" s="47">
        <v>25</v>
      </c>
      <c r="K7" s="47">
        <v>0</v>
      </c>
      <c r="L7" s="43">
        <v>1.3105</v>
      </c>
      <c r="M7" s="47">
        <v>1.25</v>
      </c>
      <c r="N7" s="93">
        <v>6.0499999999999998E-2</v>
      </c>
      <c r="O7" s="56">
        <v>42887</v>
      </c>
      <c r="P7" s="66">
        <f t="shared" si="0"/>
        <v>1.3105</v>
      </c>
      <c r="Q7" s="66">
        <f t="shared" si="1"/>
        <v>0</v>
      </c>
    </row>
    <row r="8" spans="1:213" s="15" customFormat="1" ht="13.5" thickBot="1" x14ac:dyDescent="0.25">
      <c r="A8" s="30"/>
      <c r="B8" s="30"/>
      <c r="C8" s="30"/>
      <c r="D8" s="30"/>
      <c r="E8" s="31"/>
      <c r="F8" s="31"/>
      <c r="G8" s="31"/>
      <c r="H8" s="21"/>
      <c r="I8" s="21"/>
      <c r="J8" s="22"/>
      <c r="K8" s="22"/>
      <c r="L8" s="89"/>
      <c r="M8" s="22"/>
      <c r="N8" s="37"/>
      <c r="O8" s="68"/>
      <c r="P8" s="66"/>
      <c r="Q8" s="66"/>
      <c r="R8" s="69"/>
      <c r="S8" s="22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</row>
    <row r="9" spans="1:213" ht="13.5" thickTop="1" x14ac:dyDescent="0.2">
      <c r="I9" s="70">
        <f>SUM(I2:I8)</f>
        <v>11570.08</v>
      </c>
      <c r="J9" s="90"/>
      <c r="K9" s="90"/>
      <c r="L9" s="70">
        <f>SUM(L2:L8)</f>
        <v>606.5095935999999</v>
      </c>
      <c r="M9" s="71">
        <f>SUM(M2:M8)</f>
        <v>578.50999999999976</v>
      </c>
      <c r="N9" s="71">
        <f>SUM(N2:N8)</f>
        <v>27.999593600000001</v>
      </c>
      <c r="P9" s="91"/>
    </row>
    <row r="10" spans="1:213" x14ac:dyDescent="0.2">
      <c r="K10" s="94">
        <f>IFERROR(+L9/I9,0)</f>
        <v>5.2420518578955369E-2</v>
      </c>
      <c r="P10" s="91"/>
    </row>
    <row r="11" spans="1:213" x14ac:dyDescent="0.2">
      <c r="L11" s="95"/>
    </row>
    <row r="12" spans="1:213" x14ac:dyDescent="0.2">
      <c r="K12" s="94"/>
      <c r="L12" s="95"/>
    </row>
    <row r="14" spans="1:213" ht="15" x14ac:dyDescent="0.25">
      <c r="C14" s="118" t="s">
        <v>185</v>
      </c>
      <c r="D14" s="118"/>
      <c r="E14" s="118"/>
      <c r="F14" s="118"/>
      <c r="G14" s="118"/>
      <c r="H14" s="118"/>
      <c r="I14" s="118"/>
      <c r="J14" s="118"/>
    </row>
    <row r="15" spans="1:213" ht="15" x14ac:dyDescent="0.25">
      <c r="C15" s="118"/>
      <c r="D15" s="118"/>
      <c r="E15" s="118"/>
      <c r="F15" s="118"/>
      <c r="G15" s="118"/>
      <c r="H15" s="118"/>
      <c r="I15" s="118"/>
      <c r="J15" s="118"/>
    </row>
    <row r="16" spans="1:213" ht="15" x14ac:dyDescent="0.25">
      <c r="C16" s="119" t="s">
        <v>176</v>
      </c>
      <c r="D16" s="119" t="s">
        <v>177</v>
      </c>
      <c r="E16" s="119" t="s">
        <v>178</v>
      </c>
      <c r="F16" s="119" t="s">
        <v>179</v>
      </c>
      <c r="G16" s="119" t="s">
        <v>186</v>
      </c>
      <c r="H16" s="119" t="s">
        <v>187</v>
      </c>
      <c r="I16" s="119" t="s">
        <v>188</v>
      </c>
      <c r="J16" s="119" t="s">
        <v>181</v>
      </c>
    </row>
    <row r="17" spans="3:10" ht="15" x14ac:dyDescent="0.25">
      <c r="C17" s="118" t="s">
        <v>189</v>
      </c>
      <c r="D17" s="118" t="s">
        <v>183</v>
      </c>
      <c r="E17" s="118">
        <v>6</v>
      </c>
      <c r="F17" s="120">
        <v>11570.08</v>
      </c>
      <c r="G17" s="120">
        <v>27.99</v>
      </c>
      <c r="H17" s="120">
        <v>578.51</v>
      </c>
      <c r="I17" s="120">
        <v>0</v>
      </c>
      <c r="J17" s="120">
        <v>606.5</v>
      </c>
    </row>
    <row r="18" spans="3:10" ht="15" x14ac:dyDescent="0.25">
      <c r="C18" s="121" t="s">
        <v>184</v>
      </c>
      <c r="D18" s="121"/>
      <c r="E18" s="121">
        <v>6</v>
      </c>
      <c r="F18" s="122">
        <v>11570.08</v>
      </c>
      <c r="G18" s="122">
        <v>27.99</v>
      </c>
      <c r="H18" s="122">
        <v>578.51</v>
      </c>
      <c r="I18" s="122">
        <v>0</v>
      </c>
      <c r="J18" s="122">
        <v>606.5</v>
      </c>
    </row>
  </sheetData>
  <autoFilter ref="A1:HE10">
    <filterColumn colId="15" showButton="0"/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5FF88"/>
  </sheetPr>
  <dimension ref="A1:AX13"/>
  <sheetViews>
    <sheetView zoomScale="90" zoomScaleNormal="90" workbookViewId="0">
      <selection activeCell="F19" sqref="F19"/>
    </sheetView>
  </sheetViews>
  <sheetFormatPr defaultColWidth="11.42578125" defaultRowHeight="12.75" x14ac:dyDescent="0.2"/>
  <cols>
    <col min="1" max="1" width="12.140625" style="27" bestFit="1" customWidth="1"/>
    <col min="2" max="2" width="12" style="27" bestFit="1" customWidth="1"/>
    <col min="3" max="3" width="18.5703125" style="27" bestFit="1" customWidth="1"/>
    <col min="4" max="4" width="15.28515625" style="27" customWidth="1"/>
    <col min="5" max="7" width="11.42578125" style="27"/>
    <col min="8" max="8" width="13" style="27" customWidth="1"/>
    <col min="9" max="9" width="12.7109375" style="27" customWidth="1"/>
    <col min="10" max="10" width="13.85546875" style="27" bestFit="1" customWidth="1"/>
    <col min="11" max="11" width="12.5703125" style="27" customWidth="1"/>
    <col min="12" max="12" width="12.85546875" style="27" bestFit="1" customWidth="1"/>
    <col min="13" max="13" width="11.42578125" style="27"/>
    <col min="14" max="14" width="12.42578125" style="27" bestFit="1" customWidth="1"/>
    <col min="15" max="15" width="12.140625" style="27" customWidth="1"/>
    <col min="16" max="255" width="11.42578125" style="27"/>
    <col min="256" max="256" width="12.140625" style="27" bestFit="1" customWidth="1"/>
    <col min="257" max="257" width="12" style="27" bestFit="1" customWidth="1"/>
    <col min="258" max="258" width="18.5703125" style="27" bestFit="1" customWidth="1"/>
    <col min="259" max="259" width="15.28515625" style="27" bestFit="1" customWidth="1"/>
    <col min="260" max="262" width="11.42578125" style="27"/>
    <col min="263" max="263" width="13" style="27" customWidth="1"/>
    <col min="264" max="264" width="12.7109375" style="27" customWidth="1"/>
    <col min="265" max="265" width="13.85546875" style="27" bestFit="1" customWidth="1"/>
    <col min="266" max="266" width="12.5703125" style="27" customWidth="1"/>
    <col min="267" max="267" width="12.85546875" style="27" bestFit="1" customWidth="1"/>
    <col min="268" max="268" width="11.42578125" style="27"/>
    <col min="269" max="269" width="12.42578125" style="27" bestFit="1" customWidth="1"/>
    <col min="270" max="270" width="12.140625" style="27" customWidth="1"/>
    <col min="271" max="511" width="11.42578125" style="27"/>
    <col min="512" max="512" width="12.140625" style="27" bestFit="1" customWidth="1"/>
    <col min="513" max="513" width="12" style="27" bestFit="1" customWidth="1"/>
    <col min="514" max="514" width="18.5703125" style="27" bestFit="1" customWidth="1"/>
    <col min="515" max="515" width="15.28515625" style="27" bestFit="1" customWidth="1"/>
    <col min="516" max="518" width="11.42578125" style="27"/>
    <col min="519" max="519" width="13" style="27" customWidth="1"/>
    <col min="520" max="520" width="12.7109375" style="27" customWidth="1"/>
    <col min="521" max="521" width="13.85546875" style="27" bestFit="1" customWidth="1"/>
    <col min="522" max="522" width="12.5703125" style="27" customWidth="1"/>
    <col min="523" max="523" width="12.85546875" style="27" bestFit="1" customWidth="1"/>
    <col min="524" max="524" width="11.42578125" style="27"/>
    <col min="525" max="525" width="12.42578125" style="27" bestFit="1" customWidth="1"/>
    <col min="526" max="526" width="12.140625" style="27" customWidth="1"/>
    <col min="527" max="767" width="11.42578125" style="27"/>
    <col min="768" max="768" width="12.140625" style="27" bestFit="1" customWidth="1"/>
    <col min="769" max="769" width="12" style="27" bestFit="1" customWidth="1"/>
    <col min="770" max="770" width="18.5703125" style="27" bestFit="1" customWidth="1"/>
    <col min="771" max="771" width="15.28515625" style="27" bestFit="1" customWidth="1"/>
    <col min="772" max="774" width="11.42578125" style="27"/>
    <col min="775" max="775" width="13" style="27" customWidth="1"/>
    <col min="776" max="776" width="12.7109375" style="27" customWidth="1"/>
    <col min="777" max="777" width="13.85546875" style="27" bestFit="1" customWidth="1"/>
    <col min="778" max="778" width="12.5703125" style="27" customWidth="1"/>
    <col min="779" max="779" width="12.85546875" style="27" bestFit="1" customWidth="1"/>
    <col min="780" max="780" width="11.42578125" style="27"/>
    <col min="781" max="781" width="12.42578125" style="27" bestFit="1" customWidth="1"/>
    <col min="782" max="782" width="12.140625" style="27" customWidth="1"/>
    <col min="783" max="1023" width="11.42578125" style="27"/>
    <col min="1024" max="1024" width="12.140625" style="27" bestFit="1" customWidth="1"/>
    <col min="1025" max="1025" width="12" style="27" bestFit="1" customWidth="1"/>
    <col min="1026" max="1026" width="18.5703125" style="27" bestFit="1" customWidth="1"/>
    <col min="1027" max="1027" width="15.28515625" style="27" bestFit="1" customWidth="1"/>
    <col min="1028" max="1030" width="11.42578125" style="27"/>
    <col min="1031" max="1031" width="13" style="27" customWidth="1"/>
    <col min="1032" max="1032" width="12.7109375" style="27" customWidth="1"/>
    <col min="1033" max="1033" width="13.85546875" style="27" bestFit="1" customWidth="1"/>
    <col min="1034" max="1034" width="12.5703125" style="27" customWidth="1"/>
    <col min="1035" max="1035" width="12.85546875" style="27" bestFit="1" customWidth="1"/>
    <col min="1036" max="1036" width="11.42578125" style="27"/>
    <col min="1037" max="1037" width="12.42578125" style="27" bestFit="1" customWidth="1"/>
    <col min="1038" max="1038" width="12.140625" style="27" customWidth="1"/>
    <col min="1039" max="1279" width="11.42578125" style="27"/>
    <col min="1280" max="1280" width="12.140625" style="27" bestFit="1" customWidth="1"/>
    <col min="1281" max="1281" width="12" style="27" bestFit="1" customWidth="1"/>
    <col min="1282" max="1282" width="18.5703125" style="27" bestFit="1" customWidth="1"/>
    <col min="1283" max="1283" width="15.28515625" style="27" bestFit="1" customWidth="1"/>
    <col min="1284" max="1286" width="11.42578125" style="27"/>
    <col min="1287" max="1287" width="13" style="27" customWidth="1"/>
    <col min="1288" max="1288" width="12.7109375" style="27" customWidth="1"/>
    <col min="1289" max="1289" width="13.85546875" style="27" bestFit="1" customWidth="1"/>
    <col min="1290" max="1290" width="12.5703125" style="27" customWidth="1"/>
    <col min="1291" max="1291" width="12.85546875" style="27" bestFit="1" customWidth="1"/>
    <col min="1292" max="1292" width="11.42578125" style="27"/>
    <col min="1293" max="1293" width="12.42578125" style="27" bestFit="1" customWidth="1"/>
    <col min="1294" max="1294" width="12.140625" style="27" customWidth="1"/>
    <col min="1295" max="1535" width="11.42578125" style="27"/>
    <col min="1536" max="1536" width="12.140625" style="27" bestFit="1" customWidth="1"/>
    <col min="1537" max="1537" width="12" style="27" bestFit="1" customWidth="1"/>
    <col min="1538" max="1538" width="18.5703125" style="27" bestFit="1" customWidth="1"/>
    <col min="1539" max="1539" width="15.28515625" style="27" bestFit="1" customWidth="1"/>
    <col min="1540" max="1542" width="11.42578125" style="27"/>
    <col min="1543" max="1543" width="13" style="27" customWidth="1"/>
    <col min="1544" max="1544" width="12.7109375" style="27" customWidth="1"/>
    <col min="1545" max="1545" width="13.85546875" style="27" bestFit="1" customWidth="1"/>
    <col min="1546" max="1546" width="12.5703125" style="27" customWidth="1"/>
    <col min="1547" max="1547" width="12.85546875" style="27" bestFit="1" customWidth="1"/>
    <col min="1548" max="1548" width="11.42578125" style="27"/>
    <col min="1549" max="1549" width="12.42578125" style="27" bestFit="1" customWidth="1"/>
    <col min="1550" max="1550" width="12.140625" style="27" customWidth="1"/>
    <col min="1551" max="1791" width="11.42578125" style="27"/>
    <col min="1792" max="1792" width="12.140625" style="27" bestFit="1" customWidth="1"/>
    <col min="1793" max="1793" width="12" style="27" bestFit="1" customWidth="1"/>
    <col min="1794" max="1794" width="18.5703125" style="27" bestFit="1" customWidth="1"/>
    <col min="1795" max="1795" width="15.28515625" style="27" bestFit="1" customWidth="1"/>
    <col min="1796" max="1798" width="11.42578125" style="27"/>
    <col min="1799" max="1799" width="13" style="27" customWidth="1"/>
    <col min="1800" max="1800" width="12.7109375" style="27" customWidth="1"/>
    <col min="1801" max="1801" width="13.85546875" style="27" bestFit="1" customWidth="1"/>
    <col min="1802" max="1802" width="12.5703125" style="27" customWidth="1"/>
    <col min="1803" max="1803" width="12.85546875" style="27" bestFit="1" customWidth="1"/>
    <col min="1804" max="1804" width="11.42578125" style="27"/>
    <col min="1805" max="1805" width="12.42578125" style="27" bestFit="1" customWidth="1"/>
    <col min="1806" max="1806" width="12.140625" style="27" customWidth="1"/>
    <col min="1807" max="2047" width="11.42578125" style="27"/>
    <col min="2048" max="2048" width="12.140625" style="27" bestFit="1" customWidth="1"/>
    <col min="2049" max="2049" width="12" style="27" bestFit="1" customWidth="1"/>
    <col min="2050" max="2050" width="18.5703125" style="27" bestFit="1" customWidth="1"/>
    <col min="2051" max="2051" width="15.28515625" style="27" bestFit="1" customWidth="1"/>
    <col min="2052" max="2054" width="11.42578125" style="27"/>
    <col min="2055" max="2055" width="13" style="27" customWidth="1"/>
    <col min="2056" max="2056" width="12.7109375" style="27" customWidth="1"/>
    <col min="2057" max="2057" width="13.85546875" style="27" bestFit="1" customWidth="1"/>
    <col min="2058" max="2058" width="12.5703125" style="27" customWidth="1"/>
    <col min="2059" max="2059" width="12.85546875" style="27" bestFit="1" customWidth="1"/>
    <col min="2060" max="2060" width="11.42578125" style="27"/>
    <col min="2061" max="2061" width="12.42578125" style="27" bestFit="1" customWidth="1"/>
    <col min="2062" max="2062" width="12.140625" style="27" customWidth="1"/>
    <col min="2063" max="2303" width="11.42578125" style="27"/>
    <col min="2304" max="2304" width="12.140625" style="27" bestFit="1" customWidth="1"/>
    <col min="2305" max="2305" width="12" style="27" bestFit="1" customWidth="1"/>
    <col min="2306" max="2306" width="18.5703125" style="27" bestFit="1" customWidth="1"/>
    <col min="2307" max="2307" width="15.28515625" style="27" bestFit="1" customWidth="1"/>
    <col min="2308" max="2310" width="11.42578125" style="27"/>
    <col min="2311" max="2311" width="13" style="27" customWidth="1"/>
    <col min="2312" max="2312" width="12.7109375" style="27" customWidth="1"/>
    <col min="2313" max="2313" width="13.85546875" style="27" bestFit="1" customWidth="1"/>
    <col min="2314" max="2314" width="12.5703125" style="27" customWidth="1"/>
    <col min="2315" max="2315" width="12.85546875" style="27" bestFit="1" customWidth="1"/>
    <col min="2316" max="2316" width="11.42578125" style="27"/>
    <col min="2317" max="2317" width="12.42578125" style="27" bestFit="1" customWidth="1"/>
    <col min="2318" max="2318" width="12.140625" style="27" customWidth="1"/>
    <col min="2319" max="2559" width="11.42578125" style="27"/>
    <col min="2560" max="2560" width="12.140625" style="27" bestFit="1" customWidth="1"/>
    <col min="2561" max="2561" width="12" style="27" bestFit="1" customWidth="1"/>
    <col min="2562" max="2562" width="18.5703125" style="27" bestFit="1" customWidth="1"/>
    <col min="2563" max="2563" width="15.28515625" style="27" bestFit="1" customWidth="1"/>
    <col min="2564" max="2566" width="11.42578125" style="27"/>
    <col min="2567" max="2567" width="13" style="27" customWidth="1"/>
    <col min="2568" max="2568" width="12.7109375" style="27" customWidth="1"/>
    <col min="2569" max="2569" width="13.85546875" style="27" bestFit="1" customWidth="1"/>
    <col min="2570" max="2570" width="12.5703125" style="27" customWidth="1"/>
    <col min="2571" max="2571" width="12.85546875" style="27" bestFit="1" customWidth="1"/>
    <col min="2572" max="2572" width="11.42578125" style="27"/>
    <col min="2573" max="2573" width="12.42578125" style="27" bestFit="1" customWidth="1"/>
    <col min="2574" max="2574" width="12.140625" style="27" customWidth="1"/>
    <col min="2575" max="2815" width="11.42578125" style="27"/>
    <col min="2816" max="2816" width="12.140625" style="27" bestFit="1" customWidth="1"/>
    <col min="2817" max="2817" width="12" style="27" bestFit="1" customWidth="1"/>
    <col min="2818" max="2818" width="18.5703125" style="27" bestFit="1" customWidth="1"/>
    <col min="2819" max="2819" width="15.28515625" style="27" bestFit="1" customWidth="1"/>
    <col min="2820" max="2822" width="11.42578125" style="27"/>
    <col min="2823" max="2823" width="13" style="27" customWidth="1"/>
    <col min="2824" max="2824" width="12.7109375" style="27" customWidth="1"/>
    <col min="2825" max="2825" width="13.85546875" style="27" bestFit="1" customWidth="1"/>
    <col min="2826" max="2826" width="12.5703125" style="27" customWidth="1"/>
    <col min="2827" max="2827" width="12.85546875" style="27" bestFit="1" customWidth="1"/>
    <col min="2828" max="2828" width="11.42578125" style="27"/>
    <col min="2829" max="2829" width="12.42578125" style="27" bestFit="1" customWidth="1"/>
    <col min="2830" max="2830" width="12.140625" style="27" customWidth="1"/>
    <col min="2831" max="3071" width="11.42578125" style="27"/>
    <col min="3072" max="3072" width="12.140625" style="27" bestFit="1" customWidth="1"/>
    <col min="3073" max="3073" width="12" style="27" bestFit="1" customWidth="1"/>
    <col min="3074" max="3074" width="18.5703125" style="27" bestFit="1" customWidth="1"/>
    <col min="3075" max="3075" width="15.28515625" style="27" bestFit="1" customWidth="1"/>
    <col min="3076" max="3078" width="11.42578125" style="27"/>
    <col min="3079" max="3079" width="13" style="27" customWidth="1"/>
    <col min="3080" max="3080" width="12.7109375" style="27" customWidth="1"/>
    <col min="3081" max="3081" width="13.85546875" style="27" bestFit="1" customWidth="1"/>
    <col min="3082" max="3082" width="12.5703125" style="27" customWidth="1"/>
    <col min="3083" max="3083" width="12.85546875" style="27" bestFit="1" customWidth="1"/>
    <col min="3084" max="3084" width="11.42578125" style="27"/>
    <col min="3085" max="3085" width="12.42578125" style="27" bestFit="1" customWidth="1"/>
    <col min="3086" max="3086" width="12.140625" style="27" customWidth="1"/>
    <col min="3087" max="3327" width="11.42578125" style="27"/>
    <col min="3328" max="3328" width="12.140625" style="27" bestFit="1" customWidth="1"/>
    <col min="3329" max="3329" width="12" style="27" bestFit="1" customWidth="1"/>
    <col min="3330" max="3330" width="18.5703125" style="27" bestFit="1" customWidth="1"/>
    <col min="3331" max="3331" width="15.28515625" style="27" bestFit="1" customWidth="1"/>
    <col min="3332" max="3334" width="11.42578125" style="27"/>
    <col min="3335" max="3335" width="13" style="27" customWidth="1"/>
    <col min="3336" max="3336" width="12.7109375" style="27" customWidth="1"/>
    <col min="3337" max="3337" width="13.85546875" style="27" bestFit="1" customWidth="1"/>
    <col min="3338" max="3338" width="12.5703125" style="27" customWidth="1"/>
    <col min="3339" max="3339" width="12.85546875" style="27" bestFit="1" customWidth="1"/>
    <col min="3340" max="3340" width="11.42578125" style="27"/>
    <col min="3341" max="3341" width="12.42578125" style="27" bestFit="1" customWidth="1"/>
    <col min="3342" max="3342" width="12.140625" style="27" customWidth="1"/>
    <col min="3343" max="3583" width="11.42578125" style="27"/>
    <col min="3584" max="3584" width="12.140625" style="27" bestFit="1" customWidth="1"/>
    <col min="3585" max="3585" width="12" style="27" bestFit="1" customWidth="1"/>
    <col min="3586" max="3586" width="18.5703125" style="27" bestFit="1" customWidth="1"/>
    <col min="3587" max="3587" width="15.28515625" style="27" bestFit="1" customWidth="1"/>
    <col min="3588" max="3590" width="11.42578125" style="27"/>
    <col min="3591" max="3591" width="13" style="27" customWidth="1"/>
    <col min="3592" max="3592" width="12.7109375" style="27" customWidth="1"/>
    <col min="3593" max="3593" width="13.85546875" style="27" bestFit="1" customWidth="1"/>
    <col min="3594" max="3594" width="12.5703125" style="27" customWidth="1"/>
    <col min="3595" max="3595" width="12.85546875" style="27" bestFit="1" customWidth="1"/>
    <col min="3596" max="3596" width="11.42578125" style="27"/>
    <col min="3597" max="3597" width="12.42578125" style="27" bestFit="1" customWidth="1"/>
    <col min="3598" max="3598" width="12.140625" style="27" customWidth="1"/>
    <col min="3599" max="3839" width="11.42578125" style="27"/>
    <col min="3840" max="3840" width="12.140625" style="27" bestFit="1" customWidth="1"/>
    <col min="3841" max="3841" width="12" style="27" bestFit="1" customWidth="1"/>
    <col min="3842" max="3842" width="18.5703125" style="27" bestFit="1" customWidth="1"/>
    <col min="3843" max="3843" width="15.28515625" style="27" bestFit="1" customWidth="1"/>
    <col min="3844" max="3846" width="11.42578125" style="27"/>
    <col min="3847" max="3847" width="13" style="27" customWidth="1"/>
    <col min="3848" max="3848" width="12.7109375" style="27" customWidth="1"/>
    <col min="3849" max="3849" width="13.85546875" style="27" bestFit="1" customWidth="1"/>
    <col min="3850" max="3850" width="12.5703125" style="27" customWidth="1"/>
    <col min="3851" max="3851" width="12.85546875" style="27" bestFit="1" customWidth="1"/>
    <col min="3852" max="3852" width="11.42578125" style="27"/>
    <col min="3853" max="3853" width="12.42578125" style="27" bestFit="1" customWidth="1"/>
    <col min="3854" max="3854" width="12.140625" style="27" customWidth="1"/>
    <col min="3855" max="4095" width="11.42578125" style="27"/>
    <col min="4096" max="4096" width="12.140625" style="27" bestFit="1" customWidth="1"/>
    <col min="4097" max="4097" width="12" style="27" bestFit="1" customWidth="1"/>
    <col min="4098" max="4098" width="18.5703125" style="27" bestFit="1" customWidth="1"/>
    <col min="4099" max="4099" width="15.28515625" style="27" bestFit="1" customWidth="1"/>
    <col min="4100" max="4102" width="11.42578125" style="27"/>
    <col min="4103" max="4103" width="13" style="27" customWidth="1"/>
    <col min="4104" max="4104" width="12.7109375" style="27" customWidth="1"/>
    <col min="4105" max="4105" width="13.85546875" style="27" bestFit="1" customWidth="1"/>
    <col min="4106" max="4106" width="12.5703125" style="27" customWidth="1"/>
    <col min="4107" max="4107" width="12.85546875" style="27" bestFit="1" customWidth="1"/>
    <col min="4108" max="4108" width="11.42578125" style="27"/>
    <col min="4109" max="4109" width="12.42578125" style="27" bestFit="1" customWidth="1"/>
    <col min="4110" max="4110" width="12.140625" style="27" customWidth="1"/>
    <col min="4111" max="4351" width="11.42578125" style="27"/>
    <col min="4352" max="4352" width="12.140625" style="27" bestFit="1" customWidth="1"/>
    <col min="4353" max="4353" width="12" style="27" bestFit="1" customWidth="1"/>
    <col min="4354" max="4354" width="18.5703125" style="27" bestFit="1" customWidth="1"/>
    <col min="4355" max="4355" width="15.28515625" style="27" bestFit="1" customWidth="1"/>
    <col min="4356" max="4358" width="11.42578125" style="27"/>
    <col min="4359" max="4359" width="13" style="27" customWidth="1"/>
    <col min="4360" max="4360" width="12.7109375" style="27" customWidth="1"/>
    <col min="4361" max="4361" width="13.85546875" style="27" bestFit="1" customWidth="1"/>
    <col min="4362" max="4362" width="12.5703125" style="27" customWidth="1"/>
    <col min="4363" max="4363" width="12.85546875" style="27" bestFit="1" customWidth="1"/>
    <col min="4364" max="4364" width="11.42578125" style="27"/>
    <col min="4365" max="4365" width="12.42578125" style="27" bestFit="1" customWidth="1"/>
    <col min="4366" max="4366" width="12.140625" style="27" customWidth="1"/>
    <col min="4367" max="4607" width="11.42578125" style="27"/>
    <col min="4608" max="4608" width="12.140625" style="27" bestFit="1" customWidth="1"/>
    <col min="4609" max="4609" width="12" style="27" bestFit="1" customWidth="1"/>
    <col min="4610" max="4610" width="18.5703125" style="27" bestFit="1" customWidth="1"/>
    <col min="4611" max="4611" width="15.28515625" style="27" bestFit="1" customWidth="1"/>
    <col min="4612" max="4614" width="11.42578125" style="27"/>
    <col min="4615" max="4615" width="13" style="27" customWidth="1"/>
    <col min="4616" max="4616" width="12.7109375" style="27" customWidth="1"/>
    <col min="4617" max="4617" width="13.85546875" style="27" bestFit="1" customWidth="1"/>
    <col min="4618" max="4618" width="12.5703125" style="27" customWidth="1"/>
    <col min="4619" max="4619" width="12.85546875" style="27" bestFit="1" customWidth="1"/>
    <col min="4620" max="4620" width="11.42578125" style="27"/>
    <col min="4621" max="4621" width="12.42578125" style="27" bestFit="1" customWidth="1"/>
    <col min="4622" max="4622" width="12.140625" style="27" customWidth="1"/>
    <col min="4623" max="4863" width="11.42578125" style="27"/>
    <col min="4864" max="4864" width="12.140625" style="27" bestFit="1" customWidth="1"/>
    <col min="4865" max="4865" width="12" style="27" bestFit="1" customWidth="1"/>
    <col min="4866" max="4866" width="18.5703125" style="27" bestFit="1" customWidth="1"/>
    <col min="4867" max="4867" width="15.28515625" style="27" bestFit="1" customWidth="1"/>
    <col min="4868" max="4870" width="11.42578125" style="27"/>
    <col min="4871" max="4871" width="13" style="27" customWidth="1"/>
    <col min="4872" max="4872" width="12.7109375" style="27" customWidth="1"/>
    <col min="4873" max="4873" width="13.85546875" style="27" bestFit="1" customWidth="1"/>
    <col min="4874" max="4874" width="12.5703125" style="27" customWidth="1"/>
    <col min="4875" max="4875" width="12.85546875" style="27" bestFit="1" customWidth="1"/>
    <col min="4876" max="4876" width="11.42578125" style="27"/>
    <col min="4877" max="4877" width="12.42578125" style="27" bestFit="1" customWidth="1"/>
    <col min="4878" max="4878" width="12.140625" style="27" customWidth="1"/>
    <col min="4879" max="5119" width="11.42578125" style="27"/>
    <col min="5120" max="5120" width="12.140625" style="27" bestFit="1" customWidth="1"/>
    <col min="5121" max="5121" width="12" style="27" bestFit="1" customWidth="1"/>
    <col min="5122" max="5122" width="18.5703125" style="27" bestFit="1" customWidth="1"/>
    <col min="5123" max="5123" width="15.28515625" style="27" bestFit="1" customWidth="1"/>
    <col min="5124" max="5126" width="11.42578125" style="27"/>
    <col min="5127" max="5127" width="13" style="27" customWidth="1"/>
    <col min="5128" max="5128" width="12.7109375" style="27" customWidth="1"/>
    <col min="5129" max="5129" width="13.85546875" style="27" bestFit="1" customWidth="1"/>
    <col min="5130" max="5130" width="12.5703125" style="27" customWidth="1"/>
    <col min="5131" max="5131" width="12.85546875" style="27" bestFit="1" customWidth="1"/>
    <col min="5132" max="5132" width="11.42578125" style="27"/>
    <col min="5133" max="5133" width="12.42578125" style="27" bestFit="1" customWidth="1"/>
    <col min="5134" max="5134" width="12.140625" style="27" customWidth="1"/>
    <col min="5135" max="5375" width="11.42578125" style="27"/>
    <col min="5376" max="5376" width="12.140625" style="27" bestFit="1" customWidth="1"/>
    <col min="5377" max="5377" width="12" style="27" bestFit="1" customWidth="1"/>
    <col min="5378" max="5378" width="18.5703125" style="27" bestFit="1" customWidth="1"/>
    <col min="5379" max="5379" width="15.28515625" style="27" bestFit="1" customWidth="1"/>
    <col min="5380" max="5382" width="11.42578125" style="27"/>
    <col min="5383" max="5383" width="13" style="27" customWidth="1"/>
    <col min="5384" max="5384" width="12.7109375" style="27" customWidth="1"/>
    <col min="5385" max="5385" width="13.85546875" style="27" bestFit="1" customWidth="1"/>
    <col min="5386" max="5386" width="12.5703125" style="27" customWidth="1"/>
    <col min="5387" max="5387" width="12.85546875" style="27" bestFit="1" customWidth="1"/>
    <col min="5388" max="5388" width="11.42578125" style="27"/>
    <col min="5389" max="5389" width="12.42578125" style="27" bestFit="1" customWidth="1"/>
    <col min="5390" max="5390" width="12.140625" style="27" customWidth="1"/>
    <col min="5391" max="5631" width="11.42578125" style="27"/>
    <col min="5632" max="5632" width="12.140625" style="27" bestFit="1" customWidth="1"/>
    <col min="5633" max="5633" width="12" style="27" bestFit="1" customWidth="1"/>
    <col min="5634" max="5634" width="18.5703125" style="27" bestFit="1" customWidth="1"/>
    <col min="5635" max="5635" width="15.28515625" style="27" bestFit="1" customWidth="1"/>
    <col min="5636" max="5638" width="11.42578125" style="27"/>
    <col min="5639" max="5639" width="13" style="27" customWidth="1"/>
    <col min="5640" max="5640" width="12.7109375" style="27" customWidth="1"/>
    <col min="5641" max="5641" width="13.85546875" style="27" bestFit="1" customWidth="1"/>
    <col min="5642" max="5642" width="12.5703125" style="27" customWidth="1"/>
    <col min="5643" max="5643" width="12.85546875" style="27" bestFit="1" customWidth="1"/>
    <col min="5644" max="5644" width="11.42578125" style="27"/>
    <col min="5645" max="5645" width="12.42578125" style="27" bestFit="1" customWidth="1"/>
    <col min="5646" max="5646" width="12.140625" style="27" customWidth="1"/>
    <col min="5647" max="5887" width="11.42578125" style="27"/>
    <col min="5888" max="5888" width="12.140625" style="27" bestFit="1" customWidth="1"/>
    <col min="5889" max="5889" width="12" style="27" bestFit="1" customWidth="1"/>
    <col min="5890" max="5890" width="18.5703125" style="27" bestFit="1" customWidth="1"/>
    <col min="5891" max="5891" width="15.28515625" style="27" bestFit="1" customWidth="1"/>
    <col min="5892" max="5894" width="11.42578125" style="27"/>
    <col min="5895" max="5895" width="13" style="27" customWidth="1"/>
    <col min="5896" max="5896" width="12.7109375" style="27" customWidth="1"/>
    <col min="5897" max="5897" width="13.85546875" style="27" bestFit="1" customWidth="1"/>
    <col min="5898" max="5898" width="12.5703125" style="27" customWidth="1"/>
    <col min="5899" max="5899" width="12.85546875" style="27" bestFit="1" customWidth="1"/>
    <col min="5900" max="5900" width="11.42578125" style="27"/>
    <col min="5901" max="5901" width="12.42578125" style="27" bestFit="1" customWidth="1"/>
    <col min="5902" max="5902" width="12.140625" style="27" customWidth="1"/>
    <col min="5903" max="6143" width="11.42578125" style="27"/>
    <col min="6144" max="6144" width="12.140625" style="27" bestFit="1" customWidth="1"/>
    <col min="6145" max="6145" width="12" style="27" bestFit="1" customWidth="1"/>
    <col min="6146" max="6146" width="18.5703125" style="27" bestFit="1" customWidth="1"/>
    <col min="6147" max="6147" width="15.28515625" style="27" bestFit="1" customWidth="1"/>
    <col min="6148" max="6150" width="11.42578125" style="27"/>
    <col min="6151" max="6151" width="13" style="27" customWidth="1"/>
    <col min="6152" max="6152" width="12.7109375" style="27" customWidth="1"/>
    <col min="6153" max="6153" width="13.85546875" style="27" bestFit="1" customWidth="1"/>
    <col min="6154" max="6154" width="12.5703125" style="27" customWidth="1"/>
    <col min="6155" max="6155" width="12.85546875" style="27" bestFit="1" customWidth="1"/>
    <col min="6156" max="6156" width="11.42578125" style="27"/>
    <col min="6157" max="6157" width="12.42578125" style="27" bestFit="1" customWidth="1"/>
    <col min="6158" max="6158" width="12.140625" style="27" customWidth="1"/>
    <col min="6159" max="6399" width="11.42578125" style="27"/>
    <col min="6400" max="6400" width="12.140625" style="27" bestFit="1" customWidth="1"/>
    <col min="6401" max="6401" width="12" style="27" bestFit="1" customWidth="1"/>
    <col min="6402" max="6402" width="18.5703125" style="27" bestFit="1" customWidth="1"/>
    <col min="6403" max="6403" width="15.28515625" style="27" bestFit="1" customWidth="1"/>
    <col min="6404" max="6406" width="11.42578125" style="27"/>
    <col min="6407" max="6407" width="13" style="27" customWidth="1"/>
    <col min="6408" max="6408" width="12.7109375" style="27" customWidth="1"/>
    <col min="6409" max="6409" width="13.85546875" style="27" bestFit="1" customWidth="1"/>
    <col min="6410" max="6410" width="12.5703125" style="27" customWidth="1"/>
    <col min="6411" max="6411" width="12.85546875" style="27" bestFit="1" customWidth="1"/>
    <col min="6412" max="6412" width="11.42578125" style="27"/>
    <col min="6413" max="6413" width="12.42578125" style="27" bestFit="1" customWidth="1"/>
    <col min="6414" max="6414" width="12.140625" style="27" customWidth="1"/>
    <col min="6415" max="6655" width="11.42578125" style="27"/>
    <col min="6656" max="6656" width="12.140625" style="27" bestFit="1" customWidth="1"/>
    <col min="6657" max="6657" width="12" style="27" bestFit="1" customWidth="1"/>
    <col min="6658" max="6658" width="18.5703125" style="27" bestFit="1" customWidth="1"/>
    <col min="6659" max="6659" width="15.28515625" style="27" bestFit="1" customWidth="1"/>
    <col min="6660" max="6662" width="11.42578125" style="27"/>
    <col min="6663" max="6663" width="13" style="27" customWidth="1"/>
    <col min="6664" max="6664" width="12.7109375" style="27" customWidth="1"/>
    <col min="6665" max="6665" width="13.85546875" style="27" bestFit="1" customWidth="1"/>
    <col min="6666" max="6666" width="12.5703125" style="27" customWidth="1"/>
    <col min="6667" max="6667" width="12.85546875" style="27" bestFit="1" customWidth="1"/>
    <col min="6668" max="6668" width="11.42578125" style="27"/>
    <col min="6669" max="6669" width="12.42578125" style="27" bestFit="1" customWidth="1"/>
    <col min="6670" max="6670" width="12.140625" style="27" customWidth="1"/>
    <col min="6671" max="6911" width="11.42578125" style="27"/>
    <col min="6912" max="6912" width="12.140625" style="27" bestFit="1" customWidth="1"/>
    <col min="6913" max="6913" width="12" style="27" bestFit="1" customWidth="1"/>
    <col min="6914" max="6914" width="18.5703125" style="27" bestFit="1" customWidth="1"/>
    <col min="6915" max="6915" width="15.28515625" style="27" bestFit="1" customWidth="1"/>
    <col min="6916" max="6918" width="11.42578125" style="27"/>
    <col min="6919" max="6919" width="13" style="27" customWidth="1"/>
    <col min="6920" max="6920" width="12.7109375" style="27" customWidth="1"/>
    <col min="6921" max="6921" width="13.85546875" style="27" bestFit="1" customWidth="1"/>
    <col min="6922" max="6922" width="12.5703125" style="27" customWidth="1"/>
    <col min="6923" max="6923" width="12.85546875" style="27" bestFit="1" customWidth="1"/>
    <col min="6924" max="6924" width="11.42578125" style="27"/>
    <col min="6925" max="6925" width="12.42578125" style="27" bestFit="1" customWidth="1"/>
    <col min="6926" max="6926" width="12.140625" style="27" customWidth="1"/>
    <col min="6927" max="7167" width="11.42578125" style="27"/>
    <col min="7168" max="7168" width="12.140625" style="27" bestFit="1" customWidth="1"/>
    <col min="7169" max="7169" width="12" style="27" bestFit="1" customWidth="1"/>
    <col min="7170" max="7170" width="18.5703125" style="27" bestFit="1" customWidth="1"/>
    <col min="7171" max="7171" width="15.28515625" style="27" bestFit="1" customWidth="1"/>
    <col min="7172" max="7174" width="11.42578125" style="27"/>
    <col min="7175" max="7175" width="13" style="27" customWidth="1"/>
    <col min="7176" max="7176" width="12.7109375" style="27" customWidth="1"/>
    <col min="7177" max="7177" width="13.85546875" style="27" bestFit="1" customWidth="1"/>
    <col min="7178" max="7178" width="12.5703125" style="27" customWidth="1"/>
    <col min="7179" max="7179" width="12.85546875" style="27" bestFit="1" customWidth="1"/>
    <col min="7180" max="7180" width="11.42578125" style="27"/>
    <col min="7181" max="7181" width="12.42578125" style="27" bestFit="1" customWidth="1"/>
    <col min="7182" max="7182" width="12.140625" style="27" customWidth="1"/>
    <col min="7183" max="7423" width="11.42578125" style="27"/>
    <col min="7424" max="7424" width="12.140625" style="27" bestFit="1" customWidth="1"/>
    <col min="7425" max="7425" width="12" style="27" bestFit="1" customWidth="1"/>
    <col min="7426" max="7426" width="18.5703125" style="27" bestFit="1" customWidth="1"/>
    <col min="7427" max="7427" width="15.28515625" style="27" bestFit="1" customWidth="1"/>
    <col min="7428" max="7430" width="11.42578125" style="27"/>
    <col min="7431" max="7431" width="13" style="27" customWidth="1"/>
    <col min="7432" max="7432" width="12.7109375" style="27" customWidth="1"/>
    <col min="7433" max="7433" width="13.85546875" style="27" bestFit="1" customWidth="1"/>
    <col min="7434" max="7434" width="12.5703125" style="27" customWidth="1"/>
    <col min="7435" max="7435" width="12.85546875" style="27" bestFit="1" customWidth="1"/>
    <col min="7436" max="7436" width="11.42578125" style="27"/>
    <col min="7437" max="7437" width="12.42578125" style="27" bestFit="1" customWidth="1"/>
    <col min="7438" max="7438" width="12.140625" style="27" customWidth="1"/>
    <col min="7439" max="7679" width="11.42578125" style="27"/>
    <col min="7680" max="7680" width="12.140625" style="27" bestFit="1" customWidth="1"/>
    <col min="7681" max="7681" width="12" style="27" bestFit="1" customWidth="1"/>
    <col min="7682" max="7682" width="18.5703125" style="27" bestFit="1" customWidth="1"/>
    <col min="7683" max="7683" width="15.28515625" style="27" bestFit="1" customWidth="1"/>
    <col min="7684" max="7686" width="11.42578125" style="27"/>
    <col min="7687" max="7687" width="13" style="27" customWidth="1"/>
    <col min="7688" max="7688" width="12.7109375" style="27" customWidth="1"/>
    <col min="7689" max="7689" width="13.85546875" style="27" bestFit="1" customWidth="1"/>
    <col min="7690" max="7690" width="12.5703125" style="27" customWidth="1"/>
    <col min="7691" max="7691" width="12.85546875" style="27" bestFit="1" customWidth="1"/>
    <col min="7692" max="7692" width="11.42578125" style="27"/>
    <col min="7693" max="7693" width="12.42578125" style="27" bestFit="1" customWidth="1"/>
    <col min="7694" max="7694" width="12.140625" style="27" customWidth="1"/>
    <col min="7695" max="7935" width="11.42578125" style="27"/>
    <col min="7936" max="7936" width="12.140625" style="27" bestFit="1" customWidth="1"/>
    <col min="7937" max="7937" width="12" style="27" bestFit="1" customWidth="1"/>
    <col min="7938" max="7938" width="18.5703125" style="27" bestFit="1" customWidth="1"/>
    <col min="7939" max="7939" width="15.28515625" style="27" bestFit="1" customWidth="1"/>
    <col min="7940" max="7942" width="11.42578125" style="27"/>
    <col min="7943" max="7943" width="13" style="27" customWidth="1"/>
    <col min="7944" max="7944" width="12.7109375" style="27" customWidth="1"/>
    <col min="7945" max="7945" width="13.85546875" style="27" bestFit="1" customWidth="1"/>
    <col min="7946" max="7946" width="12.5703125" style="27" customWidth="1"/>
    <col min="7947" max="7947" width="12.85546875" style="27" bestFit="1" customWidth="1"/>
    <col min="7948" max="7948" width="11.42578125" style="27"/>
    <col min="7949" max="7949" width="12.42578125" style="27" bestFit="1" customWidth="1"/>
    <col min="7950" max="7950" width="12.140625" style="27" customWidth="1"/>
    <col min="7951" max="8191" width="11.42578125" style="27"/>
    <col min="8192" max="8192" width="12.140625" style="27" bestFit="1" customWidth="1"/>
    <col min="8193" max="8193" width="12" style="27" bestFit="1" customWidth="1"/>
    <col min="8194" max="8194" width="18.5703125" style="27" bestFit="1" customWidth="1"/>
    <col min="8195" max="8195" width="15.28515625" style="27" bestFit="1" customWidth="1"/>
    <col min="8196" max="8198" width="11.42578125" style="27"/>
    <col min="8199" max="8199" width="13" style="27" customWidth="1"/>
    <col min="8200" max="8200" width="12.7109375" style="27" customWidth="1"/>
    <col min="8201" max="8201" width="13.85546875" style="27" bestFit="1" customWidth="1"/>
    <col min="8202" max="8202" width="12.5703125" style="27" customWidth="1"/>
    <col min="8203" max="8203" width="12.85546875" style="27" bestFit="1" customWidth="1"/>
    <col min="8204" max="8204" width="11.42578125" style="27"/>
    <col min="8205" max="8205" width="12.42578125" style="27" bestFit="1" customWidth="1"/>
    <col min="8206" max="8206" width="12.140625" style="27" customWidth="1"/>
    <col min="8207" max="8447" width="11.42578125" style="27"/>
    <col min="8448" max="8448" width="12.140625" style="27" bestFit="1" customWidth="1"/>
    <col min="8449" max="8449" width="12" style="27" bestFit="1" customWidth="1"/>
    <col min="8450" max="8450" width="18.5703125" style="27" bestFit="1" customWidth="1"/>
    <col min="8451" max="8451" width="15.28515625" style="27" bestFit="1" customWidth="1"/>
    <col min="8452" max="8454" width="11.42578125" style="27"/>
    <col min="8455" max="8455" width="13" style="27" customWidth="1"/>
    <col min="8456" max="8456" width="12.7109375" style="27" customWidth="1"/>
    <col min="8457" max="8457" width="13.85546875" style="27" bestFit="1" customWidth="1"/>
    <col min="8458" max="8458" width="12.5703125" style="27" customWidth="1"/>
    <col min="8459" max="8459" width="12.85546875" style="27" bestFit="1" customWidth="1"/>
    <col min="8460" max="8460" width="11.42578125" style="27"/>
    <col min="8461" max="8461" width="12.42578125" style="27" bestFit="1" customWidth="1"/>
    <col min="8462" max="8462" width="12.140625" style="27" customWidth="1"/>
    <col min="8463" max="8703" width="11.42578125" style="27"/>
    <col min="8704" max="8704" width="12.140625" style="27" bestFit="1" customWidth="1"/>
    <col min="8705" max="8705" width="12" style="27" bestFit="1" customWidth="1"/>
    <col min="8706" max="8706" width="18.5703125" style="27" bestFit="1" customWidth="1"/>
    <col min="8707" max="8707" width="15.28515625" style="27" bestFit="1" customWidth="1"/>
    <col min="8708" max="8710" width="11.42578125" style="27"/>
    <col min="8711" max="8711" width="13" style="27" customWidth="1"/>
    <col min="8712" max="8712" width="12.7109375" style="27" customWidth="1"/>
    <col min="8713" max="8713" width="13.85546875" style="27" bestFit="1" customWidth="1"/>
    <col min="8714" max="8714" width="12.5703125" style="27" customWidth="1"/>
    <col min="8715" max="8715" width="12.85546875" style="27" bestFit="1" customWidth="1"/>
    <col min="8716" max="8716" width="11.42578125" style="27"/>
    <col min="8717" max="8717" width="12.42578125" style="27" bestFit="1" customWidth="1"/>
    <col min="8718" max="8718" width="12.140625" style="27" customWidth="1"/>
    <col min="8719" max="8959" width="11.42578125" style="27"/>
    <col min="8960" max="8960" width="12.140625" style="27" bestFit="1" customWidth="1"/>
    <col min="8961" max="8961" width="12" style="27" bestFit="1" customWidth="1"/>
    <col min="8962" max="8962" width="18.5703125" style="27" bestFit="1" customWidth="1"/>
    <col min="8963" max="8963" width="15.28515625" style="27" bestFit="1" customWidth="1"/>
    <col min="8964" max="8966" width="11.42578125" style="27"/>
    <col min="8967" max="8967" width="13" style="27" customWidth="1"/>
    <col min="8968" max="8968" width="12.7109375" style="27" customWidth="1"/>
    <col min="8969" max="8969" width="13.85546875" style="27" bestFit="1" customWidth="1"/>
    <col min="8970" max="8970" width="12.5703125" style="27" customWidth="1"/>
    <col min="8971" max="8971" width="12.85546875" style="27" bestFit="1" customWidth="1"/>
    <col min="8972" max="8972" width="11.42578125" style="27"/>
    <col min="8973" max="8973" width="12.42578125" style="27" bestFit="1" customWidth="1"/>
    <col min="8974" max="8974" width="12.140625" style="27" customWidth="1"/>
    <col min="8975" max="9215" width="11.42578125" style="27"/>
    <col min="9216" max="9216" width="12.140625" style="27" bestFit="1" customWidth="1"/>
    <col min="9217" max="9217" width="12" style="27" bestFit="1" customWidth="1"/>
    <col min="9218" max="9218" width="18.5703125" style="27" bestFit="1" customWidth="1"/>
    <col min="9219" max="9219" width="15.28515625" style="27" bestFit="1" customWidth="1"/>
    <col min="9220" max="9222" width="11.42578125" style="27"/>
    <col min="9223" max="9223" width="13" style="27" customWidth="1"/>
    <col min="9224" max="9224" width="12.7109375" style="27" customWidth="1"/>
    <col min="9225" max="9225" width="13.85546875" style="27" bestFit="1" customWidth="1"/>
    <col min="9226" max="9226" width="12.5703125" style="27" customWidth="1"/>
    <col min="9227" max="9227" width="12.85546875" style="27" bestFit="1" customWidth="1"/>
    <col min="9228" max="9228" width="11.42578125" style="27"/>
    <col min="9229" max="9229" width="12.42578125" style="27" bestFit="1" customWidth="1"/>
    <col min="9230" max="9230" width="12.140625" style="27" customWidth="1"/>
    <col min="9231" max="9471" width="11.42578125" style="27"/>
    <col min="9472" max="9472" width="12.140625" style="27" bestFit="1" customWidth="1"/>
    <col min="9473" max="9473" width="12" style="27" bestFit="1" customWidth="1"/>
    <col min="9474" max="9474" width="18.5703125" style="27" bestFit="1" customWidth="1"/>
    <col min="9475" max="9475" width="15.28515625" style="27" bestFit="1" customWidth="1"/>
    <col min="9476" max="9478" width="11.42578125" style="27"/>
    <col min="9479" max="9479" width="13" style="27" customWidth="1"/>
    <col min="9480" max="9480" width="12.7109375" style="27" customWidth="1"/>
    <col min="9481" max="9481" width="13.85546875" style="27" bestFit="1" customWidth="1"/>
    <col min="9482" max="9482" width="12.5703125" style="27" customWidth="1"/>
    <col min="9483" max="9483" width="12.85546875" style="27" bestFit="1" customWidth="1"/>
    <col min="9484" max="9484" width="11.42578125" style="27"/>
    <col min="9485" max="9485" width="12.42578125" style="27" bestFit="1" customWidth="1"/>
    <col min="9486" max="9486" width="12.140625" style="27" customWidth="1"/>
    <col min="9487" max="9727" width="11.42578125" style="27"/>
    <col min="9728" max="9728" width="12.140625" style="27" bestFit="1" customWidth="1"/>
    <col min="9729" max="9729" width="12" style="27" bestFit="1" customWidth="1"/>
    <col min="9730" max="9730" width="18.5703125" style="27" bestFit="1" customWidth="1"/>
    <col min="9731" max="9731" width="15.28515625" style="27" bestFit="1" customWidth="1"/>
    <col min="9732" max="9734" width="11.42578125" style="27"/>
    <col min="9735" max="9735" width="13" style="27" customWidth="1"/>
    <col min="9736" max="9736" width="12.7109375" style="27" customWidth="1"/>
    <col min="9737" max="9737" width="13.85546875" style="27" bestFit="1" customWidth="1"/>
    <col min="9738" max="9738" width="12.5703125" style="27" customWidth="1"/>
    <col min="9739" max="9739" width="12.85546875" style="27" bestFit="1" customWidth="1"/>
    <col min="9740" max="9740" width="11.42578125" style="27"/>
    <col min="9741" max="9741" width="12.42578125" style="27" bestFit="1" customWidth="1"/>
    <col min="9742" max="9742" width="12.140625" style="27" customWidth="1"/>
    <col min="9743" max="9983" width="11.42578125" style="27"/>
    <col min="9984" max="9984" width="12.140625" style="27" bestFit="1" customWidth="1"/>
    <col min="9985" max="9985" width="12" style="27" bestFit="1" customWidth="1"/>
    <col min="9986" max="9986" width="18.5703125" style="27" bestFit="1" customWidth="1"/>
    <col min="9987" max="9987" width="15.28515625" style="27" bestFit="1" customWidth="1"/>
    <col min="9988" max="9990" width="11.42578125" style="27"/>
    <col min="9991" max="9991" width="13" style="27" customWidth="1"/>
    <col min="9992" max="9992" width="12.7109375" style="27" customWidth="1"/>
    <col min="9993" max="9993" width="13.85546875" style="27" bestFit="1" customWidth="1"/>
    <col min="9994" max="9994" width="12.5703125" style="27" customWidth="1"/>
    <col min="9995" max="9995" width="12.85546875" style="27" bestFit="1" customWidth="1"/>
    <col min="9996" max="9996" width="11.42578125" style="27"/>
    <col min="9997" max="9997" width="12.42578125" style="27" bestFit="1" customWidth="1"/>
    <col min="9998" max="9998" width="12.140625" style="27" customWidth="1"/>
    <col min="9999" max="10239" width="11.42578125" style="27"/>
    <col min="10240" max="10240" width="12.140625" style="27" bestFit="1" customWidth="1"/>
    <col min="10241" max="10241" width="12" style="27" bestFit="1" customWidth="1"/>
    <col min="10242" max="10242" width="18.5703125" style="27" bestFit="1" customWidth="1"/>
    <col min="10243" max="10243" width="15.28515625" style="27" bestFit="1" customWidth="1"/>
    <col min="10244" max="10246" width="11.42578125" style="27"/>
    <col min="10247" max="10247" width="13" style="27" customWidth="1"/>
    <col min="10248" max="10248" width="12.7109375" style="27" customWidth="1"/>
    <col min="10249" max="10249" width="13.85546875" style="27" bestFit="1" customWidth="1"/>
    <col min="10250" max="10250" width="12.5703125" style="27" customWidth="1"/>
    <col min="10251" max="10251" width="12.85546875" style="27" bestFit="1" customWidth="1"/>
    <col min="10252" max="10252" width="11.42578125" style="27"/>
    <col min="10253" max="10253" width="12.42578125" style="27" bestFit="1" customWidth="1"/>
    <col min="10254" max="10254" width="12.140625" style="27" customWidth="1"/>
    <col min="10255" max="10495" width="11.42578125" style="27"/>
    <col min="10496" max="10496" width="12.140625" style="27" bestFit="1" customWidth="1"/>
    <col min="10497" max="10497" width="12" style="27" bestFit="1" customWidth="1"/>
    <col min="10498" max="10498" width="18.5703125" style="27" bestFit="1" customWidth="1"/>
    <col min="10499" max="10499" width="15.28515625" style="27" bestFit="1" customWidth="1"/>
    <col min="10500" max="10502" width="11.42578125" style="27"/>
    <col min="10503" max="10503" width="13" style="27" customWidth="1"/>
    <col min="10504" max="10504" width="12.7109375" style="27" customWidth="1"/>
    <col min="10505" max="10505" width="13.85546875" style="27" bestFit="1" customWidth="1"/>
    <col min="10506" max="10506" width="12.5703125" style="27" customWidth="1"/>
    <col min="10507" max="10507" width="12.85546875" style="27" bestFit="1" customWidth="1"/>
    <col min="10508" max="10508" width="11.42578125" style="27"/>
    <col min="10509" max="10509" width="12.42578125" style="27" bestFit="1" customWidth="1"/>
    <col min="10510" max="10510" width="12.140625" style="27" customWidth="1"/>
    <col min="10511" max="10751" width="11.42578125" style="27"/>
    <col min="10752" max="10752" width="12.140625" style="27" bestFit="1" customWidth="1"/>
    <col min="10753" max="10753" width="12" style="27" bestFit="1" customWidth="1"/>
    <col min="10754" max="10754" width="18.5703125" style="27" bestFit="1" customWidth="1"/>
    <col min="10755" max="10755" width="15.28515625" style="27" bestFit="1" customWidth="1"/>
    <col min="10756" max="10758" width="11.42578125" style="27"/>
    <col min="10759" max="10759" width="13" style="27" customWidth="1"/>
    <col min="10760" max="10760" width="12.7109375" style="27" customWidth="1"/>
    <col min="10761" max="10761" width="13.85546875" style="27" bestFit="1" customWidth="1"/>
    <col min="10762" max="10762" width="12.5703125" style="27" customWidth="1"/>
    <col min="10763" max="10763" width="12.85546875" style="27" bestFit="1" customWidth="1"/>
    <col min="10764" max="10764" width="11.42578125" style="27"/>
    <col min="10765" max="10765" width="12.42578125" style="27" bestFit="1" customWidth="1"/>
    <col min="10766" max="10766" width="12.140625" style="27" customWidth="1"/>
    <col min="10767" max="11007" width="11.42578125" style="27"/>
    <col min="11008" max="11008" width="12.140625" style="27" bestFit="1" customWidth="1"/>
    <col min="11009" max="11009" width="12" style="27" bestFit="1" customWidth="1"/>
    <col min="11010" max="11010" width="18.5703125" style="27" bestFit="1" customWidth="1"/>
    <col min="11011" max="11011" width="15.28515625" style="27" bestFit="1" customWidth="1"/>
    <col min="11012" max="11014" width="11.42578125" style="27"/>
    <col min="11015" max="11015" width="13" style="27" customWidth="1"/>
    <col min="11016" max="11016" width="12.7109375" style="27" customWidth="1"/>
    <col min="11017" max="11017" width="13.85546875" style="27" bestFit="1" customWidth="1"/>
    <col min="11018" max="11018" width="12.5703125" style="27" customWidth="1"/>
    <col min="11019" max="11019" width="12.85546875" style="27" bestFit="1" customWidth="1"/>
    <col min="11020" max="11020" width="11.42578125" style="27"/>
    <col min="11021" max="11021" width="12.42578125" style="27" bestFit="1" customWidth="1"/>
    <col min="11022" max="11022" width="12.140625" style="27" customWidth="1"/>
    <col min="11023" max="11263" width="11.42578125" style="27"/>
    <col min="11264" max="11264" width="12.140625" style="27" bestFit="1" customWidth="1"/>
    <col min="11265" max="11265" width="12" style="27" bestFit="1" customWidth="1"/>
    <col min="11266" max="11266" width="18.5703125" style="27" bestFit="1" customWidth="1"/>
    <col min="11267" max="11267" width="15.28515625" style="27" bestFit="1" customWidth="1"/>
    <col min="11268" max="11270" width="11.42578125" style="27"/>
    <col min="11271" max="11271" width="13" style="27" customWidth="1"/>
    <col min="11272" max="11272" width="12.7109375" style="27" customWidth="1"/>
    <col min="11273" max="11273" width="13.85546875" style="27" bestFit="1" customWidth="1"/>
    <col min="11274" max="11274" width="12.5703125" style="27" customWidth="1"/>
    <col min="11275" max="11275" width="12.85546875" style="27" bestFit="1" customWidth="1"/>
    <col min="11276" max="11276" width="11.42578125" style="27"/>
    <col min="11277" max="11277" width="12.42578125" style="27" bestFit="1" customWidth="1"/>
    <col min="11278" max="11278" width="12.140625" style="27" customWidth="1"/>
    <col min="11279" max="11519" width="11.42578125" style="27"/>
    <col min="11520" max="11520" width="12.140625" style="27" bestFit="1" customWidth="1"/>
    <col min="11521" max="11521" width="12" style="27" bestFit="1" customWidth="1"/>
    <col min="11522" max="11522" width="18.5703125" style="27" bestFit="1" customWidth="1"/>
    <col min="11523" max="11523" width="15.28515625" style="27" bestFit="1" customWidth="1"/>
    <col min="11524" max="11526" width="11.42578125" style="27"/>
    <col min="11527" max="11527" width="13" style="27" customWidth="1"/>
    <col min="11528" max="11528" width="12.7109375" style="27" customWidth="1"/>
    <col min="11529" max="11529" width="13.85546875" style="27" bestFit="1" customWidth="1"/>
    <col min="11530" max="11530" width="12.5703125" style="27" customWidth="1"/>
    <col min="11531" max="11531" width="12.85546875" style="27" bestFit="1" customWidth="1"/>
    <col min="11532" max="11532" width="11.42578125" style="27"/>
    <col min="11533" max="11533" width="12.42578125" style="27" bestFit="1" customWidth="1"/>
    <col min="11534" max="11534" width="12.140625" style="27" customWidth="1"/>
    <col min="11535" max="11775" width="11.42578125" style="27"/>
    <col min="11776" max="11776" width="12.140625" style="27" bestFit="1" customWidth="1"/>
    <col min="11777" max="11777" width="12" style="27" bestFit="1" customWidth="1"/>
    <col min="11778" max="11778" width="18.5703125" style="27" bestFit="1" customWidth="1"/>
    <col min="11779" max="11779" width="15.28515625" style="27" bestFit="1" customWidth="1"/>
    <col min="11780" max="11782" width="11.42578125" style="27"/>
    <col min="11783" max="11783" width="13" style="27" customWidth="1"/>
    <col min="11784" max="11784" width="12.7109375" style="27" customWidth="1"/>
    <col min="11785" max="11785" width="13.85546875" style="27" bestFit="1" customWidth="1"/>
    <col min="11786" max="11786" width="12.5703125" style="27" customWidth="1"/>
    <col min="11787" max="11787" width="12.85546875" style="27" bestFit="1" customWidth="1"/>
    <col min="11788" max="11788" width="11.42578125" style="27"/>
    <col min="11789" max="11789" width="12.42578125" style="27" bestFit="1" customWidth="1"/>
    <col min="11790" max="11790" width="12.140625" style="27" customWidth="1"/>
    <col min="11791" max="12031" width="11.42578125" style="27"/>
    <col min="12032" max="12032" width="12.140625" style="27" bestFit="1" customWidth="1"/>
    <col min="12033" max="12033" width="12" style="27" bestFit="1" customWidth="1"/>
    <col min="12034" max="12034" width="18.5703125" style="27" bestFit="1" customWidth="1"/>
    <col min="12035" max="12035" width="15.28515625" style="27" bestFit="1" customWidth="1"/>
    <col min="12036" max="12038" width="11.42578125" style="27"/>
    <col min="12039" max="12039" width="13" style="27" customWidth="1"/>
    <col min="12040" max="12040" width="12.7109375" style="27" customWidth="1"/>
    <col min="12041" max="12041" width="13.85546875" style="27" bestFit="1" customWidth="1"/>
    <col min="12042" max="12042" width="12.5703125" style="27" customWidth="1"/>
    <col min="12043" max="12043" width="12.85546875" style="27" bestFit="1" customWidth="1"/>
    <col min="12044" max="12044" width="11.42578125" style="27"/>
    <col min="12045" max="12045" width="12.42578125" style="27" bestFit="1" customWidth="1"/>
    <col min="12046" max="12046" width="12.140625" style="27" customWidth="1"/>
    <col min="12047" max="12287" width="11.42578125" style="27"/>
    <col min="12288" max="12288" width="12.140625" style="27" bestFit="1" customWidth="1"/>
    <col min="12289" max="12289" width="12" style="27" bestFit="1" customWidth="1"/>
    <col min="12290" max="12290" width="18.5703125" style="27" bestFit="1" customWidth="1"/>
    <col min="12291" max="12291" width="15.28515625" style="27" bestFit="1" customWidth="1"/>
    <col min="12292" max="12294" width="11.42578125" style="27"/>
    <col min="12295" max="12295" width="13" style="27" customWidth="1"/>
    <col min="12296" max="12296" width="12.7109375" style="27" customWidth="1"/>
    <col min="12297" max="12297" width="13.85546875" style="27" bestFit="1" customWidth="1"/>
    <col min="12298" max="12298" width="12.5703125" style="27" customWidth="1"/>
    <col min="12299" max="12299" width="12.85546875" style="27" bestFit="1" customWidth="1"/>
    <col min="12300" max="12300" width="11.42578125" style="27"/>
    <col min="12301" max="12301" width="12.42578125" style="27" bestFit="1" customWidth="1"/>
    <col min="12302" max="12302" width="12.140625" style="27" customWidth="1"/>
    <col min="12303" max="12543" width="11.42578125" style="27"/>
    <col min="12544" max="12544" width="12.140625" style="27" bestFit="1" customWidth="1"/>
    <col min="12545" max="12545" width="12" style="27" bestFit="1" customWidth="1"/>
    <col min="12546" max="12546" width="18.5703125" style="27" bestFit="1" customWidth="1"/>
    <col min="12547" max="12547" width="15.28515625" style="27" bestFit="1" customWidth="1"/>
    <col min="12548" max="12550" width="11.42578125" style="27"/>
    <col min="12551" max="12551" width="13" style="27" customWidth="1"/>
    <col min="12552" max="12552" width="12.7109375" style="27" customWidth="1"/>
    <col min="12553" max="12553" width="13.85546875" style="27" bestFit="1" customWidth="1"/>
    <col min="12554" max="12554" width="12.5703125" style="27" customWidth="1"/>
    <col min="12555" max="12555" width="12.85546875" style="27" bestFit="1" customWidth="1"/>
    <col min="12556" max="12556" width="11.42578125" style="27"/>
    <col min="12557" max="12557" width="12.42578125" style="27" bestFit="1" customWidth="1"/>
    <col min="12558" max="12558" width="12.140625" style="27" customWidth="1"/>
    <col min="12559" max="12799" width="11.42578125" style="27"/>
    <col min="12800" max="12800" width="12.140625" style="27" bestFit="1" customWidth="1"/>
    <col min="12801" max="12801" width="12" style="27" bestFit="1" customWidth="1"/>
    <col min="12802" max="12802" width="18.5703125" style="27" bestFit="1" customWidth="1"/>
    <col min="12803" max="12803" width="15.28515625" style="27" bestFit="1" customWidth="1"/>
    <col min="12804" max="12806" width="11.42578125" style="27"/>
    <col min="12807" max="12807" width="13" style="27" customWidth="1"/>
    <col min="12808" max="12808" width="12.7109375" style="27" customWidth="1"/>
    <col min="12809" max="12809" width="13.85546875" style="27" bestFit="1" customWidth="1"/>
    <col min="12810" max="12810" width="12.5703125" style="27" customWidth="1"/>
    <col min="12811" max="12811" width="12.85546875" style="27" bestFit="1" customWidth="1"/>
    <col min="12812" max="12812" width="11.42578125" style="27"/>
    <col min="12813" max="12813" width="12.42578125" style="27" bestFit="1" customWidth="1"/>
    <col min="12814" max="12814" width="12.140625" style="27" customWidth="1"/>
    <col min="12815" max="13055" width="11.42578125" style="27"/>
    <col min="13056" max="13056" width="12.140625" style="27" bestFit="1" customWidth="1"/>
    <col min="13057" max="13057" width="12" style="27" bestFit="1" customWidth="1"/>
    <col min="13058" max="13058" width="18.5703125" style="27" bestFit="1" customWidth="1"/>
    <col min="13059" max="13059" width="15.28515625" style="27" bestFit="1" customWidth="1"/>
    <col min="13060" max="13062" width="11.42578125" style="27"/>
    <col min="13063" max="13063" width="13" style="27" customWidth="1"/>
    <col min="13064" max="13064" width="12.7109375" style="27" customWidth="1"/>
    <col min="13065" max="13065" width="13.85546875" style="27" bestFit="1" customWidth="1"/>
    <col min="13066" max="13066" width="12.5703125" style="27" customWidth="1"/>
    <col min="13067" max="13067" width="12.85546875" style="27" bestFit="1" customWidth="1"/>
    <col min="13068" max="13068" width="11.42578125" style="27"/>
    <col min="13069" max="13069" width="12.42578125" style="27" bestFit="1" customWidth="1"/>
    <col min="13070" max="13070" width="12.140625" style="27" customWidth="1"/>
    <col min="13071" max="13311" width="11.42578125" style="27"/>
    <col min="13312" max="13312" width="12.140625" style="27" bestFit="1" customWidth="1"/>
    <col min="13313" max="13313" width="12" style="27" bestFit="1" customWidth="1"/>
    <col min="13314" max="13314" width="18.5703125" style="27" bestFit="1" customWidth="1"/>
    <col min="13315" max="13315" width="15.28515625" style="27" bestFit="1" customWidth="1"/>
    <col min="13316" max="13318" width="11.42578125" style="27"/>
    <col min="13319" max="13319" width="13" style="27" customWidth="1"/>
    <col min="13320" max="13320" width="12.7109375" style="27" customWidth="1"/>
    <col min="13321" max="13321" width="13.85546875" style="27" bestFit="1" customWidth="1"/>
    <col min="13322" max="13322" width="12.5703125" style="27" customWidth="1"/>
    <col min="13323" max="13323" width="12.85546875" style="27" bestFit="1" customWidth="1"/>
    <col min="13324" max="13324" width="11.42578125" style="27"/>
    <col min="13325" max="13325" width="12.42578125" style="27" bestFit="1" customWidth="1"/>
    <col min="13326" max="13326" width="12.140625" style="27" customWidth="1"/>
    <col min="13327" max="13567" width="11.42578125" style="27"/>
    <col min="13568" max="13568" width="12.140625" style="27" bestFit="1" customWidth="1"/>
    <col min="13569" max="13569" width="12" style="27" bestFit="1" customWidth="1"/>
    <col min="13570" max="13570" width="18.5703125" style="27" bestFit="1" customWidth="1"/>
    <col min="13571" max="13571" width="15.28515625" style="27" bestFit="1" customWidth="1"/>
    <col min="13572" max="13574" width="11.42578125" style="27"/>
    <col min="13575" max="13575" width="13" style="27" customWidth="1"/>
    <col min="13576" max="13576" width="12.7109375" style="27" customWidth="1"/>
    <col min="13577" max="13577" width="13.85546875" style="27" bestFit="1" customWidth="1"/>
    <col min="13578" max="13578" width="12.5703125" style="27" customWidth="1"/>
    <col min="13579" max="13579" width="12.85546875" style="27" bestFit="1" customWidth="1"/>
    <col min="13580" max="13580" width="11.42578125" style="27"/>
    <col min="13581" max="13581" width="12.42578125" style="27" bestFit="1" customWidth="1"/>
    <col min="13582" max="13582" width="12.140625" style="27" customWidth="1"/>
    <col min="13583" max="13823" width="11.42578125" style="27"/>
    <col min="13824" max="13824" width="12.140625" style="27" bestFit="1" customWidth="1"/>
    <col min="13825" max="13825" width="12" style="27" bestFit="1" customWidth="1"/>
    <col min="13826" max="13826" width="18.5703125" style="27" bestFit="1" customWidth="1"/>
    <col min="13827" max="13827" width="15.28515625" style="27" bestFit="1" customWidth="1"/>
    <col min="13828" max="13830" width="11.42578125" style="27"/>
    <col min="13831" max="13831" width="13" style="27" customWidth="1"/>
    <col min="13832" max="13832" width="12.7109375" style="27" customWidth="1"/>
    <col min="13833" max="13833" width="13.85546875" style="27" bestFit="1" customWidth="1"/>
    <col min="13834" max="13834" width="12.5703125" style="27" customWidth="1"/>
    <col min="13835" max="13835" width="12.85546875" style="27" bestFit="1" customWidth="1"/>
    <col min="13836" max="13836" width="11.42578125" style="27"/>
    <col min="13837" max="13837" width="12.42578125" style="27" bestFit="1" customWidth="1"/>
    <col min="13838" max="13838" width="12.140625" style="27" customWidth="1"/>
    <col min="13839" max="14079" width="11.42578125" style="27"/>
    <col min="14080" max="14080" width="12.140625" style="27" bestFit="1" customWidth="1"/>
    <col min="14081" max="14081" width="12" style="27" bestFit="1" customWidth="1"/>
    <col min="14082" max="14082" width="18.5703125" style="27" bestFit="1" customWidth="1"/>
    <col min="14083" max="14083" width="15.28515625" style="27" bestFit="1" customWidth="1"/>
    <col min="14084" max="14086" width="11.42578125" style="27"/>
    <col min="14087" max="14087" width="13" style="27" customWidth="1"/>
    <col min="14088" max="14088" width="12.7109375" style="27" customWidth="1"/>
    <col min="14089" max="14089" width="13.85546875" style="27" bestFit="1" customWidth="1"/>
    <col min="14090" max="14090" width="12.5703125" style="27" customWidth="1"/>
    <col min="14091" max="14091" width="12.85546875" style="27" bestFit="1" customWidth="1"/>
    <col min="14092" max="14092" width="11.42578125" style="27"/>
    <col min="14093" max="14093" width="12.42578125" style="27" bestFit="1" customWidth="1"/>
    <col min="14094" max="14094" width="12.140625" style="27" customWidth="1"/>
    <col min="14095" max="14335" width="11.42578125" style="27"/>
    <col min="14336" max="14336" width="12.140625" style="27" bestFit="1" customWidth="1"/>
    <col min="14337" max="14337" width="12" style="27" bestFit="1" customWidth="1"/>
    <col min="14338" max="14338" width="18.5703125" style="27" bestFit="1" customWidth="1"/>
    <col min="14339" max="14339" width="15.28515625" style="27" bestFit="1" customWidth="1"/>
    <col min="14340" max="14342" width="11.42578125" style="27"/>
    <col min="14343" max="14343" width="13" style="27" customWidth="1"/>
    <col min="14344" max="14344" width="12.7109375" style="27" customWidth="1"/>
    <col min="14345" max="14345" width="13.85546875" style="27" bestFit="1" customWidth="1"/>
    <col min="14346" max="14346" width="12.5703125" style="27" customWidth="1"/>
    <col min="14347" max="14347" width="12.85546875" style="27" bestFit="1" customWidth="1"/>
    <col min="14348" max="14348" width="11.42578125" style="27"/>
    <col min="14349" max="14349" width="12.42578125" style="27" bestFit="1" customWidth="1"/>
    <col min="14350" max="14350" width="12.140625" style="27" customWidth="1"/>
    <col min="14351" max="14591" width="11.42578125" style="27"/>
    <col min="14592" max="14592" width="12.140625" style="27" bestFit="1" customWidth="1"/>
    <col min="14593" max="14593" width="12" style="27" bestFit="1" customWidth="1"/>
    <col min="14594" max="14594" width="18.5703125" style="27" bestFit="1" customWidth="1"/>
    <col min="14595" max="14595" width="15.28515625" style="27" bestFit="1" customWidth="1"/>
    <col min="14596" max="14598" width="11.42578125" style="27"/>
    <col min="14599" max="14599" width="13" style="27" customWidth="1"/>
    <col min="14600" max="14600" width="12.7109375" style="27" customWidth="1"/>
    <col min="14601" max="14601" width="13.85546875" style="27" bestFit="1" customWidth="1"/>
    <col min="14602" max="14602" width="12.5703125" style="27" customWidth="1"/>
    <col min="14603" max="14603" width="12.85546875" style="27" bestFit="1" customWidth="1"/>
    <col min="14604" max="14604" width="11.42578125" style="27"/>
    <col min="14605" max="14605" width="12.42578125" style="27" bestFit="1" customWidth="1"/>
    <col min="14606" max="14606" width="12.140625" style="27" customWidth="1"/>
    <col min="14607" max="14847" width="11.42578125" style="27"/>
    <col min="14848" max="14848" width="12.140625" style="27" bestFit="1" customWidth="1"/>
    <col min="14849" max="14849" width="12" style="27" bestFit="1" customWidth="1"/>
    <col min="14850" max="14850" width="18.5703125" style="27" bestFit="1" customWidth="1"/>
    <col min="14851" max="14851" width="15.28515625" style="27" bestFit="1" customWidth="1"/>
    <col min="14852" max="14854" width="11.42578125" style="27"/>
    <col min="14855" max="14855" width="13" style="27" customWidth="1"/>
    <col min="14856" max="14856" width="12.7109375" style="27" customWidth="1"/>
    <col min="14857" max="14857" width="13.85546875" style="27" bestFit="1" customWidth="1"/>
    <col min="14858" max="14858" width="12.5703125" style="27" customWidth="1"/>
    <col min="14859" max="14859" width="12.85546875" style="27" bestFit="1" customWidth="1"/>
    <col min="14860" max="14860" width="11.42578125" style="27"/>
    <col min="14861" max="14861" width="12.42578125" style="27" bestFit="1" customWidth="1"/>
    <col min="14862" max="14862" width="12.140625" style="27" customWidth="1"/>
    <col min="14863" max="15103" width="11.42578125" style="27"/>
    <col min="15104" max="15104" width="12.140625" style="27" bestFit="1" customWidth="1"/>
    <col min="15105" max="15105" width="12" style="27" bestFit="1" customWidth="1"/>
    <col min="15106" max="15106" width="18.5703125" style="27" bestFit="1" customWidth="1"/>
    <col min="15107" max="15107" width="15.28515625" style="27" bestFit="1" customWidth="1"/>
    <col min="15108" max="15110" width="11.42578125" style="27"/>
    <col min="15111" max="15111" width="13" style="27" customWidth="1"/>
    <col min="15112" max="15112" width="12.7109375" style="27" customWidth="1"/>
    <col min="15113" max="15113" width="13.85546875" style="27" bestFit="1" customWidth="1"/>
    <col min="15114" max="15114" width="12.5703125" style="27" customWidth="1"/>
    <col min="15115" max="15115" width="12.85546875" style="27" bestFit="1" customWidth="1"/>
    <col min="15116" max="15116" width="11.42578125" style="27"/>
    <col min="15117" max="15117" width="12.42578125" style="27" bestFit="1" customWidth="1"/>
    <col min="15118" max="15118" width="12.140625" style="27" customWidth="1"/>
    <col min="15119" max="15359" width="11.42578125" style="27"/>
    <col min="15360" max="15360" width="12.140625" style="27" bestFit="1" customWidth="1"/>
    <col min="15361" max="15361" width="12" style="27" bestFit="1" customWidth="1"/>
    <col min="15362" max="15362" width="18.5703125" style="27" bestFit="1" customWidth="1"/>
    <col min="15363" max="15363" width="15.28515625" style="27" bestFit="1" customWidth="1"/>
    <col min="15364" max="15366" width="11.42578125" style="27"/>
    <col min="15367" max="15367" width="13" style="27" customWidth="1"/>
    <col min="15368" max="15368" width="12.7109375" style="27" customWidth="1"/>
    <col min="15369" max="15369" width="13.85546875" style="27" bestFit="1" customWidth="1"/>
    <col min="15370" max="15370" width="12.5703125" style="27" customWidth="1"/>
    <col min="15371" max="15371" width="12.85546875" style="27" bestFit="1" customWidth="1"/>
    <col min="15372" max="15372" width="11.42578125" style="27"/>
    <col min="15373" max="15373" width="12.42578125" style="27" bestFit="1" customWidth="1"/>
    <col min="15374" max="15374" width="12.140625" style="27" customWidth="1"/>
    <col min="15375" max="15615" width="11.42578125" style="27"/>
    <col min="15616" max="15616" width="12.140625" style="27" bestFit="1" customWidth="1"/>
    <col min="15617" max="15617" width="12" style="27" bestFit="1" customWidth="1"/>
    <col min="15618" max="15618" width="18.5703125" style="27" bestFit="1" customWidth="1"/>
    <col min="15619" max="15619" width="15.28515625" style="27" bestFit="1" customWidth="1"/>
    <col min="15620" max="15622" width="11.42578125" style="27"/>
    <col min="15623" max="15623" width="13" style="27" customWidth="1"/>
    <col min="15624" max="15624" width="12.7109375" style="27" customWidth="1"/>
    <col min="15625" max="15625" width="13.85546875" style="27" bestFit="1" customWidth="1"/>
    <col min="15626" max="15626" width="12.5703125" style="27" customWidth="1"/>
    <col min="15627" max="15627" width="12.85546875" style="27" bestFit="1" customWidth="1"/>
    <col min="15628" max="15628" width="11.42578125" style="27"/>
    <col min="15629" max="15629" width="12.42578125" style="27" bestFit="1" customWidth="1"/>
    <col min="15630" max="15630" width="12.140625" style="27" customWidth="1"/>
    <col min="15631" max="15871" width="11.42578125" style="27"/>
    <col min="15872" max="15872" width="12.140625" style="27" bestFit="1" customWidth="1"/>
    <col min="15873" max="15873" width="12" style="27" bestFit="1" customWidth="1"/>
    <col min="15874" max="15874" width="18.5703125" style="27" bestFit="1" customWidth="1"/>
    <col min="15875" max="15875" width="15.28515625" style="27" bestFit="1" customWidth="1"/>
    <col min="15876" max="15878" width="11.42578125" style="27"/>
    <col min="15879" max="15879" width="13" style="27" customWidth="1"/>
    <col min="15880" max="15880" width="12.7109375" style="27" customWidth="1"/>
    <col min="15881" max="15881" width="13.85546875" style="27" bestFit="1" customWidth="1"/>
    <col min="15882" max="15882" width="12.5703125" style="27" customWidth="1"/>
    <col min="15883" max="15883" width="12.85546875" style="27" bestFit="1" customWidth="1"/>
    <col min="15884" max="15884" width="11.42578125" style="27"/>
    <col min="15885" max="15885" width="12.42578125" style="27" bestFit="1" customWidth="1"/>
    <col min="15886" max="15886" width="12.140625" style="27" customWidth="1"/>
    <col min="15887" max="16127" width="11.42578125" style="27"/>
    <col min="16128" max="16128" width="12.140625" style="27" bestFit="1" customWidth="1"/>
    <col min="16129" max="16129" width="12" style="27" bestFit="1" customWidth="1"/>
    <col min="16130" max="16130" width="18.5703125" style="27" bestFit="1" customWidth="1"/>
    <col min="16131" max="16131" width="15.28515625" style="27" bestFit="1" customWidth="1"/>
    <col min="16132" max="16134" width="11.42578125" style="27"/>
    <col min="16135" max="16135" width="13" style="27" customWidth="1"/>
    <col min="16136" max="16136" width="12.7109375" style="27" customWidth="1"/>
    <col min="16137" max="16137" width="13.85546875" style="27" bestFit="1" customWidth="1"/>
    <col min="16138" max="16138" width="12.5703125" style="27" customWidth="1"/>
    <col min="16139" max="16139" width="12.85546875" style="27" bestFit="1" customWidth="1"/>
    <col min="16140" max="16140" width="11.42578125" style="27"/>
    <col min="16141" max="16141" width="12.42578125" style="27" bestFit="1" customWidth="1"/>
    <col min="16142" max="16142" width="12.140625" style="27" customWidth="1"/>
    <col min="16143" max="16384" width="11.42578125" style="27"/>
  </cols>
  <sheetData>
    <row r="1" spans="1:50" ht="26.25" thickBot="1" x14ac:dyDescent="0.25">
      <c r="A1" s="74" t="s">
        <v>0</v>
      </c>
      <c r="B1" s="74" t="s">
        <v>1</v>
      </c>
      <c r="C1" s="75" t="s">
        <v>2</v>
      </c>
      <c r="D1" s="76" t="s">
        <v>3</v>
      </c>
      <c r="E1" s="76" t="s">
        <v>4</v>
      </c>
      <c r="F1" s="76" t="s">
        <v>5</v>
      </c>
      <c r="G1" s="77" t="s">
        <v>6</v>
      </c>
      <c r="H1" s="78" t="s">
        <v>7</v>
      </c>
      <c r="I1" s="61" t="s">
        <v>173</v>
      </c>
      <c r="J1" s="61" t="s">
        <v>8</v>
      </c>
      <c r="K1" s="78" t="s">
        <v>10</v>
      </c>
      <c r="L1" s="80" t="s">
        <v>29</v>
      </c>
      <c r="M1" s="81" t="s">
        <v>30</v>
      </c>
      <c r="N1" s="220" t="s">
        <v>12</v>
      </c>
      <c r="O1" s="220"/>
      <c r="P1" s="111" t="s">
        <v>167</v>
      </c>
      <c r="Q1" s="111" t="s">
        <v>168</v>
      </c>
    </row>
    <row r="2" spans="1:50" s="16" customFormat="1" ht="14.25" thickTop="1" thickBot="1" x14ac:dyDescent="0.25">
      <c r="A2" s="21"/>
      <c r="B2" s="21"/>
      <c r="C2" s="21"/>
      <c r="D2" s="21"/>
      <c r="E2" s="13"/>
      <c r="F2" s="13"/>
      <c r="G2" s="13"/>
      <c r="H2" s="21"/>
      <c r="I2" s="21"/>
      <c r="J2" s="22"/>
      <c r="K2" s="22"/>
      <c r="L2" s="22"/>
      <c r="M2" s="68"/>
      <c r="N2" s="66"/>
      <c r="O2" s="66"/>
      <c r="P2" s="69"/>
      <c r="Q2" s="22"/>
      <c r="R2" s="22"/>
      <c r="S2" s="22"/>
      <c r="U2" s="24"/>
      <c r="V2" s="24"/>
      <c r="W2" s="24"/>
      <c r="X2" s="24"/>
      <c r="Y2" s="25"/>
      <c r="Z2" s="25"/>
      <c r="AA2" s="25"/>
      <c r="AB2" s="25"/>
      <c r="AC2" s="25"/>
      <c r="AD2" s="26"/>
      <c r="AE2" s="26"/>
      <c r="AF2" s="26"/>
      <c r="AG2" s="26"/>
      <c r="AH2" s="26"/>
      <c r="AI2" s="26"/>
      <c r="AJ2" s="26"/>
      <c r="AK2" s="26"/>
      <c r="AL2" s="12"/>
      <c r="AM2" s="12"/>
      <c r="AO2" s="17"/>
      <c r="AP2" s="18"/>
      <c r="AQ2" s="15"/>
      <c r="AR2" s="15"/>
      <c r="AS2" s="12"/>
      <c r="AT2" s="12"/>
      <c r="AU2" s="15"/>
      <c r="AX2" s="15"/>
    </row>
    <row r="3" spans="1:50" s="101" customFormat="1" ht="13.5" thickTop="1" x14ac:dyDescent="0.2">
      <c r="J3" s="70">
        <f>SUM(J2:J2)</f>
        <v>0</v>
      </c>
      <c r="K3" s="71"/>
      <c r="L3" s="70">
        <f>SUM(L2:L2)</f>
        <v>0</v>
      </c>
    </row>
    <row r="4" spans="1:50" s="101" customFormat="1" x14ac:dyDescent="0.2">
      <c r="J4" s="27"/>
      <c r="K4" s="73">
        <f>IFERROR(+L3/J3,0)</f>
        <v>0</v>
      </c>
      <c r="L4" s="27"/>
    </row>
    <row r="5" spans="1:50" s="96" customFormat="1" x14ac:dyDescent="0.2">
      <c r="A5" s="101"/>
      <c r="B5" s="101"/>
      <c r="C5" s="101"/>
      <c r="E5" s="102"/>
      <c r="F5" s="102"/>
      <c r="G5" s="103"/>
      <c r="H5" s="104"/>
      <c r="I5" s="104"/>
      <c r="J5" s="104"/>
      <c r="K5" s="104"/>
      <c r="L5" s="104"/>
      <c r="M5" s="97"/>
      <c r="N5" s="98"/>
      <c r="O5" s="99"/>
      <c r="P5" s="100"/>
    </row>
    <row r="6" spans="1:50" s="101" customFormat="1" x14ac:dyDescent="0.2"/>
    <row r="7" spans="1:50" s="101" customFormat="1" x14ac:dyDescent="0.2"/>
    <row r="8" spans="1:50" s="101" customFormat="1" x14ac:dyDescent="0.2">
      <c r="A8" s="105"/>
      <c r="B8" s="105"/>
      <c r="C8" s="105"/>
      <c r="D8" s="105"/>
      <c r="E8" s="105"/>
      <c r="F8" s="105"/>
      <c r="G8" s="105"/>
      <c r="H8" s="105"/>
      <c r="I8" s="105"/>
      <c r="J8" s="105"/>
      <c r="K8" s="110"/>
      <c r="L8" s="105"/>
    </row>
    <row r="9" spans="1:50" s="101" customFormat="1" x14ac:dyDescent="0.2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</row>
    <row r="10" spans="1:50" s="101" customFormat="1" x14ac:dyDescent="0.2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</row>
    <row r="11" spans="1:50" s="101" customFormat="1" x14ac:dyDescent="0.2"/>
    <row r="12" spans="1:50" s="101" customFormat="1" x14ac:dyDescent="0.2">
      <c r="A12" s="105"/>
      <c r="B12" s="105"/>
      <c r="C12" s="105"/>
      <c r="D12" s="105"/>
      <c r="E12" s="105"/>
      <c r="F12" s="105"/>
    </row>
    <row r="13" spans="1:50" s="101" customFormat="1" x14ac:dyDescent="0.2"/>
  </sheetData>
  <autoFilter ref="A1:AX1">
    <filterColumn colId="13" showButton="0"/>
  </autoFilter>
  <mergeCells count="1">
    <mergeCell ref="N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5FF88"/>
    <pageSetUpPr fitToPage="1"/>
  </sheetPr>
  <dimension ref="A1:U16"/>
  <sheetViews>
    <sheetView tabSelected="1" zoomScale="90" zoomScaleNormal="90" workbookViewId="0">
      <selection activeCell="Q17" sqref="A1:Q17"/>
    </sheetView>
  </sheetViews>
  <sheetFormatPr defaultColWidth="11.42578125" defaultRowHeight="12.75" x14ac:dyDescent="0.2"/>
  <cols>
    <col min="1" max="2" width="11.42578125" style="27"/>
    <col min="3" max="3" width="24.28515625" style="27" bestFit="1" customWidth="1"/>
    <col min="4" max="7" width="11.42578125" style="27"/>
    <col min="8" max="11" width="12.7109375" style="27" bestFit="1" customWidth="1"/>
    <col min="12" max="12" width="14.140625" style="27" customWidth="1"/>
    <col min="13" max="13" width="9.28515625" style="27" bestFit="1" customWidth="1"/>
    <col min="14" max="14" width="11.42578125" style="27"/>
    <col min="15" max="15" width="12.140625" style="27" bestFit="1" customWidth="1"/>
    <col min="16" max="16" width="13.5703125" style="27" bestFit="1" customWidth="1"/>
    <col min="17" max="16384" width="11.42578125" style="27"/>
  </cols>
  <sheetData>
    <row r="1" spans="1:21" ht="26.25" thickBot="1" x14ac:dyDescent="0.25">
      <c r="A1" s="59" t="s">
        <v>0</v>
      </c>
      <c r="B1" s="59" t="s">
        <v>24</v>
      </c>
      <c r="C1" s="58" t="s">
        <v>2</v>
      </c>
      <c r="D1" s="59" t="s">
        <v>3</v>
      </c>
      <c r="E1" s="59" t="s">
        <v>4</v>
      </c>
      <c r="F1" s="59" t="s">
        <v>5</v>
      </c>
      <c r="G1" s="60" t="s">
        <v>6</v>
      </c>
      <c r="H1" s="61" t="s">
        <v>7</v>
      </c>
      <c r="I1" s="61" t="s">
        <v>173</v>
      </c>
      <c r="J1" s="61" t="s">
        <v>8</v>
      </c>
      <c r="K1" s="61" t="s">
        <v>10</v>
      </c>
      <c r="L1" s="79" t="s">
        <v>169</v>
      </c>
      <c r="M1" s="65" t="s">
        <v>28</v>
      </c>
      <c r="N1" s="113" t="s">
        <v>12</v>
      </c>
      <c r="O1" s="113" t="s">
        <v>12</v>
      </c>
      <c r="P1" s="111" t="s">
        <v>167</v>
      </c>
      <c r="Q1" s="111" t="s">
        <v>168</v>
      </c>
    </row>
    <row r="2" spans="1:21" s="53" customFormat="1" ht="13.5" thickTop="1" x14ac:dyDescent="0.2">
      <c r="A2" s="51" t="s">
        <v>83</v>
      </c>
      <c r="B2" s="51" t="s">
        <v>84</v>
      </c>
      <c r="C2" s="51" t="s">
        <v>85</v>
      </c>
      <c r="D2" s="51" t="s">
        <v>86</v>
      </c>
      <c r="E2" s="48">
        <v>42370</v>
      </c>
      <c r="F2" s="52">
        <v>42735</v>
      </c>
      <c r="G2" s="52">
        <v>42828</v>
      </c>
      <c r="H2" s="51">
        <v>3527.93</v>
      </c>
      <c r="I2" s="51">
        <v>3590.08</v>
      </c>
      <c r="J2" s="51">
        <v>-1243.07</v>
      </c>
      <c r="K2" s="43">
        <v>4833.1499999999996</v>
      </c>
      <c r="L2" s="43">
        <v>-62.150000000000091</v>
      </c>
      <c r="M2" s="56">
        <v>42887</v>
      </c>
      <c r="N2" s="66">
        <f>J2*5%</f>
        <v>-62.153500000000001</v>
      </c>
      <c r="O2" s="66">
        <f>+N2-L2</f>
        <v>-3.4999999999101306E-3</v>
      </c>
      <c r="P2" s="43"/>
      <c r="Q2" s="43"/>
      <c r="R2" s="43"/>
      <c r="S2" s="43"/>
    </row>
    <row r="3" spans="1:21" s="53" customFormat="1" x14ac:dyDescent="0.2">
      <c r="A3" s="51" t="s">
        <v>83</v>
      </c>
      <c r="B3" s="51" t="s">
        <v>87</v>
      </c>
      <c r="C3" s="51" t="s">
        <v>88</v>
      </c>
      <c r="D3" s="51" t="s">
        <v>89</v>
      </c>
      <c r="E3" s="48">
        <v>42795</v>
      </c>
      <c r="F3" s="52">
        <v>42825</v>
      </c>
      <c r="G3" s="52">
        <v>42842</v>
      </c>
      <c r="H3" s="51">
        <v>1190</v>
      </c>
      <c r="I3" s="51">
        <v>1133.33</v>
      </c>
      <c r="J3" s="51">
        <v>1133.33</v>
      </c>
      <c r="K3" s="43">
        <v>0</v>
      </c>
      <c r="L3" s="43">
        <v>56.670000000000073</v>
      </c>
      <c r="M3" s="56">
        <v>42887</v>
      </c>
      <c r="N3" s="66">
        <f t="shared" ref="N3:N6" si="0">J3*5%</f>
        <v>56.666499999999999</v>
      </c>
      <c r="O3" s="66">
        <f t="shared" ref="O3:O6" si="1">+N3-L3</f>
        <v>-3.5000000000735554E-3</v>
      </c>
      <c r="P3" s="43"/>
      <c r="Q3" s="43"/>
      <c r="R3" s="43"/>
      <c r="S3" s="43"/>
    </row>
    <row r="4" spans="1:21" s="53" customFormat="1" x14ac:dyDescent="0.2">
      <c r="A4" s="51" t="s">
        <v>83</v>
      </c>
      <c r="B4" s="51" t="s">
        <v>84</v>
      </c>
      <c r="C4" s="51" t="s">
        <v>85</v>
      </c>
      <c r="D4" s="51" t="s">
        <v>90</v>
      </c>
      <c r="E4" s="48">
        <v>42826</v>
      </c>
      <c r="F4" s="52">
        <v>42916</v>
      </c>
      <c r="G4" s="52">
        <v>42760</v>
      </c>
      <c r="H4" s="51">
        <v>6198.75</v>
      </c>
      <c r="I4" s="51">
        <v>5951.47</v>
      </c>
      <c r="J4" s="51">
        <v>4945.59</v>
      </c>
      <c r="K4" s="43">
        <v>1005.88</v>
      </c>
      <c r="L4" s="43">
        <v>247.27999999999975</v>
      </c>
      <c r="M4" s="56">
        <v>42887</v>
      </c>
      <c r="N4" s="66">
        <f t="shared" si="0"/>
        <v>247.27950000000001</v>
      </c>
      <c r="O4" s="66">
        <f t="shared" si="1"/>
        <v>-4.9999999973238118E-4</v>
      </c>
      <c r="P4" s="43"/>
      <c r="Q4" s="43"/>
      <c r="R4" s="43"/>
      <c r="S4" s="43"/>
    </row>
    <row r="5" spans="1:21" s="53" customFormat="1" x14ac:dyDescent="0.2">
      <c r="A5" s="51" t="s">
        <v>83</v>
      </c>
      <c r="B5" s="51" t="s">
        <v>87</v>
      </c>
      <c r="C5" s="51" t="s">
        <v>88</v>
      </c>
      <c r="D5" s="51" t="s">
        <v>91</v>
      </c>
      <c r="E5" s="48">
        <v>42826</v>
      </c>
      <c r="F5" s="52">
        <v>42855</v>
      </c>
      <c r="G5" s="52">
        <v>42872</v>
      </c>
      <c r="H5" s="51">
        <v>665</v>
      </c>
      <c r="I5" s="51">
        <v>633.33000000000004</v>
      </c>
      <c r="J5" s="51">
        <v>633.33000000000004</v>
      </c>
      <c r="K5" s="43">
        <v>0</v>
      </c>
      <c r="L5" s="43">
        <v>31.669999999999959</v>
      </c>
      <c r="M5" s="56">
        <v>42887</v>
      </c>
      <c r="N5" s="66">
        <f t="shared" si="0"/>
        <v>31.666500000000003</v>
      </c>
      <c r="O5" s="66">
        <f t="shared" si="1"/>
        <v>-3.4999999999563158E-3</v>
      </c>
      <c r="P5" s="43"/>
      <c r="Q5" s="43"/>
      <c r="R5" s="43"/>
      <c r="S5" s="43"/>
    </row>
    <row r="6" spans="1:21" s="53" customFormat="1" x14ac:dyDescent="0.2">
      <c r="A6" s="51" t="s">
        <v>83</v>
      </c>
      <c r="B6" s="51" t="s">
        <v>87</v>
      </c>
      <c r="C6" s="51" t="s">
        <v>85</v>
      </c>
      <c r="D6" s="51" t="s">
        <v>92</v>
      </c>
      <c r="E6" s="48">
        <v>42856</v>
      </c>
      <c r="F6" s="52">
        <v>42886</v>
      </c>
      <c r="G6" s="52">
        <v>42898</v>
      </c>
      <c r="H6" s="51">
        <v>682.5</v>
      </c>
      <c r="I6" s="51">
        <v>650</v>
      </c>
      <c r="J6" s="51">
        <v>650</v>
      </c>
      <c r="K6" s="43">
        <v>0</v>
      </c>
      <c r="L6" s="43">
        <v>32.5</v>
      </c>
      <c r="M6" s="56">
        <v>42887</v>
      </c>
      <c r="N6" s="66">
        <f t="shared" si="0"/>
        <v>32.5</v>
      </c>
      <c r="O6" s="66">
        <f t="shared" si="1"/>
        <v>0</v>
      </c>
      <c r="P6" s="43"/>
      <c r="Q6" s="43"/>
      <c r="R6" s="43"/>
      <c r="S6" s="43"/>
    </row>
    <row r="7" spans="1:21" s="16" customFormat="1" ht="13.5" thickBot="1" x14ac:dyDescent="0.25">
      <c r="A7" s="27"/>
      <c r="B7" s="27"/>
      <c r="C7" s="27"/>
      <c r="D7" s="27"/>
      <c r="E7" s="13"/>
      <c r="F7" s="13"/>
      <c r="G7" s="13"/>
      <c r="H7" s="22"/>
      <c r="I7" s="22"/>
      <c r="J7" s="22"/>
      <c r="K7" s="22"/>
      <c r="L7" s="22"/>
      <c r="M7" s="68"/>
      <c r="N7" s="19"/>
      <c r="O7" s="19"/>
      <c r="P7" s="15"/>
      <c r="R7" s="22"/>
      <c r="S7" s="22"/>
      <c r="T7" s="27"/>
      <c r="U7" s="27"/>
    </row>
    <row r="8" spans="1:21" ht="13.5" thickTop="1" x14ac:dyDescent="0.2">
      <c r="J8" s="70">
        <f>SUM(J2:J7)</f>
        <v>6119.18</v>
      </c>
      <c r="K8" s="71"/>
      <c r="L8" s="70">
        <f>SUM(L2:L7)</f>
        <v>305.96999999999969</v>
      </c>
    </row>
    <row r="9" spans="1:21" x14ac:dyDescent="0.2">
      <c r="K9" s="73">
        <f>IFERROR(+L8/J8,0)</f>
        <v>5.0001797626479313E-2</v>
      </c>
    </row>
    <row r="12" spans="1:21" ht="15" x14ac:dyDescent="0.25">
      <c r="D12" s="123" t="s">
        <v>190</v>
      </c>
      <c r="E12" s="123"/>
      <c r="F12" s="123"/>
      <c r="G12" s="123"/>
      <c r="H12" s="123"/>
      <c r="I12" s="123"/>
      <c r="J12" s="123"/>
      <c r="K12" s="123"/>
    </row>
    <row r="14" spans="1:21" ht="15" x14ac:dyDescent="0.25">
      <c r="D14" s="124" t="s">
        <v>176</v>
      </c>
      <c r="E14" s="124" t="s">
        <v>177</v>
      </c>
      <c r="F14" s="124" t="s">
        <v>178</v>
      </c>
      <c r="G14" s="124" t="s">
        <v>179</v>
      </c>
      <c r="H14" s="124" t="s">
        <v>191</v>
      </c>
      <c r="I14" s="124" t="s">
        <v>192</v>
      </c>
      <c r="J14" s="124" t="s">
        <v>193</v>
      </c>
      <c r="K14" s="124" t="s">
        <v>181</v>
      </c>
    </row>
    <row r="15" spans="1:21" ht="15" x14ac:dyDescent="0.25">
      <c r="D15" s="123" t="s">
        <v>194</v>
      </c>
      <c r="E15" s="123" t="s">
        <v>183</v>
      </c>
      <c r="F15" s="123">
        <v>5</v>
      </c>
      <c r="G15" s="125">
        <v>6119.18</v>
      </c>
      <c r="H15" s="125">
        <v>122.39</v>
      </c>
      <c r="I15" s="125">
        <v>0</v>
      </c>
      <c r="J15" s="125">
        <v>183.58</v>
      </c>
      <c r="K15" s="125">
        <v>305.97000000000003</v>
      </c>
    </row>
    <row r="16" spans="1:21" ht="15" x14ac:dyDescent="0.25">
      <c r="D16" s="126" t="s">
        <v>184</v>
      </c>
      <c r="E16" s="126"/>
      <c r="F16" s="126">
        <v>5</v>
      </c>
      <c r="G16" s="127">
        <v>6119.18</v>
      </c>
      <c r="H16" s="127">
        <v>122.39</v>
      </c>
      <c r="I16" s="127">
        <v>0</v>
      </c>
      <c r="J16" s="127">
        <v>183.58</v>
      </c>
      <c r="K16" s="127">
        <v>305.97000000000003</v>
      </c>
    </row>
  </sheetData>
  <autoFilter ref="A1:U1">
    <filterColumn colId="13" showButton="0"/>
  </autoFilter>
  <pageMargins left="0.23622047244094491" right="0.23622047244094491" top="0.74803149606299213" bottom="0.74803149606299213" header="0.31496062992125984" footer="0.31496062992125984"/>
  <pageSetup paperSize="9" scale="66" orientation="landscape" r:id="rId1"/>
  <headerFooter>
    <oddFooter>&amp;L&amp;Z&amp;F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25FF88"/>
    <pageSetUpPr fitToPage="1"/>
  </sheetPr>
  <dimension ref="A1:HE88"/>
  <sheetViews>
    <sheetView zoomScale="90" zoomScaleNormal="90" workbookViewId="0">
      <pane xSplit="4" ySplit="1" topLeftCell="E32" activePane="bottomRight" state="frozen"/>
      <selection activeCell="I36" sqref="I36"/>
      <selection pane="topRight" activeCell="I36" sqref="I36"/>
      <selection pane="bottomLeft" activeCell="I36" sqref="I36"/>
      <selection pane="bottomRight" activeCell="P49" sqref="P49"/>
    </sheetView>
  </sheetViews>
  <sheetFormatPr defaultColWidth="11.42578125" defaultRowHeight="12.75" x14ac:dyDescent="0.2"/>
  <cols>
    <col min="1" max="1" width="12.85546875" style="27" bestFit="1" customWidth="1"/>
    <col min="2" max="2" width="12" style="27" bestFit="1" customWidth="1"/>
    <col min="3" max="3" width="19.42578125" style="27" bestFit="1" customWidth="1"/>
    <col min="4" max="4" width="11.42578125" style="27"/>
    <col min="5" max="6" width="11.85546875" style="27" bestFit="1" customWidth="1"/>
    <col min="7" max="7" width="13" style="27" bestFit="1" customWidth="1"/>
    <col min="8" max="8" width="12.85546875" style="27" customWidth="1"/>
    <col min="9" max="9" width="15.85546875" style="27" bestFit="1" customWidth="1"/>
    <col min="10" max="10" width="14.28515625" style="27" customWidth="1"/>
    <col min="11" max="11" width="15.28515625" style="27" customWidth="1"/>
    <col min="12" max="12" width="14.5703125" style="27" customWidth="1"/>
    <col min="13" max="13" width="11.5703125" style="27" bestFit="1" customWidth="1"/>
    <col min="14" max="14" width="12.5703125" style="27" bestFit="1" customWidth="1"/>
    <col min="15" max="15" width="11.5703125" style="27" bestFit="1" customWidth="1"/>
    <col min="16" max="17" width="11.42578125" style="27"/>
    <col min="18" max="18" width="12.5703125" style="27" bestFit="1" customWidth="1"/>
    <col min="19" max="16384" width="11.42578125" style="27"/>
  </cols>
  <sheetData>
    <row r="1" spans="1:21" ht="48" thickBot="1" x14ac:dyDescent="0.3">
      <c r="A1" s="172" t="s">
        <v>0</v>
      </c>
      <c r="B1" s="172" t="s">
        <v>1</v>
      </c>
      <c r="C1" s="173" t="s">
        <v>2</v>
      </c>
      <c r="D1" s="174" t="s">
        <v>3</v>
      </c>
      <c r="E1" s="174" t="s">
        <v>4</v>
      </c>
      <c r="F1" s="174" t="s">
        <v>5</v>
      </c>
      <c r="G1" s="175" t="s">
        <v>6</v>
      </c>
      <c r="H1" s="176" t="s">
        <v>7</v>
      </c>
      <c r="I1" s="176" t="s">
        <v>173</v>
      </c>
      <c r="J1" s="176" t="s">
        <v>8</v>
      </c>
      <c r="K1" s="176" t="s">
        <v>10</v>
      </c>
      <c r="L1" s="177" t="s">
        <v>169</v>
      </c>
      <c r="M1" s="178" t="s">
        <v>11</v>
      </c>
      <c r="N1" s="179" t="s">
        <v>12</v>
      </c>
      <c r="O1" s="179" t="s">
        <v>12</v>
      </c>
      <c r="P1" s="180" t="s">
        <v>167</v>
      </c>
      <c r="Q1" s="180" t="s">
        <v>168</v>
      </c>
      <c r="R1" s="5" t="s">
        <v>195</v>
      </c>
      <c r="S1" s="5"/>
      <c r="T1" s="5"/>
      <c r="U1" s="5"/>
    </row>
    <row r="2" spans="1:21" s="107" customFormat="1" ht="16.5" thickTop="1" x14ac:dyDescent="0.25">
      <c r="A2" s="181" t="s">
        <v>102</v>
      </c>
      <c r="B2" s="181" t="s">
        <v>103</v>
      </c>
      <c r="C2" s="181" t="s">
        <v>104</v>
      </c>
      <c r="D2" s="181" t="s">
        <v>105</v>
      </c>
      <c r="E2" s="182">
        <v>42370</v>
      </c>
      <c r="F2" s="183">
        <v>42735</v>
      </c>
      <c r="G2" s="184">
        <v>42828</v>
      </c>
      <c r="H2" s="185">
        <v>1502.41</v>
      </c>
      <c r="I2" s="185">
        <v>1364.7</v>
      </c>
      <c r="J2" s="186">
        <v>1377.06</v>
      </c>
      <c r="K2" s="187">
        <v>-12.36</v>
      </c>
      <c r="L2" s="186">
        <v>137.71000000000004</v>
      </c>
      <c r="M2" s="188">
        <v>42887</v>
      </c>
      <c r="N2" s="189">
        <f t="shared" ref="N2" si="0">J2*0.1</f>
        <v>137.70599999999999</v>
      </c>
      <c r="O2" s="190">
        <f t="shared" ref="O2" si="1">L2-N2</f>
        <v>4.0000000000475211E-3</v>
      </c>
      <c r="P2" s="191"/>
      <c r="Q2" s="191"/>
      <c r="R2" s="192">
        <v>0.86370703057522891</v>
      </c>
      <c r="S2" s="193"/>
      <c r="T2" s="193"/>
      <c r="U2" s="193"/>
    </row>
    <row r="3" spans="1:21" s="107" customFormat="1" ht="15.75" x14ac:dyDescent="0.25">
      <c r="A3" s="181" t="s">
        <v>102</v>
      </c>
      <c r="B3" s="181" t="s">
        <v>106</v>
      </c>
      <c r="C3" s="181" t="s">
        <v>104</v>
      </c>
      <c r="D3" s="181" t="s">
        <v>107</v>
      </c>
      <c r="E3" s="182">
        <v>42461</v>
      </c>
      <c r="F3" s="183">
        <v>42490</v>
      </c>
      <c r="G3" s="184">
        <v>42824</v>
      </c>
      <c r="H3" s="185">
        <v>7.34</v>
      </c>
      <c r="I3" s="185">
        <v>6.67</v>
      </c>
      <c r="J3" s="186">
        <v>6.67</v>
      </c>
      <c r="K3" s="187">
        <v>0</v>
      </c>
      <c r="L3" s="186">
        <v>0.66999999999999993</v>
      </c>
      <c r="M3" s="188">
        <v>42887</v>
      </c>
      <c r="N3" s="189">
        <f t="shared" ref="N3:N34" si="2">J3*0.1</f>
        <v>0.66700000000000004</v>
      </c>
      <c r="O3" s="190">
        <f t="shared" ref="O3:O34" si="3">L3-N3</f>
        <v>2.9999999999998916E-3</v>
      </c>
      <c r="P3" s="191"/>
      <c r="Q3" s="191"/>
      <c r="R3" s="192">
        <v>0.86370703057522891</v>
      </c>
      <c r="S3" s="193"/>
      <c r="T3" s="193"/>
      <c r="U3" s="193"/>
    </row>
    <row r="4" spans="1:21" s="107" customFormat="1" ht="15.75" x14ac:dyDescent="0.25">
      <c r="A4" s="181" t="s">
        <v>102</v>
      </c>
      <c r="B4" s="181" t="s">
        <v>106</v>
      </c>
      <c r="C4" s="181" t="s">
        <v>104</v>
      </c>
      <c r="D4" s="181" t="s">
        <v>108</v>
      </c>
      <c r="E4" s="182">
        <v>42491</v>
      </c>
      <c r="F4" s="183">
        <v>42521</v>
      </c>
      <c r="G4" s="184">
        <v>42824</v>
      </c>
      <c r="H4" s="185">
        <v>7.34</v>
      </c>
      <c r="I4" s="185">
        <v>6.67</v>
      </c>
      <c r="J4" s="186">
        <v>6.67</v>
      </c>
      <c r="K4" s="187">
        <v>0</v>
      </c>
      <c r="L4" s="186">
        <v>0.66999999999999993</v>
      </c>
      <c r="M4" s="188">
        <v>42887</v>
      </c>
      <c r="N4" s="189">
        <f t="shared" si="2"/>
        <v>0.66700000000000004</v>
      </c>
      <c r="O4" s="190">
        <f t="shared" si="3"/>
        <v>2.9999999999998916E-3</v>
      </c>
      <c r="P4" s="191"/>
      <c r="Q4" s="191"/>
      <c r="R4" s="192">
        <v>0.86370703057522891</v>
      </c>
      <c r="S4" s="193"/>
      <c r="T4" s="193"/>
      <c r="U4" s="193"/>
    </row>
    <row r="5" spans="1:21" s="107" customFormat="1" ht="15.75" x14ac:dyDescent="0.25">
      <c r="A5" s="181" t="s">
        <v>102</v>
      </c>
      <c r="B5" s="181" t="s">
        <v>106</v>
      </c>
      <c r="C5" s="181" t="s">
        <v>104</v>
      </c>
      <c r="D5" s="181" t="s">
        <v>109</v>
      </c>
      <c r="E5" s="182">
        <v>42552</v>
      </c>
      <c r="F5" s="183">
        <v>42582</v>
      </c>
      <c r="G5" s="184">
        <v>42824</v>
      </c>
      <c r="H5" s="185">
        <v>53.17</v>
      </c>
      <c r="I5" s="185">
        <v>48.34</v>
      </c>
      <c r="J5" s="186">
        <v>48.34</v>
      </c>
      <c r="K5" s="187">
        <v>0</v>
      </c>
      <c r="L5" s="186">
        <v>4.8299999999999983</v>
      </c>
      <c r="M5" s="188">
        <v>42887</v>
      </c>
      <c r="N5" s="189">
        <f t="shared" si="2"/>
        <v>4.8340000000000005</v>
      </c>
      <c r="O5" s="190">
        <f t="shared" si="3"/>
        <v>-4.000000000002224E-3</v>
      </c>
      <c r="P5" s="191"/>
      <c r="Q5" s="191"/>
      <c r="R5" s="192">
        <v>0.86370703057522891</v>
      </c>
      <c r="S5" s="193"/>
      <c r="T5" s="193"/>
      <c r="U5" s="193"/>
    </row>
    <row r="6" spans="1:21" s="107" customFormat="1" ht="15.75" x14ac:dyDescent="0.25">
      <c r="A6" s="181" t="s">
        <v>102</v>
      </c>
      <c r="B6" s="181" t="s">
        <v>106</v>
      </c>
      <c r="C6" s="181" t="s">
        <v>104</v>
      </c>
      <c r="D6" s="181" t="s">
        <v>110</v>
      </c>
      <c r="E6" s="182">
        <v>42583</v>
      </c>
      <c r="F6" s="183">
        <v>42613</v>
      </c>
      <c r="G6" s="184">
        <v>42824</v>
      </c>
      <c r="H6" s="185">
        <v>53.17</v>
      </c>
      <c r="I6" s="185">
        <v>48.34</v>
      </c>
      <c r="J6" s="186">
        <v>48.34</v>
      </c>
      <c r="K6" s="187">
        <v>0</v>
      </c>
      <c r="L6" s="186">
        <v>4.8299999999999983</v>
      </c>
      <c r="M6" s="188">
        <v>42887</v>
      </c>
      <c r="N6" s="189">
        <f t="shared" si="2"/>
        <v>4.8340000000000005</v>
      </c>
      <c r="O6" s="190">
        <f t="shared" si="3"/>
        <v>-4.000000000002224E-3</v>
      </c>
      <c r="P6" s="191"/>
      <c r="Q6" s="191"/>
      <c r="R6" s="192">
        <v>0.86370703057522891</v>
      </c>
      <c r="S6" s="193"/>
      <c r="T6" s="193"/>
      <c r="U6" s="193"/>
    </row>
    <row r="7" spans="1:21" s="107" customFormat="1" ht="15.75" x14ac:dyDescent="0.25">
      <c r="A7" s="181" t="s">
        <v>102</v>
      </c>
      <c r="B7" s="181" t="s">
        <v>106</v>
      </c>
      <c r="C7" s="181" t="s">
        <v>104</v>
      </c>
      <c r="D7" s="181" t="s">
        <v>111</v>
      </c>
      <c r="E7" s="182">
        <v>42644</v>
      </c>
      <c r="F7" s="183">
        <v>42674</v>
      </c>
      <c r="G7" s="184">
        <v>42824</v>
      </c>
      <c r="H7" s="185">
        <v>-102.63</v>
      </c>
      <c r="I7" s="185">
        <v>-93.3</v>
      </c>
      <c r="J7" s="186">
        <v>-93.3</v>
      </c>
      <c r="K7" s="187">
        <v>0</v>
      </c>
      <c r="L7" s="186">
        <v>-9.3299999999999983</v>
      </c>
      <c r="M7" s="188">
        <v>42887</v>
      </c>
      <c r="N7" s="189">
        <f t="shared" si="2"/>
        <v>-9.33</v>
      </c>
      <c r="O7" s="190">
        <f t="shared" si="3"/>
        <v>0</v>
      </c>
      <c r="P7" s="191"/>
      <c r="Q7" s="191"/>
      <c r="R7" s="192">
        <v>0.86370703057522891</v>
      </c>
      <c r="S7" s="193"/>
      <c r="T7" s="193"/>
      <c r="U7" s="193"/>
    </row>
    <row r="8" spans="1:21" s="107" customFormat="1" ht="15.75" x14ac:dyDescent="0.25">
      <c r="A8" s="181" t="s">
        <v>102</v>
      </c>
      <c r="B8" s="181" t="s">
        <v>106</v>
      </c>
      <c r="C8" s="181" t="s">
        <v>104</v>
      </c>
      <c r="D8" s="181" t="s">
        <v>112</v>
      </c>
      <c r="E8" s="182">
        <v>42644</v>
      </c>
      <c r="F8" s="183">
        <v>42674</v>
      </c>
      <c r="G8" s="184">
        <v>42824</v>
      </c>
      <c r="H8" s="185">
        <v>99.01</v>
      </c>
      <c r="I8" s="185">
        <v>90.01</v>
      </c>
      <c r="J8" s="186">
        <v>90.01</v>
      </c>
      <c r="K8" s="187">
        <v>0</v>
      </c>
      <c r="L8" s="186">
        <v>9</v>
      </c>
      <c r="M8" s="188">
        <v>42887</v>
      </c>
      <c r="N8" s="189">
        <f t="shared" si="2"/>
        <v>9.0010000000000012</v>
      </c>
      <c r="O8" s="190">
        <f t="shared" si="3"/>
        <v>-1.0000000000012221E-3</v>
      </c>
      <c r="P8" s="191"/>
      <c r="Q8" s="191"/>
      <c r="R8" s="192">
        <v>0.86370703057522891</v>
      </c>
      <c r="S8" s="193"/>
      <c r="T8" s="193"/>
      <c r="U8" s="193"/>
    </row>
    <row r="9" spans="1:21" s="107" customFormat="1" ht="15.75" x14ac:dyDescent="0.25">
      <c r="A9" s="181" t="s">
        <v>102</v>
      </c>
      <c r="B9" s="181" t="s">
        <v>106</v>
      </c>
      <c r="C9" s="181" t="s">
        <v>104</v>
      </c>
      <c r="D9" s="181" t="s">
        <v>113</v>
      </c>
      <c r="E9" s="182">
        <v>42675</v>
      </c>
      <c r="F9" s="183">
        <v>42704</v>
      </c>
      <c r="G9" s="184">
        <v>42824</v>
      </c>
      <c r="H9" s="185">
        <v>-106.94</v>
      </c>
      <c r="I9" s="185">
        <v>-97.22</v>
      </c>
      <c r="J9" s="186">
        <v>-97.22</v>
      </c>
      <c r="K9" s="187">
        <v>0</v>
      </c>
      <c r="L9" s="186">
        <v>-9.7199999999999989</v>
      </c>
      <c r="M9" s="188">
        <v>42887</v>
      </c>
      <c r="N9" s="189">
        <f t="shared" si="2"/>
        <v>-9.7220000000000013</v>
      </c>
      <c r="O9" s="190">
        <f t="shared" si="3"/>
        <v>2.0000000000024443E-3</v>
      </c>
      <c r="P9" s="191"/>
      <c r="Q9" s="191"/>
      <c r="R9" s="192">
        <v>0.86370703057522891</v>
      </c>
      <c r="S9" s="193"/>
      <c r="T9" s="193"/>
      <c r="U9" s="193"/>
    </row>
    <row r="10" spans="1:21" s="107" customFormat="1" ht="15.75" x14ac:dyDescent="0.25">
      <c r="A10" s="181" t="s">
        <v>102</v>
      </c>
      <c r="B10" s="181" t="s">
        <v>106</v>
      </c>
      <c r="C10" s="181" t="s">
        <v>104</v>
      </c>
      <c r="D10" s="181" t="s">
        <v>114</v>
      </c>
      <c r="E10" s="182">
        <v>42675</v>
      </c>
      <c r="F10" s="183">
        <v>42704</v>
      </c>
      <c r="G10" s="184">
        <v>42824</v>
      </c>
      <c r="H10" s="185">
        <v>99.01</v>
      </c>
      <c r="I10" s="185">
        <v>90.01</v>
      </c>
      <c r="J10" s="186">
        <v>90.01</v>
      </c>
      <c r="K10" s="187">
        <v>0</v>
      </c>
      <c r="L10" s="186">
        <v>9</v>
      </c>
      <c r="M10" s="188">
        <v>42887</v>
      </c>
      <c r="N10" s="189">
        <f t="shared" si="2"/>
        <v>9.0010000000000012</v>
      </c>
      <c r="O10" s="190">
        <f t="shared" si="3"/>
        <v>-1.0000000000012221E-3</v>
      </c>
      <c r="P10" s="191"/>
      <c r="Q10" s="191"/>
      <c r="R10" s="192">
        <v>0.86370703057522891</v>
      </c>
      <c r="S10" s="193"/>
      <c r="T10" s="193"/>
      <c r="U10" s="193"/>
    </row>
    <row r="11" spans="1:21" s="107" customFormat="1" ht="15.75" x14ac:dyDescent="0.25">
      <c r="A11" s="181" t="s">
        <v>102</v>
      </c>
      <c r="B11" s="181" t="s">
        <v>106</v>
      </c>
      <c r="C11" s="181" t="s">
        <v>104</v>
      </c>
      <c r="D11" s="181" t="s">
        <v>115</v>
      </c>
      <c r="E11" s="182">
        <v>42705</v>
      </c>
      <c r="F11" s="183">
        <v>42735</v>
      </c>
      <c r="G11" s="184">
        <v>42824</v>
      </c>
      <c r="H11" s="185">
        <v>-108.81</v>
      </c>
      <c r="I11" s="185">
        <v>-98.92</v>
      </c>
      <c r="J11" s="186">
        <v>-98.92</v>
      </c>
      <c r="K11" s="187">
        <v>0</v>
      </c>
      <c r="L11" s="186">
        <v>-9.89</v>
      </c>
      <c r="M11" s="188">
        <v>42887</v>
      </c>
      <c r="N11" s="189">
        <f t="shared" si="2"/>
        <v>-9.8920000000000012</v>
      </c>
      <c r="O11" s="190">
        <f t="shared" si="3"/>
        <v>2.0000000000006679E-3</v>
      </c>
      <c r="P11" s="191"/>
      <c r="Q11" s="191"/>
      <c r="R11" s="192">
        <v>0.86370703057522891</v>
      </c>
      <c r="S11" s="193"/>
      <c r="T11" s="193"/>
      <c r="U11" s="193"/>
    </row>
    <row r="12" spans="1:21" s="107" customFormat="1" ht="15.75" x14ac:dyDescent="0.25">
      <c r="A12" s="181" t="s">
        <v>102</v>
      </c>
      <c r="B12" s="181" t="s">
        <v>106</v>
      </c>
      <c r="C12" s="181" t="s">
        <v>104</v>
      </c>
      <c r="D12" s="181" t="s">
        <v>116</v>
      </c>
      <c r="E12" s="182">
        <v>42705</v>
      </c>
      <c r="F12" s="183">
        <v>42735</v>
      </c>
      <c r="G12" s="184">
        <v>42824</v>
      </c>
      <c r="H12" s="185">
        <v>99.01</v>
      </c>
      <c r="I12" s="185">
        <v>90.01</v>
      </c>
      <c r="J12" s="186">
        <v>90.01</v>
      </c>
      <c r="K12" s="187">
        <v>0</v>
      </c>
      <c r="L12" s="186">
        <v>9</v>
      </c>
      <c r="M12" s="188">
        <v>42887</v>
      </c>
      <c r="N12" s="189">
        <f t="shared" si="2"/>
        <v>9.0010000000000012</v>
      </c>
      <c r="O12" s="190">
        <f t="shared" si="3"/>
        <v>-1.0000000000012221E-3</v>
      </c>
      <c r="P12" s="191"/>
      <c r="Q12" s="191"/>
      <c r="R12" s="192">
        <v>0.86370703057522891</v>
      </c>
      <c r="S12" s="193"/>
      <c r="T12" s="193"/>
      <c r="U12" s="193"/>
    </row>
    <row r="13" spans="1:21" s="107" customFormat="1" ht="15.75" x14ac:dyDescent="0.25">
      <c r="A13" s="181" t="s">
        <v>117</v>
      </c>
      <c r="B13" s="181" t="s">
        <v>118</v>
      </c>
      <c r="C13" s="181" t="s">
        <v>119</v>
      </c>
      <c r="D13" s="181" t="s">
        <v>120</v>
      </c>
      <c r="E13" s="182">
        <v>42826</v>
      </c>
      <c r="F13" s="183">
        <v>42916</v>
      </c>
      <c r="G13" s="184">
        <v>42738</v>
      </c>
      <c r="H13" s="185">
        <v>580.46</v>
      </c>
      <c r="I13" s="185">
        <v>550</v>
      </c>
      <c r="J13" s="186">
        <v>304.57</v>
      </c>
      <c r="K13" s="187">
        <v>245.43</v>
      </c>
      <c r="L13" s="186">
        <v>30.460000000000036</v>
      </c>
      <c r="M13" s="188">
        <v>42887</v>
      </c>
      <c r="N13" s="189">
        <f t="shared" si="2"/>
        <v>30.457000000000001</v>
      </c>
      <c r="O13" s="190">
        <f t="shared" si="3"/>
        <v>3.0000000000356408E-3</v>
      </c>
      <c r="P13" s="191"/>
      <c r="Q13" s="191"/>
      <c r="R13" s="192">
        <v>0.86370703057522891</v>
      </c>
      <c r="S13" s="193"/>
      <c r="T13" s="193"/>
      <c r="U13" s="193"/>
    </row>
    <row r="14" spans="1:21" s="107" customFormat="1" ht="15.75" x14ac:dyDescent="0.25">
      <c r="A14" s="181" t="s">
        <v>121</v>
      </c>
      <c r="B14" s="181" t="s">
        <v>122</v>
      </c>
      <c r="C14" s="181" t="s">
        <v>123</v>
      </c>
      <c r="D14" s="181" t="s">
        <v>124</v>
      </c>
      <c r="E14" s="182">
        <v>42826</v>
      </c>
      <c r="F14" s="183">
        <v>42916</v>
      </c>
      <c r="G14" s="184">
        <v>42739</v>
      </c>
      <c r="H14" s="185">
        <v>1757.03</v>
      </c>
      <c r="I14" s="185">
        <v>1597.3</v>
      </c>
      <c r="J14" s="186">
        <v>1597.3</v>
      </c>
      <c r="K14" s="187">
        <v>0</v>
      </c>
      <c r="L14" s="186">
        <v>159.73000000000002</v>
      </c>
      <c r="M14" s="188">
        <v>42887</v>
      </c>
      <c r="N14" s="189">
        <f t="shared" si="2"/>
        <v>159.73000000000002</v>
      </c>
      <c r="O14" s="190">
        <f t="shared" si="3"/>
        <v>0</v>
      </c>
      <c r="P14" s="191"/>
      <c r="Q14" s="191"/>
      <c r="R14" s="192">
        <v>0.86370703057522891</v>
      </c>
      <c r="S14" s="193"/>
      <c r="T14" s="193"/>
      <c r="U14" s="193"/>
    </row>
    <row r="15" spans="1:21" s="107" customFormat="1" ht="15.75" x14ac:dyDescent="0.25">
      <c r="A15" s="181" t="s">
        <v>125</v>
      </c>
      <c r="B15" s="181" t="s">
        <v>126</v>
      </c>
      <c r="C15" s="181" t="s">
        <v>127</v>
      </c>
      <c r="D15" s="181" t="s">
        <v>128</v>
      </c>
      <c r="E15" s="182">
        <v>42826</v>
      </c>
      <c r="F15" s="183">
        <v>42916</v>
      </c>
      <c r="G15" s="184">
        <v>42738</v>
      </c>
      <c r="H15" s="185">
        <v>2728.69</v>
      </c>
      <c r="I15" s="185">
        <v>2480.63</v>
      </c>
      <c r="J15" s="186">
        <v>2480.63</v>
      </c>
      <c r="K15" s="187">
        <v>0</v>
      </c>
      <c r="L15" s="186">
        <v>248.05999999999995</v>
      </c>
      <c r="M15" s="188">
        <v>42887</v>
      </c>
      <c r="N15" s="189">
        <f t="shared" si="2"/>
        <v>248.06300000000002</v>
      </c>
      <c r="O15" s="190">
        <f t="shared" si="3"/>
        <v>-3.000000000071168E-3</v>
      </c>
      <c r="P15" s="191"/>
      <c r="Q15" s="191"/>
      <c r="R15" s="192">
        <v>0.86370703057522891</v>
      </c>
      <c r="S15" s="193"/>
      <c r="T15" s="193"/>
      <c r="U15" s="193"/>
    </row>
    <row r="16" spans="1:21" s="107" customFormat="1" ht="15.75" x14ac:dyDescent="0.25">
      <c r="A16" s="181" t="s">
        <v>125</v>
      </c>
      <c r="B16" s="181" t="s">
        <v>126</v>
      </c>
      <c r="C16" s="181" t="s">
        <v>127</v>
      </c>
      <c r="D16" s="181" t="s">
        <v>129</v>
      </c>
      <c r="E16" s="182">
        <v>42826</v>
      </c>
      <c r="F16" s="183">
        <v>42916</v>
      </c>
      <c r="G16" s="184">
        <v>42746</v>
      </c>
      <c r="H16" s="185">
        <v>-2728.69</v>
      </c>
      <c r="I16" s="185">
        <v>-2480.63</v>
      </c>
      <c r="J16" s="186">
        <v>-2480.63</v>
      </c>
      <c r="K16" s="187">
        <v>0</v>
      </c>
      <c r="L16" s="186">
        <v>-248.05999999999995</v>
      </c>
      <c r="M16" s="188">
        <v>42887</v>
      </c>
      <c r="N16" s="189">
        <f t="shared" si="2"/>
        <v>-248.06300000000002</v>
      </c>
      <c r="O16" s="190">
        <f t="shared" si="3"/>
        <v>3.000000000071168E-3</v>
      </c>
      <c r="P16" s="191"/>
      <c r="Q16" s="191"/>
      <c r="R16" s="192">
        <v>0.86370703057522891</v>
      </c>
      <c r="S16" s="193"/>
      <c r="T16" s="193"/>
      <c r="U16" s="193"/>
    </row>
    <row r="17" spans="1:21" s="107" customFormat="1" ht="15.75" x14ac:dyDescent="0.25">
      <c r="A17" s="181" t="s">
        <v>125</v>
      </c>
      <c r="B17" s="181" t="s">
        <v>126</v>
      </c>
      <c r="C17" s="181" t="s">
        <v>127</v>
      </c>
      <c r="D17" s="181" t="s">
        <v>130</v>
      </c>
      <c r="E17" s="182">
        <v>42826</v>
      </c>
      <c r="F17" s="183">
        <v>42916</v>
      </c>
      <c r="G17" s="184">
        <v>42746</v>
      </c>
      <c r="H17" s="185">
        <v>2455.8200000000002</v>
      </c>
      <c r="I17" s="185">
        <v>2232.56</v>
      </c>
      <c r="J17" s="186">
        <v>2232.56</v>
      </c>
      <c r="K17" s="187">
        <v>0</v>
      </c>
      <c r="L17" s="186">
        <v>223.26000000000022</v>
      </c>
      <c r="M17" s="188">
        <v>42887</v>
      </c>
      <c r="N17" s="189">
        <f t="shared" si="2"/>
        <v>223.256</v>
      </c>
      <c r="O17" s="190">
        <f t="shared" si="3"/>
        <v>4.0000000002180514E-3</v>
      </c>
      <c r="P17" s="191"/>
      <c r="Q17" s="191"/>
      <c r="R17" s="192">
        <v>0.86370703057522891</v>
      </c>
      <c r="S17" s="193"/>
      <c r="T17" s="193"/>
      <c r="U17" s="193"/>
    </row>
    <row r="18" spans="1:21" s="107" customFormat="1" ht="15.75" x14ac:dyDescent="0.25">
      <c r="A18" s="181" t="s">
        <v>131</v>
      </c>
      <c r="B18" s="181" t="s">
        <v>132</v>
      </c>
      <c r="C18" s="181" t="s">
        <v>133</v>
      </c>
      <c r="D18" s="181" t="s">
        <v>134</v>
      </c>
      <c r="E18" s="182">
        <v>42826</v>
      </c>
      <c r="F18" s="183">
        <v>42916</v>
      </c>
      <c r="G18" s="184">
        <v>42738</v>
      </c>
      <c r="H18" s="185">
        <v>3789.84</v>
      </c>
      <c r="I18" s="185">
        <v>3445.31</v>
      </c>
      <c r="J18" s="186">
        <v>3445.31</v>
      </c>
      <c r="K18" s="187">
        <v>0</v>
      </c>
      <c r="L18" s="186">
        <v>344.5300000000002</v>
      </c>
      <c r="M18" s="188">
        <v>42887</v>
      </c>
      <c r="N18" s="189">
        <f t="shared" si="2"/>
        <v>344.53100000000001</v>
      </c>
      <c r="O18" s="190">
        <f t="shared" si="3"/>
        <v>-9.9999999980582288E-4</v>
      </c>
      <c r="P18" s="191"/>
      <c r="Q18" s="191"/>
      <c r="R18" s="192">
        <v>0.86370703057522891</v>
      </c>
      <c r="S18" s="193"/>
      <c r="T18" s="193"/>
      <c r="U18" s="193"/>
    </row>
    <row r="19" spans="1:21" s="107" customFormat="1" ht="15.75" x14ac:dyDescent="0.25">
      <c r="A19" s="181" t="s">
        <v>131</v>
      </c>
      <c r="B19" s="181" t="s">
        <v>132</v>
      </c>
      <c r="C19" s="181" t="s">
        <v>133</v>
      </c>
      <c r="D19" s="181" t="s">
        <v>135</v>
      </c>
      <c r="E19" s="182">
        <v>42826</v>
      </c>
      <c r="F19" s="183">
        <v>42916</v>
      </c>
      <c r="G19" s="184">
        <v>42746</v>
      </c>
      <c r="H19" s="185">
        <v>-3789.84</v>
      </c>
      <c r="I19" s="185">
        <v>-3445.31</v>
      </c>
      <c r="J19" s="186">
        <v>-3445.31</v>
      </c>
      <c r="K19" s="187">
        <v>0</v>
      </c>
      <c r="L19" s="186">
        <v>-344.5300000000002</v>
      </c>
      <c r="M19" s="188">
        <v>42887</v>
      </c>
      <c r="N19" s="189">
        <f t="shared" si="2"/>
        <v>-344.53100000000001</v>
      </c>
      <c r="O19" s="190">
        <f t="shared" si="3"/>
        <v>9.9999999980582288E-4</v>
      </c>
      <c r="P19" s="191"/>
      <c r="Q19" s="191"/>
      <c r="R19" s="192">
        <v>0.86370703057522891</v>
      </c>
      <c r="S19" s="193"/>
      <c r="T19" s="193"/>
      <c r="U19" s="193"/>
    </row>
    <row r="20" spans="1:21" s="107" customFormat="1" ht="15.75" x14ac:dyDescent="0.25">
      <c r="A20" s="181" t="s">
        <v>131</v>
      </c>
      <c r="B20" s="181" t="s">
        <v>132</v>
      </c>
      <c r="C20" s="181" t="s">
        <v>133</v>
      </c>
      <c r="D20" s="181" t="s">
        <v>136</v>
      </c>
      <c r="E20" s="182">
        <v>42826</v>
      </c>
      <c r="F20" s="183">
        <v>42916</v>
      </c>
      <c r="G20" s="184">
        <v>42746</v>
      </c>
      <c r="H20" s="185">
        <v>3410.86</v>
      </c>
      <c r="I20" s="185">
        <v>3100.78</v>
      </c>
      <c r="J20" s="186">
        <v>3100.78</v>
      </c>
      <c r="K20" s="187">
        <v>0</v>
      </c>
      <c r="L20" s="186">
        <v>310.08</v>
      </c>
      <c r="M20" s="188">
        <v>42887</v>
      </c>
      <c r="N20" s="189">
        <f t="shared" si="2"/>
        <v>310.07800000000003</v>
      </c>
      <c r="O20" s="190">
        <f t="shared" si="3"/>
        <v>1.9999999999527063E-3</v>
      </c>
      <c r="P20" s="191"/>
      <c r="Q20" s="191"/>
      <c r="R20" s="192">
        <v>0.86370703057522891</v>
      </c>
      <c r="S20" s="193"/>
      <c r="T20" s="193"/>
      <c r="U20" s="193"/>
    </row>
    <row r="21" spans="1:21" s="107" customFormat="1" ht="15.75" x14ac:dyDescent="0.25">
      <c r="A21" s="181" t="s">
        <v>137</v>
      </c>
      <c r="B21" s="181" t="s">
        <v>138</v>
      </c>
      <c r="C21" s="181" t="s">
        <v>139</v>
      </c>
      <c r="D21" s="181" t="s">
        <v>140</v>
      </c>
      <c r="E21" s="182">
        <v>42826</v>
      </c>
      <c r="F21" s="183">
        <v>42916</v>
      </c>
      <c r="G21" s="184">
        <v>42738</v>
      </c>
      <c r="H21" s="185">
        <v>2728.69</v>
      </c>
      <c r="I21" s="185">
        <v>2480.63</v>
      </c>
      <c r="J21" s="186">
        <v>2480.63</v>
      </c>
      <c r="K21" s="187">
        <v>0</v>
      </c>
      <c r="L21" s="186">
        <v>248.05999999999995</v>
      </c>
      <c r="M21" s="188">
        <v>42887</v>
      </c>
      <c r="N21" s="189">
        <f t="shared" si="2"/>
        <v>248.06300000000002</v>
      </c>
      <c r="O21" s="190">
        <f t="shared" si="3"/>
        <v>-3.000000000071168E-3</v>
      </c>
      <c r="P21" s="191"/>
      <c r="Q21" s="191"/>
      <c r="R21" s="192">
        <v>0.86370703057522891</v>
      </c>
      <c r="S21" s="193"/>
      <c r="T21" s="193"/>
      <c r="U21" s="193"/>
    </row>
    <row r="22" spans="1:21" s="107" customFormat="1" ht="15.75" x14ac:dyDescent="0.25">
      <c r="A22" s="181" t="s">
        <v>137</v>
      </c>
      <c r="B22" s="181" t="s">
        <v>138</v>
      </c>
      <c r="C22" s="181" t="s">
        <v>139</v>
      </c>
      <c r="D22" s="181" t="s">
        <v>141</v>
      </c>
      <c r="E22" s="182">
        <v>42826</v>
      </c>
      <c r="F22" s="183">
        <v>42916</v>
      </c>
      <c r="G22" s="184">
        <v>42746</v>
      </c>
      <c r="H22" s="185">
        <v>-2728.69</v>
      </c>
      <c r="I22" s="185">
        <v>-2480.63</v>
      </c>
      <c r="J22" s="186">
        <v>-2480.63</v>
      </c>
      <c r="K22" s="187">
        <v>0</v>
      </c>
      <c r="L22" s="186">
        <v>-248.05999999999995</v>
      </c>
      <c r="M22" s="188">
        <v>42887</v>
      </c>
      <c r="N22" s="189">
        <f t="shared" si="2"/>
        <v>-248.06300000000002</v>
      </c>
      <c r="O22" s="190">
        <f t="shared" si="3"/>
        <v>3.000000000071168E-3</v>
      </c>
      <c r="P22" s="191"/>
      <c r="Q22" s="191"/>
      <c r="R22" s="192">
        <v>0.86370703057522891</v>
      </c>
      <c r="S22" s="193"/>
      <c r="T22" s="193"/>
      <c r="U22" s="193"/>
    </row>
    <row r="23" spans="1:21" s="107" customFormat="1" ht="15.75" x14ac:dyDescent="0.25">
      <c r="A23" s="181" t="s">
        <v>137</v>
      </c>
      <c r="B23" s="181" t="s">
        <v>138</v>
      </c>
      <c r="C23" s="181" t="s">
        <v>139</v>
      </c>
      <c r="D23" s="181" t="s">
        <v>142</v>
      </c>
      <c r="E23" s="182">
        <v>42826</v>
      </c>
      <c r="F23" s="183">
        <v>42916</v>
      </c>
      <c r="G23" s="184">
        <v>42746</v>
      </c>
      <c r="H23" s="185">
        <v>2455.8200000000002</v>
      </c>
      <c r="I23" s="185">
        <v>2232.56</v>
      </c>
      <c r="J23" s="186">
        <v>2232.56</v>
      </c>
      <c r="K23" s="187">
        <v>0</v>
      </c>
      <c r="L23" s="186">
        <v>223.26</v>
      </c>
      <c r="M23" s="188">
        <v>42887</v>
      </c>
      <c r="N23" s="189">
        <f t="shared" si="2"/>
        <v>223.256</v>
      </c>
      <c r="O23" s="190">
        <f t="shared" si="3"/>
        <v>3.9999999999906777E-3</v>
      </c>
      <c r="P23" s="191"/>
      <c r="Q23" s="191"/>
      <c r="R23" s="192">
        <v>0.86370703057522891</v>
      </c>
      <c r="S23" s="193"/>
      <c r="T23" s="193"/>
      <c r="U23" s="193"/>
    </row>
    <row r="24" spans="1:21" s="107" customFormat="1" ht="15.75" x14ac:dyDescent="0.25">
      <c r="A24" s="181" t="s">
        <v>143</v>
      </c>
      <c r="B24" s="181" t="s">
        <v>144</v>
      </c>
      <c r="C24" s="181" t="s">
        <v>145</v>
      </c>
      <c r="D24" s="181" t="s">
        <v>146</v>
      </c>
      <c r="E24" s="182">
        <v>42826</v>
      </c>
      <c r="F24" s="183">
        <v>42916</v>
      </c>
      <c r="G24" s="184">
        <v>42738</v>
      </c>
      <c r="H24" s="185">
        <v>1819.13</v>
      </c>
      <c r="I24" s="185">
        <v>1653.75</v>
      </c>
      <c r="J24" s="186">
        <v>1653.75</v>
      </c>
      <c r="K24" s="187">
        <v>0</v>
      </c>
      <c r="L24" s="186">
        <v>165.38000000000011</v>
      </c>
      <c r="M24" s="188">
        <v>42887</v>
      </c>
      <c r="N24" s="189">
        <f t="shared" si="2"/>
        <v>165.375</v>
      </c>
      <c r="O24" s="190">
        <f t="shared" si="3"/>
        <v>5.0000000001091394E-3</v>
      </c>
      <c r="P24" s="191"/>
      <c r="Q24" s="191"/>
      <c r="R24" s="192">
        <v>0.86370703057522891</v>
      </c>
      <c r="S24" s="193"/>
      <c r="T24" s="193"/>
      <c r="U24" s="193"/>
    </row>
    <row r="25" spans="1:21" s="107" customFormat="1" ht="15.75" x14ac:dyDescent="0.25">
      <c r="A25" s="181" t="s">
        <v>143</v>
      </c>
      <c r="B25" s="181" t="s">
        <v>144</v>
      </c>
      <c r="C25" s="181" t="s">
        <v>145</v>
      </c>
      <c r="D25" s="181" t="s">
        <v>147</v>
      </c>
      <c r="E25" s="182">
        <v>42826</v>
      </c>
      <c r="F25" s="183">
        <v>42916</v>
      </c>
      <c r="G25" s="184">
        <v>42746</v>
      </c>
      <c r="H25" s="185">
        <v>-1819.13</v>
      </c>
      <c r="I25" s="185">
        <v>-1653.75</v>
      </c>
      <c r="J25" s="186">
        <v>-1653.75</v>
      </c>
      <c r="K25" s="187">
        <v>0</v>
      </c>
      <c r="L25" s="186">
        <v>-165.38000000000011</v>
      </c>
      <c r="M25" s="188">
        <v>42887</v>
      </c>
      <c r="N25" s="189">
        <f t="shared" si="2"/>
        <v>-165.375</v>
      </c>
      <c r="O25" s="190">
        <f t="shared" si="3"/>
        <v>-5.0000000001091394E-3</v>
      </c>
      <c r="P25" s="191"/>
      <c r="Q25" s="191"/>
      <c r="R25" s="192">
        <v>0.86370703057522891</v>
      </c>
      <c r="S25" s="193"/>
      <c r="T25" s="193"/>
      <c r="U25" s="193"/>
    </row>
    <row r="26" spans="1:21" s="107" customFormat="1" ht="15.75" x14ac:dyDescent="0.25">
      <c r="A26" s="181" t="s">
        <v>143</v>
      </c>
      <c r="B26" s="181" t="s">
        <v>144</v>
      </c>
      <c r="C26" s="181" t="s">
        <v>145</v>
      </c>
      <c r="D26" s="181" t="s">
        <v>148</v>
      </c>
      <c r="E26" s="182">
        <v>42826</v>
      </c>
      <c r="F26" s="183">
        <v>42916</v>
      </c>
      <c r="G26" s="184">
        <v>42746</v>
      </c>
      <c r="H26" s="185">
        <v>1637.21</v>
      </c>
      <c r="I26" s="185">
        <v>1488.37</v>
      </c>
      <c r="J26" s="186">
        <v>1488.37</v>
      </c>
      <c r="K26" s="187">
        <v>0</v>
      </c>
      <c r="L26" s="186">
        <v>148.84</v>
      </c>
      <c r="M26" s="188">
        <v>42887</v>
      </c>
      <c r="N26" s="189">
        <f t="shared" si="2"/>
        <v>148.83699999999999</v>
      </c>
      <c r="O26" s="190">
        <f t="shared" si="3"/>
        <v>3.0000000000143245E-3</v>
      </c>
      <c r="P26" s="191"/>
      <c r="Q26" s="191"/>
      <c r="R26" s="192">
        <v>0.86370703057522891</v>
      </c>
      <c r="S26" s="193"/>
      <c r="T26" s="193"/>
      <c r="U26" s="193"/>
    </row>
    <row r="27" spans="1:21" s="107" customFormat="1" ht="15.75" x14ac:dyDescent="0.25">
      <c r="A27" s="181" t="s">
        <v>149</v>
      </c>
      <c r="B27" s="181" t="s">
        <v>150</v>
      </c>
      <c r="C27" s="181" t="s">
        <v>151</v>
      </c>
      <c r="D27" s="181" t="s">
        <v>152</v>
      </c>
      <c r="E27" s="182">
        <v>42826</v>
      </c>
      <c r="F27" s="183">
        <v>42916</v>
      </c>
      <c r="G27" s="184">
        <v>42738</v>
      </c>
      <c r="H27" s="185">
        <v>6465.41</v>
      </c>
      <c r="I27" s="185">
        <v>5925.94</v>
      </c>
      <c r="J27" s="186">
        <v>5394.69</v>
      </c>
      <c r="K27" s="187">
        <v>531.25</v>
      </c>
      <c r="L27" s="186">
        <v>539.47000000000025</v>
      </c>
      <c r="M27" s="188">
        <v>42887</v>
      </c>
      <c r="N27" s="189">
        <f t="shared" si="2"/>
        <v>539.46899999999994</v>
      </c>
      <c r="O27" s="190">
        <f t="shared" si="3"/>
        <v>1.0000000003174137E-3</v>
      </c>
      <c r="P27" s="191"/>
      <c r="Q27" s="191"/>
      <c r="R27" s="192">
        <v>0.86370703057522891</v>
      </c>
      <c r="S27" s="193"/>
      <c r="T27" s="193"/>
      <c r="U27" s="193"/>
    </row>
    <row r="28" spans="1:21" s="107" customFormat="1" ht="15.75" x14ac:dyDescent="0.25">
      <c r="A28" s="181" t="s">
        <v>149</v>
      </c>
      <c r="B28" s="181" t="s">
        <v>150</v>
      </c>
      <c r="C28" s="181" t="s">
        <v>151</v>
      </c>
      <c r="D28" s="181" t="s">
        <v>153</v>
      </c>
      <c r="E28" s="182">
        <v>42826</v>
      </c>
      <c r="F28" s="183">
        <v>42916</v>
      </c>
      <c r="G28" s="184">
        <v>42746</v>
      </c>
      <c r="H28" s="185">
        <v>-6465.41</v>
      </c>
      <c r="I28" s="185">
        <v>-5925.94</v>
      </c>
      <c r="J28" s="186">
        <v>-5394.69</v>
      </c>
      <c r="K28" s="187">
        <v>-531.25</v>
      </c>
      <c r="L28" s="186">
        <v>-539.47000000000025</v>
      </c>
      <c r="M28" s="188">
        <v>42887</v>
      </c>
      <c r="N28" s="189">
        <f t="shared" si="2"/>
        <v>-539.46899999999994</v>
      </c>
      <c r="O28" s="190">
        <f t="shared" si="3"/>
        <v>-1.0000000003174137E-3</v>
      </c>
      <c r="P28" s="191"/>
      <c r="Q28" s="191"/>
      <c r="R28" s="192">
        <v>0.86370703057522891</v>
      </c>
      <c r="S28" s="193"/>
      <c r="T28" s="193"/>
      <c r="U28" s="193"/>
    </row>
    <row r="29" spans="1:21" s="107" customFormat="1" ht="15.75" x14ac:dyDescent="0.25">
      <c r="A29" s="181" t="s">
        <v>149</v>
      </c>
      <c r="B29" s="181" t="s">
        <v>150</v>
      </c>
      <c r="C29" s="181" t="s">
        <v>151</v>
      </c>
      <c r="D29" s="181" t="s">
        <v>154</v>
      </c>
      <c r="E29" s="182">
        <v>42826</v>
      </c>
      <c r="F29" s="183">
        <v>42916</v>
      </c>
      <c r="G29" s="184">
        <v>42746</v>
      </c>
      <c r="H29" s="185">
        <v>5818.86</v>
      </c>
      <c r="I29" s="185">
        <v>5333.34</v>
      </c>
      <c r="J29" s="186">
        <v>4855.22</v>
      </c>
      <c r="K29" s="187">
        <v>478.12</v>
      </c>
      <c r="L29" s="186">
        <v>485.52</v>
      </c>
      <c r="M29" s="188">
        <v>42887</v>
      </c>
      <c r="N29" s="189">
        <f t="shared" si="2"/>
        <v>485.52200000000005</v>
      </c>
      <c r="O29" s="190">
        <f t="shared" si="3"/>
        <v>-2.0000000000663931E-3</v>
      </c>
      <c r="P29" s="191"/>
      <c r="Q29" s="191"/>
      <c r="R29" s="192">
        <v>0.86370703057522891</v>
      </c>
      <c r="S29" s="193"/>
      <c r="T29" s="193"/>
      <c r="U29" s="193"/>
    </row>
    <row r="30" spans="1:21" s="107" customFormat="1" ht="15.75" x14ac:dyDescent="0.25">
      <c r="A30" s="181" t="s">
        <v>155</v>
      </c>
      <c r="B30" s="181" t="s">
        <v>156</v>
      </c>
      <c r="C30" s="181" t="s">
        <v>157</v>
      </c>
      <c r="D30" s="181" t="s">
        <v>158</v>
      </c>
      <c r="E30" s="182">
        <v>42826</v>
      </c>
      <c r="F30" s="183">
        <v>42916</v>
      </c>
      <c r="G30" s="184">
        <v>42738</v>
      </c>
      <c r="H30" s="185">
        <v>6796.72</v>
      </c>
      <c r="I30" s="185">
        <v>6201.56</v>
      </c>
      <c r="J30" s="186">
        <v>5951.56</v>
      </c>
      <c r="K30" s="187">
        <v>250</v>
      </c>
      <c r="L30" s="186">
        <v>595.15999999999985</v>
      </c>
      <c r="M30" s="188">
        <v>42887</v>
      </c>
      <c r="N30" s="189">
        <f t="shared" si="2"/>
        <v>595.15600000000006</v>
      </c>
      <c r="O30" s="190">
        <f t="shared" si="3"/>
        <v>3.9999999997917257E-3</v>
      </c>
      <c r="P30" s="191"/>
      <c r="Q30" s="191"/>
      <c r="R30" s="192">
        <v>0.86370703057522891</v>
      </c>
      <c r="S30" s="193"/>
      <c r="T30" s="193"/>
      <c r="U30" s="193"/>
    </row>
    <row r="31" spans="1:21" s="107" customFormat="1" ht="15.75" x14ac:dyDescent="0.25">
      <c r="A31" s="181" t="s">
        <v>155</v>
      </c>
      <c r="B31" s="181" t="s">
        <v>156</v>
      </c>
      <c r="C31" s="181" t="s">
        <v>157</v>
      </c>
      <c r="D31" s="181" t="s">
        <v>159</v>
      </c>
      <c r="E31" s="182">
        <v>42826</v>
      </c>
      <c r="F31" s="183">
        <v>42916</v>
      </c>
      <c r="G31" s="184">
        <v>42746</v>
      </c>
      <c r="H31" s="185">
        <v>-6796.72</v>
      </c>
      <c r="I31" s="185">
        <v>-6201.56</v>
      </c>
      <c r="J31" s="186">
        <v>-5951.56</v>
      </c>
      <c r="K31" s="187">
        <v>-250</v>
      </c>
      <c r="L31" s="186">
        <v>-595.15999999999985</v>
      </c>
      <c r="M31" s="188">
        <v>42887</v>
      </c>
      <c r="N31" s="189">
        <f t="shared" si="2"/>
        <v>-595.15600000000006</v>
      </c>
      <c r="O31" s="190">
        <f t="shared" si="3"/>
        <v>-3.9999999997917257E-3</v>
      </c>
      <c r="P31" s="191"/>
      <c r="Q31" s="191"/>
      <c r="R31" s="192">
        <v>0.86370703057522891</v>
      </c>
      <c r="S31" s="193"/>
      <c r="T31" s="193"/>
      <c r="U31" s="193"/>
    </row>
    <row r="32" spans="1:21" s="107" customFormat="1" ht="15.75" x14ac:dyDescent="0.25">
      <c r="A32" s="181" t="s">
        <v>155</v>
      </c>
      <c r="B32" s="181" t="s">
        <v>156</v>
      </c>
      <c r="C32" s="181" t="s">
        <v>157</v>
      </c>
      <c r="D32" s="181" t="s">
        <v>160</v>
      </c>
      <c r="E32" s="182">
        <v>42826</v>
      </c>
      <c r="F32" s="183">
        <v>42916</v>
      </c>
      <c r="G32" s="184">
        <v>42746</v>
      </c>
      <c r="H32" s="185">
        <v>6117.05</v>
      </c>
      <c r="I32" s="185">
        <v>5581.41</v>
      </c>
      <c r="J32" s="186">
        <v>5356.41</v>
      </c>
      <c r="K32" s="187">
        <v>225</v>
      </c>
      <c r="L32" s="186">
        <v>535.64000000000033</v>
      </c>
      <c r="M32" s="188">
        <v>42887</v>
      </c>
      <c r="N32" s="189">
        <f t="shared" si="2"/>
        <v>535.64099999999996</v>
      </c>
      <c r="O32" s="190">
        <f t="shared" si="3"/>
        <v>-9.9999999963529262E-4</v>
      </c>
      <c r="P32" s="191"/>
      <c r="Q32" s="191"/>
      <c r="R32" s="192">
        <v>0.86370703057522891</v>
      </c>
      <c r="S32" s="193"/>
      <c r="T32" s="193"/>
      <c r="U32" s="193"/>
    </row>
    <row r="33" spans="1:21" s="107" customFormat="1" ht="15.75" x14ac:dyDescent="0.25">
      <c r="A33" s="181" t="s">
        <v>161</v>
      </c>
      <c r="B33" s="181" t="s">
        <v>162</v>
      </c>
      <c r="C33" s="181" t="s">
        <v>163</v>
      </c>
      <c r="D33" s="181" t="s">
        <v>164</v>
      </c>
      <c r="E33" s="182">
        <v>42826</v>
      </c>
      <c r="F33" s="183">
        <v>42916</v>
      </c>
      <c r="G33" s="184">
        <v>42739</v>
      </c>
      <c r="H33" s="185">
        <v>1584</v>
      </c>
      <c r="I33" s="185">
        <v>1440</v>
      </c>
      <c r="J33" s="186">
        <v>1440</v>
      </c>
      <c r="K33" s="187">
        <v>0</v>
      </c>
      <c r="L33" s="186">
        <v>144</v>
      </c>
      <c r="M33" s="188">
        <v>42887</v>
      </c>
      <c r="N33" s="189">
        <f t="shared" si="2"/>
        <v>144</v>
      </c>
      <c r="O33" s="190">
        <f t="shared" si="3"/>
        <v>0</v>
      </c>
      <c r="P33" s="191"/>
      <c r="Q33" s="191"/>
      <c r="R33" s="192">
        <v>0.86370703057522891</v>
      </c>
      <c r="S33" s="193"/>
      <c r="T33" s="193"/>
      <c r="U33" s="193"/>
    </row>
    <row r="34" spans="1:21" s="107" customFormat="1" ht="15.75" x14ac:dyDescent="0.25">
      <c r="A34" s="181" t="s">
        <v>102</v>
      </c>
      <c r="B34" s="181" t="s">
        <v>103</v>
      </c>
      <c r="C34" s="181" t="s">
        <v>104</v>
      </c>
      <c r="D34" s="181" t="s">
        <v>165</v>
      </c>
      <c r="E34" s="182">
        <v>42826</v>
      </c>
      <c r="F34" s="183">
        <v>42916</v>
      </c>
      <c r="G34" s="184">
        <v>42760</v>
      </c>
      <c r="H34" s="185">
        <v>7820.74</v>
      </c>
      <c r="I34" s="185">
        <v>7125</v>
      </c>
      <c r="J34" s="186">
        <v>6957.35</v>
      </c>
      <c r="K34" s="187">
        <v>167.65</v>
      </c>
      <c r="L34" s="186">
        <v>695.73999999999978</v>
      </c>
      <c r="M34" s="188">
        <v>42887</v>
      </c>
      <c r="N34" s="189">
        <f t="shared" si="2"/>
        <v>695.73500000000013</v>
      </c>
      <c r="O34" s="190">
        <f t="shared" si="3"/>
        <v>4.999999999654392E-3</v>
      </c>
      <c r="P34" s="191"/>
      <c r="Q34" s="191"/>
      <c r="R34" s="192">
        <v>0.86370703057522891</v>
      </c>
      <c r="S34" s="193"/>
      <c r="T34" s="193"/>
      <c r="U34" s="193"/>
    </row>
    <row r="35" spans="1:21" ht="16.5" thickBot="1" x14ac:dyDescent="0.3">
      <c r="A35" s="194"/>
      <c r="B35" s="194"/>
      <c r="C35" s="194"/>
      <c r="D35" s="194"/>
      <c r="E35" s="195"/>
      <c r="F35" s="195"/>
      <c r="G35" s="195"/>
      <c r="H35" s="196"/>
      <c r="I35" s="197"/>
      <c r="J35" s="197"/>
      <c r="K35" s="198"/>
      <c r="L35" s="198"/>
      <c r="M35" s="199"/>
      <c r="N35" s="200"/>
      <c r="O35" s="200"/>
      <c r="P35" s="5"/>
      <c r="Q35" s="5"/>
      <c r="R35" s="5"/>
      <c r="S35" s="5"/>
      <c r="T35" s="5"/>
      <c r="U35" s="5"/>
    </row>
    <row r="36" spans="1:21" ht="16.5" thickTop="1" x14ac:dyDescent="0.25">
      <c r="A36" s="5"/>
      <c r="B36" s="5"/>
      <c r="C36" s="5"/>
      <c r="D36" s="5"/>
      <c r="E36" s="5"/>
      <c r="F36" s="5"/>
      <c r="G36" s="5"/>
      <c r="H36" s="5"/>
      <c r="I36" s="5"/>
      <c r="J36" s="201">
        <f>SUM(J2:J35)</f>
        <v>31032.79</v>
      </c>
      <c r="K36" s="202"/>
      <c r="L36" s="201">
        <f>SUM(L2:L35)</f>
        <v>3103.3</v>
      </c>
      <c r="M36" s="5"/>
      <c r="N36" s="5"/>
      <c r="O36" s="5"/>
      <c r="P36" s="5"/>
      <c r="Q36" s="5"/>
      <c r="R36" s="5"/>
      <c r="S36" s="5"/>
      <c r="T36" s="5"/>
      <c r="U36" s="5"/>
    </row>
    <row r="37" spans="1:21" ht="15.7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5.7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203">
        <f>IFERROR(+L36/J36,0)</f>
        <v>0.1000006767035771</v>
      </c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5.7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5.7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5.75" x14ac:dyDescent="0.25">
      <c r="A41" s="5"/>
      <c r="B41" s="5"/>
      <c r="C41" s="5"/>
      <c r="D41" s="5"/>
      <c r="E41" s="5"/>
      <c r="F41" s="5"/>
      <c r="G41" s="5"/>
      <c r="H41" s="5"/>
      <c r="I41" s="204" t="s">
        <v>35</v>
      </c>
      <c r="J41" s="204" t="s">
        <v>36</v>
      </c>
      <c r="K41" s="204" t="s">
        <v>37</v>
      </c>
      <c r="L41" s="205">
        <v>1.1577999999999999</v>
      </c>
      <c r="M41" s="5"/>
      <c r="N41" s="5"/>
      <c r="O41" s="5"/>
      <c r="P41" s="5"/>
      <c r="Q41" s="5"/>
      <c r="R41" s="5"/>
      <c r="S41" s="5"/>
      <c r="T41" s="5"/>
      <c r="U41" s="5"/>
    </row>
    <row r="42" spans="1:21" ht="15.7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5.7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206" t="s">
        <v>38</v>
      </c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5.7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207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5.7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207">
        <f>1/L41</f>
        <v>0.86370703057522891</v>
      </c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5.75" x14ac:dyDescent="0.25">
      <c r="A46" s="5"/>
      <c r="B46" s="5"/>
      <c r="C46" s="5"/>
      <c r="D46" s="5"/>
      <c r="E46" s="5"/>
      <c r="F46" s="5"/>
      <c r="G46" s="5"/>
      <c r="H46" s="5"/>
      <c r="I46" s="5"/>
      <c r="J46" s="208"/>
      <c r="K46" s="209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5.75" x14ac:dyDescent="0.25">
      <c r="A47" s="5"/>
      <c r="B47" s="5"/>
      <c r="C47" s="5"/>
      <c r="D47" s="5"/>
      <c r="E47" s="5"/>
      <c r="F47" s="5"/>
      <c r="G47" s="5"/>
      <c r="H47" s="5"/>
      <c r="I47" s="5"/>
      <c r="J47" s="210">
        <f>J36*K45</f>
        <v>26803.238901364657</v>
      </c>
      <c r="K47" s="5"/>
      <c r="L47" s="211">
        <f>+L36*K45</f>
        <v>2680.342027984108</v>
      </c>
      <c r="M47" s="5"/>
      <c r="N47" s="5"/>
      <c r="O47" s="5"/>
      <c r="P47" s="5"/>
      <c r="Q47" s="5"/>
      <c r="R47" s="5"/>
      <c r="S47" s="5"/>
      <c r="T47" s="5"/>
      <c r="U47" s="5"/>
    </row>
    <row r="48" spans="1:21" ht="15.7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5.7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203">
        <f>L47/J47</f>
        <v>0.1000006767035771</v>
      </c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5.7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5.7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5.75" x14ac:dyDescent="0.25">
      <c r="A52" s="5"/>
      <c r="B52" s="5"/>
      <c r="C52" s="5"/>
      <c r="D52" s="5"/>
      <c r="E52" s="5"/>
      <c r="F52" s="5"/>
      <c r="G52" s="212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5.75" x14ac:dyDescent="0.25">
      <c r="A53" s="5"/>
      <c r="B53" s="5"/>
      <c r="C53" s="5"/>
      <c r="D53" s="5"/>
      <c r="E53" s="5"/>
      <c r="F53" s="5"/>
      <c r="G53" s="212" t="s">
        <v>47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5.75" x14ac:dyDescent="0.25">
      <c r="A54" s="5"/>
      <c r="B54" s="5"/>
      <c r="C54" s="5"/>
      <c r="D54" s="5"/>
      <c r="E54" s="5"/>
      <c r="F54" s="5"/>
      <c r="G54" s="212" t="s">
        <v>166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5.7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5.7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s="16" customFormat="1" ht="15.75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4"/>
      <c r="Q57" s="213"/>
      <c r="R57" s="213"/>
      <c r="S57" s="213"/>
      <c r="T57" s="213"/>
      <c r="U57" s="213"/>
    </row>
    <row r="58" spans="1:21" s="16" customFormat="1" ht="15.75" hidden="1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4"/>
      <c r="Q58" s="213"/>
      <c r="R58" s="213"/>
      <c r="S58" s="213"/>
      <c r="T58" s="213"/>
      <c r="U58" s="213"/>
    </row>
    <row r="59" spans="1:21" s="16" customFormat="1" ht="15.75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4"/>
      <c r="Q59" s="213"/>
      <c r="R59" s="213"/>
      <c r="S59" s="213"/>
      <c r="T59" s="213"/>
      <c r="U59" s="213"/>
    </row>
    <row r="60" spans="1:21" s="16" customFormat="1" ht="15.75" hidden="1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4"/>
      <c r="Q60" s="213"/>
      <c r="R60" s="213"/>
      <c r="S60" s="213"/>
      <c r="T60" s="213"/>
      <c r="U60" s="213"/>
    </row>
    <row r="61" spans="1:21" s="16" customFormat="1" ht="15.75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4"/>
      <c r="Q61" s="213"/>
      <c r="R61" s="213"/>
      <c r="S61" s="213"/>
      <c r="T61" s="213"/>
      <c r="U61" s="213"/>
    </row>
    <row r="62" spans="1:21" s="16" customFormat="1" ht="15.75" hidden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4"/>
      <c r="Q62" s="213"/>
      <c r="R62" s="213"/>
      <c r="S62" s="213"/>
      <c r="T62" s="213"/>
      <c r="U62" s="213"/>
    </row>
    <row r="63" spans="1:21" s="16" customFormat="1" ht="15.75" x14ac:dyDescent="0.25">
      <c r="A63" s="213"/>
      <c r="B63" s="213"/>
      <c r="C63" s="213"/>
      <c r="D63" s="213"/>
      <c r="E63" s="213"/>
      <c r="F63" s="213"/>
      <c r="G63" s="213"/>
      <c r="H63" s="213"/>
      <c r="I63" s="213"/>
      <c r="J63" s="213"/>
      <c r="K63" s="213"/>
      <c r="L63" s="213"/>
      <c r="M63" s="213"/>
      <c r="N63" s="213"/>
      <c r="O63" s="213"/>
      <c r="P63" s="214"/>
      <c r="Q63" s="213"/>
      <c r="R63" s="213"/>
      <c r="S63" s="213"/>
      <c r="T63" s="213"/>
      <c r="U63" s="213"/>
    </row>
    <row r="64" spans="1:21" s="16" customFormat="1" ht="15.75" hidden="1" x14ac:dyDescent="0.25">
      <c r="A64" s="213"/>
      <c r="B64" s="213"/>
      <c r="C64" s="213"/>
      <c r="D64" s="213"/>
      <c r="E64" s="213"/>
      <c r="F64" s="213"/>
      <c r="G64" s="213"/>
      <c r="H64" s="213"/>
      <c r="I64" s="213"/>
      <c r="J64" s="213"/>
      <c r="K64" s="213"/>
      <c r="L64" s="213"/>
      <c r="M64" s="213"/>
      <c r="N64" s="213"/>
      <c r="O64" s="213"/>
      <c r="P64" s="214"/>
      <c r="Q64" s="213"/>
      <c r="R64" s="213"/>
      <c r="S64" s="213"/>
      <c r="T64" s="213"/>
      <c r="U64" s="213"/>
    </row>
    <row r="65" spans="1:213" s="16" customFormat="1" ht="15.75" x14ac:dyDescent="0.25">
      <c r="A65" s="213"/>
      <c r="B65" s="213"/>
      <c r="C65" s="213"/>
      <c r="D65" s="213"/>
      <c r="E65" s="213"/>
      <c r="F65" s="213"/>
      <c r="G65" s="213"/>
      <c r="H65" s="213"/>
      <c r="I65" s="213"/>
      <c r="J65" s="213"/>
      <c r="K65" s="213"/>
      <c r="L65" s="213"/>
      <c r="M65" s="213"/>
      <c r="N65" s="213"/>
      <c r="O65" s="213"/>
      <c r="P65" s="214"/>
      <c r="Q65" s="213"/>
      <c r="R65" s="213"/>
      <c r="S65" s="213"/>
      <c r="T65" s="213"/>
      <c r="U65" s="213"/>
    </row>
    <row r="66" spans="1:213" s="16" customFormat="1" ht="15.75" hidden="1" x14ac:dyDescent="0.25">
      <c r="A66" s="213"/>
      <c r="B66" s="213"/>
      <c r="C66" s="213"/>
      <c r="D66" s="213"/>
      <c r="E66" s="213"/>
      <c r="F66" s="213"/>
      <c r="G66" s="213"/>
      <c r="H66" s="213"/>
      <c r="I66" s="213"/>
      <c r="J66" s="213"/>
      <c r="K66" s="213"/>
      <c r="L66" s="213"/>
      <c r="M66" s="213"/>
      <c r="N66" s="213"/>
      <c r="O66" s="213"/>
      <c r="P66" s="214"/>
      <c r="Q66" s="213"/>
      <c r="R66" s="213"/>
      <c r="S66" s="213"/>
      <c r="T66" s="213"/>
      <c r="U66" s="213"/>
    </row>
    <row r="67" spans="1:213" s="16" customFormat="1" ht="15.75" x14ac:dyDescent="0.25">
      <c r="A67" s="213"/>
      <c r="B67" s="213"/>
      <c r="C67" s="213"/>
      <c r="D67" s="213"/>
      <c r="E67" s="213"/>
      <c r="F67" s="215" t="s">
        <v>196</v>
      </c>
      <c r="G67" s="215"/>
      <c r="H67" s="215"/>
      <c r="I67" s="215"/>
      <c r="J67" s="215"/>
      <c r="K67" s="215"/>
      <c r="L67" s="213"/>
      <c r="M67" s="213"/>
      <c r="N67" s="213"/>
      <c r="O67" s="213"/>
      <c r="P67" s="214"/>
      <c r="Q67" s="198"/>
      <c r="R67" s="198"/>
      <c r="S67" s="198"/>
      <c r="T67" s="213"/>
      <c r="U67" s="198"/>
      <c r="V67" s="22"/>
      <c r="W67" s="22"/>
      <c r="X67" s="22"/>
      <c r="Y67" s="22"/>
      <c r="Z67" s="22"/>
      <c r="AA67" s="22"/>
      <c r="AB67" s="22"/>
      <c r="AC67" s="22"/>
      <c r="AD67" s="22"/>
      <c r="AE67" s="22">
        <v>6201.56</v>
      </c>
      <c r="AF67" s="22"/>
      <c r="AG67" s="23">
        <v>0.12</v>
      </c>
      <c r="AH67" s="27">
        <v>0</v>
      </c>
      <c r="AI67" s="27">
        <v>0</v>
      </c>
      <c r="AJ67" s="27">
        <v>0</v>
      </c>
      <c r="AK67" s="27">
        <v>0</v>
      </c>
      <c r="AL67" s="27">
        <v>0</v>
      </c>
      <c r="AM67" s="27">
        <v>0</v>
      </c>
      <c r="AN67" s="27">
        <v>0</v>
      </c>
      <c r="AO67" s="27">
        <v>0</v>
      </c>
      <c r="AP67" s="27">
        <v>0</v>
      </c>
      <c r="AQ67" s="27">
        <v>0</v>
      </c>
      <c r="AR67" s="27">
        <v>744.18720000000008</v>
      </c>
      <c r="AS67" s="27">
        <v>0</v>
      </c>
      <c r="AT67" s="106" t="s">
        <v>44</v>
      </c>
      <c r="AU67" s="106" t="s">
        <v>33</v>
      </c>
      <c r="AV67" s="22" t="s">
        <v>34</v>
      </c>
      <c r="AW67" s="17">
        <v>42460</v>
      </c>
      <c r="AX67" s="18">
        <v>0</v>
      </c>
      <c r="AY67" s="15"/>
      <c r="AZ67" s="15"/>
      <c r="BA67" s="108">
        <v>6201.56</v>
      </c>
      <c r="BB67" s="106" t="s">
        <v>42</v>
      </c>
      <c r="BC67" s="14">
        <v>0</v>
      </c>
      <c r="BE67" s="15"/>
    </row>
    <row r="68" spans="1:213" s="16" customFormat="1" ht="15.75" hidden="1" x14ac:dyDescent="0.25">
      <c r="A68" s="213"/>
      <c r="B68" s="213"/>
      <c r="C68" s="213"/>
      <c r="D68" s="213"/>
      <c r="E68" s="213"/>
      <c r="F68" s="213"/>
      <c r="G68" s="213"/>
      <c r="H68" s="213"/>
      <c r="I68" s="213"/>
      <c r="J68" s="213"/>
      <c r="K68" s="213"/>
      <c r="L68" s="213"/>
      <c r="M68" s="213"/>
      <c r="N68" s="213"/>
      <c r="O68" s="213"/>
      <c r="P68" s="214"/>
      <c r="Q68" s="198"/>
      <c r="R68" s="198"/>
      <c r="S68" s="198"/>
      <c r="T68" s="213"/>
      <c r="U68" s="198"/>
      <c r="V68" s="22"/>
      <c r="W68" s="22"/>
      <c r="X68" s="22"/>
      <c r="Y68" s="22"/>
      <c r="Z68" s="22"/>
      <c r="AA68" s="22"/>
      <c r="AB68" s="22"/>
      <c r="AC68" s="22"/>
      <c r="AD68" s="22"/>
      <c r="AE68" s="22">
        <v>6201.57</v>
      </c>
      <c r="AF68" s="22"/>
      <c r="AG68" s="23">
        <v>0.12</v>
      </c>
      <c r="AH68" s="27">
        <v>0</v>
      </c>
      <c r="AI68" s="27">
        <v>0</v>
      </c>
      <c r="AJ68" s="27">
        <v>0</v>
      </c>
      <c r="AK68" s="27">
        <v>0</v>
      </c>
      <c r="AL68" s="27">
        <v>0</v>
      </c>
      <c r="AM68" s="27">
        <v>0</v>
      </c>
      <c r="AN68" s="27">
        <v>0</v>
      </c>
      <c r="AO68" s="27">
        <v>0</v>
      </c>
      <c r="AP68" s="27">
        <v>0</v>
      </c>
      <c r="AQ68" s="27">
        <v>0</v>
      </c>
      <c r="AR68" s="27">
        <v>744.18839999999989</v>
      </c>
      <c r="AS68" s="27">
        <v>0</v>
      </c>
      <c r="AT68" s="106" t="s">
        <v>44</v>
      </c>
      <c r="AU68" s="106" t="s">
        <v>33</v>
      </c>
      <c r="AV68" s="22" t="s">
        <v>34</v>
      </c>
      <c r="AW68" s="17">
        <v>42460</v>
      </c>
      <c r="AX68" s="18">
        <v>0</v>
      </c>
      <c r="AY68" s="15"/>
      <c r="AZ68" s="15"/>
      <c r="BA68" s="108">
        <v>6201.57</v>
      </c>
      <c r="BB68" s="106" t="s">
        <v>42</v>
      </c>
      <c r="BC68" s="14">
        <v>0</v>
      </c>
      <c r="BE68" s="15"/>
    </row>
    <row r="69" spans="1:213" s="16" customFormat="1" ht="15.75" x14ac:dyDescent="0.25">
      <c r="A69" s="213"/>
      <c r="B69" s="213"/>
      <c r="C69" s="213"/>
      <c r="D69" s="213"/>
      <c r="E69" s="213"/>
      <c r="F69" s="216" t="s">
        <v>176</v>
      </c>
      <c r="G69" s="216" t="s">
        <v>177</v>
      </c>
      <c r="H69" s="216" t="s">
        <v>178</v>
      </c>
      <c r="I69" s="216" t="s">
        <v>179</v>
      </c>
      <c r="J69" s="216" t="s">
        <v>197</v>
      </c>
      <c r="K69" s="216" t="s">
        <v>181</v>
      </c>
      <c r="L69" s="213"/>
      <c r="M69" s="213"/>
      <c r="N69" s="213"/>
      <c r="O69" s="213"/>
      <c r="P69" s="214"/>
      <c r="Q69" s="198"/>
      <c r="R69" s="198"/>
      <c r="S69" s="198"/>
      <c r="T69" s="213"/>
      <c r="U69" s="198"/>
      <c r="V69" s="22"/>
      <c r="W69" s="22"/>
      <c r="X69" s="22"/>
      <c r="Y69" s="22"/>
      <c r="Z69" s="22"/>
      <c r="AA69" s="22"/>
      <c r="AB69" s="22"/>
      <c r="AC69" s="22"/>
      <c r="AD69" s="22"/>
      <c r="AE69" s="22">
        <v>-18000</v>
      </c>
      <c r="AF69" s="22"/>
      <c r="AG69" s="23">
        <v>0.14000000000000001</v>
      </c>
      <c r="AH69" s="27">
        <v>0</v>
      </c>
      <c r="AI69" s="27">
        <v>0</v>
      </c>
      <c r="AJ69" s="27">
        <v>0</v>
      </c>
      <c r="AK69" s="27">
        <v>0</v>
      </c>
      <c r="AL69" s="27">
        <v>0</v>
      </c>
      <c r="AM69" s="27">
        <v>0</v>
      </c>
      <c r="AN69" s="27">
        <v>0</v>
      </c>
      <c r="AO69" s="27">
        <v>0</v>
      </c>
      <c r="AP69" s="27">
        <v>0</v>
      </c>
      <c r="AQ69" s="27">
        <v>0</v>
      </c>
      <c r="AR69" s="27">
        <v>-2520.0000000000005</v>
      </c>
      <c r="AS69" s="27">
        <v>0</v>
      </c>
      <c r="AT69" s="106" t="s">
        <v>39</v>
      </c>
      <c r="AU69" s="106" t="s">
        <v>33</v>
      </c>
      <c r="AV69" s="22" t="s">
        <v>34</v>
      </c>
      <c r="AW69" s="17">
        <v>42460</v>
      </c>
      <c r="AX69" s="18">
        <v>0</v>
      </c>
      <c r="AY69" s="15"/>
      <c r="AZ69" s="15"/>
      <c r="BA69" s="108">
        <v>-18000</v>
      </c>
      <c r="BB69" s="106" t="s">
        <v>43</v>
      </c>
      <c r="BC69" s="14">
        <v>0</v>
      </c>
      <c r="BE69" s="15"/>
    </row>
    <row r="70" spans="1:213" s="16" customFormat="1" ht="15.75" hidden="1" x14ac:dyDescent="0.25">
      <c r="A70" s="213"/>
      <c r="B70" s="213"/>
      <c r="C70" s="213"/>
      <c r="D70" s="213"/>
      <c r="E70" s="213"/>
      <c r="F70" s="215" t="s">
        <v>198</v>
      </c>
      <c r="G70" s="215" t="s">
        <v>183</v>
      </c>
      <c r="H70" s="215">
        <v>33</v>
      </c>
      <c r="I70" s="217">
        <v>26803.25</v>
      </c>
      <c r="J70" s="217">
        <v>2680.34</v>
      </c>
      <c r="K70" s="217">
        <v>2680.34</v>
      </c>
      <c r="L70" s="213"/>
      <c r="M70" s="213"/>
      <c r="N70" s="213"/>
      <c r="O70" s="213"/>
      <c r="P70" s="214"/>
      <c r="Q70" s="198"/>
      <c r="R70" s="198"/>
      <c r="S70" s="198"/>
      <c r="T70" s="213"/>
      <c r="U70" s="198"/>
      <c r="V70" s="22"/>
      <c r="W70" s="22"/>
      <c r="X70" s="22"/>
      <c r="Y70" s="22"/>
      <c r="Z70" s="22"/>
      <c r="AA70" s="22"/>
      <c r="AB70" s="22"/>
      <c r="AC70" s="22"/>
      <c r="AD70" s="22"/>
      <c r="AE70" s="22">
        <v>-18000</v>
      </c>
      <c r="AF70" s="22"/>
      <c r="AG70" s="23">
        <v>0.14000000000000001</v>
      </c>
      <c r="AH70" s="27">
        <v>0</v>
      </c>
      <c r="AI70" s="27">
        <v>0</v>
      </c>
      <c r="AJ70" s="27">
        <v>0</v>
      </c>
      <c r="AK70" s="27">
        <v>0</v>
      </c>
      <c r="AL70" s="27">
        <v>0</v>
      </c>
      <c r="AM70" s="27">
        <v>0</v>
      </c>
      <c r="AN70" s="27">
        <v>0</v>
      </c>
      <c r="AO70" s="27">
        <v>0</v>
      </c>
      <c r="AP70" s="27">
        <v>0</v>
      </c>
      <c r="AQ70" s="27">
        <v>0</v>
      </c>
      <c r="AR70" s="27">
        <v>-2520.0000000000005</v>
      </c>
      <c r="AS70" s="27">
        <v>0</v>
      </c>
      <c r="AT70" s="106" t="s">
        <v>39</v>
      </c>
      <c r="AU70" s="106" t="s">
        <v>33</v>
      </c>
      <c r="AV70" s="22" t="s">
        <v>34</v>
      </c>
      <c r="AW70" s="17">
        <v>42460</v>
      </c>
      <c r="AX70" s="18">
        <v>0</v>
      </c>
      <c r="AY70" s="15"/>
      <c r="AZ70" s="15"/>
      <c r="BA70" s="108">
        <v>-18000</v>
      </c>
      <c r="BB70" s="106" t="s">
        <v>43</v>
      </c>
      <c r="BC70" s="14">
        <v>0</v>
      </c>
      <c r="BE70" s="15"/>
    </row>
    <row r="71" spans="1:213" s="16" customFormat="1" ht="15.75" x14ac:dyDescent="0.25">
      <c r="A71" s="213"/>
      <c r="B71" s="213"/>
      <c r="C71" s="213"/>
      <c r="D71" s="213"/>
      <c r="E71" s="213"/>
      <c r="F71" s="218" t="s">
        <v>184</v>
      </c>
      <c r="G71" s="218"/>
      <c r="H71" s="218">
        <v>33</v>
      </c>
      <c r="I71" s="219">
        <v>26803.25</v>
      </c>
      <c r="J71" s="219">
        <v>2680.34</v>
      </c>
      <c r="K71" s="219">
        <v>2680.34</v>
      </c>
      <c r="L71" s="213"/>
      <c r="M71" s="213"/>
      <c r="N71" s="213"/>
      <c r="O71" s="213"/>
      <c r="P71" s="214"/>
      <c r="Q71" s="198"/>
      <c r="R71" s="198"/>
      <c r="S71" s="198"/>
      <c r="T71" s="213"/>
      <c r="U71" s="198"/>
      <c r="V71" s="22"/>
      <c r="W71" s="22"/>
      <c r="X71" s="22"/>
      <c r="Y71" s="22"/>
      <c r="Z71" s="22"/>
      <c r="AA71" s="22"/>
      <c r="AB71" s="22"/>
      <c r="AC71" s="22"/>
      <c r="AD71" s="22"/>
      <c r="AE71" s="22">
        <v>13050</v>
      </c>
      <c r="AF71" s="22"/>
      <c r="AG71" s="23">
        <v>0.14000000000000001</v>
      </c>
      <c r="AH71" s="27">
        <v>0</v>
      </c>
      <c r="AI71" s="27">
        <v>0</v>
      </c>
      <c r="AJ71" s="27">
        <v>0</v>
      </c>
      <c r="AK71" s="27">
        <v>0</v>
      </c>
      <c r="AL71" s="27">
        <v>0</v>
      </c>
      <c r="AM71" s="27">
        <v>0</v>
      </c>
      <c r="AN71" s="27">
        <v>0</v>
      </c>
      <c r="AO71" s="27">
        <v>0</v>
      </c>
      <c r="AP71" s="27">
        <v>0</v>
      </c>
      <c r="AQ71" s="27">
        <v>0</v>
      </c>
      <c r="AR71" s="27">
        <v>1827.0000000000002</v>
      </c>
      <c r="AS71" s="27">
        <v>0</v>
      </c>
      <c r="AT71" s="106" t="s">
        <v>39</v>
      </c>
      <c r="AU71" s="106" t="s">
        <v>33</v>
      </c>
      <c r="AV71" s="22" t="s">
        <v>34</v>
      </c>
      <c r="AW71" s="17">
        <v>42460</v>
      </c>
      <c r="AX71" s="18">
        <v>0</v>
      </c>
      <c r="AY71" s="15"/>
      <c r="AZ71" s="15"/>
      <c r="BA71" s="108">
        <v>13050</v>
      </c>
      <c r="BB71" s="106" t="s">
        <v>43</v>
      </c>
      <c r="BC71" s="14">
        <v>0</v>
      </c>
      <c r="BE71" s="15"/>
    </row>
    <row r="72" spans="1:213" s="16" customFormat="1" ht="15.75" hidden="1" x14ac:dyDescent="0.25">
      <c r="A72" s="213"/>
      <c r="B72" s="213"/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  <c r="N72" s="213"/>
      <c r="O72" s="213"/>
      <c r="P72" s="214"/>
      <c r="Q72" s="198"/>
      <c r="R72" s="198"/>
      <c r="S72" s="198"/>
      <c r="T72" s="213"/>
      <c r="U72" s="198"/>
      <c r="V72" s="22"/>
      <c r="W72" s="22"/>
      <c r="X72" s="22"/>
      <c r="Y72" s="22"/>
      <c r="Z72" s="22"/>
      <c r="AA72" s="22"/>
      <c r="AB72" s="22"/>
      <c r="AC72" s="22"/>
      <c r="AD72" s="22"/>
      <c r="AE72" s="22">
        <v>13050</v>
      </c>
      <c r="AF72" s="22"/>
      <c r="AG72" s="23">
        <v>0.14000000000000001</v>
      </c>
      <c r="AH72" s="27">
        <v>0</v>
      </c>
      <c r="AI72" s="27">
        <v>0</v>
      </c>
      <c r="AJ72" s="27">
        <v>0</v>
      </c>
      <c r="AK72" s="27">
        <v>0</v>
      </c>
      <c r="AL72" s="27">
        <v>0</v>
      </c>
      <c r="AM72" s="27">
        <v>0</v>
      </c>
      <c r="AN72" s="27">
        <v>0</v>
      </c>
      <c r="AO72" s="27">
        <v>0</v>
      </c>
      <c r="AP72" s="27">
        <v>0</v>
      </c>
      <c r="AQ72" s="27">
        <v>0</v>
      </c>
      <c r="AR72" s="27">
        <v>1827.0000000000002</v>
      </c>
      <c r="AS72" s="27">
        <v>0</v>
      </c>
      <c r="AT72" s="106" t="s">
        <v>39</v>
      </c>
      <c r="AU72" s="106" t="s">
        <v>33</v>
      </c>
      <c r="AV72" s="22" t="s">
        <v>34</v>
      </c>
      <c r="AW72" s="17">
        <v>42460</v>
      </c>
      <c r="AX72" s="18">
        <v>0</v>
      </c>
      <c r="AY72" s="15"/>
      <c r="AZ72" s="15"/>
      <c r="BA72" s="108">
        <v>13050</v>
      </c>
      <c r="BB72" s="106" t="s">
        <v>43</v>
      </c>
      <c r="BC72" s="14">
        <v>0</v>
      </c>
      <c r="BE72" s="15"/>
    </row>
    <row r="73" spans="1:213" s="16" customFormat="1" ht="15.75" x14ac:dyDescent="0.25">
      <c r="A73" s="213"/>
      <c r="B73" s="213"/>
      <c r="C73" s="213"/>
      <c r="D73" s="213"/>
      <c r="E73" s="213"/>
      <c r="F73" s="213"/>
      <c r="G73" s="213"/>
      <c r="H73" s="213"/>
      <c r="I73" s="213"/>
      <c r="J73" s="213"/>
      <c r="K73" s="213"/>
      <c r="L73" s="213"/>
      <c r="M73" s="213"/>
      <c r="N73" s="213"/>
      <c r="O73" s="213"/>
      <c r="P73" s="214"/>
      <c r="Q73" s="198"/>
      <c r="R73" s="198"/>
      <c r="S73" s="198"/>
      <c r="T73" s="213"/>
      <c r="U73" s="198"/>
      <c r="V73" s="22"/>
      <c r="W73" s="22"/>
      <c r="X73" s="22"/>
      <c r="Y73" s="22"/>
      <c r="Z73" s="22"/>
      <c r="AA73" s="22"/>
      <c r="AB73" s="22"/>
      <c r="AC73" s="22"/>
      <c r="AD73" s="22"/>
      <c r="AE73" s="22">
        <v>3445.31</v>
      </c>
      <c r="AF73" s="22"/>
      <c r="AG73" s="23">
        <v>0.12</v>
      </c>
      <c r="AH73" s="27">
        <v>0</v>
      </c>
      <c r="AI73" s="27">
        <v>0</v>
      </c>
      <c r="AJ73" s="27">
        <v>0</v>
      </c>
      <c r="AK73" s="27">
        <v>0</v>
      </c>
      <c r="AL73" s="27">
        <v>0</v>
      </c>
      <c r="AM73" s="27">
        <v>0</v>
      </c>
      <c r="AN73" s="27">
        <v>0</v>
      </c>
      <c r="AO73" s="27">
        <v>0</v>
      </c>
      <c r="AP73" s="27">
        <v>0</v>
      </c>
      <c r="AQ73" s="27">
        <v>0</v>
      </c>
      <c r="AR73" s="27">
        <v>413.43719999999996</v>
      </c>
      <c r="AS73" s="27">
        <v>0</v>
      </c>
      <c r="AT73" s="106" t="s">
        <v>41</v>
      </c>
      <c r="AU73" s="106" t="s">
        <v>33</v>
      </c>
      <c r="AV73" s="22" t="s">
        <v>34</v>
      </c>
      <c r="AW73" s="17">
        <v>42460</v>
      </c>
      <c r="AX73" s="18">
        <v>0</v>
      </c>
      <c r="AY73" s="15"/>
      <c r="AZ73" s="15"/>
      <c r="BA73" s="108">
        <v>3445.31</v>
      </c>
      <c r="BB73" s="106" t="s">
        <v>42</v>
      </c>
      <c r="BC73" s="14">
        <v>0</v>
      </c>
      <c r="BE73" s="15"/>
    </row>
    <row r="74" spans="1:213" s="16" customFormat="1" ht="15.75" hidden="1" x14ac:dyDescent="0.25">
      <c r="A74" s="213"/>
      <c r="B74" s="213"/>
      <c r="C74" s="213"/>
      <c r="D74" s="213"/>
      <c r="E74" s="213"/>
      <c r="F74" s="213"/>
      <c r="G74" s="213"/>
      <c r="H74" s="213"/>
      <c r="I74" s="213"/>
      <c r="J74" s="213"/>
      <c r="K74" s="213"/>
      <c r="L74" s="213"/>
      <c r="M74" s="213"/>
      <c r="N74" s="213"/>
      <c r="O74" s="213"/>
      <c r="P74" s="214"/>
      <c r="Q74" s="198"/>
      <c r="R74" s="198"/>
      <c r="S74" s="198"/>
      <c r="T74" s="213"/>
      <c r="U74" s="198"/>
      <c r="V74" s="22"/>
      <c r="W74" s="22"/>
      <c r="X74" s="22"/>
      <c r="Y74" s="22"/>
      <c r="Z74" s="22"/>
      <c r="AA74" s="22"/>
      <c r="AB74" s="22"/>
      <c r="AC74" s="22"/>
      <c r="AD74" s="22"/>
      <c r="AE74" s="22">
        <v>3445.32</v>
      </c>
      <c r="AF74" s="22"/>
      <c r="AG74" s="23">
        <v>0.12</v>
      </c>
      <c r="AH74" s="27">
        <v>0</v>
      </c>
      <c r="AI74" s="27">
        <v>0</v>
      </c>
      <c r="AJ74" s="27">
        <v>0</v>
      </c>
      <c r="AK74" s="27">
        <v>0</v>
      </c>
      <c r="AL74" s="27">
        <v>0</v>
      </c>
      <c r="AM74" s="27">
        <v>0</v>
      </c>
      <c r="AN74" s="27">
        <v>0</v>
      </c>
      <c r="AO74" s="27">
        <v>0</v>
      </c>
      <c r="AP74" s="27">
        <v>0</v>
      </c>
      <c r="AQ74" s="27">
        <v>0</v>
      </c>
      <c r="AR74" s="27">
        <v>413.4384</v>
      </c>
      <c r="AS74" s="27">
        <v>0</v>
      </c>
      <c r="AT74" s="106" t="s">
        <v>41</v>
      </c>
      <c r="AU74" s="106" t="s">
        <v>33</v>
      </c>
      <c r="AV74" s="22" t="s">
        <v>34</v>
      </c>
      <c r="AW74" s="17">
        <v>42460</v>
      </c>
      <c r="AX74" s="18">
        <v>0</v>
      </c>
      <c r="AY74" s="15"/>
      <c r="AZ74" s="15"/>
      <c r="BA74" s="108">
        <v>3445.32</v>
      </c>
      <c r="BB74" s="106" t="s">
        <v>42</v>
      </c>
      <c r="BC74" s="14">
        <v>0</v>
      </c>
      <c r="BE74" s="15"/>
    </row>
    <row r="75" spans="1:213" ht="15.7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4"/>
      <c r="Q75" s="198"/>
      <c r="R75" s="198"/>
      <c r="S75" s="198"/>
      <c r="T75" s="5"/>
      <c r="U75" s="198"/>
      <c r="V75" s="22"/>
      <c r="W75" s="22"/>
      <c r="X75" s="22"/>
      <c r="Y75" s="22"/>
      <c r="Z75" s="22"/>
      <c r="AA75" s="22"/>
      <c r="AB75" s="22"/>
      <c r="AC75" s="22"/>
      <c r="AD75" s="22"/>
      <c r="AE75" s="22">
        <v>1440</v>
      </c>
      <c r="AF75" s="22"/>
      <c r="AG75" s="23">
        <v>0.14000000000000001</v>
      </c>
      <c r="AH75" s="27">
        <v>0</v>
      </c>
      <c r="AI75" s="27">
        <v>0</v>
      </c>
      <c r="AJ75" s="27">
        <v>0</v>
      </c>
      <c r="AK75" s="27">
        <v>0</v>
      </c>
      <c r="AL75" s="27">
        <v>0</v>
      </c>
      <c r="AM75" s="27">
        <v>0</v>
      </c>
      <c r="AN75" s="27">
        <v>0</v>
      </c>
      <c r="AO75" s="27">
        <v>0</v>
      </c>
      <c r="AP75" s="27">
        <v>0</v>
      </c>
      <c r="AQ75" s="27">
        <v>0</v>
      </c>
      <c r="AR75" s="27">
        <v>201.60000000000002</v>
      </c>
      <c r="AS75" s="27">
        <v>0</v>
      </c>
      <c r="AT75" s="106" t="s">
        <v>41</v>
      </c>
      <c r="AU75" s="106" t="s">
        <v>33</v>
      </c>
      <c r="AV75" s="22" t="s">
        <v>34</v>
      </c>
      <c r="AW75" s="17">
        <v>42460</v>
      </c>
      <c r="AX75" s="18">
        <v>0</v>
      </c>
      <c r="AY75" s="15"/>
      <c r="AZ75" s="15"/>
      <c r="BA75" s="108">
        <v>1440</v>
      </c>
      <c r="BB75" s="106" t="s">
        <v>40</v>
      </c>
      <c r="BC75" s="14">
        <v>0</v>
      </c>
      <c r="BD75" s="16"/>
      <c r="BE75" s="15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</row>
    <row r="76" spans="1:213" s="32" customFormat="1" ht="15.75" hidden="1" x14ac:dyDescent="0.25">
      <c r="A76" s="196"/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214"/>
      <c r="Q76" s="198"/>
      <c r="R76" s="198"/>
      <c r="S76" s="198"/>
      <c r="T76" s="196"/>
      <c r="U76" s="198"/>
      <c r="V76" s="22"/>
      <c r="W76" s="22"/>
      <c r="X76" s="22"/>
      <c r="Y76" s="22"/>
      <c r="Z76" s="22"/>
      <c r="AA76" s="22"/>
      <c r="AB76" s="22"/>
      <c r="AC76" s="22"/>
      <c r="AD76" s="22"/>
      <c r="AE76" s="22">
        <v>1440</v>
      </c>
      <c r="AF76" s="22"/>
      <c r="AG76" s="23">
        <v>0.14000000000000001</v>
      </c>
      <c r="AH76" s="27">
        <v>0</v>
      </c>
      <c r="AI76" s="27">
        <v>0</v>
      </c>
      <c r="AJ76" s="27">
        <v>0</v>
      </c>
      <c r="AK76" s="27">
        <v>0</v>
      </c>
      <c r="AL76" s="27">
        <v>0</v>
      </c>
      <c r="AM76" s="27">
        <v>0</v>
      </c>
      <c r="AN76" s="27">
        <v>0</v>
      </c>
      <c r="AO76" s="27">
        <v>0</v>
      </c>
      <c r="AP76" s="27">
        <v>0</v>
      </c>
      <c r="AQ76" s="27">
        <v>0</v>
      </c>
      <c r="AR76" s="27">
        <v>201.60000000000002</v>
      </c>
      <c r="AS76" s="27">
        <v>0</v>
      </c>
      <c r="AT76" s="106" t="s">
        <v>41</v>
      </c>
      <c r="AU76" s="106" t="s">
        <v>33</v>
      </c>
      <c r="AV76" s="22" t="s">
        <v>34</v>
      </c>
      <c r="AW76" s="17">
        <v>42460</v>
      </c>
      <c r="AX76" s="18">
        <v>0</v>
      </c>
      <c r="AY76" s="15"/>
      <c r="AZ76" s="15"/>
      <c r="BA76" s="108">
        <v>1440</v>
      </c>
      <c r="BB76" s="106" t="s">
        <v>40</v>
      </c>
      <c r="BC76" s="14">
        <v>0</v>
      </c>
      <c r="BD76" s="16"/>
      <c r="BE76" s="15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</row>
    <row r="77" spans="1:213" s="32" customFormat="1" ht="15.75" x14ac:dyDescent="0.25">
      <c r="A77" s="196"/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214"/>
      <c r="Q77" s="198"/>
      <c r="R77" s="198"/>
      <c r="S77" s="198"/>
      <c r="T77" s="196"/>
      <c r="U77" s="198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3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106"/>
      <c r="AU77" s="106"/>
      <c r="AV77" s="22"/>
      <c r="AW77" s="17"/>
      <c r="AX77" s="18"/>
      <c r="AY77" s="15"/>
      <c r="AZ77" s="15"/>
      <c r="BA77" s="108"/>
      <c r="BB77" s="106"/>
      <c r="BC77" s="14"/>
      <c r="BD77" s="16"/>
      <c r="BE77" s="15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</row>
    <row r="78" spans="1:213" s="32" customFormat="1" ht="15.75" hidden="1" x14ac:dyDescent="0.25">
      <c r="A78" s="196"/>
      <c r="B78" s="196"/>
      <c r="C78" s="196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214"/>
      <c r="Q78" s="198"/>
      <c r="R78" s="198"/>
      <c r="S78" s="198"/>
      <c r="T78" s="196"/>
      <c r="U78" s="198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3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106"/>
      <c r="AU78" s="106"/>
      <c r="AV78" s="22"/>
      <c r="AW78" s="17"/>
      <c r="AX78" s="18"/>
      <c r="AY78" s="15"/>
      <c r="AZ78" s="15"/>
      <c r="BA78" s="108"/>
      <c r="BB78" s="106"/>
      <c r="BC78" s="14"/>
      <c r="BD78" s="16"/>
      <c r="BE78" s="15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</row>
    <row r="79" spans="1:213" s="32" customFormat="1" ht="15.75" x14ac:dyDescent="0.25">
      <c r="A79" s="196"/>
      <c r="B79" s="196"/>
      <c r="C79" s="196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214"/>
      <c r="Q79" s="198"/>
      <c r="R79" s="198"/>
      <c r="S79" s="198"/>
      <c r="T79" s="196"/>
      <c r="U79" s="198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3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106"/>
      <c r="AU79" s="106"/>
      <c r="AV79" s="22"/>
      <c r="AW79" s="17"/>
      <c r="AX79" s="18"/>
      <c r="AY79" s="15"/>
      <c r="AZ79" s="15"/>
      <c r="BA79" s="108"/>
      <c r="BB79" s="106"/>
      <c r="BC79" s="14"/>
      <c r="BD79" s="16"/>
      <c r="BE79" s="15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</row>
    <row r="80" spans="1:213" s="32" customFormat="1" hidden="1" x14ac:dyDescent="0.2">
      <c r="P80" s="69"/>
      <c r="Q80" s="22"/>
      <c r="R80" s="22"/>
      <c r="S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3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106"/>
      <c r="AU80" s="106"/>
      <c r="AV80" s="22"/>
      <c r="AW80" s="17"/>
      <c r="AX80" s="18"/>
      <c r="AY80" s="15"/>
      <c r="AZ80" s="15"/>
      <c r="BA80" s="108"/>
      <c r="BB80" s="106"/>
      <c r="BC80" s="14"/>
      <c r="BD80" s="16"/>
      <c r="BE80" s="15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</row>
    <row r="81" spans="16:213" s="32" customFormat="1" x14ac:dyDescent="0.2">
      <c r="P81" s="69"/>
      <c r="Q81" s="22"/>
      <c r="R81" s="27"/>
      <c r="S81" s="27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3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106"/>
      <c r="AU81" s="106"/>
      <c r="AV81" s="22"/>
      <c r="AW81" s="17"/>
      <c r="AX81" s="18"/>
      <c r="AY81" s="15"/>
      <c r="AZ81" s="15"/>
      <c r="BA81" s="108"/>
      <c r="BB81" s="106"/>
      <c r="BC81" s="14"/>
      <c r="BD81" s="16"/>
      <c r="BE81" s="15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</row>
    <row r="82" spans="16:213" s="32" customFormat="1" hidden="1" x14ac:dyDescent="0.2">
      <c r="P82" s="69"/>
      <c r="Q82" s="22"/>
      <c r="R82" s="27"/>
      <c r="S82" s="27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3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106"/>
      <c r="AU82" s="106"/>
      <c r="AV82" s="22"/>
      <c r="AW82" s="17"/>
      <c r="AX82" s="18"/>
      <c r="AY82" s="15"/>
      <c r="AZ82" s="15"/>
      <c r="BA82" s="108"/>
      <c r="BB82" s="106"/>
      <c r="BC82" s="14"/>
      <c r="BD82" s="16"/>
      <c r="BE82" s="15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</row>
    <row r="83" spans="16:213" s="32" customFormat="1" x14ac:dyDescent="0.2">
      <c r="P83" s="69"/>
      <c r="Q83" s="22"/>
      <c r="R83" s="27"/>
      <c r="S83" s="27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3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106"/>
      <c r="AU83" s="106"/>
      <c r="AV83" s="22"/>
      <c r="AW83" s="17"/>
      <c r="AX83" s="18"/>
      <c r="AY83" s="15"/>
      <c r="AZ83" s="15"/>
      <c r="BA83" s="108"/>
      <c r="BB83" s="106"/>
      <c r="BC83" s="14"/>
      <c r="BD83" s="16"/>
      <c r="BE83" s="15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</row>
    <row r="84" spans="16:213" s="32" customFormat="1" x14ac:dyDescent="0.2">
      <c r="P84" s="69"/>
      <c r="Q84" s="22"/>
      <c r="R84" s="27"/>
      <c r="S84" s="27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3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106"/>
      <c r="AU84" s="106"/>
      <c r="AV84" s="22"/>
      <c r="AW84" s="17"/>
      <c r="AX84" s="18"/>
      <c r="AY84" s="15"/>
      <c r="AZ84" s="15"/>
      <c r="BA84" s="108"/>
      <c r="BB84" s="106"/>
      <c r="BC84" s="14"/>
      <c r="BD84" s="16"/>
      <c r="BE84" s="15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6"/>
      <c r="HD84" s="16"/>
      <c r="HE84" s="16"/>
    </row>
    <row r="85" spans="16:213" s="32" customFormat="1" x14ac:dyDescent="0.2">
      <c r="P85" s="69"/>
      <c r="Q85" s="22"/>
      <c r="R85" s="27"/>
      <c r="S85" s="27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3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106"/>
      <c r="AU85" s="106"/>
      <c r="AV85" s="22"/>
      <c r="AW85" s="17"/>
      <c r="AX85" s="18"/>
      <c r="AY85" s="15"/>
      <c r="AZ85" s="15"/>
      <c r="BA85" s="108"/>
      <c r="BB85" s="106"/>
      <c r="BC85" s="14"/>
      <c r="BD85" s="16"/>
      <c r="BE85" s="15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  <c r="HD85" s="16"/>
      <c r="HE85" s="16"/>
    </row>
    <row r="86" spans="16:213" s="32" customFormat="1" x14ac:dyDescent="0.2">
      <c r="P86" s="69"/>
      <c r="Q86" s="22"/>
      <c r="R86" s="27"/>
      <c r="S86" s="27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3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106"/>
      <c r="AU86" s="106"/>
      <c r="AV86" s="22"/>
      <c r="AW86" s="17"/>
      <c r="AX86" s="18"/>
      <c r="AY86" s="15"/>
      <c r="AZ86" s="15"/>
      <c r="BA86" s="108"/>
      <c r="BB86" s="106"/>
      <c r="BC86" s="14"/>
      <c r="BD86" s="16"/>
      <c r="BE86" s="15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6"/>
      <c r="HD86" s="16"/>
      <c r="HE86" s="16"/>
    </row>
    <row r="87" spans="16:213" s="32" customFormat="1" x14ac:dyDescent="0.2">
      <c r="P87" s="69"/>
      <c r="Q87" s="22"/>
      <c r="R87" s="27"/>
      <c r="S87" s="27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3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106"/>
      <c r="AU87" s="106"/>
      <c r="AV87" s="22"/>
      <c r="AW87" s="17"/>
      <c r="AX87" s="18"/>
      <c r="AY87" s="15"/>
      <c r="AZ87" s="15"/>
      <c r="BA87" s="108"/>
      <c r="BB87" s="106"/>
      <c r="BC87" s="14"/>
      <c r="BD87" s="16"/>
      <c r="BE87" s="15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6"/>
      <c r="HD87" s="16"/>
      <c r="HE87" s="16"/>
    </row>
    <row r="88" spans="16:213" s="32" customFormat="1" x14ac:dyDescent="0.2">
      <c r="P88" s="69"/>
      <c r="Q88" s="22"/>
      <c r="R88" s="27"/>
      <c r="S88" s="27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3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106"/>
      <c r="AU88" s="106"/>
      <c r="AV88" s="22"/>
      <c r="AW88" s="17"/>
      <c r="AX88" s="18"/>
      <c r="AY88" s="15"/>
      <c r="AZ88" s="15"/>
      <c r="BA88" s="108"/>
      <c r="BB88" s="106"/>
      <c r="BC88" s="14"/>
      <c r="BD88" s="16"/>
      <c r="BE88" s="15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</row>
  </sheetData>
  <autoFilter ref="A1:HE34">
    <filterColumn colId="13" showButton="0"/>
  </autoFilter>
  <sortState ref="A2:M16">
    <sortCondition ref="M2:M16"/>
  </sortState>
  <hyperlinks>
    <hyperlink ref="G53" r:id="rId1"/>
    <hyperlink ref="G54" r:id="rId2"/>
  </hyperlinks>
  <pageMargins left="0.23622047244094491" right="0.23622047244094491" top="0.74803149606299213" bottom="0.74803149606299213" header="0.31496062992125984" footer="0.31496062992125984"/>
  <pageSetup paperSize="8" scale="68" orientation="landscape" r:id="rId3"/>
  <headerFooter>
    <oddFooter>&amp;L&amp;Z&amp;F</oddFooter>
  </headerFooter>
  <drawing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5FF88"/>
  </sheetPr>
  <dimension ref="A1:IU14"/>
  <sheetViews>
    <sheetView zoomScale="90" zoomScaleNormal="90" workbookViewId="0">
      <selection activeCell="L19" sqref="L19"/>
    </sheetView>
  </sheetViews>
  <sheetFormatPr defaultColWidth="11.5703125" defaultRowHeight="12.75" x14ac:dyDescent="0.2"/>
  <cols>
    <col min="1" max="16384" width="11.5703125" style="27"/>
  </cols>
  <sheetData>
    <row r="1" spans="1:255" ht="26.25" thickBot="1" x14ac:dyDescent="0.25">
      <c r="A1" s="59" t="s">
        <v>0</v>
      </c>
      <c r="B1" s="59" t="s">
        <v>24</v>
      </c>
      <c r="C1" s="58" t="s">
        <v>2</v>
      </c>
      <c r="D1" s="59" t="s">
        <v>3</v>
      </c>
      <c r="E1" s="59" t="s">
        <v>4</v>
      </c>
      <c r="F1" s="59" t="s">
        <v>5</v>
      </c>
      <c r="G1" s="60" t="s">
        <v>6</v>
      </c>
      <c r="H1" s="61" t="s">
        <v>7</v>
      </c>
      <c r="I1" s="62" t="s">
        <v>8</v>
      </c>
      <c r="J1" s="61" t="s">
        <v>9</v>
      </c>
      <c r="K1" s="61" t="s">
        <v>10</v>
      </c>
      <c r="L1" s="62" t="s">
        <v>169</v>
      </c>
      <c r="M1" s="65" t="s">
        <v>28</v>
      </c>
      <c r="N1" s="113" t="s">
        <v>12</v>
      </c>
      <c r="O1" s="113" t="s">
        <v>12</v>
      </c>
      <c r="P1" s="111" t="s">
        <v>167</v>
      </c>
      <c r="Q1" s="111" t="s">
        <v>168</v>
      </c>
    </row>
    <row r="2" spans="1:255" s="16" customFormat="1" ht="13.5" thickTop="1" x14ac:dyDescent="0.2">
      <c r="A2" s="39" t="s">
        <v>93</v>
      </c>
      <c r="B2" s="39" t="s">
        <v>94</v>
      </c>
      <c r="C2" s="39" t="s">
        <v>95</v>
      </c>
      <c r="D2" s="40" t="s">
        <v>96</v>
      </c>
      <c r="E2" s="44">
        <v>42736</v>
      </c>
      <c r="F2" s="40">
        <v>42825</v>
      </c>
      <c r="G2" s="40">
        <v>42878</v>
      </c>
      <c r="H2" s="41">
        <v>2860</v>
      </c>
      <c r="I2" s="41">
        <v>2750</v>
      </c>
      <c r="J2" s="43">
        <v>137.5</v>
      </c>
      <c r="K2" s="43">
        <v>2612.5</v>
      </c>
      <c r="L2" s="43">
        <v>110</v>
      </c>
      <c r="M2" s="56">
        <v>42887</v>
      </c>
      <c r="N2" s="66">
        <f>I2*4%</f>
        <v>110</v>
      </c>
      <c r="O2" s="66">
        <f>+N2-L2</f>
        <v>0</v>
      </c>
      <c r="P2" s="24"/>
      <c r="Q2" s="25"/>
      <c r="R2" s="25"/>
      <c r="S2" s="25"/>
      <c r="T2" s="25"/>
      <c r="U2" s="25"/>
      <c r="V2" s="26"/>
      <c r="W2" s="26"/>
      <c r="X2" s="26"/>
      <c r="Y2" s="26"/>
      <c r="Z2" s="26"/>
      <c r="AA2" s="26"/>
      <c r="AB2" s="26"/>
      <c r="AC2" s="26"/>
      <c r="AD2" s="12"/>
      <c r="AE2" s="12"/>
      <c r="AG2" s="17"/>
      <c r="AH2" s="18"/>
      <c r="AI2" s="15"/>
      <c r="AJ2" s="15"/>
      <c r="AK2" s="12"/>
      <c r="AL2" s="12"/>
      <c r="AM2" s="15"/>
      <c r="AP2" s="15"/>
    </row>
    <row r="3" spans="1:255" s="16" customFormat="1" x14ac:dyDescent="0.2">
      <c r="A3" s="39" t="s">
        <v>97</v>
      </c>
      <c r="B3" s="39" t="s">
        <v>98</v>
      </c>
      <c r="C3" s="39" t="s">
        <v>99</v>
      </c>
      <c r="D3" s="40" t="s">
        <v>100</v>
      </c>
      <c r="E3" s="44">
        <v>42826</v>
      </c>
      <c r="F3" s="40">
        <v>42916</v>
      </c>
      <c r="G3" s="40">
        <v>42780</v>
      </c>
      <c r="H3" s="41">
        <v>858</v>
      </c>
      <c r="I3" s="41">
        <v>825</v>
      </c>
      <c r="J3" s="43">
        <v>13.52</v>
      </c>
      <c r="K3" s="43">
        <v>811.48</v>
      </c>
      <c r="L3" s="43">
        <v>33</v>
      </c>
      <c r="M3" s="56">
        <v>42887</v>
      </c>
      <c r="N3" s="66">
        <f t="shared" ref="N3:N4" si="0">I3*4%</f>
        <v>33</v>
      </c>
      <c r="O3" s="66">
        <f t="shared" ref="O3:O4" si="1">+N3-L3</f>
        <v>0</v>
      </c>
      <c r="P3" s="24"/>
      <c r="Q3" s="25"/>
      <c r="R3" s="25"/>
      <c r="S3" s="25"/>
      <c r="T3" s="25"/>
      <c r="U3" s="25"/>
      <c r="V3" s="26"/>
      <c r="W3" s="26"/>
      <c r="X3" s="26"/>
      <c r="Y3" s="26"/>
      <c r="Z3" s="26"/>
      <c r="AA3" s="26"/>
      <c r="AB3" s="26"/>
      <c r="AC3" s="26"/>
      <c r="AD3" s="12"/>
      <c r="AE3" s="12"/>
      <c r="AG3" s="17"/>
      <c r="AH3" s="18"/>
      <c r="AI3" s="15"/>
      <c r="AJ3" s="15"/>
      <c r="AK3" s="12"/>
      <c r="AL3" s="12"/>
      <c r="AM3" s="15"/>
      <c r="AP3" s="15"/>
    </row>
    <row r="4" spans="1:255" s="16" customFormat="1" x14ac:dyDescent="0.2">
      <c r="A4" s="39" t="s">
        <v>93</v>
      </c>
      <c r="B4" s="39" t="s">
        <v>94</v>
      </c>
      <c r="C4" s="39" t="s">
        <v>95</v>
      </c>
      <c r="D4" s="40" t="s">
        <v>101</v>
      </c>
      <c r="E4" s="44">
        <v>42826</v>
      </c>
      <c r="F4" s="40">
        <v>42916</v>
      </c>
      <c r="G4" s="40">
        <v>42878</v>
      </c>
      <c r="H4" s="41">
        <v>2860</v>
      </c>
      <c r="I4" s="41">
        <v>2750</v>
      </c>
      <c r="J4" s="43">
        <v>137.5</v>
      </c>
      <c r="K4" s="43">
        <v>2612.5</v>
      </c>
      <c r="L4" s="43">
        <v>110</v>
      </c>
      <c r="M4" s="56">
        <v>42887</v>
      </c>
      <c r="N4" s="66">
        <f t="shared" si="0"/>
        <v>110</v>
      </c>
      <c r="O4" s="66">
        <f t="shared" si="1"/>
        <v>0</v>
      </c>
      <c r="P4" s="24"/>
      <c r="Q4" s="25"/>
      <c r="R4" s="25"/>
      <c r="S4" s="25"/>
      <c r="T4" s="25"/>
      <c r="U4" s="25"/>
      <c r="V4" s="26"/>
      <c r="W4" s="26"/>
      <c r="X4" s="26"/>
      <c r="Y4" s="26"/>
      <c r="Z4" s="26"/>
      <c r="AA4" s="26"/>
      <c r="AB4" s="26"/>
      <c r="AC4" s="26"/>
      <c r="AD4" s="12"/>
      <c r="AE4" s="12"/>
      <c r="AG4" s="17"/>
      <c r="AH4" s="18"/>
      <c r="AI4" s="15"/>
      <c r="AJ4" s="15"/>
      <c r="AK4" s="12"/>
      <c r="AL4" s="12"/>
      <c r="AM4" s="15"/>
      <c r="AP4" s="15"/>
    </row>
    <row r="5" spans="1:255" ht="13.5" thickBot="1" x14ac:dyDescent="0.25">
      <c r="E5" s="13"/>
      <c r="F5" s="13"/>
      <c r="G5" s="13"/>
      <c r="H5" s="22"/>
      <c r="I5" s="22"/>
      <c r="J5" s="22"/>
      <c r="K5" s="22"/>
      <c r="L5" s="22"/>
      <c r="M5" s="68"/>
      <c r="N5" s="19"/>
      <c r="O5" s="19"/>
      <c r="P5" s="16"/>
      <c r="Q5" s="22"/>
      <c r="R5" s="22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</row>
    <row r="6" spans="1:255" ht="13.5" thickTop="1" x14ac:dyDescent="0.2">
      <c r="I6" s="70">
        <f>SUM(I2:I5)</f>
        <v>6325</v>
      </c>
      <c r="J6" s="71"/>
      <c r="K6" s="71"/>
      <c r="L6" s="70">
        <f>SUM(L2:L5)</f>
        <v>253</v>
      </c>
    </row>
    <row r="7" spans="1:255" x14ac:dyDescent="0.2">
      <c r="K7" s="73">
        <f>IFERROR(+L6/I6,0)</f>
        <v>0.04</v>
      </c>
    </row>
    <row r="10" spans="1:255" ht="15" x14ac:dyDescent="0.25">
      <c r="E10" s="130" t="s">
        <v>204</v>
      </c>
      <c r="F10" s="130"/>
      <c r="G10" s="130"/>
      <c r="H10" s="130"/>
      <c r="I10" s="130"/>
      <c r="J10" s="130"/>
    </row>
    <row r="12" spans="1:255" ht="15" x14ac:dyDescent="0.25">
      <c r="E12" s="131" t="s">
        <v>176</v>
      </c>
      <c r="F12" s="131" t="s">
        <v>177</v>
      </c>
      <c r="G12" s="131" t="s">
        <v>178</v>
      </c>
      <c r="H12" s="131" t="s">
        <v>179</v>
      </c>
      <c r="I12" s="131" t="s">
        <v>205</v>
      </c>
      <c r="J12" s="131" t="s">
        <v>181</v>
      </c>
    </row>
    <row r="13" spans="1:255" ht="15" x14ac:dyDescent="0.25">
      <c r="E13" s="130" t="s">
        <v>206</v>
      </c>
      <c r="F13" s="130" t="s">
        <v>183</v>
      </c>
      <c r="G13" s="130">
        <v>3</v>
      </c>
      <c r="H13" s="132">
        <v>6325</v>
      </c>
      <c r="I13" s="132">
        <v>253</v>
      </c>
      <c r="J13" s="132">
        <v>253</v>
      </c>
    </row>
    <row r="14" spans="1:255" ht="15" x14ac:dyDescent="0.25">
      <c r="E14" s="128" t="s">
        <v>184</v>
      </c>
      <c r="F14" s="128"/>
      <c r="G14" s="128">
        <v>3</v>
      </c>
      <c r="H14" s="129">
        <v>6325</v>
      </c>
      <c r="I14" s="129">
        <v>253</v>
      </c>
      <c r="J14" s="129">
        <v>253</v>
      </c>
    </row>
  </sheetData>
  <autoFilter ref="A1:O4">
    <filterColumn colId="13" showButton="0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SOLUNION Summarize</vt:lpstr>
      <vt:lpstr>Germany</vt:lpstr>
      <vt:lpstr>France</vt:lpstr>
      <vt:lpstr>Italy</vt:lpstr>
      <vt:lpstr>Portugal</vt:lpstr>
      <vt:lpstr>Netherlands</vt:lpstr>
      <vt:lpstr>Ireland</vt:lpstr>
      <vt:lpstr>Great Britain</vt:lpstr>
      <vt:lpstr>Luxembourg</vt:lpstr>
      <vt:lpstr>'Great Britain'!Print_Area</vt:lpstr>
      <vt:lpstr>Ireland!Print_Area</vt:lpstr>
    </vt:vector>
  </TitlesOfParts>
  <Company>MAPFRE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 Hernandez, Victor</dc:creator>
  <cp:lastModifiedBy>Hooda Greig</cp:lastModifiedBy>
  <cp:lastPrinted>2017-07-19T13:49:45Z</cp:lastPrinted>
  <dcterms:created xsi:type="dcterms:W3CDTF">2013-09-06T12:06:02Z</dcterms:created>
  <dcterms:modified xsi:type="dcterms:W3CDTF">2017-07-19T13:49:48Z</dcterms:modified>
</cp:coreProperties>
</file>