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 S. Aurora\Documents\IISER_repo\Semester_3\Physics_Practicals\Analysis\Experiment4\Analysis\"/>
    </mc:Choice>
  </mc:AlternateContent>
  <bookViews>
    <workbookView xWindow="0" yWindow="0" windowWidth="9570" windowHeight="8760" tabRatio="637" activeTab="5"/>
  </bookViews>
  <sheets>
    <sheet name="Sheet1" sheetId="1" r:id="rId1"/>
    <sheet name="Sheet2" sheetId="2" r:id="rId2"/>
    <sheet name="Sheet3" sheetId="3" r:id="rId3"/>
    <sheet name="Steel Wire exp 1" sheetId="5" r:id="rId4"/>
    <sheet name="Brass wire exp 1" sheetId="6" r:id="rId5"/>
    <sheet name="Output for Steel and Brass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3" i="7" l="1"/>
  <c r="Z2" i="7"/>
  <c r="H2" i="7"/>
  <c r="H3" i="7" s="1"/>
  <c r="Q3" i="7" l="1"/>
  <c r="Q2" i="7"/>
  <c r="Z7" i="7"/>
  <c r="Q5" i="1" a="1"/>
  <c r="Q5" i="1"/>
  <c r="R5" i="1"/>
  <c r="Q6" i="1"/>
  <c r="R6" i="1"/>
  <c r="Q7" i="1"/>
  <c r="R7" i="1"/>
  <c r="M8" i="5"/>
  <c r="Q6" i="5" a="1"/>
  <c r="Q6" i="5" s="1"/>
  <c r="R6" i="5"/>
  <c r="R7" i="5"/>
  <c r="R8" i="5"/>
  <c r="M8" i="6"/>
  <c r="P3" i="6"/>
  <c r="P2" i="6"/>
  <c r="P1" i="6"/>
  <c r="G3" i="5"/>
  <c r="G4" i="5"/>
  <c r="G5" i="5"/>
  <c r="G6" i="5"/>
  <c r="G7" i="5"/>
  <c r="G8" i="5"/>
  <c r="G9" i="5"/>
  <c r="G2" i="5"/>
  <c r="K6" i="1"/>
  <c r="K5" i="5"/>
  <c r="K5" i="6"/>
  <c r="K4" i="1"/>
  <c r="K7" i="1"/>
  <c r="H9" i="6"/>
  <c r="H8" i="6"/>
  <c r="H7" i="6"/>
  <c r="H6" i="6"/>
  <c r="K7" i="6"/>
  <c r="K8" i="6" s="1"/>
  <c r="H5" i="6"/>
  <c r="H4" i="6"/>
  <c r="H3" i="6"/>
  <c r="H2" i="6"/>
  <c r="H3" i="5"/>
  <c r="H4" i="5"/>
  <c r="H5" i="5"/>
  <c r="H6" i="5"/>
  <c r="H7" i="5"/>
  <c r="H8" i="5"/>
  <c r="H9" i="5"/>
  <c r="H2" i="5"/>
  <c r="K7" i="5"/>
  <c r="K8" i="5" s="1"/>
  <c r="Q8" i="5" l="1"/>
  <c r="Q7" i="5"/>
  <c r="D3" i="6"/>
  <c r="G3" i="6" s="1"/>
  <c r="D9" i="6" l="1"/>
  <c r="D8" i="6"/>
  <c r="D7" i="6"/>
  <c r="D6" i="6"/>
  <c r="D5" i="6"/>
  <c r="D4" i="6"/>
  <c r="E3" i="6"/>
  <c r="D2" i="6"/>
  <c r="D9" i="5"/>
  <c r="E9" i="5"/>
  <c r="D8" i="5"/>
  <c r="D7" i="5"/>
  <c r="D6" i="5"/>
  <c r="D5" i="5"/>
  <c r="D4" i="5"/>
  <c r="D3" i="5"/>
  <c r="D2" i="5"/>
  <c r="E2" i="6" l="1"/>
  <c r="G2" i="6"/>
  <c r="Q7" i="6" s="1" a="1"/>
  <c r="E4" i="6"/>
  <c r="G4" i="6"/>
  <c r="E6" i="6"/>
  <c r="G6" i="6"/>
  <c r="E8" i="6"/>
  <c r="G8" i="6"/>
  <c r="E5" i="6"/>
  <c r="G5" i="6"/>
  <c r="E7" i="6"/>
  <c r="G7" i="6"/>
  <c r="E9" i="6"/>
  <c r="G9" i="6"/>
  <c r="E2" i="5"/>
  <c r="E5" i="5"/>
  <c r="E7" i="5"/>
  <c r="E3" i="5"/>
  <c r="E4" i="5"/>
  <c r="E6" i="5"/>
  <c r="E8" i="5"/>
  <c r="G5" i="2"/>
  <c r="G8" i="2"/>
  <c r="E3" i="2"/>
  <c r="E2" i="2"/>
  <c r="E6" i="2"/>
  <c r="E5" i="2"/>
  <c r="E8" i="2"/>
  <c r="E9" i="2"/>
  <c r="D9" i="2"/>
  <c r="D8" i="2"/>
  <c r="D6" i="2"/>
  <c r="M3" i="2"/>
  <c r="N3" i="2" s="1"/>
  <c r="D5" i="2"/>
  <c r="D3" i="2"/>
  <c r="D2" i="2"/>
  <c r="D3" i="1"/>
  <c r="G3" i="1" s="1"/>
  <c r="D4" i="1"/>
  <c r="G4" i="1" s="1"/>
  <c r="D5" i="1"/>
  <c r="G5" i="1" s="1"/>
  <c r="D6" i="1"/>
  <c r="G6" i="1" s="1"/>
  <c r="D7" i="1"/>
  <c r="G7" i="1" s="1"/>
  <c r="D8" i="1"/>
  <c r="G8" i="1" s="1"/>
  <c r="D2" i="1"/>
  <c r="G2" i="1" s="1"/>
  <c r="Q7" i="6" l="1"/>
  <c r="R9" i="6"/>
  <c r="R7" i="6"/>
  <c r="Q8" i="6"/>
  <c r="R8" i="6"/>
  <c r="Q9" i="6"/>
  <c r="Q3" i="2"/>
  <c r="P3" i="2"/>
  <c r="R3" i="2"/>
  <c r="O3" i="2"/>
</calcChain>
</file>

<file path=xl/sharedStrings.xml><?xml version="1.0" encoding="utf-8"?>
<sst xmlns="http://schemas.openxmlformats.org/spreadsheetml/2006/main" count="111" uniqueCount="38">
  <si>
    <t>Iron Wire</t>
  </si>
  <si>
    <t>Mass</t>
  </si>
  <si>
    <t>3.109 Kg</t>
  </si>
  <si>
    <t>L (cm)</t>
  </si>
  <si>
    <t>Fundamental L</t>
  </si>
  <si>
    <t>1/Fundamental L</t>
  </si>
  <si>
    <t>wedge 1</t>
  </si>
  <si>
    <t>wedge 2</t>
  </si>
  <si>
    <t>freq</t>
  </si>
  <si>
    <t>l</t>
  </si>
  <si>
    <t>l * freq</t>
  </si>
  <si>
    <t>T = 2.592kg</t>
  </si>
  <si>
    <t>N</t>
  </si>
  <si>
    <t>Kg</t>
  </si>
  <si>
    <t>Tension</t>
  </si>
  <si>
    <t>slope</t>
  </si>
  <si>
    <t>1/I</t>
  </si>
  <si>
    <t>m</t>
  </si>
  <si>
    <t>Kg/m</t>
  </si>
  <si>
    <t>g/cm</t>
  </si>
  <si>
    <t>Frequency</t>
  </si>
  <si>
    <t>Hz</t>
  </si>
  <si>
    <t>mg/cm</t>
  </si>
  <si>
    <t>BRASS WIRE</t>
  </si>
  <si>
    <t>n</t>
  </si>
  <si>
    <t>L (in m)</t>
  </si>
  <si>
    <t>STEEL WIRE (Constant frequency)</t>
  </si>
  <si>
    <t>b</t>
  </si>
  <si>
    <t>deviation</t>
  </si>
  <si>
    <t>r square</t>
  </si>
  <si>
    <t>deviation y</t>
  </si>
  <si>
    <t>STEEL WIRE</t>
  </si>
  <si>
    <t>33.8 ± 1.9</t>
  </si>
  <si>
    <t>38.4 ± 1.9</t>
  </si>
  <si>
    <t>±0.0084</t>
  </si>
  <si>
    <t>±0.918</t>
  </si>
  <si>
    <t>552 ± 79</t>
  </si>
  <si>
    <t>make all text black to find hidden stuff!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</si>
</sst>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5">
    <xf numFmtId="0" fontId="0" fillId="0" borderId="0" xfId="0"/>
    <xf numFmtId="0" fontId="1" fillId="2" borderId="1" xfId="1"/>
    <xf numFmtId="0" fontId="2" fillId="3" borderId="2" xfId="2"/>
    <xf numFmtId="0" fontId="4" fillId="2" borderId="1" xfId="1" applyFont="1"/>
    <xf numFmtId="0" fontId="3" fillId="0" borderId="0" xfId="0" applyFont="1"/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L (cm)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Sheet1!$D$2:$D$8</c:f>
              <c:numCache>
                <c:formatCode>General</c:formatCode>
                <c:ptCount val="7"/>
                <c:pt idx="0">
                  <c:v>13</c:v>
                </c:pt>
                <c:pt idx="1">
                  <c:v>17.399999999999999</c:v>
                </c:pt>
                <c:pt idx="2">
                  <c:v>25.5</c:v>
                </c:pt>
                <c:pt idx="3">
                  <c:v>39.5</c:v>
                </c:pt>
                <c:pt idx="4">
                  <c:v>51</c:v>
                </c:pt>
                <c:pt idx="5">
                  <c:v>70</c:v>
                </c:pt>
                <c:pt idx="6">
                  <c:v>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499240"/>
        <c:axId val="158499632"/>
      </c:scatterChart>
      <c:valAx>
        <c:axId val="158499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99632"/>
        <c:crosses val="autoZero"/>
        <c:crossBetween val="midCat"/>
      </c:valAx>
      <c:valAx>
        <c:axId val="15849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99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L (cm)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Sheet1!$F$2:$F$8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Sheet1!$G$2:$G$8</c:f>
              <c:numCache>
                <c:formatCode>General</c:formatCode>
                <c:ptCount val="7"/>
                <c:pt idx="0">
                  <c:v>0.13</c:v>
                </c:pt>
                <c:pt idx="1">
                  <c:v>0.17399999999999999</c:v>
                </c:pt>
                <c:pt idx="2">
                  <c:v>0.255</c:v>
                </c:pt>
                <c:pt idx="3">
                  <c:v>0.39500000000000002</c:v>
                </c:pt>
                <c:pt idx="4">
                  <c:v>0.51</c:v>
                </c:pt>
                <c:pt idx="5">
                  <c:v>0.7</c:v>
                </c:pt>
                <c:pt idx="6">
                  <c:v>0.79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300520"/>
        <c:axId val="30299736"/>
      </c:scatterChart>
      <c:valAx>
        <c:axId val="30300520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99736"/>
        <c:crosses val="autoZero"/>
        <c:crossBetween val="midCat"/>
      </c:valAx>
      <c:valAx>
        <c:axId val="30299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00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L (cm)</c:v>
                </c:pt>
              </c:strCache>
            </c:strRef>
          </c:tx>
          <c:spPr>
            <a:ln w="19050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Sheet2!$A$2:$A$6</c:f>
              <c:numCache>
                <c:formatCode>General</c:formatCode>
                <c:ptCount val="5"/>
                <c:pt idx="0">
                  <c:v>5</c:v>
                </c:pt>
                <c:pt idx="1">
                  <c:v>11</c:v>
                </c:pt>
                <c:pt idx="3">
                  <c:v>3</c:v>
                </c:pt>
                <c:pt idx="4">
                  <c:v>5</c:v>
                </c:pt>
              </c:numCache>
            </c:numRef>
          </c:xVal>
          <c:yVal>
            <c:numRef>
              <c:f>Sheet2!$D$2:$D$6</c:f>
              <c:numCache>
                <c:formatCode>General</c:formatCode>
                <c:ptCount val="5"/>
                <c:pt idx="0">
                  <c:v>19.700000000000003</c:v>
                </c:pt>
                <c:pt idx="1">
                  <c:v>49</c:v>
                </c:pt>
                <c:pt idx="3">
                  <c:v>11.399999999999999</c:v>
                </c:pt>
                <c:pt idx="4">
                  <c:v>16.799999999999997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068664"/>
        <c:axId val="157069840"/>
      </c:scatterChart>
      <c:valAx>
        <c:axId val="157068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69840"/>
        <c:crosses val="autoZero"/>
        <c:crossBetween val="midCat"/>
      </c:valAx>
      <c:valAx>
        <c:axId val="15706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68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'Steel Wire exp 1'!$C$2:$C$9</c:f>
              <c:numCache>
                <c:formatCode>General</c:formatCode>
                <c:ptCount val="8"/>
                <c:pt idx="0">
                  <c:v>256</c:v>
                </c:pt>
                <c:pt idx="1">
                  <c:v>288</c:v>
                </c:pt>
                <c:pt idx="2">
                  <c:v>320</c:v>
                </c:pt>
                <c:pt idx="3">
                  <c:v>341</c:v>
                </c:pt>
                <c:pt idx="4">
                  <c:v>384</c:v>
                </c:pt>
                <c:pt idx="5">
                  <c:v>426</c:v>
                </c:pt>
                <c:pt idx="6">
                  <c:v>480</c:v>
                </c:pt>
                <c:pt idx="7">
                  <c:v>512</c:v>
                </c:pt>
              </c:numCache>
            </c:numRef>
          </c:xVal>
          <c:yVal>
            <c:numRef>
              <c:f>'Steel Wire exp 1'!$D$2:$D$9</c:f>
              <c:numCache>
                <c:formatCode>General</c:formatCode>
                <c:ptCount val="8"/>
                <c:pt idx="0">
                  <c:v>16</c:v>
                </c:pt>
                <c:pt idx="1">
                  <c:v>13.599999999999994</c:v>
                </c:pt>
                <c:pt idx="2">
                  <c:v>12.699999999999996</c:v>
                </c:pt>
                <c:pt idx="3">
                  <c:v>11.599999999999994</c:v>
                </c:pt>
                <c:pt idx="4">
                  <c:v>10.200000000000003</c:v>
                </c:pt>
                <c:pt idx="5">
                  <c:v>9.2000000000000028</c:v>
                </c:pt>
                <c:pt idx="6">
                  <c:v>8.2000000000000028</c:v>
                </c:pt>
                <c:pt idx="7">
                  <c:v>7.4000000000000057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069448"/>
        <c:axId val="157069056"/>
      </c:scatterChart>
      <c:valAx>
        <c:axId val="157069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69056"/>
        <c:crosses val="autoZero"/>
        <c:crossBetween val="midCat"/>
      </c:valAx>
      <c:valAx>
        <c:axId val="15706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Wavelength/2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69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'Steel Wire exp 1'!$H$1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'Steel Wire exp 1'!$G$2:$G$9</c:f>
              <c:numCache>
                <c:formatCode>General</c:formatCode>
                <c:ptCount val="8"/>
                <c:pt idx="0">
                  <c:v>6.25</c:v>
                </c:pt>
                <c:pt idx="1">
                  <c:v>7.3529411764705914</c:v>
                </c:pt>
                <c:pt idx="2">
                  <c:v>7.874015748031499</c:v>
                </c:pt>
                <c:pt idx="3">
                  <c:v>8.6206896551724181</c:v>
                </c:pt>
                <c:pt idx="4">
                  <c:v>9.8039215686274481</c:v>
                </c:pt>
                <c:pt idx="5">
                  <c:v>10.869565217391301</c:v>
                </c:pt>
                <c:pt idx="6">
                  <c:v>12.195121951219509</c:v>
                </c:pt>
                <c:pt idx="7">
                  <c:v>13.513513513513503</c:v>
                </c:pt>
              </c:numCache>
            </c:numRef>
          </c:xVal>
          <c:yVal>
            <c:numRef>
              <c:f>'Steel Wire exp 1'!$H$2:$H$9</c:f>
              <c:numCache>
                <c:formatCode>General</c:formatCode>
                <c:ptCount val="8"/>
                <c:pt idx="0">
                  <c:v>256</c:v>
                </c:pt>
                <c:pt idx="1">
                  <c:v>288</c:v>
                </c:pt>
                <c:pt idx="2">
                  <c:v>320</c:v>
                </c:pt>
                <c:pt idx="3">
                  <c:v>341</c:v>
                </c:pt>
                <c:pt idx="4">
                  <c:v>384</c:v>
                </c:pt>
                <c:pt idx="5">
                  <c:v>426</c:v>
                </c:pt>
                <c:pt idx="6">
                  <c:v>480</c:v>
                </c:pt>
                <c:pt idx="7">
                  <c:v>512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278024"/>
        <c:axId val="243279592"/>
      </c:scatterChart>
      <c:valAx>
        <c:axId val="243278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1/l (1/m)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279592"/>
        <c:crosses val="autoZero"/>
        <c:crossBetween val="midCat"/>
      </c:valAx>
      <c:valAx>
        <c:axId val="243279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  <a:r>
                  <a:rPr lang="en-GB" baseline="0"/>
                  <a:t> (hertz)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278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'Brass wire exp 1'!$D$1</c:f>
              <c:strCache>
                <c:ptCount val="1"/>
                <c:pt idx="0">
                  <c:v>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'Brass wire exp 1'!$C$2:$C$9</c:f>
              <c:numCache>
                <c:formatCode>General</c:formatCode>
                <c:ptCount val="8"/>
                <c:pt idx="0">
                  <c:v>256</c:v>
                </c:pt>
                <c:pt idx="1">
                  <c:v>288</c:v>
                </c:pt>
                <c:pt idx="2">
                  <c:v>320</c:v>
                </c:pt>
                <c:pt idx="3">
                  <c:v>341</c:v>
                </c:pt>
                <c:pt idx="4">
                  <c:v>384</c:v>
                </c:pt>
                <c:pt idx="5">
                  <c:v>426</c:v>
                </c:pt>
                <c:pt idx="6">
                  <c:v>480</c:v>
                </c:pt>
                <c:pt idx="7">
                  <c:v>512</c:v>
                </c:pt>
              </c:numCache>
            </c:numRef>
          </c:xVal>
          <c:yVal>
            <c:numRef>
              <c:f>'Brass wire exp 1'!$D$2:$D$9</c:f>
              <c:numCache>
                <c:formatCode>General</c:formatCode>
                <c:ptCount val="8"/>
                <c:pt idx="0">
                  <c:v>24.200000000000003</c:v>
                </c:pt>
                <c:pt idx="1">
                  <c:v>21</c:v>
                </c:pt>
                <c:pt idx="2">
                  <c:v>18.799999999999997</c:v>
                </c:pt>
                <c:pt idx="3">
                  <c:v>17</c:v>
                </c:pt>
                <c:pt idx="4">
                  <c:v>15</c:v>
                </c:pt>
                <c:pt idx="5">
                  <c:v>13</c:v>
                </c:pt>
                <c:pt idx="6">
                  <c:v>10.899999999999999</c:v>
                </c:pt>
                <c:pt idx="7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316712"/>
        <c:axId val="243317104"/>
      </c:scatterChart>
      <c:valAx>
        <c:axId val="243316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317104"/>
        <c:crosses val="autoZero"/>
        <c:crossBetween val="midCat"/>
      </c:valAx>
      <c:valAx>
        <c:axId val="24331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316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'Brass wire exp 1'!$H$1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'Brass wire exp 1'!$G$2:$G$13</c:f>
              <c:numCache>
                <c:formatCode>General</c:formatCode>
                <c:ptCount val="12"/>
                <c:pt idx="0">
                  <c:v>4.1322314049586772</c:v>
                </c:pt>
                <c:pt idx="1">
                  <c:v>4.7619047619047619</c:v>
                </c:pt>
                <c:pt idx="2">
                  <c:v>5.3191489361702136</c:v>
                </c:pt>
                <c:pt idx="3">
                  <c:v>5.882352941176471</c:v>
                </c:pt>
                <c:pt idx="4">
                  <c:v>6.666666666666667</c:v>
                </c:pt>
                <c:pt idx="5">
                  <c:v>7.6923076923076925</c:v>
                </c:pt>
                <c:pt idx="6">
                  <c:v>9.1743119266055064</c:v>
                </c:pt>
                <c:pt idx="7">
                  <c:v>10</c:v>
                </c:pt>
              </c:numCache>
            </c:numRef>
          </c:xVal>
          <c:yVal>
            <c:numRef>
              <c:f>'Brass wire exp 1'!$H$2:$H$13</c:f>
              <c:numCache>
                <c:formatCode>General</c:formatCode>
                <c:ptCount val="12"/>
                <c:pt idx="0">
                  <c:v>256</c:v>
                </c:pt>
                <c:pt idx="1">
                  <c:v>288</c:v>
                </c:pt>
                <c:pt idx="2">
                  <c:v>320</c:v>
                </c:pt>
                <c:pt idx="3">
                  <c:v>341</c:v>
                </c:pt>
                <c:pt idx="4">
                  <c:v>384</c:v>
                </c:pt>
                <c:pt idx="5">
                  <c:v>426</c:v>
                </c:pt>
                <c:pt idx="6">
                  <c:v>480</c:v>
                </c:pt>
                <c:pt idx="7">
                  <c:v>512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510384"/>
        <c:axId val="241509600"/>
      </c:scatterChart>
      <c:valAx>
        <c:axId val="241510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1/l</a:t>
                </a:r>
                <a:r>
                  <a:rPr lang="en-GB" baseline="0"/>
                  <a:t> (in 1/m)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509600"/>
        <c:crosses val="autoZero"/>
        <c:crossBetween val="midCat"/>
      </c:valAx>
      <c:valAx>
        <c:axId val="24150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 in hertz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510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'Brass wire exp 1'!$H$1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fixedVal"/>
            <c:noEndCap val="0"/>
            <c:val val="6.7820200000000025E-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'Brass wire exp 1'!$G$2:$G$13</c:f>
              <c:numCache>
                <c:formatCode>General</c:formatCode>
                <c:ptCount val="12"/>
                <c:pt idx="0">
                  <c:v>4.1322314049586772</c:v>
                </c:pt>
                <c:pt idx="1">
                  <c:v>4.7619047619047619</c:v>
                </c:pt>
                <c:pt idx="2">
                  <c:v>5.3191489361702136</c:v>
                </c:pt>
                <c:pt idx="3">
                  <c:v>5.882352941176471</c:v>
                </c:pt>
                <c:pt idx="4">
                  <c:v>6.666666666666667</c:v>
                </c:pt>
                <c:pt idx="5">
                  <c:v>7.6923076923076925</c:v>
                </c:pt>
                <c:pt idx="6">
                  <c:v>9.1743119266055064</c:v>
                </c:pt>
                <c:pt idx="7">
                  <c:v>10</c:v>
                </c:pt>
              </c:numCache>
            </c:numRef>
          </c:xVal>
          <c:yVal>
            <c:numRef>
              <c:f>'Brass wire exp 1'!$H$2:$H$13</c:f>
              <c:numCache>
                <c:formatCode>General</c:formatCode>
                <c:ptCount val="12"/>
                <c:pt idx="0">
                  <c:v>256</c:v>
                </c:pt>
                <c:pt idx="1">
                  <c:v>288</c:v>
                </c:pt>
                <c:pt idx="2">
                  <c:v>320</c:v>
                </c:pt>
                <c:pt idx="3">
                  <c:v>341</c:v>
                </c:pt>
                <c:pt idx="4">
                  <c:v>384</c:v>
                </c:pt>
                <c:pt idx="5">
                  <c:v>426</c:v>
                </c:pt>
                <c:pt idx="6">
                  <c:v>480</c:v>
                </c:pt>
                <c:pt idx="7">
                  <c:v>512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509992"/>
        <c:axId val="237525560"/>
      </c:scatterChart>
      <c:valAx>
        <c:axId val="241509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1/l</a:t>
                </a:r>
                <a:r>
                  <a:rPr lang="en-GB" baseline="0"/>
                  <a:t> (in 1/m)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525560"/>
        <c:crosses val="autoZero"/>
        <c:crossBetween val="midCat"/>
      </c:valAx>
      <c:valAx>
        <c:axId val="237525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 (hertz)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509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'Steel Wire exp 1'!$H$1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fixedVal"/>
            <c:noEndCap val="0"/>
            <c:val val="6.7820200000000025E-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'Steel Wire exp 1'!$G$2:$G$9</c:f>
              <c:numCache>
                <c:formatCode>General</c:formatCode>
                <c:ptCount val="8"/>
                <c:pt idx="0">
                  <c:v>6.25</c:v>
                </c:pt>
                <c:pt idx="1">
                  <c:v>7.3529411764705914</c:v>
                </c:pt>
                <c:pt idx="2">
                  <c:v>7.874015748031499</c:v>
                </c:pt>
                <c:pt idx="3">
                  <c:v>8.6206896551724181</c:v>
                </c:pt>
                <c:pt idx="4">
                  <c:v>9.8039215686274481</c:v>
                </c:pt>
                <c:pt idx="5">
                  <c:v>10.869565217391301</c:v>
                </c:pt>
                <c:pt idx="6">
                  <c:v>12.195121951219509</c:v>
                </c:pt>
                <c:pt idx="7">
                  <c:v>13.513513513513503</c:v>
                </c:pt>
              </c:numCache>
            </c:numRef>
          </c:xVal>
          <c:yVal>
            <c:numRef>
              <c:f>'Steel Wire exp 1'!$H$2:$H$9</c:f>
              <c:numCache>
                <c:formatCode>General</c:formatCode>
                <c:ptCount val="8"/>
                <c:pt idx="0">
                  <c:v>256</c:v>
                </c:pt>
                <c:pt idx="1">
                  <c:v>288</c:v>
                </c:pt>
                <c:pt idx="2">
                  <c:v>320</c:v>
                </c:pt>
                <c:pt idx="3">
                  <c:v>341</c:v>
                </c:pt>
                <c:pt idx="4">
                  <c:v>384</c:v>
                </c:pt>
                <c:pt idx="5">
                  <c:v>426</c:v>
                </c:pt>
                <c:pt idx="6">
                  <c:v>480</c:v>
                </c:pt>
                <c:pt idx="7">
                  <c:v>512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2595432"/>
        <c:axId val="272595824"/>
      </c:scatterChart>
      <c:valAx>
        <c:axId val="272595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1/l (1/m)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595824"/>
        <c:crosses val="autoZero"/>
        <c:crossBetween val="midCat"/>
      </c:valAx>
      <c:valAx>
        <c:axId val="27259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  <a:r>
                  <a:rPr lang="en-GB" baseline="0"/>
                  <a:t> (hertz)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595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L (cm)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fixedVal"/>
            <c:noEndCap val="0"/>
            <c:val val="3.7000000000000005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Sheet1!$D$2:$D$8</c:f>
              <c:numCache>
                <c:formatCode>General</c:formatCode>
                <c:ptCount val="7"/>
                <c:pt idx="0">
                  <c:v>13</c:v>
                </c:pt>
                <c:pt idx="1">
                  <c:v>17.399999999999999</c:v>
                </c:pt>
                <c:pt idx="2">
                  <c:v>25.5</c:v>
                </c:pt>
                <c:pt idx="3">
                  <c:v>39.5</c:v>
                </c:pt>
                <c:pt idx="4">
                  <c:v>51</c:v>
                </c:pt>
                <c:pt idx="5">
                  <c:v>70</c:v>
                </c:pt>
                <c:pt idx="6">
                  <c:v>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157328"/>
        <c:axId val="274158504"/>
      </c:scatterChart>
      <c:valAx>
        <c:axId val="27415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158504"/>
        <c:crosses val="autoZero"/>
        <c:crossBetween val="midCat"/>
      </c:valAx>
      <c:valAx>
        <c:axId val="274158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157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10</xdr:row>
      <xdr:rowOff>80962</xdr:rowOff>
    </xdr:from>
    <xdr:to>
      <xdr:col>8</xdr:col>
      <xdr:colOff>600075</xdr:colOff>
      <xdr:row>24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438150</xdr:colOff>
      <xdr:row>8</xdr:row>
      <xdr:rowOff>104775</xdr:rowOff>
    </xdr:from>
    <xdr:to>
      <xdr:col>16</xdr:col>
      <xdr:colOff>552450</xdr:colOff>
      <xdr:row>22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204787</xdr:colOff>
      <xdr:row>9</xdr:row>
      <xdr:rowOff>147637</xdr:rowOff>
    </xdr:from>
    <xdr:to>
      <xdr:col>16</xdr:col>
      <xdr:colOff>509587</xdr:colOff>
      <xdr:row>24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533400</xdr:colOff>
      <xdr:row>10</xdr:row>
      <xdr:rowOff>71437</xdr:rowOff>
    </xdr:from>
    <xdr:to>
      <xdr:col>21</xdr:col>
      <xdr:colOff>552450</xdr:colOff>
      <xdr:row>27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257175</xdr:colOff>
      <xdr:row>9</xdr:row>
      <xdr:rowOff>133350</xdr:rowOff>
    </xdr:from>
    <xdr:to>
      <xdr:col>13</xdr:col>
      <xdr:colOff>466725</xdr:colOff>
      <xdr:row>26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12</xdr:row>
      <xdr:rowOff>176212</xdr:rowOff>
    </xdr:from>
    <xdr:to>
      <xdr:col>20</xdr:col>
      <xdr:colOff>171450</xdr:colOff>
      <xdr:row>27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238125</xdr:colOff>
      <xdr:row>10</xdr:row>
      <xdr:rowOff>0</xdr:rowOff>
    </xdr:from>
    <xdr:to>
      <xdr:col>11</xdr:col>
      <xdr:colOff>542925</xdr:colOff>
      <xdr:row>24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9</xdr:row>
      <xdr:rowOff>114299</xdr:rowOff>
    </xdr:from>
    <xdr:to>
      <xdr:col>8</xdr:col>
      <xdr:colOff>447675</xdr:colOff>
      <xdr:row>49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123826</xdr:colOff>
      <xdr:row>9</xdr:row>
      <xdr:rowOff>104775</xdr:rowOff>
    </xdr:from>
    <xdr:to>
      <xdr:col>17</xdr:col>
      <xdr:colOff>523876</xdr:colOff>
      <xdr:row>49</xdr:row>
      <xdr:rowOff>66675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95250</xdr:colOff>
      <xdr:row>9</xdr:row>
      <xdr:rowOff>95250</xdr:rowOff>
    </xdr:from>
    <xdr:to>
      <xdr:col>25</xdr:col>
      <xdr:colOff>457200</xdr:colOff>
      <xdr:row>49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opLeftCell="F1" workbookViewId="0">
      <selection activeCell="R6" sqref="R6"/>
    </sheetView>
  </sheetViews>
  <sheetFormatPr defaultRowHeight="15" x14ac:dyDescent="0.25"/>
  <cols>
    <col min="11" max="11" width="12" bestFit="1" customWidth="1"/>
  </cols>
  <sheetData>
    <row r="1" spans="1:18" x14ac:dyDescent="0.25">
      <c r="D1" t="s">
        <v>3</v>
      </c>
      <c r="G1" t="s">
        <v>3</v>
      </c>
      <c r="O1" t="s">
        <v>0</v>
      </c>
    </row>
    <row r="2" spans="1:18" x14ac:dyDescent="0.25">
      <c r="A2">
        <v>1</v>
      </c>
      <c r="B2">
        <v>29.6</v>
      </c>
      <c r="C2">
        <v>42.6</v>
      </c>
      <c r="D2">
        <f>(C2-B2)</f>
        <v>13</v>
      </c>
      <c r="F2">
        <v>1</v>
      </c>
      <c r="G2">
        <f>D2/100</f>
        <v>0.13</v>
      </c>
      <c r="J2" t="s">
        <v>20</v>
      </c>
      <c r="K2">
        <v>100</v>
      </c>
      <c r="L2" t="s">
        <v>21</v>
      </c>
      <c r="O2" t="s">
        <v>1</v>
      </c>
      <c r="P2" t="s">
        <v>2</v>
      </c>
    </row>
    <row r="3" spans="1:18" x14ac:dyDescent="0.25">
      <c r="A3">
        <v>2</v>
      </c>
      <c r="B3">
        <v>29.6</v>
      </c>
      <c r="C3">
        <v>47</v>
      </c>
      <c r="D3">
        <f t="shared" ref="D3:D8" si="0">(C3-B3)</f>
        <v>17.399999999999999</v>
      </c>
      <c r="F3">
        <v>2</v>
      </c>
      <c r="G3">
        <f t="shared" ref="G3:G8" si="1">D3/100</f>
        <v>0.17399999999999999</v>
      </c>
      <c r="J3" t="s">
        <v>1</v>
      </c>
      <c r="K3">
        <v>3.109</v>
      </c>
      <c r="L3" t="s">
        <v>13</v>
      </c>
    </row>
    <row r="4" spans="1:18" x14ac:dyDescent="0.25">
      <c r="A4">
        <v>3</v>
      </c>
      <c r="B4">
        <v>25</v>
      </c>
      <c r="C4">
        <v>50.5</v>
      </c>
      <c r="D4">
        <f t="shared" si="0"/>
        <v>25.5</v>
      </c>
      <c r="F4">
        <v>3</v>
      </c>
      <c r="G4">
        <f t="shared" si="1"/>
        <v>0.255</v>
      </c>
      <c r="J4" t="s">
        <v>14</v>
      </c>
      <c r="K4">
        <f>K3*9.8</f>
        <v>30.468200000000003</v>
      </c>
      <c r="L4" t="s">
        <v>12</v>
      </c>
    </row>
    <row r="5" spans="1:18" x14ac:dyDescent="0.25">
      <c r="A5">
        <v>4</v>
      </c>
      <c r="B5">
        <v>19.5</v>
      </c>
      <c r="C5">
        <v>59</v>
      </c>
      <c r="D5">
        <f t="shared" si="0"/>
        <v>39.5</v>
      </c>
      <c r="F5">
        <v>4</v>
      </c>
      <c r="G5">
        <f t="shared" si="1"/>
        <v>0.39500000000000002</v>
      </c>
      <c r="J5" t="s">
        <v>15</v>
      </c>
      <c r="K5">
        <v>0.1174</v>
      </c>
      <c r="O5" t="s">
        <v>17</v>
      </c>
      <c r="P5" t="s">
        <v>27</v>
      </c>
      <c r="Q5">
        <f t="array" ref="Q5:R7">LINEST(G2:G8,F2:F8,,TRUE)</f>
        <v>0.11739285714285713</v>
      </c>
      <c r="R5">
        <v>-4.7571428571428542E-2</v>
      </c>
    </row>
    <row r="6" spans="1:18" x14ac:dyDescent="0.25">
      <c r="A6">
        <v>5</v>
      </c>
      <c r="B6">
        <v>14</v>
      </c>
      <c r="C6">
        <v>65</v>
      </c>
      <c r="D6">
        <f t="shared" si="0"/>
        <v>51</v>
      </c>
      <c r="F6">
        <v>5</v>
      </c>
      <c r="G6">
        <f t="shared" si="1"/>
        <v>0.51</v>
      </c>
      <c r="J6" t="s">
        <v>17</v>
      </c>
      <c r="K6">
        <f>K4*(1/(K5*2*K2)^2)</f>
        <v>5.5265055765318406E-2</v>
      </c>
      <c r="L6" t="s">
        <v>18</v>
      </c>
      <c r="O6" t="s">
        <v>28</v>
      </c>
      <c r="P6" t="s">
        <v>28</v>
      </c>
      <c r="Q6">
        <v>8.4378731965841156E-3</v>
      </c>
      <c r="R6">
        <v>3.7735316106171056E-2</v>
      </c>
    </row>
    <row r="7" spans="1:18" x14ac:dyDescent="0.25">
      <c r="A7">
        <v>6</v>
      </c>
      <c r="B7">
        <v>11.5</v>
      </c>
      <c r="C7">
        <v>81.5</v>
      </c>
      <c r="D7">
        <f t="shared" si="0"/>
        <v>70</v>
      </c>
      <c r="F7">
        <v>6</v>
      </c>
      <c r="G7">
        <f t="shared" si="1"/>
        <v>0.7</v>
      </c>
      <c r="K7">
        <f>K6*10000</f>
        <v>552.65055765318402</v>
      </c>
      <c r="L7" t="s">
        <v>22</v>
      </c>
      <c r="O7" t="s">
        <v>29</v>
      </c>
      <c r="P7" t="s">
        <v>30</v>
      </c>
      <c r="Q7">
        <v>0.9748187931137775</v>
      </c>
      <c r="R7">
        <v>4.464902814491839E-2</v>
      </c>
    </row>
    <row r="8" spans="1:18" x14ac:dyDescent="0.25">
      <c r="A8">
        <v>7</v>
      </c>
      <c r="B8">
        <v>7.5</v>
      </c>
      <c r="C8">
        <v>86.5</v>
      </c>
      <c r="D8">
        <f t="shared" si="0"/>
        <v>79</v>
      </c>
      <c r="F8">
        <v>7</v>
      </c>
      <c r="G8">
        <f t="shared" si="1"/>
        <v>0.79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E7" sqref="E7"/>
    </sheetView>
  </sheetViews>
  <sheetFormatPr defaultRowHeight="15" x14ac:dyDescent="0.25"/>
  <cols>
    <col min="5" max="5" width="14.140625" bestFit="1" customWidth="1"/>
  </cols>
  <sheetData>
    <row r="1" spans="1:18" x14ac:dyDescent="0.25">
      <c r="D1" t="s">
        <v>3</v>
      </c>
      <c r="E1" t="s">
        <v>4</v>
      </c>
      <c r="G1" t="s">
        <v>5</v>
      </c>
    </row>
    <row r="2" spans="1:18" x14ac:dyDescent="0.25">
      <c r="A2">
        <v>5</v>
      </c>
      <c r="B2">
        <v>34.5</v>
      </c>
      <c r="C2">
        <v>54.2</v>
      </c>
      <c r="D2">
        <f>(C2-B2)</f>
        <v>19.700000000000003</v>
      </c>
      <c r="E2">
        <f>D2/A2</f>
        <v>3.9400000000000004</v>
      </c>
      <c r="F2">
        <v>256</v>
      </c>
    </row>
    <row r="3" spans="1:18" x14ac:dyDescent="0.25">
      <c r="A3">
        <v>11</v>
      </c>
      <c r="B3">
        <v>19.3</v>
      </c>
      <c r="C3">
        <v>68.3</v>
      </c>
      <c r="D3">
        <f t="shared" ref="D3" si="0">(C3-B3)</f>
        <v>49</v>
      </c>
      <c r="E3">
        <f>D3/A3</f>
        <v>4.4545454545454541</v>
      </c>
      <c r="L3">
        <v>256</v>
      </c>
      <c r="M3">
        <f>(11.739*200)/(L3*2)</f>
        <v>4.5855468750000004</v>
      </c>
      <c r="N3">
        <f>M3*3</f>
        <v>13.756640625000001</v>
      </c>
      <c r="O3">
        <f>M3*5</f>
        <v>22.927734375</v>
      </c>
      <c r="P3">
        <f>M3*7</f>
        <v>32.098828125000004</v>
      </c>
      <c r="Q3">
        <f>M3*9</f>
        <v>41.269921875000001</v>
      </c>
      <c r="R3">
        <f>M3*11</f>
        <v>50.441015625000006</v>
      </c>
    </row>
    <row r="5" spans="1:18" x14ac:dyDescent="0.25">
      <c r="A5">
        <v>3</v>
      </c>
      <c r="B5">
        <v>44.1</v>
      </c>
      <c r="C5">
        <v>55.5</v>
      </c>
      <c r="D5">
        <f>(C5-B5)</f>
        <v>11.399999999999999</v>
      </c>
      <c r="E5">
        <f>D5/A5</f>
        <v>3.7999999999999994</v>
      </c>
      <c r="F5">
        <v>320</v>
      </c>
      <c r="G5">
        <f>1/AVERAGE(E5:E5)</f>
        <v>0.26315789473684215</v>
      </c>
    </row>
    <row r="6" spans="1:18" x14ac:dyDescent="0.25">
      <c r="A6">
        <v>5</v>
      </c>
      <c r="B6">
        <v>41.1</v>
      </c>
      <c r="C6">
        <v>57.9</v>
      </c>
      <c r="D6">
        <f>(C6-B6)</f>
        <v>16.799999999999997</v>
      </c>
      <c r="E6">
        <f>D6/A6</f>
        <v>3.3599999999999994</v>
      </c>
    </row>
    <row r="8" spans="1:18" x14ac:dyDescent="0.25">
      <c r="A8">
        <v>11</v>
      </c>
      <c r="B8">
        <v>33.200000000000003</v>
      </c>
      <c r="C8">
        <v>69.599999999999994</v>
      </c>
      <c r="D8">
        <f>(C8-B8)</f>
        <v>36.399999999999991</v>
      </c>
      <c r="E8">
        <f>D8/A8</f>
        <v>3.3090909090909082</v>
      </c>
      <c r="F8">
        <v>384</v>
      </c>
      <c r="G8">
        <f>1/AVERAGE(E8:E9)</f>
        <v>0.30326900354470271</v>
      </c>
    </row>
    <row r="9" spans="1:18" x14ac:dyDescent="0.25">
      <c r="A9">
        <v>7</v>
      </c>
      <c r="B9">
        <v>37</v>
      </c>
      <c r="C9">
        <v>60</v>
      </c>
      <c r="D9">
        <f>(C9-B9)</f>
        <v>23</v>
      </c>
      <c r="E9">
        <f>D9/A9</f>
        <v>3.2857142857142856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34.5</v>
      </c>
      <c r="B1">
        <v>54.2</v>
      </c>
    </row>
    <row r="2" spans="1:2" x14ac:dyDescent="0.25">
      <c r="A2">
        <v>19.3</v>
      </c>
      <c r="B2">
        <v>68.3</v>
      </c>
    </row>
    <row r="3" spans="1:2" x14ac:dyDescent="0.25">
      <c r="A3">
        <v>40.6</v>
      </c>
      <c r="B3">
        <v>59.6</v>
      </c>
    </row>
    <row r="4" spans="1:2" x14ac:dyDescent="0.25">
      <c r="A4">
        <v>40</v>
      </c>
      <c r="B4">
        <v>60.2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opLeftCell="G1" workbookViewId="0">
      <selection activeCell="O6" sqref="O6:R8"/>
    </sheetView>
  </sheetViews>
  <sheetFormatPr defaultRowHeight="15" x14ac:dyDescent="0.25"/>
  <cols>
    <col min="11" max="11" width="11" bestFit="1" customWidth="1"/>
  </cols>
  <sheetData>
    <row r="1" spans="1:1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G1" t="s">
        <v>16</v>
      </c>
      <c r="H1" t="s">
        <v>8</v>
      </c>
    </row>
    <row r="2" spans="1:18" x14ac:dyDescent="0.25">
      <c r="A2">
        <v>42</v>
      </c>
      <c r="B2">
        <v>58</v>
      </c>
      <c r="C2">
        <v>256</v>
      </c>
      <c r="D2">
        <f>B2-A2</f>
        <v>16</v>
      </c>
      <c r="E2">
        <f t="shared" ref="E2:E9" si="0">D2*C2</f>
        <v>4096</v>
      </c>
      <c r="F2">
        <v>100</v>
      </c>
      <c r="G2">
        <f>$F$2/D2</f>
        <v>6.25</v>
      </c>
      <c r="H2">
        <f>C2</f>
        <v>256</v>
      </c>
    </row>
    <row r="3" spans="1:18" x14ac:dyDescent="0.25">
      <c r="A3">
        <v>43.2</v>
      </c>
      <c r="B3">
        <v>56.8</v>
      </c>
      <c r="C3">
        <v>288</v>
      </c>
      <c r="D3">
        <f t="shared" ref="D3:D9" si="1">B3-A3</f>
        <v>13.599999999999994</v>
      </c>
      <c r="E3">
        <f t="shared" si="0"/>
        <v>3916.7999999999984</v>
      </c>
      <c r="G3">
        <f t="shared" ref="G3:G9" si="2">$F$2/D3</f>
        <v>7.3529411764705914</v>
      </c>
      <c r="H3">
        <f t="shared" ref="H3:H9" si="3">C3</f>
        <v>288</v>
      </c>
    </row>
    <row r="4" spans="1:18" x14ac:dyDescent="0.25">
      <c r="A4">
        <v>43.7</v>
      </c>
      <c r="B4">
        <v>56.4</v>
      </c>
      <c r="C4">
        <v>320</v>
      </c>
      <c r="D4">
        <f t="shared" si="1"/>
        <v>12.699999999999996</v>
      </c>
      <c r="E4">
        <f t="shared" si="0"/>
        <v>4063.9999999999986</v>
      </c>
      <c r="G4">
        <f t="shared" si="2"/>
        <v>7.874015748031499</v>
      </c>
      <c r="H4">
        <f t="shared" si="3"/>
        <v>320</v>
      </c>
      <c r="J4" t="s">
        <v>1</v>
      </c>
      <c r="K4">
        <v>2.08</v>
      </c>
      <c r="L4" t="s">
        <v>13</v>
      </c>
    </row>
    <row r="5" spans="1:18" x14ac:dyDescent="0.25">
      <c r="A5">
        <v>44.2</v>
      </c>
      <c r="B5">
        <v>55.8</v>
      </c>
      <c r="C5">
        <v>341</v>
      </c>
      <c r="D5">
        <f t="shared" si="1"/>
        <v>11.599999999999994</v>
      </c>
      <c r="E5">
        <f t="shared" si="0"/>
        <v>3955.5999999999981</v>
      </c>
      <c r="G5">
        <f t="shared" si="2"/>
        <v>8.6206896551724181</v>
      </c>
      <c r="H5">
        <f t="shared" si="3"/>
        <v>341</v>
      </c>
      <c r="J5" t="s">
        <v>14</v>
      </c>
      <c r="K5">
        <f>K4*9.8</f>
        <v>20.384000000000004</v>
      </c>
      <c r="L5" t="s">
        <v>12</v>
      </c>
    </row>
    <row r="6" spans="1:18" x14ac:dyDescent="0.25">
      <c r="A6">
        <v>44.9</v>
      </c>
      <c r="B6">
        <v>55.1</v>
      </c>
      <c r="C6">
        <v>384</v>
      </c>
      <c r="D6">
        <f t="shared" si="1"/>
        <v>10.200000000000003</v>
      </c>
      <c r="E6">
        <f t="shared" si="0"/>
        <v>3916.8000000000011</v>
      </c>
      <c r="G6">
        <f t="shared" si="2"/>
        <v>9.8039215686274481</v>
      </c>
      <c r="H6">
        <f t="shared" si="3"/>
        <v>384</v>
      </c>
      <c r="J6" t="s">
        <v>15</v>
      </c>
      <c r="K6">
        <v>36.396999999999998</v>
      </c>
      <c r="O6" t="s">
        <v>17</v>
      </c>
      <c r="P6" t="s">
        <v>27</v>
      </c>
      <c r="Q6">
        <f t="array" ref="Q6:R8">LINEST(G2:G9,H2:H9,,TRUE)</f>
        <v>2.7369789883019791E-2</v>
      </c>
      <c r="R6">
        <v>-0.72764866847678</v>
      </c>
    </row>
    <row r="7" spans="1:18" x14ac:dyDescent="0.25">
      <c r="A7">
        <v>45.4</v>
      </c>
      <c r="B7">
        <v>54.6</v>
      </c>
      <c r="C7">
        <v>426</v>
      </c>
      <c r="D7">
        <f t="shared" si="1"/>
        <v>9.2000000000000028</v>
      </c>
      <c r="E7">
        <f t="shared" si="0"/>
        <v>3919.2000000000012</v>
      </c>
      <c r="G7">
        <f t="shared" si="2"/>
        <v>10.869565217391301</v>
      </c>
      <c r="H7">
        <f t="shared" si="3"/>
        <v>426</v>
      </c>
      <c r="J7" t="s">
        <v>17</v>
      </c>
      <c r="K7">
        <f>K5/(4*K6*K6)</f>
        <v>3.846787905942495E-3</v>
      </c>
      <c r="L7" t="s">
        <v>18</v>
      </c>
      <c r="M7">
        <v>6.9093366103555661E-4</v>
      </c>
      <c r="O7" t="s">
        <v>28</v>
      </c>
      <c r="P7" t="s">
        <v>28</v>
      </c>
      <c r="Q7">
        <v>6.9093366103555661E-4</v>
      </c>
      <c r="R7">
        <v>0.26632748024150887</v>
      </c>
    </row>
    <row r="8" spans="1:18" x14ac:dyDescent="0.25">
      <c r="A8">
        <v>45.9</v>
      </c>
      <c r="B8">
        <v>54.1</v>
      </c>
      <c r="C8">
        <v>480</v>
      </c>
      <c r="D8">
        <f t="shared" si="1"/>
        <v>8.2000000000000028</v>
      </c>
      <c r="E8">
        <f t="shared" si="0"/>
        <v>3936.0000000000014</v>
      </c>
      <c r="G8">
        <f t="shared" si="2"/>
        <v>12.195121951219509</v>
      </c>
      <c r="H8">
        <f t="shared" si="3"/>
        <v>480</v>
      </c>
      <c r="K8">
        <f>K7*10000</f>
        <v>38.467879059424952</v>
      </c>
      <c r="L8" t="s">
        <v>22</v>
      </c>
      <c r="M8">
        <f>M7*10000</f>
        <v>6.9093366103555658</v>
      </c>
      <c r="O8" t="s">
        <v>29</v>
      </c>
      <c r="P8" t="s">
        <v>30</v>
      </c>
      <c r="Q8">
        <v>0.99619088932240218</v>
      </c>
      <c r="R8">
        <v>0.16694432140080737</v>
      </c>
    </row>
    <row r="9" spans="1:18" x14ac:dyDescent="0.25">
      <c r="A9">
        <v>46.3</v>
      </c>
      <c r="B9">
        <v>53.7</v>
      </c>
      <c r="C9">
        <v>512</v>
      </c>
      <c r="D9">
        <f t="shared" si="1"/>
        <v>7.4000000000000057</v>
      </c>
      <c r="E9">
        <f t="shared" si="0"/>
        <v>3788.8000000000029</v>
      </c>
      <c r="G9">
        <f t="shared" si="2"/>
        <v>13.513513513513503</v>
      </c>
      <c r="H9">
        <f t="shared" si="3"/>
        <v>512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opLeftCell="G1" workbookViewId="0">
      <selection activeCell="O7" sqref="O7:R9"/>
    </sheetView>
  </sheetViews>
  <sheetFormatPr defaultRowHeight="15" x14ac:dyDescent="0.25"/>
  <cols>
    <col min="13" max="14" width="12.28515625" customWidth="1"/>
    <col min="16" max="16" width="10.85546875" bestFit="1" customWidth="1"/>
  </cols>
  <sheetData>
    <row r="1" spans="1:1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G1" t="s">
        <v>16</v>
      </c>
      <c r="H1" t="s">
        <v>8</v>
      </c>
      <c r="P1">
        <f>0.4*0.96</f>
        <v>0.38400000000000001</v>
      </c>
    </row>
    <row r="2" spans="1:18" x14ac:dyDescent="0.25">
      <c r="A2">
        <v>37.799999999999997</v>
      </c>
      <c r="B2">
        <v>62</v>
      </c>
      <c r="C2">
        <v>256</v>
      </c>
      <c r="D2">
        <f>B2-A2</f>
        <v>24.200000000000003</v>
      </c>
      <c r="E2">
        <f t="shared" ref="E2:E9" si="0">D2*C2</f>
        <v>6195.2000000000007</v>
      </c>
      <c r="F2">
        <v>100</v>
      </c>
      <c r="G2">
        <f>$F$2/D2</f>
        <v>4.1322314049586772</v>
      </c>
      <c r="H2">
        <f>C2</f>
        <v>256</v>
      </c>
      <c r="P2">
        <f>1-0.384</f>
        <v>0.61599999999999999</v>
      </c>
    </row>
    <row r="3" spans="1:18" x14ac:dyDescent="0.25">
      <c r="A3">
        <v>39.5</v>
      </c>
      <c r="B3">
        <v>60.5</v>
      </c>
      <c r="C3">
        <v>288</v>
      </c>
      <c r="D3">
        <f>B3-A3</f>
        <v>21</v>
      </c>
      <c r="E3">
        <f t="shared" si="0"/>
        <v>6048</v>
      </c>
      <c r="G3">
        <f t="shared" ref="G3:G9" si="1">$F$2/D3</f>
        <v>4.7619047619047619</v>
      </c>
      <c r="H3">
        <f t="shared" ref="H3:H9" si="2">C3</f>
        <v>288</v>
      </c>
      <c r="P3">
        <f>0.04*0.384</f>
        <v>1.536E-2</v>
      </c>
    </row>
    <row r="4" spans="1:18" x14ac:dyDescent="0.25">
      <c r="A4">
        <v>40.6</v>
      </c>
      <c r="B4">
        <v>59.4</v>
      </c>
      <c r="C4">
        <v>320</v>
      </c>
      <c r="D4">
        <f t="shared" ref="D4:D9" si="3">B4-A4</f>
        <v>18.799999999999997</v>
      </c>
      <c r="E4">
        <f t="shared" si="0"/>
        <v>6015.9999999999991</v>
      </c>
      <c r="G4">
        <f t="shared" si="1"/>
        <v>5.3191489361702136</v>
      </c>
      <c r="H4">
        <f t="shared" si="2"/>
        <v>320</v>
      </c>
      <c r="J4" t="s">
        <v>1</v>
      </c>
      <c r="K4">
        <v>2.5920000000000001</v>
      </c>
      <c r="L4" t="s">
        <v>13</v>
      </c>
    </row>
    <row r="5" spans="1:18" x14ac:dyDescent="0.25">
      <c r="A5">
        <v>41.5</v>
      </c>
      <c r="B5">
        <v>58.5</v>
      </c>
      <c r="C5">
        <v>341</v>
      </c>
      <c r="D5">
        <f t="shared" si="3"/>
        <v>17</v>
      </c>
      <c r="E5">
        <f t="shared" si="0"/>
        <v>5797</v>
      </c>
      <c r="G5">
        <f t="shared" si="1"/>
        <v>5.882352941176471</v>
      </c>
      <c r="H5">
        <f t="shared" si="2"/>
        <v>341</v>
      </c>
      <c r="J5" t="s">
        <v>14</v>
      </c>
      <c r="K5">
        <f>K4*9.8</f>
        <v>25.401600000000002</v>
      </c>
      <c r="L5" t="s">
        <v>12</v>
      </c>
    </row>
    <row r="6" spans="1:18" x14ac:dyDescent="0.25">
      <c r="A6">
        <v>42.5</v>
      </c>
      <c r="B6">
        <v>57.5</v>
      </c>
      <c r="C6">
        <v>384</v>
      </c>
      <c r="D6">
        <f t="shared" si="3"/>
        <v>15</v>
      </c>
      <c r="E6">
        <f t="shared" si="0"/>
        <v>5760</v>
      </c>
      <c r="G6">
        <f t="shared" si="1"/>
        <v>6.666666666666667</v>
      </c>
      <c r="H6">
        <f t="shared" si="2"/>
        <v>384</v>
      </c>
      <c r="J6" t="s">
        <v>15</v>
      </c>
      <c r="K6">
        <v>43.337000000000003</v>
      </c>
    </row>
    <row r="7" spans="1:18" x14ac:dyDescent="0.25">
      <c r="A7">
        <v>43.5</v>
      </c>
      <c r="B7">
        <v>56.5</v>
      </c>
      <c r="C7">
        <v>426</v>
      </c>
      <c r="D7">
        <f t="shared" si="3"/>
        <v>13</v>
      </c>
      <c r="E7">
        <f t="shared" si="0"/>
        <v>5538</v>
      </c>
      <c r="G7">
        <f t="shared" si="1"/>
        <v>7.6923076923076925</v>
      </c>
      <c r="H7">
        <f t="shared" si="2"/>
        <v>426</v>
      </c>
      <c r="J7" t="s">
        <v>17</v>
      </c>
      <c r="K7">
        <f>K5/(4*K6*K6)</f>
        <v>3.3812975786856772E-3</v>
      </c>
      <c r="L7" t="s">
        <v>18</v>
      </c>
      <c r="M7">
        <v>6.7820192558075106E-4</v>
      </c>
      <c r="O7" t="s">
        <v>17</v>
      </c>
      <c r="P7" t="s">
        <v>27</v>
      </c>
      <c r="Q7">
        <f t="array" ref="Q7:R9">LINEST(G2:G9,H2:H9,,TRUE)</f>
        <v>2.2954618149309096E-2</v>
      </c>
      <c r="R7">
        <v>-1.9244515556478072</v>
      </c>
    </row>
    <row r="8" spans="1:18" x14ac:dyDescent="0.25">
      <c r="A8">
        <v>44.7</v>
      </c>
      <c r="B8">
        <v>55.6</v>
      </c>
      <c r="C8">
        <v>480</v>
      </c>
      <c r="D8">
        <f t="shared" si="3"/>
        <v>10.899999999999999</v>
      </c>
      <c r="E8">
        <f t="shared" si="0"/>
        <v>5231.9999999999991</v>
      </c>
      <c r="G8">
        <f t="shared" si="1"/>
        <v>9.1743119266055064</v>
      </c>
      <c r="H8">
        <f t="shared" si="2"/>
        <v>480</v>
      </c>
      <c r="K8">
        <f>K7*10000</f>
        <v>33.812975786856775</v>
      </c>
      <c r="L8" t="s">
        <v>19</v>
      </c>
      <c r="M8">
        <f>M7*10000</f>
        <v>6.7820192558075103</v>
      </c>
      <c r="O8" t="s">
        <v>28</v>
      </c>
      <c r="P8" t="s">
        <v>28</v>
      </c>
      <c r="Q8">
        <v>6.7820192558075106E-4</v>
      </c>
      <c r="R8">
        <v>0.2614199019688021</v>
      </c>
    </row>
    <row r="9" spans="1:18" x14ac:dyDescent="0.25">
      <c r="A9">
        <v>45</v>
      </c>
      <c r="B9">
        <v>55</v>
      </c>
      <c r="C9">
        <v>512</v>
      </c>
      <c r="D9">
        <f t="shared" si="3"/>
        <v>10</v>
      </c>
      <c r="E9">
        <f t="shared" si="0"/>
        <v>5120</v>
      </c>
      <c r="G9">
        <f t="shared" si="1"/>
        <v>10</v>
      </c>
      <c r="H9">
        <f t="shared" si="2"/>
        <v>512</v>
      </c>
      <c r="O9" t="s">
        <v>29</v>
      </c>
      <c r="P9" t="s">
        <v>30</v>
      </c>
      <c r="Q9">
        <v>0.99478972754386508</v>
      </c>
      <c r="R9">
        <v>0.16386806233916101</v>
      </c>
    </row>
    <row r="11" spans="1:18" x14ac:dyDescent="0.25">
      <c r="A11" t="s">
        <v>11</v>
      </c>
    </row>
    <row r="13" spans="1:18" x14ac:dyDescent="0.25">
      <c r="A13">
        <v>23.625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B10"/>
  <sheetViews>
    <sheetView tabSelected="1" topLeftCell="U1" workbookViewId="0">
      <selection activeCell="U2" sqref="U2"/>
    </sheetView>
  </sheetViews>
  <sheetFormatPr defaultRowHeight="15" x14ac:dyDescent="0.25"/>
  <cols>
    <col min="10" max="10" width="10.28515625" customWidth="1"/>
    <col min="16" max="16" width="12" bestFit="1" customWidth="1"/>
    <col min="22" max="22" width="14" customWidth="1"/>
    <col min="23" max="23" width="11.28515625" customWidth="1"/>
  </cols>
  <sheetData>
    <row r="1" spans="3:28" x14ac:dyDescent="0.25">
      <c r="C1" s="1" t="s">
        <v>16</v>
      </c>
      <c r="D1" s="1" t="s">
        <v>8</v>
      </c>
      <c r="F1" t="s">
        <v>31</v>
      </c>
      <c r="L1" s="1" t="s">
        <v>16</v>
      </c>
      <c r="M1" s="1" t="s">
        <v>8</v>
      </c>
      <c r="O1" t="s">
        <v>23</v>
      </c>
      <c r="T1" s="1" t="s">
        <v>24</v>
      </c>
      <c r="U1" s="1" t="s">
        <v>25</v>
      </c>
      <c r="W1" t="s">
        <v>26</v>
      </c>
    </row>
    <row r="2" spans="3:28" x14ac:dyDescent="0.25">
      <c r="C2" s="1">
        <v>4.1322314049586772</v>
      </c>
      <c r="D2" s="1">
        <v>256</v>
      </c>
      <c r="H2" s="4">
        <f>1.28*2/G6</f>
        <v>5.9071924683296029E-2</v>
      </c>
      <c r="L2" s="1">
        <v>6.25</v>
      </c>
      <c r="M2" s="1">
        <v>256</v>
      </c>
      <c r="Q2" s="4">
        <f>0.9188*2/36.397</f>
        <v>5.0487677555842513E-2</v>
      </c>
      <c r="T2" s="1">
        <v>1</v>
      </c>
      <c r="U2" s="1">
        <v>0.13</v>
      </c>
      <c r="W2" s="1" t="s">
        <v>20</v>
      </c>
      <c r="X2" s="1">
        <v>100</v>
      </c>
      <c r="Y2" s="1" t="s">
        <v>21</v>
      </c>
      <c r="Z2" s="4">
        <f>0.008438*2/X5</f>
        <v>0.143747870528109</v>
      </c>
    </row>
    <row r="3" spans="3:28" x14ac:dyDescent="0.25">
      <c r="C3" s="1">
        <v>4.7619047619047619</v>
      </c>
      <c r="D3" s="1">
        <v>288</v>
      </c>
      <c r="H3" s="4">
        <f>H2*G8</f>
        <v>1.9973975589993156</v>
      </c>
      <c r="L3" s="1">
        <v>7.3529411764705914</v>
      </c>
      <c r="M3" s="1">
        <v>288</v>
      </c>
      <c r="Q3" s="4">
        <f>Q2*P8</f>
        <v>1.9421538742093933</v>
      </c>
      <c r="T3" s="1">
        <v>2</v>
      </c>
      <c r="U3" s="1">
        <v>0.17399999999999999</v>
      </c>
      <c r="W3" s="1" t="s">
        <v>1</v>
      </c>
      <c r="X3" s="1">
        <v>3.109</v>
      </c>
      <c r="Y3" s="1" t="s">
        <v>13</v>
      </c>
      <c r="Z3" s="4">
        <f>Z2*X6</f>
        <v>7.9442340808817142E-3</v>
      </c>
      <c r="AB3" t="s">
        <v>37</v>
      </c>
    </row>
    <row r="4" spans="3:28" x14ac:dyDescent="0.25">
      <c r="C4" s="1">
        <v>5.3191489361702136</v>
      </c>
      <c r="D4" s="1">
        <v>320</v>
      </c>
      <c r="F4" s="1" t="s">
        <v>1</v>
      </c>
      <c r="G4" s="1">
        <v>2.5920000000000001</v>
      </c>
      <c r="H4" s="1" t="s">
        <v>13</v>
      </c>
      <c r="L4" s="1">
        <v>7.874015748031499</v>
      </c>
      <c r="M4" s="1">
        <v>320</v>
      </c>
      <c r="O4" s="1" t="s">
        <v>1</v>
      </c>
      <c r="P4" s="1">
        <v>2.08</v>
      </c>
      <c r="Q4" s="1" t="s">
        <v>13</v>
      </c>
      <c r="T4" s="1">
        <v>3</v>
      </c>
      <c r="U4" s="1">
        <v>0.255</v>
      </c>
      <c r="W4" s="1" t="s">
        <v>14</v>
      </c>
      <c r="X4" s="1">
        <v>30.468200000000003</v>
      </c>
      <c r="Y4" s="1" t="s">
        <v>12</v>
      </c>
      <c r="Z4" s="4"/>
    </row>
    <row r="5" spans="3:28" x14ac:dyDescent="0.25">
      <c r="C5" s="1">
        <v>5.882352941176471</v>
      </c>
      <c r="D5" s="1">
        <v>341</v>
      </c>
      <c r="F5" s="1" t="s">
        <v>14</v>
      </c>
      <c r="G5" s="1">
        <v>25.401600000000002</v>
      </c>
      <c r="H5" s="1" t="s">
        <v>12</v>
      </c>
      <c r="L5" s="1">
        <v>8.6206896551724181</v>
      </c>
      <c r="M5" s="1">
        <v>341</v>
      </c>
      <c r="O5" s="1" t="s">
        <v>14</v>
      </c>
      <c r="P5" s="1">
        <v>20.384000000000004</v>
      </c>
      <c r="Q5" s="1" t="s">
        <v>12</v>
      </c>
      <c r="T5" s="1">
        <v>4</v>
      </c>
      <c r="U5" s="1">
        <v>0.39500000000000002</v>
      </c>
      <c r="W5" s="1" t="s">
        <v>15</v>
      </c>
      <c r="X5" s="1">
        <v>0.1174</v>
      </c>
      <c r="Y5" s="1" t="s">
        <v>34</v>
      </c>
      <c r="Z5" s="4"/>
    </row>
    <row r="6" spans="3:28" x14ac:dyDescent="0.25">
      <c r="C6" s="1">
        <v>6.666666666666667</v>
      </c>
      <c r="D6" s="1">
        <v>384</v>
      </c>
      <c r="F6" s="1" t="s">
        <v>15</v>
      </c>
      <c r="G6" s="1">
        <v>43.337000000000003</v>
      </c>
      <c r="H6" s="1"/>
      <c r="L6" s="1">
        <v>9.8039215686274481</v>
      </c>
      <c r="M6" s="1">
        <v>384</v>
      </c>
      <c r="O6" s="1" t="s">
        <v>15</v>
      </c>
      <c r="P6" s="1">
        <v>36.396999999999998</v>
      </c>
      <c r="Q6" s="3" t="s">
        <v>35</v>
      </c>
      <c r="T6" s="1">
        <v>5</v>
      </c>
      <c r="U6" s="1">
        <v>0.51</v>
      </c>
      <c r="W6" s="1" t="s">
        <v>17</v>
      </c>
      <c r="X6" s="1">
        <v>5.5265055765318406E-2</v>
      </c>
      <c r="Y6" s="1" t="s">
        <v>18</v>
      </c>
      <c r="Z6" s="4">
        <v>7.9439999999999997E-3</v>
      </c>
    </row>
    <row r="7" spans="3:28" ht="15.75" thickBot="1" x14ac:dyDescent="0.3">
      <c r="C7" s="1">
        <v>7.6923076923076925</v>
      </c>
      <c r="D7" s="1">
        <v>426</v>
      </c>
      <c r="F7" s="1" t="s">
        <v>17</v>
      </c>
      <c r="G7" s="1">
        <v>3.3812975786856772E-3</v>
      </c>
      <c r="H7" s="1" t="s">
        <v>18</v>
      </c>
      <c r="L7" s="1">
        <v>10.869565217391301</v>
      </c>
      <c r="M7" s="1">
        <v>426</v>
      </c>
      <c r="O7" s="1" t="s">
        <v>17</v>
      </c>
      <c r="P7" s="1">
        <v>3.846787905942495E-3</v>
      </c>
      <c r="Q7" s="1" t="s">
        <v>18</v>
      </c>
      <c r="T7" s="1">
        <v>6</v>
      </c>
      <c r="U7" s="1">
        <v>0.7</v>
      </c>
      <c r="W7" s="1"/>
      <c r="X7" s="1">
        <v>552.65055765318402</v>
      </c>
      <c r="Y7" s="1" t="s">
        <v>22</v>
      </c>
      <c r="Z7" s="4">
        <f>Z6*10000</f>
        <v>79.44</v>
      </c>
    </row>
    <row r="8" spans="3:28" ht="16.5" thickTop="1" thickBot="1" x14ac:dyDescent="0.3">
      <c r="C8" s="1">
        <v>9.1743119266055064</v>
      </c>
      <c r="D8" s="1">
        <v>480</v>
      </c>
      <c r="F8" s="1"/>
      <c r="G8" s="1">
        <v>33.812975786856775</v>
      </c>
      <c r="H8" s="1" t="s">
        <v>22</v>
      </c>
      <c r="L8" s="1">
        <v>12.195121951219509</v>
      </c>
      <c r="M8" s="1">
        <v>480</v>
      </c>
      <c r="O8" s="1"/>
      <c r="P8" s="1">
        <v>38.467879059424952</v>
      </c>
      <c r="Q8" s="1" t="s">
        <v>22</v>
      </c>
      <c r="T8" s="1">
        <v>7</v>
      </c>
      <c r="U8" s="1">
        <v>0.79</v>
      </c>
      <c r="X8" s="2" t="s">
        <v>36</v>
      </c>
      <c r="Y8" s="2" t="s">
        <v>22</v>
      </c>
    </row>
    <row r="9" spans="3:28" ht="16.5" thickTop="1" thickBot="1" x14ac:dyDescent="0.3">
      <c r="C9" s="1">
        <v>10</v>
      </c>
      <c r="D9" s="1">
        <v>512</v>
      </c>
      <c r="G9" s="2" t="s">
        <v>32</v>
      </c>
      <c r="H9" s="2" t="s">
        <v>22</v>
      </c>
      <c r="L9" s="1">
        <v>13.513513513513503</v>
      </c>
      <c r="M9" s="1">
        <v>512</v>
      </c>
      <c r="P9" s="2" t="s">
        <v>33</v>
      </c>
      <c r="Q9" s="2" t="s">
        <v>22</v>
      </c>
    </row>
    <row r="10" spans="3:28" ht="15.75" thickTop="1" x14ac:dyDescent="0.25"/>
  </sheetData>
  <pageMargins left="0.7" right="0.7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Steel Wire exp 1</vt:lpstr>
      <vt:lpstr>Brass wire exp 1</vt:lpstr>
      <vt:lpstr>Output for Steel and Brass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S. Aurora</dc:creator>
  <cp:lastModifiedBy>A. S. Aurora</cp:lastModifiedBy>
  <cp:lastPrinted>2012-11-21T13:39:49Z</cp:lastPrinted>
  <dcterms:created xsi:type="dcterms:W3CDTF">2012-11-03T09:45:12Z</dcterms:created>
  <dcterms:modified xsi:type="dcterms:W3CDTF">2012-11-21T13:53:53Z</dcterms:modified>
</cp:coreProperties>
</file>