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PHY212\Analysis\Experiment_3\"/>
    </mc:Choice>
  </mc:AlternateContent>
  <bookViews>
    <workbookView xWindow="0" yWindow="0" windowWidth="14925" windowHeight="117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B20" i="1"/>
  <c r="L11" i="1"/>
  <c r="L12" i="1"/>
  <c r="L13" i="1"/>
  <c r="L10" i="1"/>
  <c r="M13" i="1"/>
  <c r="M12" i="1"/>
  <c r="M10" i="1"/>
  <c r="H13" i="1"/>
  <c r="H12" i="1"/>
  <c r="H11" i="1"/>
  <c r="O12" i="1"/>
  <c r="O13" i="1"/>
  <c r="O10" i="1"/>
  <c r="K10" i="1"/>
  <c r="B17" i="1"/>
  <c r="B18" i="1" s="1"/>
  <c r="G4" i="1"/>
  <c r="G6" i="1"/>
  <c r="G7" i="1"/>
  <c r="G8" i="1"/>
  <c r="G9" i="1"/>
  <c r="H9" i="1" s="1"/>
  <c r="D4" i="1"/>
  <c r="D6" i="1"/>
  <c r="D7" i="1"/>
  <c r="D8" i="1"/>
  <c r="H8" i="1" s="1"/>
  <c r="D9" i="1"/>
  <c r="G3" i="1"/>
  <c r="D3" i="1"/>
  <c r="H7" i="1"/>
  <c r="H3" i="1"/>
  <c r="H6" i="1" l="1"/>
  <c r="H4" i="1"/>
  <c r="H5" i="1" s="1"/>
  <c r="J11" i="1" s="1"/>
  <c r="K11" i="1" s="1"/>
  <c r="J12" i="1" l="1"/>
  <c r="K12" i="1" s="1"/>
  <c r="J13" i="1"/>
  <c r="K13" i="1" s="1"/>
  <c r="H10" i="1"/>
  <c r="J10" i="1" s="1"/>
</calcChain>
</file>

<file path=xl/sharedStrings.xml><?xml version="1.0" encoding="utf-8"?>
<sst xmlns="http://schemas.openxmlformats.org/spreadsheetml/2006/main" count="43" uniqueCount="41">
  <si>
    <t>MSD (Left)</t>
  </si>
  <si>
    <t>VSD(Left)</t>
  </si>
  <si>
    <t>Angle (Left)</t>
  </si>
  <si>
    <t>MSD (Right)</t>
  </si>
  <si>
    <t>VSD (Right)</t>
  </si>
  <si>
    <t>Angle (Right)</t>
  </si>
  <si>
    <t>Corrected Angle</t>
  </si>
  <si>
    <t>Left for centre</t>
  </si>
  <si>
    <t>Right for centre</t>
  </si>
  <si>
    <t>Mean for centre (calculated)</t>
  </si>
  <si>
    <t>Blue</t>
  </si>
  <si>
    <t>Green</t>
  </si>
  <si>
    <t>Green II</t>
  </si>
  <si>
    <t>Blue (absolute)</t>
  </si>
  <si>
    <t>Red (absolute)</t>
  </si>
  <si>
    <t>Green (absolute)</t>
  </si>
  <si>
    <t>Green II (absolute)</t>
  </si>
  <si>
    <t xml:space="preserve">Red </t>
  </si>
  <si>
    <t>Lines per inch</t>
  </si>
  <si>
    <t>Separation between lines</t>
  </si>
  <si>
    <t>inches</t>
  </si>
  <si>
    <t>cm</t>
  </si>
  <si>
    <t>d</t>
  </si>
  <si>
    <t>Expected</t>
  </si>
  <si>
    <t>Expected Angle</t>
  </si>
  <si>
    <t>*</t>
  </si>
  <si>
    <t>Wavelength in nm</t>
  </si>
  <si>
    <t>1/lambda</t>
  </si>
  <si>
    <t>(1/4 - 1/(n^2))</t>
  </si>
  <si>
    <t>Galaxy Name</t>
  </si>
  <si>
    <t>Corresponding Hydrogen Spectrum Wavelength</t>
  </si>
  <si>
    <t>Red Shift (Z)</t>
  </si>
  <si>
    <t>Radial Speed of Galaxy</t>
  </si>
  <si>
    <t>NGC3627</t>
  </si>
  <si>
    <t>Wavelength (nm)</t>
  </si>
  <si>
    <t>Wavelength in cm</t>
  </si>
  <si>
    <t>* The readings other than blue, were taken with respect to this</t>
  </si>
  <si>
    <t>Rydberg's Constant</t>
  </si>
  <si>
    <t>1/m</t>
  </si>
  <si>
    <t>±</t>
  </si>
  <si>
    <t>R^2=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</si>
</sst>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1"/>
    <xf numFmtId="0" fontId="2" fillId="0" borderId="2" xfId="0" applyFont="1" applyBorder="1"/>
    <xf numFmtId="0" fontId="0" fillId="0" borderId="2" xfId="0" applyBorder="1"/>
    <xf numFmtId="0" fontId="1" fillId="2" borderId="3" xfId="1" applyBorder="1"/>
    <xf numFmtId="0" fontId="2" fillId="0" borderId="0" xfId="0" applyFont="1" applyFill="1" applyBorder="1"/>
    <xf numFmtId="0" fontId="3" fillId="0" borderId="0" xfId="0" applyFont="1"/>
    <xf numFmtId="2" fontId="1" fillId="2" borderId="3" xfId="1" applyNumberFormat="1" applyBorder="1"/>
    <xf numFmtId="2" fontId="1" fillId="2" borderId="1" xfId="1" applyNumberFormat="1"/>
    <xf numFmtId="11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Rydberg's</a:t>
            </a:r>
            <a:r>
              <a:rPr lang="en-US" baseline="0"/>
              <a:t> Constant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(1/4 - 1/(n^2))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0802712160979876E-3"/>
                  <c:y val="0.23321230679498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(Sheet1!$M$10,Sheet1!$M$12,Sheet1!$M$13)</c:f>
              <c:numCache>
                <c:formatCode>General</c:formatCode>
                <c:ptCount val="3"/>
                <c:pt idx="0">
                  <c:v>0.22222222222222221</c:v>
                </c:pt>
                <c:pt idx="1">
                  <c:v>0.21</c:v>
                </c:pt>
                <c:pt idx="2">
                  <c:v>0.1875</c:v>
                </c:pt>
              </c:numCache>
            </c:numRef>
          </c:xVal>
          <c:yVal>
            <c:numRef>
              <c:f>(Sheet1!$L$10,Sheet1!$L$12,Sheet1!$L$13)</c:f>
              <c:numCache>
                <c:formatCode>General</c:formatCode>
                <c:ptCount val="3"/>
                <c:pt idx="0">
                  <c:v>2487181.1474443139</c:v>
                </c:pt>
                <c:pt idx="1">
                  <c:v>2316474.9491875186</c:v>
                </c:pt>
                <c:pt idx="2">
                  <c:v>1963367.3452529474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71768"/>
        <c:axId val="232170200"/>
      </c:scatterChart>
      <c:valAx>
        <c:axId val="23217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70200"/>
        <c:crosses val="autoZero"/>
        <c:crossBetween val="midCat"/>
      </c:valAx>
      <c:valAx>
        <c:axId val="2321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7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14</xdr:row>
      <xdr:rowOff>138112</xdr:rowOff>
    </xdr:from>
    <xdr:to>
      <xdr:col>10</xdr:col>
      <xdr:colOff>361950</xdr:colOff>
      <xdr:row>29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tabSelected="1" workbookViewId="0">
      <selection activeCell="B21" sqref="B21"/>
    </sheetView>
  </sheetViews>
  <sheetFormatPr defaultRowHeight="15" x14ac:dyDescent="0.25"/>
  <cols>
    <col min="1" max="1" width="26.5703125" bestFit="1" customWidth="1"/>
    <col min="2" max="2" width="12" bestFit="1" customWidth="1"/>
    <col min="4" max="5" width="11.42578125" bestFit="1" customWidth="1"/>
    <col min="6" max="6" width="11" bestFit="1" customWidth="1"/>
    <col min="7" max="7" width="12.5703125" bestFit="1" customWidth="1"/>
    <col min="8" max="8" width="15.42578125" bestFit="1" customWidth="1"/>
    <col min="10" max="10" width="17" bestFit="1" customWidth="1"/>
    <col min="11" max="11" width="17.42578125" bestFit="1" customWidth="1"/>
    <col min="13" max="13" width="13.42578125" bestFit="1" customWidth="1"/>
    <col min="15" max="15" width="14.85546875" bestFit="1" customWidth="1"/>
  </cols>
  <sheetData>
    <row r="2" spans="1:15" x14ac:dyDescent="0.25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15" x14ac:dyDescent="0.25">
      <c r="A3" s="3" t="s">
        <v>7</v>
      </c>
      <c r="B3" s="4">
        <v>295.5</v>
      </c>
      <c r="C3" s="4">
        <v>0</v>
      </c>
      <c r="D3" s="4">
        <f>B3+(C3*0.5*0.001)</f>
        <v>295.5</v>
      </c>
      <c r="E3" s="4">
        <v>115.5</v>
      </c>
      <c r="F3" s="4">
        <v>0</v>
      </c>
      <c r="G3" s="4">
        <f>E3+(F3*0.5*0.001)</f>
        <v>115.5</v>
      </c>
      <c r="H3" s="4">
        <f>AVERAGE(D3,(180+G3))</f>
        <v>295.5</v>
      </c>
    </row>
    <row r="4" spans="1:15" x14ac:dyDescent="0.25">
      <c r="A4" s="3" t="s">
        <v>8</v>
      </c>
      <c r="B4" s="4">
        <v>295</v>
      </c>
      <c r="C4" s="4">
        <v>59</v>
      </c>
      <c r="D4" s="4">
        <f t="shared" ref="D4:D9" si="0">B4+(C4*0.5*0.001)</f>
        <v>295.02949999999998</v>
      </c>
      <c r="E4" s="4">
        <v>115</v>
      </c>
      <c r="F4" s="4">
        <v>58</v>
      </c>
      <c r="G4" s="4">
        <f t="shared" ref="G4:G9" si="1">E4+(F4*0.5*0.001)</f>
        <v>115.029</v>
      </c>
      <c r="H4" s="4">
        <f t="shared" ref="H4:H9" si="2">AVERAGE(D4,(180+G4))</f>
        <v>295.02924999999999</v>
      </c>
    </row>
    <row r="5" spans="1:15" x14ac:dyDescent="0.25">
      <c r="A5" s="3" t="s">
        <v>9</v>
      </c>
      <c r="B5" s="4"/>
      <c r="C5" s="4"/>
      <c r="D5" s="4"/>
      <c r="E5" s="4"/>
      <c r="F5" s="4"/>
      <c r="G5" s="4"/>
      <c r="H5" s="4">
        <f>AVERAGE(H3,H4)</f>
        <v>295.26462500000002</v>
      </c>
      <c r="J5">
        <v>297</v>
      </c>
      <c r="K5" t="s">
        <v>36</v>
      </c>
    </row>
    <row r="6" spans="1:15" x14ac:dyDescent="0.25">
      <c r="A6" s="3" t="s">
        <v>13</v>
      </c>
      <c r="B6" s="4">
        <v>309</v>
      </c>
      <c r="C6" s="4">
        <v>0</v>
      </c>
      <c r="D6" s="4">
        <f t="shared" si="0"/>
        <v>309</v>
      </c>
      <c r="E6" s="4">
        <v>129</v>
      </c>
      <c r="F6" s="4">
        <v>0</v>
      </c>
      <c r="G6" s="4">
        <f t="shared" si="1"/>
        <v>129</v>
      </c>
      <c r="H6" s="4">
        <f t="shared" si="2"/>
        <v>309</v>
      </c>
    </row>
    <row r="7" spans="1:15" x14ac:dyDescent="0.25">
      <c r="A7" s="3" t="s">
        <v>14</v>
      </c>
      <c r="B7" s="4">
        <v>314.5</v>
      </c>
      <c r="C7" s="4">
        <v>12</v>
      </c>
      <c r="D7" s="4">
        <f t="shared" si="0"/>
        <v>314.50599999999997</v>
      </c>
      <c r="E7" s="4">
        <v>134.5</v>
      </c>
      <c r="F7" s="4">
        <v>7</v>
      </c>
      <c r="G7" s="4">
        <f t="shared" si="1"/>
        <v>134.5035</v>
      </c>
      <c r="H7" s="4">
        <f t="shared" si="2"/>
        <v>314.50475</v>
      </c>
      <c r="I7" t="s">
        <v>25</v>
      </c>
    </row>
    <row r="8" spans="1:15" x14ac:dyDescent="0.25">
      <c r="A8" s="3" t="s">
        <v>15</v>
      </c>
      <c r="B8" s="4">
        <v>311.5</v>
      </c>
      <c r="C8" s="4">
        <v>50</v>
      </c>
      <c r="D8" s="4">
        <f t="shared" si="0"/>
        <v>311.52499999999998</v>
      </c>
      <c r="E8" s="4">
        <v>131.5</v>
      </c>
      <c r="F8" s="4">
        <v>48</v>
      </c>
      <c r="G8" s="4">
        <f t="shared" si="1"/>
        <v>131.524</v>
      </c>
      <c r="H8" s="4">
        <f t="shared" si="2"/>
        <v>311.52449999999999</v>
      </c>
      <c r="I8" t="s">
        <v>25</v>
      </c>
    </row>
    <row r="9" spans="1:15" x14ac:dyDescent="0.25">
      <c r="A9" s="3" t="s">
        <v>16</v>
      </c>
      <c r="B9" s="4">
        <v>312</v>
      </c>
      <c r="C9" s="4">
        <v>31</v>
      </c>
      <c r="D9" s="4">
        <f t="shared" si="0"/>
        <v>312.01549999999997</v>
      </c>
      <c r="E9" s="4">
        <v>131.5</v>
      </c>
      <c r="F9" s="4">
        <v>48</v>
      </c>
      <c r="G9" s="4">
        <f t="shared" si="1"/>
        <v>131.524</v>
      </c>
      <c r="H9" s="4">
        <f t="shared" si="2"/>
        <v>311.76974999999999</v>
      </c>
      <c r="I9" t="s">
        <v>25</v>
      </c>
      <c r="J9" s="3" t="s">
        <v>35</v>
      </c>
      <c r="K9" s="3" t="s">
        <v>26</v>
      </c>
      <c r="L9" s="3" t="s">
        <v>27</v>
      </c>
      <c r="M9" s="3" t="s">
        <v>28</v>
      </c>
      <c r="N9" s="3" t="s">
        <v>23</v>
      </c>
      <c r="O9" s="3" t="s">
        <v>24</v>
      </c>
    </row>
    <row r="10" spans="1:15" x14ac:dyDescent="0.25">
      <c r="A10" s="2" t="s">
        <v>10</v>
      </c>
      <c r="B10" s="2"/>
      <c r="C10" s="2"/>
      <c r="D10" s="2"/>
      <c r="E10" s="2"/>
      <c r="F10" s="2"/>
      <c r="G10" s="2"/>
      <c r="H10" s="2">
        <f>H6-$H$5</f>
        <v>13.735374999999976</v>
      </c>
      <c r="I10" s="2"/>
      <c r="J10" s="5">
        <f>$B$18*SIN(RADIANS(H10))</f>
        <v>4.0206158728227062E-5</v>
      </c>
      <c r="K10" s="8">
        <f>J10*(10000000)</f>
        <v>402.06158728227064</v>
      </c>
      <c r="L10" s="5">
        <f>1/(J10/100)</f>
        <v>2487181.1474443139</v>
      </c>
      <c r="M10" s="5">
        <f>(1/4-(1/(6^2)))</f>
        <v>0.22222222222222221</v>
      </c>
      <c r="N10" s="5">
        <v>410</v>
      </c>
      <c r="O10" s="5">
        <f>DEGREES(ASIN((N10*(10^(-7)))/B$18))</f>
        <v>14.01205171251067</v>
      </c>
    </row>
    <row r="11" spans="1:15" x14ac:dyDescent="0.25">
      <c r="A11" s="2" t="s">
        <v>11</v>
      </c>
      <c r="B11" s="2"/>
      <c r="C11" s="2"/>
      <c r="D11" s="2"/>
      <c r="E11" s="2"/>
      <c r="F11" s="2"/>
      <c r="G11" s="2"/>
      <c r="H11" s="2">
        <f>H8-$J$5</f>
        <v>14.524499999999989</v>
      </c>
      <c r="I11" s="2"/>
      <c r="J11" s="2">
        <f t="shared" ref="J11:J12" si="3">$B$18*SIN(RADIANS(H11))</f>
        <v>4.246777833893671E-5</v>
      </c>
      <c r="K11" s="9">
        <f t="shared" ref="K11:K13" si="4">J11*(10000000)</f>
        <v>424.67778338936711</v>
      </c>
      <c r="L11" s="2">
        <f t="shared" ref="L11:L13" si="5">1/(J11/100)</f>
        <v>2354726.4281615294</v>
      </c>
      <c r="M11" s="2"/>
      <c r="N11" s="2"/>
      <c r="O11" s="2"/>
    </row>
    <row r="12" spans="1:15" x14ac:dyDescent="0.25">
      <c r="A12" s="2" t="s">
        <v>12</v>
      </c>
      <c r="B12" s="2"/>
      <c r="C12" s="2"/>
      <c r="D12" s="2"/>
      <c r="E12" s="2"/>
      <c r="F12" s="2"/>
      <c r="G12" s="2"/>
      <c r="H12" s="2">
        <f>H9-$J$5</f>
        <v>14.769749999999988</v>
      </c>
      <c r="I12" s="2"/>
      <c r="J12" s="2">
        <f t="shared" si="3"/>
        <v>4.3169040112034902E-5</v>
      </c>
      <c r="K12" s="9">
        <f t="shared" si="4"/>
        <v>431.69040112034901</v>
      </c>
      <c r="L12" s="2">
        <f t="shared" si="5"/>
        <v>2316474.9491875186</v>
      </c>
      <c r="M12" s="2">
        <f>(1/4-(1/(5^2)))</f>
        <v>0.21</v>
      </c>
      <c r="N12" s="2">
        <v>434</v>
      </c>
      <c r="O12" s="2">
        <f>DEGREES(ASIN((N12*(10^(-7)))/B$18))</f>
        <v>14.850583240785264</v>
      </c>
    </row>
    <row r="13" spans="1:15" x14ac:dyDescent="0.25">
      <c r="A13" s="2" t="s">
        <v>17</v>
      </c>
      <c r="B13" s="2"/>
      <c r="C13" s="2"/>
      <c r="D13" s="2"/>
      <c r="E13" s="2"/>
      <c r="F13" s="2"/>
      <c r="G13" s="2"/>
      <c r="H13" s="2">
        <f>H7-$J$5</f>
        <v>17.504750000000001</v>
      </c>
      <c r="I13" s="2"/>
      <c r="J13" s="2">
        <f>$B$18*SIN(RADIANS(H13))</f>
        <v>5.093290373896722E-5</v>
      </c>
      <c r="K13" s="9">
        <f t="shared" si="4"/>
        <v>509.32903738967218</v>
      </c>
      <c r="L13" s="2">
        <f t="shared" si="5"/>
        <v>1963367.3452529474</v>
      </c>
      <c r="M13" s="2">
        <f>(1/4-(1/(4^2)))</f>
        <v>0.1875</v>
      </c>
      <c r="N13" s="2">
        <v>486</v>
      </c>
      <c r="O13" s="2">
        <f>DEGREES(ASIN((N13*(10^(-7)))/B$18))</f>
        <v>16.678906318516805</v>
      </c>
    </row>
    <row r="16" spans="1:15" x14ac:dyDescent="0.25">
      <c r="A16" s="3" t="s">
        <v>18</v>
      </c>
      <c r="B16" s="4">
        <v>15000</v>
      </c>
      <c r="C16" s="4"/>
    </row>
    <row r="17" spans="1:5" x14ac:dyDescent="0.25">
      <c r="A17" s="3" t="s">
        <v>19</v>
      </c>
      <c r="B17" s="4">
        <f>1/B16</f>
        <v>6.666666666666667E-5</v>
      </c>
      <c r="C17" s="4" t="s">
        <v>20</v>
      </c>
    </row>
    <row r="18" spans="1:5" x14ac:dyDescent="0.25">
      <c r="A18" s="3" t="s">
        <v>22</v>
      </c>
      <c r="B18" s="4">
        <f>B17*2.54</f>
        <v>1.6933333333333335E-4</v>
      </c>
      <c r="C18" s="4" t="s">
        <v>21</v>
      </c>
    </row>
    <row r="20" spans="1:5" x14ac:dyDescent="0.25">
      <c r="A20" s="6" t="s">
        <v>37</v>
      </c>
      <c r="B20" s="10">
        <f>1*10^7</f>
        <v>10000000</v>
      </c>
      <c r="C20" s="7" t="s">
        <v>39</v>
      </c>
      <c r="D20" s="10">
        <f>B20*(1-C21)</f>
        <v>786999.99999999988</v>
      </c>
      <c r="E20" t="s">
        <v>38</v>
      </c>
    </row>
    <row r="21" spans="1:5" x14ac:dyDescent="0.25">
      <c r="B21" t="s">
        <v>40</v>
      </c>
      <c r="C21">
        <v>0.92130000000000001</v>
      </c>
    </row>
  </sheetData>
  <pageMargins left="0.7" right="0.7" top="0.75" bottom="0.75" header="0.3" footer="0.3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3" width="14.85546875" customWidth="1"/>
  </cols>
  <sheetData>
    <row r="1" spans="1:5" ht="60" x14ac:dyDescent="0.25">
      <c r="A1" t="s">
        <v>29</v>
      </c>
      <c r="B1" t="s">
        <v>34</v>
      </c>
      <c r="C1" s="1" t="s">
        <v>30</v>
      </c>
      <c r="D1" s="1" t="s">
        <v>31</v>
      </c>
      <c r="E1" s="1" t="s">
        <v>32</v>
      </c>
    </row>
    <row r="2" spans="1:5" x14ac:dyDescent="0.25">
      <c r="A2" t="s">
        <v>33</v>
      </c>
      <c r="B2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cp:lastPrinted>2013-03-05T10:29:49Z</cp:lastPrinted>
  <dcterms:created xsi:type="dcterms:W3CDTF">2013-03-05T08:35:39Z</dcterms:created>
  <dcterms:modified xsi:type="dcterms:W3CDTF">2013-03-05T18:03:10Z</dcterms:modified>
</cp:coreProperties>
</file>