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計画" sheetId="1" r:id="rId1"/>
    <sheet name="出力内容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19" i="2"/>
  <c r="X19"/>
  <c r="U19"/>
  <c r="S19"/>
  <c r="V19" s="1"/>
  <c r="M19"/>
  <c r="P19" s="1"/>
  <c r="N19" s="1"/>
  <c r="O19" s="1"/>
  <c r="L19"/>
  <c r="Y18"/>
  <c r="X18"/>
  <c r="V18"/>
  <c r="U18"/>
  <c r="S18"/>
  <c r="P18"/>
  <c r="O18"/>
  <c r="N18"/>
  <c r="M18"/>
  <c r="L18"/>
  <c r="Y17"/>
  <c r="X17"/>
  <c r="U17"/>
  <c r="S17"/>
  <c r="V17" s="1"/>
  <c r="M17"/>
  <c r="P17" s="1"/>
  <c r="N17" s="1"/>
  <c r="O17" s="1"/>
  <c r="L17"/>
  <c r="Y16"/>
  <c r="X16"/>
  <c r="V16"/>
  <c r="U16"/>
  <c r="S16"/>
  <c r="P16"/>
  <c r="O16"/>
  <c r="N16"/>
  <c r="M16"/>
  <c r="L16"/>
  <c r="Y15"/>
  <c r="X15"/>
  <c r="U15"/>
  <c r="S15"/>
  <c r="V15" s="1"/>
  <c r="M15"/>
  <c r="P15" s="1"/>
  <c r="N15" s="1"/>
  <c r="O15" s="1"/>
  <c r="L15"/>
  <c r="Y14"/>
  <c r="X14"/>
  <c r="V14"/>
  <c r="U14"/>
  <c r="S14"/>
  <c r="P14"/>
  <c r="O14"/>
  <c r="N14"/>
  <c r="M14"/>
  <c r="L14"/>
  <c r="Y13"/>
  <c r="X13"/>
  <c r="U13"/>
  <c r="S13"/>
  <c r="V13" s="1"/>
  <c r="M13"/>
  <c r="P13" s="1"/>
  <c r="N13" s="1"/>
  <c r="O13" s="1"/>
  <c r="L13"/>
  <c r="Y12"/>
  <c r="X12"/>
  <c r="V12"/>
  <c r="U12"/>
  <c r="S12"/>
  <c r="P12"/>
  <c r="O12"/>
  <c r="N12"/>
  <c r="M12"/>
  <c r="L12"/>
  <c r="Y11"/>
  <c r="X11"/>
  <c r="U11"/>
  <c r="S11"/>
  <c r="V11" s="1"/>
  <c r="M11"/>
  <c r="P11" s="1"/>
  <c r="N11" s="1"/>
  <c r="O11" s="1"/>
  <c r="L11"/>
  <c r="Y10"/>
  <c r="X10"/>
  <c r="V10"/>
  <c r="U10"/>
  <c r="S10"/>
  <c r="P10"/>
  <c r="O10"/>
  <c r="N10"/>
  <c r="M10"/>
  <c r="L10"/>
  <c r="Y9"/>
  <c r="X9"/>
  <c r="U9"/>
  <c r="S9"/>
  <c r="V9" s="1"/>
  <c r="M9"/>
  <c r="P9" s="1"/>
  <c r="N9" s="1"/>
  <c r="O9" s="1"/>
  <c r="L9"/>
  <c r="Y8"/>
  <c r="X8"/>
  <c r="V8"/>
  <c r="U8"/>
  <c r="S8"/>
  <c r="P8"/>
  <c r="O8"/>
  <c r="N8"/>
  <c r="M8"/>
  <c r="L8"/>
  <c r="Y7"/>
  <c r="X7"/>
  <c r="U7"/>
  <c r="S7"/>
  <c r="V7" s="1"/>
  <c r="M7"/>
  <c r="P7" s="1"/>
  <c r="N7" s="1"/>
  <c r="O7" s="1"/>
  <c r="L7"/>
  <c r="Y6"/>
  <c r="X6"/>
  <c r="V6"/>
  <c r="U6"/>
  <c r="S6"/>
  <c r="P6"/>
  <c r="O6"/>
  <c r="N6"/>
  <c r="M6"/>
  <c r="L6"/>
  <c r="Y5"/>
  <c r="X5"/>
  <c r="U5"/>
  <c r="S5"/>
  <c r="V5" s="1"/>
  <c r="M5"/>
  <c r="P5" s="1"/>
  <c r="N5" s="1"/>
  <c r="O5" s="1"/>
  <c r="L5"/>
  <c r="Y4"/>
  <c r="X4"/>
  <c r="V4"/>
  <c r="U4"/>
  <c r="S4"/>
  <c r="P4"/>
  <c r="O4"/>
  <c r="N4"/>
  <c r="M4"/>
  <c r="L4"/>
  <c r="Y3"/>
  <c r="X3"/>
  <c r="U3"/>
  <c r="S3"/>
  <c r="V3" s="1"/>
  <c r="M3"/>
  <c r="P3" s="1"/>
  <c r="N3" s="1"/>
  <c r="O3" s="1"/>
  <c r="L3"/>
  <c r="G8" i="1"/>
  <c r="B7"/>
  <c r="B8"/>
  <c r="B4"/>
  <c r="B5"/>
  <c r="B6"/>
  <c r="B3"/>
  <c r="G4"/>
  <c r="G5"/>
  <c r="G6"/>
  <c r="G7"/>
  <c r="G3"/>
</calcChain>
</file>

<file path=xl/sharedStrings.xml><?xml version="1.0" encoding="utf-8"?>
<sst xmlns="http://schemas.openxmlformats.org/spreadsheetml/2006/main" count="221" uniqueCount="86">
  <si>
    <t>処理</t>
    <rPh sb="0" eb="2">
      <t>ショリ</t>
    </rPh>
    <phoneticPr fontId="1"/>
  </si>
  <si>
    <t>担当者</t>
    <rPh sb="0" eb="3">
      <t>タントウシャ</t>
    </rPh>
    <phoneticPr fontId="1"/>
  </si>
  <si>
    <t>No</t>
    <phoneticPr fontId="1"/>
  </si>
  <si>
    <t>開始日</t>
    <rPh sb="0" eb="3">
      <t>カイシビ</t>
    </rPh>
    <phoneticPr fontId="1"/>
  </si>
  <si>
    <t>期限日</t>
    <rPh sb="0" eb="2">
      <t>キゲン</t>
    </rPh>
    <rPh sb="2" eb="3">
      <t>ビ</t>
    </rPh>
    <phoneticPr fontId="1"/>
  </si>
  <si>
    <t>人日</t>
    <rPh sb="0" eb="1">
      <t>ニン</t>
    </rPh>
    <rPh sb="1" eb="2">
      <t>ニチ</t>
    </rPh>
    <phoneticPr fontId="1"/>
  </si>
  <si>
    <t>中島</t>
    <rPh sb="0" eb="2">
      <t>ナカジマ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</si>
  <si>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</si>
  <si>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計画書作成</t>
    <rPh sb="0" eb="3">
      <t>ケイカクショ</t>
    </rPh>
    <rPh sb="3" eb="5">
      <t>サクセイ</t>
    </rPh>
    <phoneticPr fontId="1"/>
  </si>
  <si>
    <t>画面設計</t>
    <rPh sb="0" eb="2">
      <t>ガメン</t>
    </rPh>
    <rPh sb="2" eb="4">
      <t>セッケイ</t>
    </rPh>
    <phoneticPr fontId="1"/>
  </si>
  <si>
    <t>清水</t>
    <rPh sb="0" eb="2">
      <t>シミズ</t>
    </rPh>
    <phoneticPr fontId="1"/>
  </si>
  <si>
    <t>内部設計</t>
    <rPh sb="0" eb="2">
      <t>ナイブ</t>
    </rPh>
    <rPh sb="2" eb="4">
      <t>セッケイ</t>
    </rPh>
    <phoneticPr fontId="1"/>
  </si>
  <si>
    <t>実装</t>
    <rPh sb="0" eb="2">
      <t>ジッソウ</t>
    </rPh>
    <phoneticPr fontId="1"/>
  </si>
  <si>
    <t>藤沢チーム</t>
    <rPh sb="0" eb="2">
      <t>フジサワ</t>
    </rPh>
    <phoneticPr fontId="1"/>
  </si>
  <si>
    <t>テスト</t>
    <phoneticPr fontId="1"/>
  </si>
  <si>
    <t>村岡</t>
    <rPh sb="0" eb="2">
      <t>ムラオカ</t>
    </rPh>
    <phoneticPr fontId="1"/>
  </si>
  <si>
    <t>予算管理シート</t>
  </si>
  <si>
    <t>当月の予算進捗状況</t>
    <rPh sb="0" eb="2">
      <t>トウゲツ</t>
    </rPh>
    <rPh sb="3" eb="5">
      <t>ヨサン</t>
    </rPh>
    <rPh sb="5" eb="7">
      <t>シンチョク</t>
    </rPh>
    <rPh sb="7" eb="9">
      <t>ジョウキョウ</t>
    </rPh>
    <phoneticPr fontId="6"/>
  </si>
  <si>
    <t>当月の各掲載データ</t>
    <rPh sb="0" eb="2">
      <t>トウゲツ</t>
    </rPh>
    <rPh sb="3" eb="4">
      <t>カク</t>
    </rPh>
    <rPh sb="4" eb="6">
      <t>ケイサイ</t>
    </rPh>
    <phoneticPr fontId="7"/>
  </si>
  <si>
    <t>マスタ登録情報</t>
    <rPh sb="3" eb="5">
      <t>トウロク</t>
    </rPh>
    <rPh sb="5" eb="7">
      <t>ジョウホウ</t>
    </rPh>
    <phoneticPr fontId="6"/>
  </si>
  <si>
    <t>媒体</t>
  </si>
  <si>
    <t>コンポーネント名</t>
    <rPh sb="7" eb="8">
      <t>メイ</t>
    </rPh>
    <phoneticPr fontId="7"/>
  </si>
  <si>
    <t>媒体申請
予算</t>
    <rPh sb="0" eb="2">
      <t>バイタイ</t>
    </rPh>
    <rPh sb="2" eb="4">
      <t>シンセイ</t>
    </rPh>
    <rPh sb="5" eb="7">
      <t>ヨサン</t>
    </rPh>
    <phoneticPr fontId="7"/>
  </si>
  <si>
    <t>アカウント予算</t>
    <rPh sb="5" eb="7">
      <t>ヨサン</t>
    </rPh>
    <phoneticPr fontId="7"/>
  </si>
  <si>
    <t>データ
日付</t>
    <rPh sb="4" eb="6">
      <t>ヒヅケ</t>
    </rPh>
    <phoneticPr fontId="7"/>
  </si>
  <si>
    <t>Cost
(管理画面)</t>
    <rPh sb="6" eb="8">
      <t>カンリ</t>
    </rPh>
    <rPh sb="8" eb="10">
      <t>ガメン</t>
    </rPh>
    <phoneticPr fontId="7"/>
  </si>
  <si>
    <t>予算
進捗率</t>
    <rPh sb="0" eb="2">
      <t>ヨサン</t>
    </rPh>
    <rPh sb="3" eb="5">
      <t>シンチョク</t>
    </rPh>
    <rPh sb="5" eb="6">
      <t>リツ</t>
    </rPh>
    <phoneticPr fontId="7"/>
  </si>
  <si>
    <t>残予算
(Fee込)</t>
    <rPh sb="0" eb="1">
      <t>ザン</t>
    </rPh>
    <rPh sb="1" eb="3">
      <t>ヨサン</t>
    </rPh>
    <phoneticPr fontId="7"/>
  </si>
  <si>
    <t>着地予測額
(Fee込)</t>
  </si>
  <si>
    <t>残日数</t>
    <rPh sb="0" eb="1">
      <t>ザン</t>
    </rPh>
    <rPh sb="1" eb="3">
      <t>ニッスウ</t>
    </rPh>
    <phoneticPr fontId="7"/>
  </si>
  <si>
    <t>IMP</t>
  </si>
  <si>
    <t>CTR</t>
  </si>
  <si>
    <t>CTs</t>
  </si>
  <si>
    <t>CPC</t>
  </si>
  <si>
    <t>CVs</t>
  </si>
  <si>
    <t>CVR</t>
  </si>
  <si>
    <t>CPA
(Fee込)</t>
  </si>
  <si>
    <t>AP</t>
  </si>
  <si>
    <t>STG</t>
  </si>
  <si>
    <t>管理区分</t>
    <rPh sb="0" eb="2">
      <t>カンリ</t>
    </rPh>
    <rPh sb="2" eb="4">
      <t>クブン</t>
    </rPh>
    <phoneticPr fontId="7"/>
  </si>
  <si>
    <t>BLADE</t>
  </si>
  <si>
    <t>アクサダイレクト生命保険株式会社（申し込み獲得／MP）</t>
  </si>
  <si>
    <t>B11253</t>
  </si>
  <si>
    <t>リターゲティング</t>
  </si>
  <si>
    <t>キャンペーン</t>
  </si>
  <si>
    <t/>
  </si>
  <si>
    <t>tchiba@irep.co.jp</t>
  </si>
  <si>
    <t>kayo_yokoyama@irep.co.jp</t>
  </si>
  <si>
    <t>第6コミュニケーション局　第2チーム</t>
  </si>
  <si>
    <t>B11254</t>
  </si>
  <si>
    <t>RT_全体</t>
  </si>
  <si>
    <t>ストラクチャ</t>
  </si>
  <si>
    <t>B11255</t>
  </si>
  <si>
    <t>オーディエンスターゲティング</t>
  </si>
  <si>
    <t>B11256</t>
  </si>
  <si>
    <t>AT_プロファイル_全体</t>
  </si>
  <si>
    <t>B11257</t>
  </si>
  <si>
    <t>AT_カスタムプロファイル_生命保険関心層</t>
  </si>
  <si>
    <t>BLADEまとめ案件</t>
  </si>
  <si>
    <t>アドビシステムズ株式会社（Acrobat／MP）</t>
  </si>
  <si>
    <t>B11262</t>
  </si>
  <si>
    <t>AT</t>
  </si>
  <si>
    <t>norihide_kamata@irep.co.jp</t>
  </si>
  <si>
    <t>mayuko_arima@irep.co.jp</t>
  </si>
  <si>
    <t>第7コミュニケーション局 第3チーム</t>
  </si>
  <si>
    <t>B11263</t>
  </si>
  <si>
    <t>アドビシステムズ株式会社（CS／MP）</t>
  </si>
  <si>
    <t>B11232</t>
  </si>
  <si>
    <t>第7コミュニケーション局 第4チーム</t>
  </si>
  <si>
    <t>B11233</t>
  </si>
  <si>
    <t>アメリカンファミリー生命保険会社（保険相談窓口への喚起／MP）</t>
  </si>
  <si>
    <t>B11016</t>
  </si>
  <si>
    <t>nobuyoshi_goto@irep.co.jp</t>
  </si>
  <si>
    <t>B11171</t>
  </si>
  <si>
    <t>【AT】</t>
  </si>
  <si>
    <t>B11018</t>
  </si>
  <si>
    <t>B11172</t>
  </si>
  <si>
    <t>【RT】</t>
  </si>
  <si>
    <t>アカウント名</t>
    <phoneticPr fontId="7"/>
  </si>
  <si>
    <t>コンポーネントID</t>
    <phoneticPr fontId="7"/>
  </si>
  <si>
    <t>コンポーネント</t>
    <phoneticPr fontId="7"/>
  </si>
  <si>
    <t>月末までの残日数</t>
    <phoneticPr fontId="7"/>
  </si>
  <si>
    <t>Cost
(Fee込)</t>
    <phoneticPr fontId="7"/>
  </si>
  <si>
    <t>着地予測
進捗率</t>
    <phoneticPr fontId="7"/>
  </si>
  <si>
    <t>直近7日平均Cost
(Fee込)</t>
    <phoneticPr fontId="7"/>
  </si>
  <si>
    <t>CPM</t>
    <phoneticPr fontId="7"/>
  </si>
</sst>
</file>

<file path=xl/styles.xml><?xml version="1.0" encoding="utf-8"?>
<styleSheet xmlns="http://schemas.openxmlformats.org/spreadsheetml/2006/main">
  <numFmts count="6">
    <numFmt numFmtId="6" formatCode="&quot;¥&quot;#,##0;[Red]&quot;¥&quot;\-#,##0"/>
    <numFmt numFmtId="176" formatCode="#,##0.00000_ ;[Red]\-#,##0.00000\ "/>
    <numFmt numFmtId="177" formatCode="#,##0_ ;[Red]\-#,##0\ "/>
    <numFmt numFmtId="178" formatCode="yy/mm/dd"/>
    <numFmt numFmtId="179" formatCode="0.0%"/>
    <numFmt numFmtId="180" formatCode="#,##0.0_ ;[Red]\-#,##0.0\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u/>
      <sz val="9.35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6" fontId="4" fillId="0" borderId="0" xfId="2" applyFont="1">
      <alignment vertical="center"/>
    </xf>
    <xf numFmtId="56" fontId="5" fillId="0" borderId="0" xfId="0" applyNumberFormat="1" applyFont="1" applyBorder="1" applyAlignment="1">
      <alignment horizontal="center" vertical="center"/>
    </xf>
    <xf numFmtId="6" fontId="4" fillId="3" borderId="2" xfId="2" applyFont="1" applyFill="1" applyBorder="1" applyAlignment="1">
      <alignment horizontal="left" vertical="center"/>
    </xf>
    <xf numFmtId="6" fontId="4" fillId="3" borderId="3" xfId="2" applyFont="1" applyFill="1" applyBorder="1" applyAlignment="1">
      <alignment horizontal="left" vertical="center"/>
    </xf>
    <xf numFmtId="9" fontId="4" fillId="3" borderId="3" xfId="3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horizontal="left" vertical="center"/>
    </xf>
    <xf numFmtId="6" fontId="4" fillId="3" borderId="4" xfId="2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4" borderId="6" xfId="0" applyFont="1" applyFill="1" applyBorder="1" applyAlignment="1">
      <alignment horizontal="centerContinuous" vertical="center"/>
    </xf>
    <xf numFmtId="0" fontId="0" fillId="4" borderId="6" xfId="0" applyFill="1" applyBorder="1" applyAlignment="1">
      <alignment horizontal="centerContinuous" vertical="center"/>
    </xf>
    <xf numFmtId="0" fontId="0" fillId="4" borderId="6" xfId="0" applyFill="1" applyBorder="1" applyAlignment="1">
      <alignment horizontal="centerContinuous" vertical="center" wrapText="1"/>
    </xf>
    <xf numFmtId="6" fontId="4" fillId="6" borderId="6" xfId="2" applyFont="1" applyFill="1" applyBorder="1" applyAlignment="1">
      <alignment horizontal="center" vertical="center"/>
    </xf>
    <xf numFmtId="6" fontId="8" fillId="6" borderId="6" xfId="2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6" fontId="4" fillId="3" borderId="6" xfId="2" applyFont="1" applyFill="1" applyBorder="1" applyAlignment="1">
      <alignment horizontal="center" vertical="center" wrapText="1"/>
    </xf>
    <xf numFmtId="9" fontId="4" fillId="3" borderId="6" xfId="3" applyFont="1" applyFill="1" applyBorder="1" applyAlignment="1">
      <alignment horizontal="center" vertical="center" wrapText="1"/>
    </xf>
    <xf numFmtId="176" fontId="4" fillId="3" borderId="6" xfId="1" applyNumberFormat="1" applyFont="1" applyFill="1" applyBorder="1" applyAlignment="1">
      <alignment horizontal="center" vertical="center" wrapText="1"/>
    </xf>
    <xf numFmtId="177" fontId="0" fillId="4" borderId="6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6" fontId="0" fillId="4" borderId="6" xfId="0" applyNumberFormat="1" applyFont="1" applyFill="1" applyBorder="1" applyAlignment="1">
      <alignment horizontal="center" vertical="center"/>
    </xf>
    <xf numFmtId="6" fontId="0" fillId="4" borderId="6" xfId="0" applyNumberFormat="1" applyFill="1" applyBorder="1" applyAlignment="1">
      <alignment horizontal="center" vertical="center"/>
    </xf>
    <xf numFmtId="6" fontId="0" fillId="4" borderId="6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78" fontId="0" fillId="0" borderId="0" xfId="0" applyNumberFormat="1" applyFont="1" applyBorder="1" applyAlignment="1" applyProtection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6" fontId="4" fillId="0" borderId="0" xfId="2" applyNumberFormat="1" applyFont="1">
      <alignment vertical="center"/>
    </xf>
    <xf numFmtId="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7" fontId="0" fillId="4" borderId="2" xfId="0" applyNumberFormat="1" applyFill="1" applyBorder="1" applyAlignment="1">
      <alignment vertical="center"/>
    </xf>
    <xf numFmtId="177" fontId="0" fillId="4" borderId="3" xfId="0" applyNumberFormat="1" applyFill="1" applyBorder="1" applyAlignment="1">
      <alignment vertical="center"/>
    </xf>
    <xf numFmtId="0" fontId="0" fillId="5" borderId="5" xfId="0" applyFill="1" applyBorder="1" applyAlignment="1">
      <alignment horizontal="left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5">
    <dxf>
      <font>
        <color rgb="FF0000FF"/>
        <name val="ＭＳ Ｐゴシック"/>
        <scheme val="none"/>
      </font>
    </dxf>
    <dxf>
      <font>
        <color rgb="FFFF0000"/>
      </font>
    </dxf>
    <dxf>
      <font>
        <color rgb="FFFF0000"/>
      </font>
      <fill>
        <patternFill>
          <b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8"/>
  <sheetViews>
    <sheetView tabSelected="1" workbookViewId="0">
      <selection activeCell="N26" sqref="N26"/>
    </sheetView>
  </sheetViews>
  <sheetFormatPr defaultRowHeight="13.5"/>
  <cols>
    <col min="2" max="2" width="4.25" bestFit="1" customWidth="1"/>
    <col min="3" max="3" width="15.125" bestFit="1" customWidth="1"/>
    <col min="4" max="5" width="10.5" bestFit="1" customWidth="1"/>
    <col min="6" max="6" width="11.625" bestFit="1" customWidth="1"/>
  </cols>
  <sheetData>
    <row r="2" spans="2:7"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</row>
    <row r="3" spans="2:7">
      <c r="B3" s="2">
        <f>ROW()-1</f>
        <v>2</v>
      </c>
      <c r="C3" s="2" t="s">
        <v>7</v>
      </c>
      <c r="D3" s="2" t="s">
        <v>6</v>
      </c>
      <c r="E3" s="3">
        <v>41546</v>
      </c>
      <c r="F3" s="3">
        <v>41548</v>
      </c>
      <c r="G3" s="2">
        <f>F3-E3+1</f>
        <v>3</v>
      </c>
    </row>
    <row r="4" spans="2:7">
      <c r="B4" s="2">
        <f t="shared" ref="B4:B8" si="0">ROW()-1</f>
        <v>3</v>
      </c>
      <c r="C4" s="2" t="s">
        <v>8</v>
      </c>
      <c r="D4" s="2" t="s">
        <v>6</v>
      </c>
      <c r="E4" s="3">
        <v>41549</v>
      </c>
      <c r="F4" s="3">
        <v>41549</v>
      </c>
      <c r="G4" s="2">
        <f t="shared" ref="G4:G8" si="1">F4-E4+1</f>
        <v>1</v>
      </c>
    </row>
    <row r="5" spans="2:7">
      <c r="B5" s="2">
        <f t="shared" si="0"/>
        <v>4</v>
      </c>
      <c r="C5" s="2" t="s">
        <v>9</v>
      </c>
      <c r="D5" s="2" t="s">
        <v>10</v>
      </c>
      <c r="E5" s="3">
        <v>41549</v>
      </c>
      <c r="F5" s="3">
        <v>41551</v>
      </c>
      <c r="G5" s="2">
        <f t="shared" si="1"/>
        <v>3</v>
      </c>
    </row>
    <row r="6" spans="2:7">
      <c r="B6" s="2">
        <f t="shared" si="0"/>
        <v>5</v>
      </c>
      <c r="C6" s="2" t="s">
        <v>11</v>
      </c>
      <c r="D6" s="2" t="s">
        <v>10</v>
      </c>
      <c r="E6" s="3">
        <v>41552</v>
      </c>
      <c r="F6" s="3">
        <v>41554</v>
      </c>
      <c r="G6" s="2">
        <f t="shared" si="1"/>
        <v>3</v>
      </c>
    </row>
    <row r="7" spans="2:7">
      <c r="B7" s="2">
        <f t="shared" si="0"/>
        <v>6</v>
      </c>
      <c r="C7" s="2" t="s">
        <v>12</v>
      </c>
      <c r="D7" s="2" t="s">
        <v>13</v>
      </c>
      <c r="E7" s="3">
        <v>41553</v>
      </c>
      <c r="F7" s="3">
        <v>41560</v>
      </c>
      <c r="G7" s="2">
        <f t="shared" si="1"/>
        <v>8</v>
      </c>
    </row>
    <row r="8" spans="2:7">
      <c r="B8" s="2">
        <f t="shared" si="0"/>
        <v>7</v>
      </c>
      <c r="C8" s="2" t="s">
        <v>14</v>
      </c>
      <c r="D8" s="2" t="s">
        <v>15</v>
      </c>
      <c r="E8" s="3">
        <v>41556</v>
      </c>
      <c r="F8" s="3">
        <v>41562</v>
      </c>
      <c r="G8" s="2">
        <f t="shared" si="1"/>
        <v>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9"/>
  <sheetViews>
    <sheetView zoomScale="80" zoomScaleNormal="80" workbookViewId="0">
      <selection activeCell="G31" sqref="G31"/>
    </sheetView>
  </sheetViews>
  <sheetFormatPr defaultRowHeight="13.5"/>
  <cols>
    <col min="1" max="1" width="19.75" bestFit="1" customWidth="1"/>
    <col min="2" max="2" width="50.375" customWidth="1"/>
    <col min="3" max="3" width="15" bestFit="1" customWidth="1"/>
    <col min="4" max="4" width="29.25" customWidth="1"/>
    <col min="5" max="5" width="11.625" customWidth="1"/>
    <col min="6" max="6" width="13" bestFit="1" customWidth="1"/>
    <col min="7" max="7" width="13" customWidth="1"/>
    <col min="8" max="8" width="9.5" bestFit="1" customWidth="1"/>
    <col min="10" max="10" width="19.25" bestFit="1" customWidth="1"/>
    <col min="11" max="11" width="10.375" bestFit="1" customWidth="1"/>
    <col min="12" max="12" width="7.75" bestFit="1" customWidth="1"/>
    <col min="13" max="13" width="10.375" bestFit="1" customWidth="1"/>
    <col min="14" max="14" width="11" bestFit="1" customWidth="1"/>
    <col min="15" max="15" width="12.75" bestFit="1" customWidth="1"/>
    <col min="16" max="16" width="11.625" bestFit="1" customWidth="1"/>
    <col min="17" max="17" width="16.75" bestFit="1" customWidth="1"/>
    <col min="18" max="18" width="18.5" bestFit="1" customWidth="1"/>
    <col min="19" max="19" width="7.75" bestFit="1" customWidth="1"/>
    <col min="20" max="20" width="6.5" bestFit="1" customWidth="1"/>
    <col min="21" max="21" width="8.125" bestFit="1" customWidth="1"/>
    <col min="22" max="22" width="7.625" bestFit="1" customWidth="1"/>
    <col min="23" max="23" width="7.5" bestFit="1" customWidth="1"/>
    <col min="24" max="24" width="7.75" bestFit="1" customWidth="1"/>
    <col min="25" max="25" width="8.625" bestFit="1" customWidth="1"/>
    <col min="26" max="26" width="50.375" customWidth="1"/>
    <col min="27" max="27" width="11.625" customWidth="1"/>
    <col min="28" max="29" width="12.625" customWidth="1"/>
  </cols>
  <sheetData>
    <row r="1" spans="1:31">
      <c r="A1" t="s">
        <v>16</v>
      </c>
      <c r="F1" s="4"/>
      <c r="G1" s="4"/>
      <c r="H1" s="5"/>
      <c r="I1" s="5"/>
      <c r="J1" s="6" t="s">
        <v>17</v>
      </c>
      <c r="K1" s="7"/>
      <c r="L1" s="8"/>
      <c r="M1" s="7"/>
      <c r="N1" s="7"/>
      <c r="O1" s="8"/>
      <c r="P1" s="9"/>
      <c r="Q1" s="10"/>
      <c r="R1" s="35" t="s">
        <v>18</v>
      </c>
      <c r="S1" s="36"/>
      <c r="T1" s="36"/>
      <c r="U1" s="36"/>
      <c r="V1" s="36"/>
      <c r="W1" s="36"/>
      <c r="X1" s="36"/>
      <c r="Y1" s="36"/>
      <c r="Z1" s="37" t="s">
        <v>19</v>
      </c>
      <c r="AA1" s="37"/>
      <c r="AB1" s="37"/>
      <c r="AC1" s="37"/>
      <c r="AD1" s="11"/>
      <c r="AE1" s="11"/>
    </row>
    <row r="2" spans="1:31" ht="27">
      <c r="A2" s="12" t="s">
        <v>20</v>
      </c>
      <c r="B2" s="13" t="s">
        <v>78</v>
      </c>
      <c r="C2" s="13" t="s">
        <v>79</v>
      </c>
      <c r="D2" s="13" t="s">
        <v>21</v>
      </c>
      <c r="E2" s="14" t="s">
        <v>80</v>
      </c>
      <c r="F2" s="15" t="s">
        <v>22</v>
      </c>
      <c r="G2" s="16" t="s">
        <v>23</v>
      </c>
      <c r="H2" s="17" t="s">
        <v>24</v>
      </c>
      <c r="I2" s="17" t="s">
        <v>81</v>
      </c>
      <c r="J2" s="18" t="s">
        <v>25</v>
      </c>
      <c r="K2" s="18" t="s">
        <v>82</v>
      </c>
      <c r="L2" s="19" t="s">
        <v>26</v>
      </c>
      <c r="M2" s="18" t="s">
        <v>27</v>
      </c>
      <c r="N2" s="18" t="s">
        <v>28</v>
      </c>
      <c r="O2" s="19" t="s">
        <v>83</v>
      </c>
      <c r="P2" s="20" t="s">
        <v>29</v>
      </c>
      <c r="Q2" s="18" t="s">
        <v>84</v>
      </c>
      <c r="R2" s="21" t="s">
        <v>30</v>
      </c>
      <c r="S2" s="22" t="s">
        <v>31</v>
      </c>
      <c r="T2" s="21" t="s">
        <v>32</v>
      </c>
      <c r="U2" s="23" t="s">
        <v>33</v>
      </c>
      <c r="V2" s="24" t="s">
        <v>85</v>
      </c>
      <c r="W2" s="21" t="s">
        <v>34</v>
      </c>
      <c r="X2" s="22" t="s">
        <v>35</v>
      </c>
      <c r="Y2" s="25" t="s">
        <v>36</v>
      </c>
      <c r="Z2" s="26" t="s">
        <v>78</v>
      </c>
      <c r="AA2" s="26" t="s">
        <v>37</v>
      </c>
      <c r="AB2" s="26" t="s">
        <v>38</v>
      </c>
      <c r="AC2" s="26" t="s">
        <v>39</v>
      </c>
      <c r="AD2" s="11"/>
      <c r="AE2" s="11"/>
    </row>
    <row r="3" spans="1:31">
      <c r="A3" t="s">
        <v>40</v>
      </c>
      <c r="B3" t="s">
        <v>41</v>
      </c>
      <c r="C3" t="s">
        <v>42</v>
      </c>
      <c r="D3" t="s">
        <v>43</v>
      </c>
      <c r="E3" t="s">
        <v>44</v>
      </c>
      <c r="F3" s="4">
        <v>574824</v>
      </c>
      <c r="G3" s="4" t="s">
        <v>45</v>
      </c>
      <c r="H3" s="27">
        <v>41547</v>
      </c>
      <c r="I3">
        <v>0</v>
      </c>
      <c r="J3" s="4">
        <v>96969.35</v>
      </c>
      <c r="K3" s="4">
        <v>96969.35</v>
      </c>
      <c r="L3" s="28">
        <f t="shared" ref="L3:L19" si="0">IF(OR(F3="",K3=""),"",IF(F3=0,0,K3/F3))</f>
        <v>0.16869398285388224</v>
      </c>
      <c r="M3" s="4">
        <f t="shared" ref="M3:M19" si="1">IF(OR($F3="",$K3=""),"",F3-K3)</f>
        <v>477854.65</v>
      </c>
      <c r="N3" s="4">
        <f>IF(OR(K3="",Q3="",P3=""),"",K3+(Q3*I3))</f>
        <v>96969.35</v>
      </c>
      <c r="O3" s="28">
        <f>IF(OR(F3="",N3=""),"",IF(F3=0,0,N3/F3))</f>
        <v>0.16869398285388224</v>
      </c>
      <c r="P3" s="29">
        <f>IF(OR(Q3="",M3=""),"",IF(Q3=0,0,M3/Q3))</f>
        <v>97.084956104384105</v>
      </c>
      <c r="Q3" s="4">
        <v>4922.0257099999999</v>
      </c>
      <c r="R3" s="30">
        <v>798987</v>
      </c>
      <c r="S3" s="31">
        <f>IF(OR(R3="",T3=""),"",IF(R3=0,0,T3/R3))</f>
        <v>5.4819415084350555E-4</v>
      </c>
      <c r="T3" s="30">
        <v>438</v>
      </c>
      <c r="U3" s="32">
        <f>IF(OR(K3="",T3=""),"",IF(T3=0,0,K3/T3))</f>
        <v>221.39121004566212</v>
      </c>
      <c r="V3" s="33">
        <f>IF(OR(S3="",U3=""),"",S3*U3*1000)</f>
        <v>121.36536639519792</v>
      </c>
      <c r="W3" s="30">
        <v>69</v>
      </c>
      <c r="X3" s="31">
        <f>IF(OR(T3="",W3=""),"",IF(T3=0,0,W3/T3))</f>
        <v>0.15753424657534246</v>
      </c>
      <c r="Y3" s="32">
        <f>IF(OR(K3="",W3=""),"",IF(W3=0,0,K3/W3))</f>
        <v>1405.3528985507248</v>
      </c>
      <c r="Z3" t="s">
        <v>41</v>
      </c>
      <c r="AA3" t="s">
        <v>46</v>
      </c>
      <c r="AB3" t="s">
        <v>47</v>
      </c>
      <c r="AC3" t="s">
        <v>48</v>
      </c>
      <c r="AD3" s="11"/>
      <c r="AE3" s="11"/>
    </row>
    <row r="4" spans="1:31">
      <c r="A4" t="s">
        <v>40</v>
      </c>
      <c r="B4" t="s">
        <v>41</v>
      </c>
      <c r="C4" t="s">
        <v>49</v>
      </c>
      <c r="D4" t="s">
        <v>50</v>
      </c>
      <c r="E4" t="s">
        <v>51</v>
      </c>
      <c r="F4" s="4">
        <v>281754</v>
      </c>
      <c r="G4" s="4" t="s">
        <v>45</v>
      </c>
      <c r="H4" s="27">
        <v>41547</v>
      </c>
      <c r="I4">
        <v>0</v>
      </c>
      <c r="J4" s="4">
        <v>96969.35</v>
      </c>
      <c r="K4" s="4">
        <v>96969.35</v>
      </c>
      <c r="L4" s="28">
        <f t="shared" si="0"/>
        <v>0.34416317070920027</v>
      </c>
      <c r="M4" s="4">
        <f t="shared" si="1"/>
        <v>184784.65</v>
      </c>
      <c r="N4" s="4">
        <f t="shared" ref="N4:N19" si="2">IF(OR(K4="",Q4="",P4=""),"",K4+(Q4*I4))</f>
        <v>96969.35</v>
      </c>
      <c r="O4" s="28">
        <f>IF(OR(F4="",N4=""),"",IF(F4=0,0,N4/F4))</f>
        <v>0.34416317070920027</v>
      </c>
      <c r="P4" s="29">
        <f t="shared" ref="P4:P19" si="3">IF(OR(Q4="",M4=""),"",IF(Q4=0,0,M4/Q4))</f>
        <v>37.542398371584291</v>
      </c>
      <c r="Q4" s="4">
        <v>4922.0257099999999</v>
      </c>
      <c r="R4" s="30">
        <v>798987</v>
      </c>
      <c r="S4" s="31">
        <f t="shared" ref="S4:S19" si="4">IF(OR(R4="",T4=""),"",IF(R4=0,0,T4/R4))</f>
        <v>5.4819415084350555E-4</v>
      </c>
      <c r="T4" s="30">
        <v>438</v>
      </c>
      <c r="U4" s="32">
        <f>IF(OR(K4="",T4=""),"",IF(T4=0,0,K4/T4))</f>
        <v>221.39121004566212</v>
      </c>
      <c r="V4" s="33">
        <f t="shared" ref="V4:V19" si="5">IF(OR(S4="",U4=""),"",S4*U4*1000)</f>
        <v>121.36536639519792</v>
      </c>
      <c r="W4" s="30">
        <v>69</v>
      </c>
      <c r="X4" s="31">
        <f t="shared" ref="X4:X19" si="6">IF(OR(T4="",W4=""),"",IF(T4=0,0,W4/T4))</f>
        <v>0.15753424657534246</v>
      </c>
      <c r="Y4" s="32">
        <f t="shared" ref="Y4:Y19" si="7">IF(OR(K4="",W4=""),"",IF(W4=0,0,K4/W4))</f>
        <v>1405.3528985507248</v>
      </c>
      <c r="Z4" t="s">
        <v>41</v>
      </c>
      <c r="AA4" t="s">
        <v>46</v>
      </c>
      <c r="AB4" t="s">
        <v>47</v>
      </c>
      <c r="AC4" t="s">
        <v>48</v>
      </c>
      <c r="AD4" s="11"/>
      <c r="AE4" s="11"/>
    </row>
    <row r="5" spans="1:31">
      <c r="A5" t="s">
        <v>40</v>
      </c>
      <c r="B5" t="s">
        <v>41</v>
      </c>
      <c r="C5" t="s">
        <v>52</v>
      </c>
      <c r="D5" t="s">
        <v>53</v>
      </c>
      <c r="E5" t="s">
        <v>44</v>
      </c>
      <c r="F5" s="4">
        <v>493070</v>
      </c>
      <c r="G5" s="4" t="s">
        <v>45</v>
      </c>
      <c r="H5" s="27">
        <v>41547</v>
      </c>
      <c r="I5">
        <v>0</v>
      </c>
      <c r="J5" s="4">
        <v>294214.86</v>
      </c>
      <c r="K5" s="4">
        <v>294214.86</v>
      </c>
      <c r="L5" s="28">
        <f t="shared" si="0"/>
        <v>0.59669998174701355</v>
      </c>
      <c r="M5" s="4">
        <f t="shared" si="1"/>
        <v>198855.14</v>
      </c>
      <c r="N5" s="4">
        <f t="shared" si="2"/>
        <v>294214.86</v>
      </c>
      <c r="O5" s="28">
        <f t="shared" ref="O5:O19" si="8">IF(OR(F5="",N5=""),"",IF(F5=0,0,N5/F5))</f>
        <v>0.59669998174701355</v>
      </c>
      <c r="P5" s="29">
        <f t="shared" si="3"/>
        <v>15.373507994774389</v>
      </c>
      <c r="Q5" s="4">
        <v>12934.922860000001</v>
      </c>
      <c r="R5" s="30">
        <v>1774436</v>
      </c>
      <c r="S5" s="31">
        <f t="shared" si="4"/>
        <v>4.170339195101993E-4</v>
      </c>
      <c r="T5" s="30">
        <v>740</v>
      </c>
      <c r="U5" s="32">
        <f t="shared" ref="U5:U19" si="9">IF(OR(K5="",T5=""),"",IF(T5=0,0,K5/T5))</f>
        <v>397.58764864864861</v>
      </c>
      <c r="V5" s="33">
        <f t="shared" si="5"/>
        <v>165.80753546478994</v>
      </c>
      <c r="W5" s="30">
        <v>66</v>
      </c>
      <c r="X5" s="31">
        <f t="shared" si="6"/>
        <v>8.9189189189189194E-2</v>
      </c>
      <c r="Y5" s="32">
        <f t="shared" si="7"/>
        <v>4457.800909090909</v>
      </c>
      <c r="Z5" t="s">
        <v>41</v>
      </c>
      <c r="AA5" t="s">
        <v>46</v>
      </c>
      <c r="AB5" t="s">
        <v>47</v>
      </c>
      <c r="AC5" t="s">
        <v>48</v>
      </c>
      <c r="AD5" s="11"/>
      <c r="AE5" s="11"/>
    </row>
    <row r="6" spans="1:31">
      <c r="A6" t="s">
        <v>40</v>
      </c>
      <c r="B6" t="s">
        <v>41</v>
      </c>
      <c r="C6" t="s">
        <v>54</v>
      </c>
      <c r="D6" t="s">
        <v>55</v>
      </c>
      <c r="E6" t="s">
        <v>51</v>
      </c>
      <c r="F6" s="4">
        <v>200000</v>
      </c>
      <c r="G6" s="4" t="s">
        <v>45</v>
      </c>
      <c r="H6" s="27">
        <v>41547</v>
      </c>
      <c r="I6">
        <v>0</v>
      </c>
      <c r="J6" s="4">
        <v>119951.61</v>
      </c>
      <c r="K6" s="4">
        <v>119951.61</v>
      </c>
      <c r="L6" s="28">
        <f t="shared" si="0"/>
        <v>0.59975805000000004</v>
      </c>
      <c r="M6" s="4">
        <f t="shared" si="1"/>
        <v>80048.39</v>
      </c>
      <c r="N6" s="4">
        <f t="shared" si="2"/>
        <v>119951.61</v>
      </c>
      <c r="O6" s="28">
        <f t="shared" si="8"/>
        <v>0.59975805000000004</v>
      </c>
      <c r="P6" s="29">
        <f t="shared" si="3"/>
        <v>19.256513179900203</v>
      </c>
      <c r="Q6" s="4">
        <v>4156.9514300000001</v>
      </c>
      <c r="R6" s="30">
        <v>629558</v>
      </c>
      <c r="S6" s="31">
        <f t="shared" si="4"/>
        <v>5.6865292792721239E-4</v>
      </c>
      <c r="T6" s="30">
        <v>358</v>
      </c>
      <c r="U6" s="32">
        <f t="shared" si="9"/>
        <v>335.06036312849164</v>
      </c>
      <c r="V6" s="33">
        <f t="shared" si="5"/>
        <v>190.53305652537179</v>
      </c>
      <c r="W6" s="30">
        <v>32</v>
      </c>
      <c r="X6" s="31">
        <f t="shared" si="6"/>
        <v>8.9385474860335198E-2</v>
      </c>
      <c r="Y6" s="32">
        <f t="shared" si="7"/>
        <v>3748.4878125</v>
      </c>
      <c r="Z6" t="s">
        <v>41</v>
      </c>
      <c r="AA6" t="s">
        <v>46</v>
      </c>
      <c r="AB6" t="s">
        <v>47</v>
      </c>
      <c r="AC6" t="s">
        <v>48</v>
      </c>
      <c r="AD6" s="11"/>
      <c r="AE6" s="11"/>
    </row>
    <row r="7" spans="1:31">
      <c r="A7" t="s">
        <v>40</v>
      </c>
      <c r="B7" t="s">
        <v>41</v>
      </c>
      <c r="C7" t="s">
        <v>56</v>
      </c>
      <c r="D7" t="s">
        <v>57</v>
      </c>
      <c r="E7" t="s">
        <v>51</v>
      </c>
      <c r="F7" s="4">
        <v>293070</v>
      </c>
      <c r="G7" s="4" t="s">
        <v>45</v>
      </c>
      <c r="H7" s="27">
        <v>41547</v>
      </c>
      <c r="I7">
        <v>0</v>
      </c>
      <c r="J7" s="4">
        <v>174263.25</v>
      </c>
      <c r="K7" s="4">
        <v>174263.25</v>
      </c>
      <c r="L7" s="28">
        <f t="shared" si="0"/>
        <v>0.59461306172586759</v>
      </c>
      <c r="M7" s="4">
        <f t="shared" si="1"/>
        <v>118806.75</v>
      </c>
      <c r="N7" s="4">
        <f t="shared" si="2"/>
        <v>174263.25</v>
      </c>
      <c r="O7" s="28">
        <f t="shared" si="8"/>
        <v>0.59461306172586759</v>
      </c>
      <c r="P7" s="29">
        <f t="shared" si="3"/>
        <v>13.534647605933255</v>
      </c>
      <c r="Q7" s="4">
        <v>8777.9714299999996</v>
      </c>
      <c r="R7" s="30">
        <v>1144878</v>
      </c>
      <c r="S7" s="31">
        <f t="shared" si="4"/>
        <v>3.3366000569492993E-4</v>
      </c>
      <c r="T7" s="30">
        <v>382</v>
      </c>
      <c r="U7" s="32">
        <f t="shared" si="9"/>
        <v>456.18651832460733</v>
      </c>
      <c r="V7" s="33">
        <f t="shared" si="5"/>
        <v>152.21119630213875</v>
      </c>
      <c r="W7" s="30">
        <v>34</v>
      </c>
      <c r="X7" s="31">
        <f t="shared" si="6"/>
        <v>8.9005235602094238E-2</v>
      </c>
      <c r="Y7" s="32">
        <f t="shared" si="7"/>
        <v>5125.3897058823532</v>
      </c>
      <c r="Z7" t="s">
        <v>41</v>
      </c>
      <c r="AA7" t="s">
        <v>46</v>
      </c>
      <c r="AB7" t="s">
        <v>47</v>
      </c>
      <c r="AC7" t="s">
        <v>48</v>
      </c>
      <c r="AD7" s="11"/>
      <c r="AE7" s="11"/>
    </row>
    <row r="8" spans="1:31">
      <c r="A8" t="s">
        <v>58</v>
      </c>
      <c r="B8" t="s">
        <v>41</v>
      </c>
      <c r="C8" t="s">
        <v>45</v>
      </c>
      <c r="D8" t="s">
        <v>45</v>
      </c>
      <c r="E8" t="s">
        <v>45</v>
      </c>
      <c r="F8" s="4">
        <v>1067894</v>
      </c>
      <c r="G8" s="4" t="s">
        <v>45</v>
      </c>
      <c r="H8" s="27">
        <v>41547</v>
      </c>
      <c r="I8">
        <v>0</v>
      </c>
      <c r="J8" s="4">
        <v>391184.20999999996</v>
      </c>
      <c r="K8" s="4">
        <v>391184.20999999996</v>
      </c>
      <c r="L8" s="28">
        <f t="shared" si="0"/>
        <v>0.36631370716569245</v>
      </c>
      <c r="M8" s="4">
        <f t="shared" si="1"/>
        <v>676709.79</v>
      </c>
      <c r="N8" s="4">
        <f t="shared" si="2"/>
        <v>391184.20999999996</v>
      </c>
      <c r="O8" s="28">
        <f t="shared" si="8"/>
        <v>0.36631370716569245</v>
      </c>
      <c r="P8" s="29">
        <f t="shared" si="3"/>
        <v>37.896160553258511</v>
      </c>
      <c r="Q8" s="4">
        <v>17856.94857</v>
      </c>
      <c r="R8" s="30">
        <v>2573423</v>
      </c>
      <c r="S8" s="31">
        <f t="shared" si="4"/>
        <v>4.5775607041671735E-4</v>
      </c>
      <c r="T8" s="30">
        <v>1178</v>
      </c>
      <c r="U8" s="32">
        <f t="shared" si="9"/>
        <v>332.07488115449911</v>
      </c>
      <c r="V8" s="33">
        <f t="shared" si="5"/>
        <v>152.00929268138194</v>
      </c>
      <c r="W8" s="30">
        <v>135</v>
      </c>
      <c r="X8" s="31">
        <f t="shared" si="6"/>
        <v>0.11460101867572156</v>
      </c>
      <c r="Y8" s="32">
        <f t="shared" si="7"/>
        <v>2897.6608148148143</v>
      </c>
      <c r="Z8" t="s">
        <v>41</v>
      </c>
      <c r="AA8" t="s">
        <v>46</v>
      </c>
      <c r="AB8" t="s">
        <v>47</v>
      </c>
      <c r="AC8" t="s">
        <v>48</v>
      </c>
      <c r="AD8" s="11"/>
      <c r="AE8" s="11"/>
    </row>
    <row r="9" spans="1:31">
      <c r="A9" t="s">
        <v>40</v>
      </c>
      <c r="B9" t="s">
        <v>59</v>
      </c>
      <c r="C9" t="s">
        <v>60</v>
      </c>
      <c r="D9" t="s">
        <v>61</v>
      </c>
      <c r="E9" t="s">
        <v>44</v>
      </c>
      <c r="F9" s="4">
        <v>800000</v>
      </c>
      <c r="G9" s="4" t="s">
        <v>45</v>
      </c>
      <c r="H9" s="27">
        <v>41547</v>
      </c>
      <c r="I9">
        <v>0</v>
      </c>
      <c r="J9" s="4">
        <v>46898.44</v>
      </c>
      <c r="K9" s="4">
        <v>46898.44</v>
      </c>
      <c r="L9" s="28">
        <f t="shared" si="0"/>
        <v>5.8623050000000003E-2</v>
      </c>
      <c r="M9" s="4">
        <f t="shared" si="1"/>
        <v>753101.56</v>
      </c>
      <c r="N9" s="4">
        <f t="shared" si="2"/>
        <v>46898.44</v>
      </c>
      <c r="O9" s="28">
        <f t="shared" si="8"/>
        <v>5.8623050000000003E-2</v>
      </c>
      <c r="P9" s="29">
        <f t="shared" si="3"/>
        <v>282.1110748678276</v>
      </c>
      <c r="Q9" s="4">
        <v>2669.5214299999998</v>
      </c>
      <c r="R9" s="30">
        <v>404934</v>
      </c>
      <c r="S9" s="31">
        <f t="shared" si="4"/>
        <v>2.716492070312693E-4</v>
      </c>
      <c r="T9" s="30">
        <v>110</v>
      </c>
      <c r="U9" s="32">
        <f t="shared" si="9"/>
        <v>426.34945454545459</v>
      </c>
      <c r="V9" s="33">
        <f t="shared" si="5"/>
        <v>115.81749124548693</v>
      </c>
      <c r="W9" s="30">
        <v>0</v>
      </c>
      <c r="X9" s="31">
        <f t="shared" si="6"/>
        <v>0</v>
      </c>
      <c r="Y9" s="32">
        <f t="shared" si="7"/>
        <v>0</v>
      </c>
      <c r="Z9" t="s">
        <v>59</v>
      </c>
      <c r="AA9" t="s">
        <v>62</v>
      </c>
      <c r="AB9" t="s">
        <v>63</v>
      </c>
      <c r="AC9" t="s">
        <v>64</v>
      </c>
      <c r="AD9" s="11"/>
      <c r="AE9" s="11"/>
    </row>
    <row r="10" spans="1:31">
      <c r="A10" t="s">
        <v>40</v>
      </c>
      <c r="B10" t="s">
        <v>59</v>
      </c>
      <c r="C10" t="s">
        <v>65</v>
      </c>
      <c r="D10" t="s">
        <v>61</v>
      </c>
      <c r="E10" t="s">
        <v>51</v>
      </c>
      <c r="F10" s="4">
        <v>800000</v>
      </c>
      <c r="G10" s="4" t="s">
        <v>45</v>
      </c>
      <c r="H10" s="27">
        <v>41547</v>
      </c>
      <c r="I10">
        <v>0</v>
      </c>
      <c r="J10" s="4">
        <v>46898.44</v>
      </c>
      <c r="K10" s="4">
        <v>46898.44</v>
      </c>
      <c r="L10" s="28">
        <f t="shared" si="0"/>
        <v>5.8623050000000003E-2</v>
      </c>
      <c r="M10" s="4">
        <f t="shared" si="1"/>
        <v>753101.56</v>
      </c>
      <c r="N10" s="4">
        <f t="shared" si="2"/>
        <v>46898.44</v>
      </c>
      <c r="O10" s="28">
        <f t="shared" si="8"/>
        <v>5.8623050000000003E-2</v>
      </c>
      <c r="P10" s="29">
        <f t="shared" si="3"/>
        <v>282.1110748678276</v>
      </c>
      <c r="Q10" s="4">
        <v>2669.5214299999998</v>
      </c>
      <c r="R10" s="30">
        <v>404934</v>
      </c>
      <c r="S10" s="31">
        <f t="shared" si="4"/>
        <v>2.716492070312693E-4</v>
      </c>
      <c r="T10" s="30">
        <v>110</v>
      </c>
      <c r="U10" s="32">
        <f t="shared" si="9"/>
        <v>426.34945454545459</v>
      </c>
      <c r="V10" s="33">
        <f t="shared" si="5"/>
        <v>115.81749124548693</v>
      </c>
      <c r="W10" s="30">
        <v>0</v>
      </c>
      <c r="X10" s="31">
        <f t="shared" si="6"/>
        <v>0</v>
      </c>
      <c r="Y10" s="32">
        <f t="shared" si="7"/>
        <v>0</v>
      </c>
      <c r="Z10" t="s">
        <v>59</v>
      </c>
      <c r="AA10" t="s">
        <v>62</v>
      </c>
      <c r="AB10" t="s">
        <v>63</v>
      </c>
      <c r="AC10" t="s">
        <v>64</v>
      </c>
      <c r="AD10" s="11"/>
      <c r="AE10" s="11"/>
    </row>
    <row r="11" spans="1:31">
      <c r="A11" t="s">
        <v>58</v>
      </c>
      <c r="B11" t="s">
        <v>59</v>
      </c>
      <c r="C11" t="s">
        <v>45</v>
      </c>
      <c r="D11" t="s">
        <v>45</v>
      </c>
      <c r="E11" t="s">
        <v>45</v>
      </c>
      <c r="F11" s="4">
        <v>800000</v>
      </c>
      <c r="G11" s="4" t="s">
        <v>45</v>
      </c>
      <c r="H11" s="27">
        <v>41547</v>
      </c>
      <c r="I11">
        <v>0</v>
      </c>
      <c r="J11" s="4">
        <v>46898.44</v>
      </c>
      <c r="K11" s="4">
        <v>46898.44</v>
      </c>
      <c r="L11" s="28">
        <f t="shared" si="0"/>
        <v>5.8623050000000003E-2</v>
      </c>
      <c r="M11" s="4">
        <f t="shared" si="1"/>
        <v>753101.56</v>
      </c>
      <c r="N11" s="4">
        <f t="shared" si="2"/>
        <v>46898.44</v>
      </c>
      <c r="O11" s="28">
        <f t="shared" si="8"/>
        <v>5.8623050000000003E-2</v>
      </c>
      <c r="P11" s="29">
        <f t="shared" si="3"/>
        <v>282.1110748678276</v>
      </c>
      <c r="Q11" s="4">
        <v>2669.5214299999998</v>
      </c>
      <c r="R11" s="30">
        <v>404934</v>
      </c>
      <c r="S11" s="31">
        <f t="shared" si="4"/>
        <v>2.716492070312693E-4</v>
      </c>
      <c r="T11" s="30">
        <v>110</v>
      </c>
      <c r="U11" s="32">
        <f t="shared" si="9"/>
        <v>426.34945454545459</v>
      </c>
      <c r="V11" s="33">
        <f t="shared" si="5"/>
        <v>115.81749124548693</v>
      </c>
      <c r="W11" s="30">
        <v>0</v>
      </c>
      <c r="X11" s="31">
        <f t="shared" si="6"/>
        <v>0</v>
      </c>
      <c r="Y11" s="32">
        <f t="shared" si="7"/>
        <v>0</v>
      </c>
      <c r="Z11" t="s">
        <v>59</v>
      </c>
      <c r="AA11" t="s">
        <v>62</v>
      </c>
      <c r="AB11" t="s">
        <v>63</v>
      </c>
      <c r="AC11" t="s">
        <v>64</v>
      </c>
      <c r="AD11" s="34"/>
      <c r="AE11" s="34"/>
    </row>
    <row r="12" spans="1:31">
      <c r="A12" t="s">
        <v>40</v>
      </c>
      <c r="B12" t="s">
        <v>66</v>
      </c>
      <c r="C12" t="s">
        <v>67</v>
      </c>
      <c r="D12" t="s">
        <v>61</v>
      </c>
      <c r="E12" t="s">
        <v>44</v>
      </c>
      <c r="F12" s="4">
        <v>1000000</v>
      </c>
      <c r="G12" s="4" t="s">
        <v>45</v>
      </c>
      <c r="H12" s="27">
        <v>41547</v>
      </c>
      <c r="I12">
        <v>0</v>
      </c>
      <c r="J12" s="4">
        <v>346633.35</v>
      </c>
      <c r="K12" s="4">
        <v>346633.35</v>
      </c>
      <c r="L12" s="28">
        <f t="shared" si="0"/>
        <v>0.34663334999999995</v>
      </c>
      <c r="M12" s="4">
        <f t="shared" si="1"/>
        <v>653366.65</v>
      </c>
      <c r="N12" s="4">
        <f t="shared" si="2"/>
        <v>346633.35</v>
      </c>
      <c r="O12" s="28">
        <f t="shared" si="8"/>
        <v>0.34663334999999995</v>
      </c>
      <c r="P12" s="29">
        <f t="shared" si="3"/>
        <v>97.850938145306827</v>
      </c>
      <c r="Q12" s="4">
        <v>6677.1628600000004</v>
      </c>
      <c r="R12" s="30">
        <v>2441079</v>
      </c>
      <c r="S12" s="31">
        <f t="shared" si="4"/>
        <v>3.4779701926893807E-4</v>
      </c>
      <c r="T12" s="30">
        <v>849</v>
      </c>
      <c r="U12" s="32">
        <f t="shared" si="9"/>
        <v>408.28427561837452</v>
      </c>
      <c r="V12" s="33">
        <f t="shared" si="5"/>
        <v>142.0000540744482</v>
      </c>
      <c r="W12" s="30">
        <v>1</v>
      </c>
      <c r="X12" s="31">
        <f t="shared" si="6"/>
        <v>1.1778563015312131E-3</v>
      </c>
      <c r="Y12" s="32">
        <f t="shared" si="7"/>
        <v>346633.35</v>
      </c>
      <c r="Z12" t="s">
        <v>66</v>
      </c>
      <c r="AA12" t="s">
        <v>62</v>
      </c>
      <c r="AB12" t="s">
        <v>63</v>
      </c>
      <c r="AC12" t="s">
        <v>68</v>
      </c>
      <c r="AD12" s="11"/>
      <c r="AE12" s="11"/>
    </row>
    <row r="13" spans="1:31">
      <c r="A13" t="s">
        <v>40</v>
      </c>
      <c r="B13" t="s">
        <v>66</v>
      </c>
      <c r="C13" t="s">
        <v>69</v>
      </c>
      <c r="D13" t="s">
        <v>61</v>
      </c>
      <c r="E13" t="s">
        <v>51</v>
      </c>
      <c r="F13" s="4">
        <v>1000000</v>
      </c>
      <c r="G13" s="4" t="s">
        <v>45</v>
      </c>
      <c r="H13" s="27">
        <v>41547</v>
      </c>
      <c r="I13">
        <v>0</v>
      </c>
      <c r="J13" s="4">
        <v>346633.35</v>
      </c>
      <c r="K13" s="4">
        <v>346633.35</v>
      </c>
      <c r="L13" s="28">
        <f t="shared" si="0"/>
        <v>0.34663334999999995</v>
      </c>
      <c r="M13" s="4">
        <f t="shared" si="1"/>
        <v>653366.65</v>
      </c>
      <c r="N13" s="4">
        <f t="shared" si="2"/>
        <v>346633.35</v>
      </c>
      <c r="O13" s="28">
        <f t="shared" si="8"/>
        <v>0.34663334999999995</v>
      </c>
      <c r="P13" s="29">
        <f t="shared" si="3"/>
        <v>97.850938145306827</v>
      </c>
      <c r="Q13" s="4">
        <v>6677.1628600000004</v>
      </c>
      <c r="R13" s="30">
        <v>2441079</v>
      </c>
      <c r="S13" s="31">
        <f t="shared" si="4"/>
        <v>3.4779701926893807E-4</v>
      </c>
      <c r="T13" s="30">
        <v>849</v>
      </c>
      <c r="U13" s="32">
        <f t="shared" si="9"/>
        <v>408.28427561837452</v>
      </c>
      <c r="V13" s="33">
        <f t="shared" si="5"/>
        <v>142.0000540744482</v>
      </c>
      <c r="W13" s="30">
        <v>1</v>
      </c>
      <c r="X13" s="31">
        <f t="shared" si="6"/>
        <v>1.1778563015312131E-3</v>
      </c>
      <c r="Y13" s="32">
        <f t="shared" si="7"/>
        <v>346633.35</v>
      </c>
      <c r="Z13" t="s">
        <v>66</v>
      </c>
      <c r="AA13" t="s">
        <v>62</v>
      </c>
      <c r="AB13" t="s">
        <v>63</v>
      </c>
      <c r="AC13" t="s">
        <v>68</v>
      </c>
      <c r="AD13" s="11"/>
      <c r="AE13" s="11"/>
    </row>
    <row r="14" spans="1:31">
      <c r="A14" t="s">
        <v>58</v>
      </c>
      <c r="B14" t="s">
        <v>66</v>
      </c>
      <c r="C14" t="s">
        <v>45</v>
      </c>
      <c r="D14" t="s">
        <v>45</v>
      </c>
      <c r="E14" t="s">
        <v>45</v>
      </c>
      <c r="F14" s="4">
        <v>1000000</v>
      </c>
      <c r="G14" s="4" t="s">
        <v>45</v>
      </c>
      <c r="H14" s="27">
        <v>41547</v>
      </c>
      <c r="I14">
        <v>0</v>
      </c>
      <c r="J14" s="4">
        <v>346633.35</v>
      </c>
      <c r="K14" s="4">
        <v>346633.35</v>
      </c>
      <c r="L14" s="28">
        <f t="shared" si="0"/>
        <v>0.34663334999999995</v>
      </c>
      <c r="M14" s="4">
        <f t="shared" si="1"/>
        <v>653366.65</v>
      </c>
      <c r="N14" s="4">
        <f t="shared" si="2"/>
        <v>346633.35</v>
      </c>
      <c r="O14" s="28">
        <f t="shared" si="8"/>
        <v>0.34663334999999995</v>
      </c>
      <c r="P14" s="29">
        <f t="shared" si="3"/>
        <v>97.850938145306827</v>
      </c>
      <c r="Q14" s="4">
        <v>6677.1628600000004</v>
      </c>
      <c r="R14" s="30">
        <v>2441079</v>
      </c>
      <c r="S14" s="31">
        <f t="shared" si="4"/>
        <v>3.4779701926893807E-4</v>
      </c>
      <c r="T14" s="30">
        <v>849</v>
      </c>
      <c r="U14" s="32">
        <f t="shared" si="9"/>
        <v>408.28427561837452</v>
      </c>
      <c r="V14" s="33">
        <f t="shared" si="5"/>
        <v>142.0000540744482</v>
      </c>
      <c r="W14" s="30">
        <v>1</v>
      </c>
      <c r="X14" s="31">
        <f t="shared" si="6"/>
        <v>1.1778563015312131E-3</v>
      </c>
      <c r="Y14" s="32">
        <f t="shared" si="7"/>
        <v>346633.35</v>
      </c>
      <c r="Z14" t="s">
        <v>66</v>
      </c>
      <c r="AA14" t="s">
        <v>62</v>
      </c>
      <c r="AB14" t="s">
        <v>63</v>
      </c>
      <c r="AC14" t="s">
        <v>68</v>
      </c>
      <c r="AD14" s="11"/>
      <c r="AE14" s="11"/>
    </row>
    <row r="15" spans="1:31">
      <c r="A15" t="s">
        <v>40</v>
      </c>
      <c r="B15" t="s">
        <v>70</v>
      </c>
      <c r="C15" t="s">
        <v>71</v>
      </c>
      <c r="D15" t="s">
        <v>53</v>
      </c>
      <c r="E15" t="s">
        <v>44</v>
      </c>
      <c r="F15" s="4">
        <v>400000</v>
      </c>
      <c r="G15" s="4" t="s">
        <v>45</v>
      </c>
      <c r="H15" s="27">
        <v>41547</v>
      </c>
      <c r="I15">
        <v>0</v>
      </c>
      <c r="J15" s="4">
        <v>234455.57</v>
      </c>
      <c r="K15" s="4">
        <v>234455.57</v>
      </c>
      <c r="L15" s="28">
        <f t="shared" si="0"/>
        <v>0.58613892499999998</v>
      </c>
      <c r="M15" s="4">
        <f t="shared" si="1"/>
        <v>165544.43</v>
      </c>
      <c r="N15" s="4">
        <f t="shared" si="2"/>
        <v>234455.57</v>
      </c>
      <c r="O15" s="28">
        <f t="shared" si="8"/>
        <v>0.58613892499999998</v>
      </c>
      <c r="P15" s="29">
        <f t="shared" si="3"/>
        <v>32.597056344043935</v>
      </c>
      <c r="Q15" s="4">
        <v>5078.50857</v>
      </c>
      <c r="R15" s="30">
        <v>1770868</v>
      </c>
      <c r="S15" s="31">
        <f t="shared" si="4"/>
        <v>3.1735849312314638E-4</v>
      </c>
      <c r="T15" s="30">
        <v>562</v>
      </c>
      <c r="U15" s="32">
        <f t="shared" si="9"/>
        <v>417.18072953736657</v>
      </c>
      <c r="V15" s="33">
        <f t="shared" si="5"/>
        <v>132.39584768599354</v>
      </c>
      <c r="W15" s="30">
        <v>0</v>
      </c>
      <c r="X15" s="31">
        <f t="shared" si="6"/>
        <v>0</v>
      </c>
      <c r="Y15" s="32">
        <f t="shared" si="7"/>
        <v>0</v>
      </c>
      <c r="Z15" t="s">
        <v>70</v>
      </c>
      <c r="AA15" t="s">
        <v>62</v>
      </c>
      <c r="AB15" t="s">
        <v>72</v>
      </c>
      <c r="AC15" t="s">
        <v>68</v>
      </c>
      <c r="AD15" s="11"/>
      <c r="AE15" s="11"/>
    </row>
    <row r="16" spans="1:31">
      <c r="A16" t="s">
        <v>40</v>
      </c>
      <c r="B16" t="s">
        <v>70</v>
      </c>
      <c r="C16" t="s">
        <v>73</v>
      </c>
      <c r="D16" t="s">
        <v>74</v>
      </c>
      <c r="E16" t="s">
        <v>51</v>
      </c>
      <c r="F16" s="4">
        <v>400000</v>
      </c>
      <c r="G16" s="4" t="s">
        <v>45</v>
      </c>
      <c r="H16" s="27">
        <v>41547</v>
      </c>
      <c r="I16">
        <v>0</v>
      </c>
      <c r="J16" s="4">
        <v>234455.57</v>
      </c>
      <c r="K16" s="4">
        <v>234455.57</v>
      </c>
      <c r="L16" s="28">
        <f t="shared" si="0"/>
        <v>0.58613892499999998</v>
      </c>
      <c r="M16" s="4">
        <f t="shared" si="1"/>
        <v>165544.43</v>
      </c>
      <c r="N16" s="4">
        <f t="shared" si="2"/>
        <v>234455.57</v>
      </c>
      <c r="O16" s="28">
        <f t="shared" si="8"/>
        <v>0.58613892499999998</v>
      </c>
      <c r="P16" s="29">
        <f t="shared" si="3"/>
        <v>32.597056344043935</v>
      </c>
      <c r="Q16" s="4">
        <v>5078.50857</v>
      </c>
      <c r="R16" s="30">
        <v>1770868</v>
      </c>
      <c r="S16" s="31">
        <f t="shared" si="4"/>
        <v>3.1735849312314638E-4</v>
      </c>
      <c r="T16" s="30">
        <v>562</v>
      </c>
      <c r="U16" s="32">
        <f t="shared" si="9"/>
        <v>417.18072953736657</v>
      </c>
      <c r="V16" s="33">
        <f t="shared" si="5"/>
        <v>132.39584768599354</v>
      </c>
      <c r="W16" s="30">
        <v>0</v>
      </c>
      <c r="X16" s="31">
        <f t="shared" si="6"/>
        <v>0</v>
      </c>
      <c r="Y16" s="32">
        <f t="shared" si="7"/>
        <v>0</v>
      </c>
      <c r="Z16" t="s">
        <v>70</v>
      </c>
      <c r="AA16" t="s">
        <v>62</v>
      </c>
      <c r="AB16" t="s">
        <v>72</v>
      </c>
      <c r="AC16" t="s">
        <v>68</v>
      </c>
      <c r="AD16" s="11"/>
      <c r="AE16" s="11"/>
    </row>
    <row r="17" spans="1:31">
      <c r="A17" t="s">
        <v>40</v>
      </c>
      <c r="B17" t="s">
        <v>70</v>
      </c>
      <c r="C17" t="s">
        <v>75</v>
      </c>
      <c r="D17" t="s">
        <v>43</v>
      </c>
      <c r="E17" t="s">
        <v>44</v>
      </c>
      <c r="F17" s="4">
        <v>100000</v>
      </c>
      <c r="G17" s="4" t="s">
        <v>45</v>
      </c>
      <c r="H17" s="27">
        <v>41547</v>
      </c>
      <c r="I17">
        <v>0</v>
      </c>
      <c r="J17" s="4">
        <v>53119.5</v>
      </c>
      <c r="K17" s="4">
        <v>53119.5</v>
      </c>
      <c r="L17" s="28">
        <f t="shared" si="0"/>
        <v>0.53119499999999997</v>
      </c>
      <c r="M17" s="4">
        <f t="shared" si="1"/>
        <v>46880.5</v>
      </c>
      <c r="N17" s="4">
        <f t="shared" si="2"/>
        <v>53119.5</v>
      </c>
      <c r="O17" s="28">
        <f t="shared" si="8"/>
        <v>0.53119499999999997</v>
      </c>
      <c r="P17" s="29">
        <f t="shared" si="3"/>
        <v>22.808836292204173</v>
      </c>
      <c r="Q17" s="4">
        <v>2055.36571</v>
      </c>
      <c r="R17" s="30">
        <v>259436</v>
      </c>
      <c r="S17" s="31">
        <f t="shared" si="4"/>
        <v>7.4392142956258964E-4</v>
      </c>
      <c r="T17" s="30">
        <v>193</v>
      </c>
      <c r="U17" s="32">
        <f t="shared" si="9"/>
        <v>275.23056994818654</v>
      </c>
      <c r="V17" s="33">
        <f t="shared" si="5"/>
        <v>204.74991905518124</v>
      </c>
      <c r="W17" s="30">
        <v>0</v>
      </c>
      <c r="X17" s="31">
        <f t="shared" si="6"/>
        <v>0</v>
      </c>
      <c r="Y17" s="32">
        <f t="shared" si="7"/>
        <v>0</v>
      </c>
      <c r="Z17" t="s">
        <v>70</v>
      </c>
      <c r="AA17" t="s">
        <v>62</v>
      </c>
      <c r="AB17" t="s">
        <v>72</v>
      </c>
      <c r="AC17" t="s">
        <v>68</v>
      </c>
      <c r="AD17" s="11"/>
      <c r="AE17" s="11"/>
    </row>
    <row r="18" spans="1:31">
      <c r="A18" t="s">
        <v>40</v>
      </c>
      <c r="B18" t="s">
        <v>70</v>
      </c>
      <c r="C18" t="s">
        <v>76</v>
      </c>
      <c r="D18" t="s">
        <v>77</v>
      </c>
      <c r="E18" t="s">
        <v>51</v>
      </c>
      <c r="F18" s="4">
        <v>100000</v>
      </c>
      <c r="G18" s="4" t="s">
        <v>45</v>
      </c>
      <c r="H18" s="27">
        <v>41547</v>
      </c>
      <c r="I18">
        <v>0</v>
      </c>
      <c r="J18" s="4">
        <v>53119.5</v>
      </c>
      <c r="K18" s="4">
        <v>53119.5</v>
      </c>
      <c r="L18" s="28">
        <f t="shared" si="0"/>
        <v>0.53119499999999997</v>
      </c>
      <c r="M18" s="4">
        <f t="shared" si="1"/>
        <v>46880.5</v>
      </c>
      <c r="N18" s="4">
        <f t="shared" si="2"/>
        <v>53119.5</v>
      </c>
      <c r="O18" s="28">
        <f t="shared" si="8"/>
        <v>0.53119499999999997</v>
      </c>
      <c r="P18" s="29">
        <f t="shared" si="3"/>
        <v>22.808836292204173</v>
      </c>
      <c r="Q18" s="4">
        <v>2055.36571</v>
      </c>
      <c r="R18" s="30">
        <v>259436</v>
      </c>
      <c r="S18" s="31">
        <f t="shared" si="4"/>
        <v>7.4392142956258964E-4</v>
      </c>
      <c r="T18" s="30">
        <v>193</v>
      </c>
      <c r="U18" s="32">
        <f t="shared" si="9"/>
        <v>275.23056994818654</v>
      </c>
      <c r="V18" s="33">
        <f t="shared" si="5"/>
        <v>204.74991905518124</v>
      </c>
      <c r="W18" s="30">
        <v>0</v>
      </c>
      <c r="X18" s="31">
        <f t="shared" si="6"/>
        <v>0</v>
      </c>
      <c r="Y18" s="32">
        <f t="shared" si="7"/>
        <v>0</v>
      </c>
      <c r="Z18" t="s">
        <v>70</v>
      </c>
      <c r="AA18" t="s">
        <v>62</v>
      </c>
      <c r="AB18" t="s">
        <v>72</v>
      </c>
      <c r="AC18" t="s">
        <v>68</v>
      </c>
      <c r="AD18" s="11"/>
      <c r="AE18" s="11"/>
    </row>
    <row r="19" spans="1:31">
      <c r="A19" t="s">
        <v>58</v>
      </c>
      <c r="B19" t="s">
        <v>70</v>
      </c>
      <c r="C19" t="s">
        <v>45</v>
      </c>
      <c r="D19" t="s">
        <v>45</v>
      </c>
      <c r="E19" t="s">
        <v>45</v>
      </c>
      <c r="F19" s="4">
        <v>500000</v>
      </c>
      <c r="G19" s="4" t="s">
        <v>45</v>
      </c>
      <c r="H19" s="27">
        <v>41547</v>
      </c>
      <c r="I19">
        <v>0</v>
      </c>
      <c r="J19" s="4">
        <v>287575.07</v>
      </c>
      <c r="K19" s="4">
        <v>287575.07</v>
      </c>
      <c r="L19" s="28">
        <f t="shared" si="0"/>
        <v>0.57515013999999998</v>
      </c>
      <c r="M19" s="4">
        <f t="shared" si="1"/>
        <v>212424.93</v>
      </c>
      <c r="N19" s="4">
        <f t="shared" si="2"/>
        <v>287575.07</v>
      </c>
      <c r="O19" s="28">
        <f t="shared" si="8"/>
        <v>0.57515013999999998</v>
      </c>
      <c r="P19" s="29">
        <f t="shared" si="3"/>
        <v>29.776937700673916</v>
      </c>
      <c r="Q19" s="4">
        <v>7133.87428</v>
      </c>
      <c r="R19" s="30">
        <v>2030304</v>
      </c>
      <c r="S19" s="31">
        <f t="shared" si="4"/>
        <v>3.718654940343909E-4</v>
      </c>
      <c r="T19" s="30">
        <v>755</v>
      </c>
      <c r="U19" s="32">
        <f t="shared" si="9"/>
        <v>380.89413245033114</v>
      </c>
      <c r="V19" s="33">
        <f t="shared" si="5"/>
        <v>141.64138473844312</v>
      </c>
      <c r="W19" s="30">
        <v>0</v>
      </c>
      <c r="X19" s="31">
        <f t="shared" si="6"/>
        <v>0</v>
      </c>
      <c r="Y19" s="32">
        <f t="shared" si="7"/>
        <v>0</v>
      </c>
      <c r="Z19" t="s">
        <v>70</v>
      </c>
      <c r="AA19" t="s">
        <v>62</v>
      </c>
      <c r="AB19" t="s">
        <v>72</v>
      </c>
      <c r="AC19" t="s">
        <v>68</v>
      </c>
      <c r="AD19" s="11"/>
      <c r="AE19" s="11"/>
    </row>
  </sheetData>
  <mergeCells count="2">
    <mergeCell ref="R1:Y1"/>
    <mergeCell ref="Z1:AC1"/>
  </mergeCells>
  <phoneticPr fontId="1"/>
  <conditionalFormatting sqref="A3:AC19">
    <cfRule type="expression" dxfId="4" priority="5">
      <formula>IF(AND(NOT($B3=""),NOT(COUNTIF($A3,"*まとめ*"))),TRUE,FALSE)</formula>
    </cfRule>
  </conditionalFormatting>
  <conditionalFormatting sqref="B3:AC19">
    <cfRule type="expression" dxfId="3" priority="4">
      <formula>IF(AND(NOT($B3=""),COUNTIF($A3,"*まとめ*")),TRUE,FALSE)</formula>
    </cfRule>
  </conditionalFormatting>
  <conditionalFormatting sqref="A3:A19">
    <cfRule type="expression" dxfId="2" priority="3">
      <formula>IF(AND(NOT($B3=""),COUNTIF($A3,"*まとめ*")),TRUE,FALSE)</formula>
    </cfRule>
  </conditionalFormatting>
  <conditionalFormatting sqref="O3:O19">
    <cfRule type="cellIs" dxfId="1" priority="1" operator="greaterThanOrEqual">
      <formula>1</formula>
    </cfRule>
    <cfRule type="cellIs" dxfId="0" priority="2" operator="lessThan">
      <formula>0.8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計画</vt:lpstr>
      <vt:lpstr>出力内容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2013-10-02T04:39:49Z</dcterms:modified>
</cp:coreProperties>
</file>